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الشركة\المراجعة\سجلات المراجعة\سجلات 2022\ما تم ضبطه\"/>
    </mc:Choice>
  </mc:AlternateContent>
  <bookViews>
    <workbookView xWindow="0" yWindow="60" windowWidth="20400" windowHeight="8010" firstSheet="7" activeTab="8"/>
  </bookViews>
  <sheets>
    <sheet name="ورقة1" sheetId="1" r:id="rId1"/>
    <sheet name="يناير 2022" sheetId="2" r:id="rId2"/>
    <sheet name="فبراير 2022" sheetId="5" r:id="rId3"/>
    <sheet name="مارس 2022" sheetId="7" r:id="rId4"/>
    <sheet name="ابريل 2022" sheetId="9" r:id="rId5"/>
    <sheet name="مايو 2022" sheetId="10" r:id="rId6"/>
    <sheet name="يونيو 2022" sheetId="11" r:id="rId7"/>
    <sheet name="يوليو 2022" sheetId="12" r:id="rId8"/>
    <sheet name="أغسطس 2022" sheetId="13" r:id="rId9"/>
    <sheet name="سبتمبر 2022" sheetId="14" r:id="rId10"/>
    <sheet name="أكتوبر 2022" sheetId="15" r:id="rId11"/>
    <sheet name="نوفمبر 2022" sheetId="16" r:id="rId12"/>
    <sheet name="ديسمبر 2022" sheetId="17" r:id="rId13"/>
    <sheet name="استخراج بيانات" sheetId="8" r:id="rId14"/>
  </sheets>
  <definedNames>
    <definedName name="_xlnm.Print_Area" localSheetId="4">'ابريل 2022'!$D$5:$Q$43</definedName>
    <definedName name="_xlnm.Print_Titles" localSheetId="4">'ابريل 2022'!$5:$5</definedName>
  </definedNames>
  <calcPr calcId="162913"/>
</workbook>
</file>

<file path=xl/calcChain.xml><?xml version="1.0" encoding="utf-8"?>
<calcChain xmlns="http://schemas.openxmlformats.org/spreadsheetml/2006/main">
  <c r="J6" i="8" l="1"/>
  <c r="J7" i="8"/>
  <c r="J8" i="8"/>
  <c r="J9" i="8"/>
  <c r="J10" i="8"/>
  <c r="J11" i="8"/>
  <c r="J12" i="8"/>
  <c r="J13" i="8"/>
  <c r="J14" i="8"/>
  <c r="J15" i="8"/>
  <c r="J16" i="8"/>
  <c r="J17" i="8"/>
  <c r="J18" i="8"/>
  <c r="J19" i="8"/>
  <c r="J20" i="8"/>
  <c r="J21" i="8"/>
  <c r="J22" i="8"/>
  <c r="J23" i="8"/>
  <c r="J24" i="8"/>
  <c r="J25" i="8"/>
  <c r="J26" i="8"/>
  <c r="J27" i="8"/>
  <c r="J28" i="8"/>
  <c r="J29" i="8"/>
  <c r="J30" i="8"/>
  <c r="J31" i="8"/>
  <c r="J32" i="8"/>
  <c r="J33" i="8"/>
  <c r="J34" i="8"/>
  <c r="J35" i="8"/>
  <c r="J36" i="8"/>
  <c r="J37" i="8"/>
  <c r="J38" i="8"/>
  <c r="J39" i="8"/>
  <c r="J40" i="8"/>
  <c r="J41" i="8"/>
  <c r="J42" i="8"/>
  <c r="J43" i="8"/>
  <c r="J44" i="8"/>
  <c r="J45" i="8"/>
  <c r="B7" i="8" l="1"/>
  <c r="B8" i="8"/>
  <c r="B9" i="8"/>
  <c r="B10" i="8"/>
  <c r="B11" i="8"/>
  <c r="B12" i="8"/>
  <c r="B13" i="8"/>
  <c r="B14" i="8"/>
  <c r="B15" i="8"/>
  <c r="B16" i="8"/>
  <c r="B17" i="8"/>
  <c r="B18" i="8"/>
  <c r="B19" i="8"/>
  <c r="B20" i="8"/>
  <c r="B21" i="8"/>
  <c r="B22" i="8"/>
  <c r="B23" i="8"/>
  <c r="B24" i="8"/>
  <c r="B25" i="8"/>
  <c r="B26" i="8"/>
  <c r="B27" i="8"/>
  <c r="B28" i="8"/>
  <c r="B29" i="8"/>
  <c r="B30" i="8"/>
  <c r="B31" i="8"/>
  <c r="B32" i="8"/>
  <c r="B33" i="8"/>
  <c r="B34" i="8"/>
  <c r="B35" i="8"/>
  <c r="B36" i="8"/>
  <c r="B37" i="8"/>
  <c r="B38" i="8"/>
  <c r="B39" i="8"/>
  <c r="B40" i="8"/>
  <c r="B41" i="8"/>
  <c r="B42" i="8"/>
  <c r="B43" i="8"/>
  <c r="B44" i="8"/>
  <c r="B45" i="8"/>
  <c r="B6" i="8"/>
  <c r="CS6" i="12"/>
  <c r="CG7" i="12"/>
  <c r="CG8" i="12"/>
  <c r="CG9" i="12"/>
  <c r="CG10" i="12"/>
  <c r="CG11" i="12"/>
  <c r="CG12" i="12"/>
  <c r="CG13" i="12"/>
  <c r="CG14" i="12"/>
  <c r="CG15" i="12"/>
  <c r="CG16" i="12"/>
  <c r="CG17" i="12"/>
  <c r="CG18" i="12"/>
  <c r="CG19" i="12"/>
  <c r="CG20" i="12"/>
  <c r="CG21" i="12"/>
  <c r="CG22" i="12"/>
  <c r="CG23" i="12"/>
  <c r="CG24" i="12"/>
  <c r="CG25" i="12"/>
  <c r="CG26" i="12"/>
  <c r="CG27" i="12"/>
  <c r="CG28" i="12"/>
  <c r="CG29" i="12"/>
  <c r="CG30" i="12"/>
  <c r="CG31" i="12"/>
  <c r="CG32" i="12"/>
  <c r="CG33" i="12"/>
  <c r="CG34" i="12"/>
  <c r="CG35" i="12"/>
  <c r="CG36" i="12"/>
  <c r="CG37" i="12"/>
  <c r="CG38" i="12"/>
  <c r="CG39" i="12"/>
  <c r="CG40" i="12"/>
  <c r="CG41" i="12"/>
  <c r="CG42" i="12"/>
  <c r="CG43" i="12"/>
  <c r="CG44" i="12"/>
  <c r="CG45" i="12"/>
  <c r="CG6" i="12"/>
  <c r="DA45" i="17" l="1"/>
  <c r="DA44" i="17"/>
  <c r="DA43" i="17"/>
  <c r="DA42" i="17"/>
  <c r="DA41" i="17"/>
  <c r="DA40" i="17"/>
  <c r="DA39" i="17"/>
  <c r="DA38" i="17"/>
  <c r="DA37" i="17"/>
  <c r="DA36" i="17"/>
  <c r="DA35" i="17"/>
  <c r="DA34" i="17"/>
  <c r="DA33" i="17"/>
  <c r="DA32" i="17"/>
  <c r="DA31" i="17"/>
  <c r="DA30" i="17"/>
  <c r="DA29" i="17"/>
  <c r="DA28" i="17"/>
  <c r="DA27" i="17"/>
  <c r="DA26" i="17"/>
  <c r="DA25" i="17"/>
  <c r="DA24" i="17"/>
  <c r="DA23" i="17"/>
  <c r="DA22" i="17"/>
  <c r="DA21" i="17"/>
  <c r="DA20" i="17"/>
  <c r="DA19" i="17"/>
  <c r="DA18" i="17"/>
  <c r="DA17" i="17"/>
  <c r="DA16" i="17"/>
  <c r="DA15" i="17"/>
  <c r="DA14" i="17"/>
  <c r="DA13" i="17"/>
  <c r="DA12" i="17"/>
  <c r="DA11" i="17"/>
  <c r="DA10" i="17"/>
  <c r="DA9" i="17"/>
  <c r="DA8" i="17"/>
  <c r="DA7" i="17"/>
  <c r="DA6" i="17"/>
  <c r="DA45" i="16"/>
  <c r="DA44" i="16"/>
  <c r="DA43" i="16"/>
  <c r="DA42" i="16"/>
  <c r="DA41" i="16"/>
  <c r="DA40" i="16"/>
  <c r="DA39" i="16"/>
  <c r="DA38" i="16"/>
  <c r="DA37" i="16"/>
  <c r="DA36" i="16"/>
  <c r="DA35" i="16"/>
  <c r="DA34" i="16"/>
  <c r="DA33" i="16"/>
  <c r="DA32" i="16"/>
  <c r="DA31" i="16"/>
  <c r="DA30" i="16"/>
  <c r="DA29" i="16"/>
  <c r="DA28" i="16"/>
  <c r="DA27" i="16"/>
  <c r="DA26" i="16"/>
  <c r="DA25" i="16"/>
  <c r="DA24" i="16"/>
  <c r="DA23" i="16"/>
  <c r="DA22" i="16"/>
  <c r="DA21" i="16"/>
  <c r="DA20" i="16"/>
  <c r="DA19" i="16"/>
  <c r="DA18" i="16"/>
  <c r="DA17" i="16"/>
  <c r="DA16" i="16"/>
  <c r="DA15" i="16"/>
  <c r="DA14" i="16"/>
  <c r="DA13" i="16"/>
  <c r="DA12" i="16"/>
  <c r="DA11" i="16"/>
  <c r="DA10" i="16"/>
  <c r="DA9" i="16"/>
  <c r="DA8" i="16"/>
  <c r="DA7" i="16"/>
  <c r="DA6" i="16"/>
  <c r="DA45" i="15"/>
  <c r="DA44" i="15"/>
  <c r="DA43" i="15"/>
  <c r="DA42" i="15"/>
  <c r="DA41" i="15"/>
  <c r="DA40" i="15"/>
  <c r="DA39" i="15"/>
  <c r="DA38" i="15"/>
  <c r="DA37" i="15"/>
  <c r="DA36" i="15"/>
  <c r="DA35" i="15"/>
  <c r="DA34" i="15"/>
  <c r="DA33" i="15"/>
  <c r="DA32" i="15"/>
  <c r="DA31" i="15"/>
  <c r="DA30" i="15"/>
  <c r="DA29" i="15"/>
  <c r="DA28" i="15"/>
  <c r="DA27" i="15"/>
  <c r="DA26" i="15"/>
  <c r="DA25" i="15"/>
  <c r="DA24" i="15"/>
  <c r="DA23" i="15"/>
  <c r="DA22" i="15"/>
  <c r="DA21" i="15"/>
  <c r="DA20" i="15"/>
  <c r="DA19" i="15"/>
  <c r="DA18" i="15"/>
  <c r="DA17" i="15"/>
  <c r="DA16" i="15"/>
  <c r="DA15" i="15"/>
  <c r="DA14" i="15"/>
  <c r="DA13" i="15"/>
  <c r="DA12" i="15"/>
  <c r="DA11" i="15"/>
  <c r="DA10" i="15"/>
  <c r="DA9" i="15"/>
  <c r="DA8" i="15"/>
  <c r="DA7" i="15"/>
  <c r="DA6" i="15"/>
  <c r="DA45" i="14"/>
  <c r="DA44" i="14"/>
  <c r="DA43" i="14"/>
  <c r="DA42" i="14"/>
  <c r="DA41" i="14"/>
  <c r="DA40" i="14"/>
  <c r="DA39" i="14"/>
  <c r="DA38" i="14"/>
  <c r="DA37" i="14"/>
  <c r="DA36" i="14"/>
  <c r="DA35" i="14"/>
  <c r="DA34" i="14"/>
  <c r="DA33" i="14"/>
  <c r="DA32" i="14"/>
  <c r="DA31" i="14"/>
  <c r="DA30" i="14"/>
  <c r="DA29" i="14"/>
  <c r="DA28" i="14"/>
  <c r="DA27" i="14"/>
  <c r="DA26" i="14"/>
  <c r="DA25" i="14"/>
  <c r="DA24" i="14"/>
  <c r="DA23" i="14"/>
  <c r="DA22" i="14"/>
  <c r="DA21" i="14"/>
  <c r="DA20" i="14"/>
  <c r="DA19" i="14"/>
  <c r="DA18" i="14"/>
  <c r="DA17" i="14"/>
  <c r="DA16" i="14"/>
  <c r="DA15" i="14"/>
  <c r="DA14" i="14"/>
  <c r="DA13" i="14"/>
  <c r="DA12" i="14"/>
  <c r="DA11" i="14"/>
  <c r="DA10" i="14"/>
  <c r="DA9" i="14"/>
  <c r="DA8" i="14"/>
  <c r="DA7" i="14"/>
  <c r="DA6" i="14"/>
  <c r="DA9" i="13"/>
  <c r="N9" i="8" s="1"/>
  <c r="O9" i="8" s="1"/>
  <c r="P9" i="8" s="1"/>
  <c r="Q9" i="8" s="1"/>
  <c r="DA9" i="12"/>
  <c r="DA6" i="11"/>
  <c r="DA45" i="11"/>
  <c r="DA44" i="11"/>
  <c r="DA43" i="11"/>
  <c r="DA42" i="11"/>
  <c r="DA41" i="11"/>
  <c r="DA40" i="11"/>
  <c r="DA39" i="11"/>
  <c r="DA38" i="11"/>
  <c r="DA37" i="11"/>
  <c r="DA36" i="11"/>
  <c r="DA34" i="11"/>
  <c r="DA33" i="11"/>
  <c r="DA32" i="11"/>
  <c r="DA31" i="11"/>
  <c r="DA30" i="11"/>
  <c r="DA29" i="11"/>
  <c r="DA28" i="11"/>
  <c r="DA27" i="11"/>
  <c r="DA26" i="11"/>
  <c r="DA25" i="11"/>
  <c r="DA24" i="11"/>
  <c r="DA23" i="11"/>
  <c r="DA22" i="11"/>
  <c r="DA21" i="11"/>
  <c r="DA20" i="11"/>
  <c r="DA19" i="11"/>
  <c r="DA18" i="11"/>
  <c r="DA17" i="11"/>
  <c r="DA16" i="11"/>
  <c r="DA15" i="11"/>
  <c r="DA14" i="11"/>
  <c r="DA13" i="11"/>
  <c r="DA12" i="11"/>
  <c r="DA11" i="11"/>
  <c r="DA10" i="11"/>
  <c r="DA9" i="11"/>
  <c r="DA8" i="11"/>
  <c r="DA7" i="11"/>
  <c r="CZ6" i="9"/>
  <c r="DA7" i="10"/>
  <c r="DA8" i="10"/>
  <c r="DA9" i="10"/>
  <c r="DA10" i="10"/>
  <c r="DA11" i="10"/>
  <c r="DA12" i="10"/>
  <c r="DA13" i="10"/>
  <c r="DA14" i="10"/>
  <c r="DA15" i="10"/>
  <c r="DA16" i="10"/>
  <c r="DA17" i="10"/>
  <c r="DA18" i="10"/>
  <c r="DA19" i="10"/>
  <c r="DA20" i="10"/>
  <c r="DA21" i="10"/>
  <c r="DA22" i="10"/>
  <c r="DA23" i="10"/>
  <c r="DA24" i="10"/>
  <c r="DA25" i="10"/>
  <c r="DA26" i="10"/>
  <c r="DA27" i="10"/>
  <c r="DA28" i="10"/>
  <c r="DA29" i="10"/>
  <c r="DA30" i="10"/>
  <c r="DA31" i="10"/>
  <c r="DA32" i="10"/>
  <c r="DA33" i="10"/>
  <c r="DA34" i="10"/>
  <c r="DA35" i="10"/>
  <c r="DA36" i="10"/>
  <c r="DA37" i="10"/>
  <c r="DA38" i="10"/>
  <c r="DA39" i="10"/>
  <c r="DA40" i="10"/>
  <c r="DA41" i="10"/>
  <c r="DA42" i="10"/>
  <c r="DA43" i="10"/>
  <c r="DA44" i="10"/>
  <c r="DA45" i="10"/>
  <c r="DA6" i="10"/>
  <c r="CZ7" i="9"/>
  <c r="CZ8" i="9"/>
  <c r="CZ9" i="9"/>
  <c r="CZ10" i="9"/>
  <c r="CZ11" i="9"/>
  <c r="CZ12" i="9"/>
  <c r="CZ13" i="9"/>
  <c r="CZ14" i="9"/>
  <c r="CZ15" i="9"/>
  <c r="CZ16" i="9"/>
  <c r="CZ17" i="9"/>
  <c r="CZ18" i="9"/>
  <c r="CZ19" i="9"/>
  <c r="CZ20" i="9"/>
  <c r="CZ21" i="9"/>
  <c r="CZ22" i="9"/>
  <c r="CZ23" i="9"/>
  <c r="CZ24" i="9"/>
  <c r="CZ25" i="9"/>
  <c r="CZ26" i="9"/>
  <c r="CZ27" i="9"/>
  <c r="CZ28" i="9"/>
  <c r="CZ29" i="9"/>
  <c r="CZ30" i="9"/>
  <c r="CZ31" i="9"/>
  <c r="CZ32" i="9"/>
  <c r="CZ33" i="9"/>
  <c r="CZ34" i="9"/>
  <c r="CZ35" i="9"/>
  <c r="CZ36" i="9"/>
  <c r="CZ37" i="9"/>
  <c r="CZ38" i="9"/>
  <c r="CZ39" i="9"/>
  <c r="CZ40" i="9"/>
  <c r="CZ41" i="9"/>
  <c r="CZ42" i="9"/>
  <c r="CZ43" i="9"/>
  <c r="CZ44" i="9"/>
  <c r="CZ45" i="9"/>
  <c r="CY6" i="7"/>
  <c r="CY7" i="7"/>
  <c r="CY8" i="7"/>
  <c r="CY9" i="7"/>
  <c r="CY10" i="7"/>
  <c r="CY11" i="7"/>
  <c r="CY12" i="7"/>
  <c r="CY13" i="7"/>
  <c r="CY14" i="7"/>
  <c r="CY15" i="7"/>
  <c r="CY16" i="7"/>
  <c r="CY17" i="7"/>
  <c r="CY18" i="7"/>
  <c r="CY19" i="7"/>
  <c r="CY20" i="7"/>
  <c r="CY21" i="7"/>
  <c r="CY22" i="7"/>
  <c r="CY23" i="7"/>
  <c r="CY24" i="7"/>
  <c r="CY25" i="7"/>
  <c r="CY26" i="7"/>
  <c r="CY27" i="7"/>
  <c r="CY28" i="7"/>
  <c r="CY29" i="7"/>
  <c r="CY30" i="7"/>
  <c r="CY31" i="7"/>
  <c r="CY32" i="7"/>
  <c r="CY33" i="7"/>
  <c r="CY34" i="7"/>
  <c r="CY35" i="7"/>
  <c r="CY36" i="7"/>
  <c r="CY37" i="7"/>
  <c r="CY38" i="7"/>
  <c r="CY39" i="7"/>
  <c r="CY40" i="7"/>
  <c r="CY41" i="7"/>
  <c r="CY42" i="7"/>
  <c r="CY43" i="7"/>
  <c r="CY44" i="7"/>
  <c r="CY45" i="7"/>
  <c r="CS7" i="5"/>
  <c r="CS8" i="5"/>
  <c r="CS9" i="5"/>
  <c r="CS10" i="5"/>
  <c r="CS11" i="5"/>
  <c r="CS12" i="5"/>
  <c r="CS13" i="5"/>
  <c r="CS14" i="5"/>
  <c r="CS15" i="5"/>
  <c r="CS16" i="5"/>
  <c r="CS17" i="5"/>
  <c r="CS18" i="5"/>
  <c r="CS19" i="5"/>
  <c r="CS20" i="5"/>
  <c r="CS21" i="5"/>
  <c r="CS22" i="5"/>
  <c r="CS23" i="5"/>
  <c r="CS24" i="5"/>
  <c r="CS25" i="5"/>
  <c r="CS26" i="5"/>
  <c r="CS27" i="5"/>
  <c r="CS28" i="5"/>
  <c r="CS29" i="5"/>
  <c r="CS30" i="5"/>
  <c r="CS31" i="5"/>
  <c r="CS32" i="5"/>
  <c r="CS33" i="5"/>
  <c r="CS34" i="5"/>
  <c r="CS35" i="5"/>
  <c r="CS36" i="5"/>
  <c r="CS37" i="5"/>
  <c r="CS38" i="5"/>
  <c r="CS39" i="5"/>
  <c r="CS40" i="5"/>
  <c r="CS41" i="5"/>
  <c r="CS42" i="5"/>
  <c r="CS43" i="5"/>
  <c r="CS44" i="5"/>
  <c r="CS45" i="5"/>
  <c r="CS7" i="2"/>
  <c r="CS8" i="2"/>
  <c r="CS9" i="2"/>
  <c r="CS10" i="2"/>
  <c r="CS11" i="2"/>
  <c r="CS12" i="2"/>
  <c r="CS13" i="2"/>
  <c r="CS14" i="2"/>
  <c r="CS15" i="2"/>
  <c r="CS16" i="2"/>
  <c r="CS17" i="2"/>
  <c r="CS18" i="2"/>
  <c r="CS19" i="2"/>
  <c r="CS20" i="2"/>
  <c r="CS21" i="2"/>
  <c r="CS22" i="2"/>
  <c r="CS23" i="2"/>
  <c r="CS24" i="2"/>
  <c r="CS25" i="2"/>
  <c r="CS26" i="2"/>
  <c r="CS27" i="2"/>
  <c r="CS28" i="2"/>
  <c r="CS29" i="2"/>
  <c r="CS30" i="2"/>
  <c r="CS31" i="2"/>
  <c r="CS32" i="2"/>
  <c r="CS33" i="2"/>
  <c r="CS34" i="2"/>
  <c r="CS35" i="2"/>
  <c r="CS36" i="2"/>
  <c r="CS37" i="2"/>
  <c r="CS38" i="2"/>
  <c r="CS39" i="2"/>
  <c r="CS40" i="2"/>
  <c r="CS41" i="2"/>
  <c r="CS42" i="2"/>
  <c r="CS43" i="2"/>
  <c r="CS44" i="2"/>
  <c r="CS45" i="2"/>
  <c r="CS6" i="2"/>
  <c r="CS6" i="5"/>
  <c r="CU34" i="7" l="1"/>
  <c r="CU35" i="7"/>
  <c r="CU36" i="7"/>
  <c r="CU37" i="7"/>
  <c r="CU38" i="7"/>
  <c r="CU39" i="7"/>
  <c r="CU40" i="7"/>
  <c r="CU41" i="7"/>
  <c r="CU42" i="7"/>
  <c r="CU43" i="7"/>
  <c r="CU44" i="7"/>
  <c r="CU45" i="7"/>
  <c r="CU7" i="7"/>
  <c r="CU8" i="7"/>
  <c r="CU10" i="7"/>
  <c r="CU11" i="7"/>
  <c r="CU12" i="7"/>
  <c r="CU13" i="7"/>
  <c r="CU14" i="7"/>
  <c r="CU15" i="7"/>
  <c r="CU16" i="7"/>
  <c r="CU17" i="7"/>
  <c r="CU18" i="7"/>
  <c r="CU19" i="7"/>
  <c r="CU20" i="7"/>
  <c r="CU21" i="7"/>
  <c r="CU22" i="7"/>
  <c r="CU23" i="7"/>
  <c r="CU24" i="7"/>
  <c r="CU25" i="7"/>
  <c r="CU26" i="7"/>
  <c r="CU27" i="7"/>
  <c r="CU28" i="7"/>
  <c r="CU29" i="7"/>
  <c r="CU30" i="7"/>
  <c r="CU31" i="7"/>
  <c r="CU32" i="7"/>
  <c r="CU33" i="7"/>
  <c r="CU6" i="7"/>
  <c r="F34" i="8"/>
  <c r="F45" i="8"/>
  <c r="CL45" i="17"/>
  <c r="CK45" i="17"/>
  <c r="CE45" i="17"/>
  <c r="CO45" i="17" s="1"/>
  <c r="CB45" i="17"/>
  <c r="BQ45" i="17"/>
  <c r="BH45" i="17"/>
  <c r="BT45" i="17" s="1"/>
  <c r="BG45" i="17"/>
  <c r="CT45" i="17" s="1"/>
  <c r="AA45" i="17"/>
  <c r="Z45" i="17"/>
  <c r="K45" i="17"/>
  <c r="CS45" i="17" s="1"/>
  <c r="CU45" i="17" s="1"/>
  <c r="CV45" i="17" s="1"/>
  <c r="CW45" i="17" s="1"/>
  <c r="CL44" i="17"/>
  <c r="CK44" i="17"/>
  <c r="CE44" i="17"/>
  <c r="CO44" i="17" s="1"/>
  <c r="CB44" i="17"/>
  <c r="BQ44" i="17"/>
  <c r="BH44" i="17"/>
  <c r="BT44" i="17" s="1"/>
  <c r="BG44" i="17"/>
  <c r="CT44" i="17" s="1"/>
  <c r="AA44" i="17"/>
  <c r="Z44" i="17"/>
  <c r="K44" i="17"/>
  <c r="CS44" i="17" s="1"/>
  <c r="CU44" i="17" s="1"/>
  <c r="CV44" i="17" s="1"/>
  <c r="CW44" i="17" s="1"/>
  <c r="CL43" i="17"/>
  <c r="CK43" i="17"/>
  <c r="CB43" i="17"/>
  <c r="BY43" i="17"/>
  <c r="BZ43" i="17" s="1"/>
  <c r="CE43" i="17" s="1"/>
  <c r="BH43" i="17"/>
  <c r="AA43" i="17"/>
  <c r="P43" i="17"/>
  <c r="BG43" i="17" s="1"/>
  <c r="K43" i="17"/>
  <c r="CK42" i="17"/>
  <c r="CL42" i="17" s="1"/>
  <c r="CB42" i="17"/>
  <c r="BZ42" i="17"/>
  <c r="CE42" i="17" s="1"/>
  <c r="BY42" i="17"/>
  <c r="BH42" i="17"/>
  <c r="BG42" i="17"/>
  <c r="AA42" i="17"/>
  <c r="Z42" i="17"/>
  <c r="P42" i="17"/>
  <c r="K42" i="17"/>
  <c r="CK41" i="17"/>
  <c r="CL41" i="17" s="1"/>
  <c r="CB41" i="17"/>
  <c r="BZ41" i="17"/>
  <c r="CE41" i="17" s="1"/>
  <c r="BY41" i="17"/>
  <c r="BH41" i="17"/>
  <c r="BG41" i="17"/>
  <c r="AA41" i="17"/>
  <c r="Z41" i="17"/>
  <c r="P41" i="17"/>
  <c r="K41" i="17"/>
  <c r="CK40" i="17"/>
  <c r="CL40" i="17" s="1"/>
  <c r="CB40" i="17"/>
  <c r="BZ40" i="17"/>
  <c r="CE40" i="17" s="1"/>
  <c r="BY40" i="17"/>
  <c r="BH40" i="17"/>
  <c r="AA40" i="17"/>
  <c r="Z40" i="17"/>
  <c r="P40" i="17"/>
  <c r="BG40" i="17" s="1"/>
  <c r="K40" i="17"/>
  <c r="CK39" i="17"/>
  <c r="CL39" i="17" s="1"/>
  <c r="CB39" i="17"/>
  <c r="BZ39" i="17"/>
  <c r="CE39" i="17" s="1"/>
  <c r="BY39" i="17"/>
  <c r="BH39" i="17"/>
  <c r="BG39" i="17"/>
  <c r="AA39" i="17"/>
  <c r="Z39" i="17"/>
  <c r="P39" i="17"/>
  <c r="K39" i="17"/>
  <c r="CK38" i="17"/>
  <c r="CL38" i="17" s="1"/>
  <c r="CB38" i="17"/>
  <c r="BZ38" i="17"/>
  <c r="CE38" i="17" s="1"/>
  <c r="BY38" i="17"/>
  <c r="BH38" i="17"/>
  <c r="BG38" i="17"/>
  <c r="AA38" i="17"/>
  <c r="Z38" i="17"/>
  <c r="P38" i="17"/>
  <c r="K38" i="17"/>
  <c r="CK37" i="17"/>
  <c r="CL37" i="17" s="1"/>
  <c r="CB37" i="17"/>
  <c r="BZ37" i="17"/>
  <c r="CE37" i="17" s="1"/>
  <c r="BY37" i="17"/>
  <c r="BH37" i="17"/>
  <c r="BG37" i="17"/>
  <c r="AA37" i="17"/>
  <c r="Z37" i="17"/>
  <c r="P37" i="17"/>
  <c r="K37" i="17"/>
  <c r="CK36" i="17"/>
  <c r="CL36" i="17" s="1"/>
  <c r="CB36" i="17"/>
  <c r="BZ36" i="17"/>
  <c r="CE36" i="17" s="1"/>
  <c r="BY36" i="17"/>
  <c r="BH36" i="17"/>
  <c r="BG36" i="17"/>
  <c r="AA36" i="17"/>
  <c r="Z36" i="17"/>
  <c r="P36" i="17"/>
  <c r="K36" i="17"/>
  <c r="CK35" i="17"/>
  <c r="CL35" i="17" s="1"/>
  <c r="CB35" i="17"/>
  <c r="BZ35" i="17"/>
  <c r="CE35" i="17" s="1"/>
  <c r="BY35" i="17"/>
  <c r="BH35" i="17"/>
  <c r="BG35" i="17"/>
  <c r="AA35" i="17"/>
  <c r="Z35" i="17"/>
  <c r="P35" i="17"/>
  <c r="K35" i="17"/>
  <c r="CW34" i="17"/>
  <c r="CL34" i="17"/>
  <c r="CK34" i="17"/>
  <c r="CB34" i="17"/>
  <c r="AA34" i="17"/>
  <c r="K34" i="17"/>
  <c r="CS34" i="17" s="1"/>
  <c r="CL33" i="17"/>
  <c r="CK33" i="17"/>
  <c r="BY33" i="17"/>
  <c r="BV33" i="17"/>
  <c r="BH33" i="17"/>
  <c r="AA33" i="17"/>
  <c r="Z33" i="17"/>
  <c r="Q33" i="17"/>
  <c r="P33" i="17"/>
  <c r="BG33" i="17" s="1"/>
  <c r="K33" i="17"/>
  <c r="CL32" i="17"/>
  <c r="CK32" i="17"/>
  <c r="BY32" i="17"/>
  <c r="BV32" i="17"/>
  <c r="CB32" i="17" s="1"/>
  <c r="BH32" i="17"/>
  <c r="AA32" i="17"/>
  <c r="Z32" i="17"/>
  <c r="Q32" i="17"/>
  <c r="P32" i="17"/>
  <c r="BG32" i="17" s="1"/>
  <c r="K32" i="17"/>
  <c r="CK31" i="17"/>
  <c r="CL31" i="17" s="1"/>
  <c r="BY31" i="17"/>
  <c r="BG31" i="17"/>
  <c r="AA31" i="17"/>
  <c r="Z31" i="17"/>
  <c r="Q31" i="17"/>
  <c r="BH31" i="17" s="1"/>
  <c r="K31" i="17"/>
  <c r="CL30" i="17"/>
  <c r="CK30" i="17"/>
  <c r="BY30" i="17"/>
  <c r="BV30" i="17"/>
  <c r="CB30" i="17" s="1"/>
  <c r="BH30" i="17"/>
  <c r="BG30" i="17"/>
  <c r="AA30" i="17"/>
  <c r="Z30" i="17"/>
  <c r="Q30" i="17"/>
  <c r="P30" i="17"/>
  <c r="AK30" i="17" s="1"/>
  <c r="K30" i="17"/>
  <c r="CK29" i="17"/>
  <c r="CL29" i="17" s="1"/>
  <c r="BY29" i="17"/>
  <c r="BH29" i="17"/>
  <c r="BG29" i="17"/>
  <c r="AA29" i="17"/>
  <c r="Z29" i="17"/>
  <c r="Q29" i="17"/>
  <c r="K29" i="17"/>
  <c r="CL28" i="17"/>
  <c r="CK28" i="17"/>
  <c r="BY28" i="17"/>
  <c r="BV28" i="17"/>
  <c r="CB28" i="17" s="1"/>
  <c r="BH28" i="17"/>
  <c r="BG28" i="17"/>
  <c r="AA28" i="17"/>
  <c r="Z28" i="17"/>
  <c r="Q28" i="17"/>
  <c r="P28" i="17"/>
  <c r="K28" i="17"/>
  <c r="CK27" i="17"/>
  <c r="CL27" i="17" s="1"/>
  <c r="BY27" i="17"/>
  <c r="BH27" i="17"/>
  <c r="BG27" i="17"/>
  <c r="AA27" i="17"/>
  <c r="Z27" i="17"/>
  <c r="Q27" i="17"/>
  <c r="K27" i="17"/>
  <c r="CL26" i="17"/>
  <c r="CK26" i="17"/>
  <c r="BY26" i="17"/>
  <c r="BV26" i="17"/>
  <c r="CB26" i="17" s="1"/>
  <c r="BH26" i="17"/>
  <c r="AA26" i="17"/>
  <c r="Z26" i="17"/>
  <c r="Q26" i="17"/>
  <c r="P26" i="17"/>
  <c r="BG26" i="17" s="1"/>
  <c r="K26" i="17"/>
  <c r="CK25" i="17"/>
  <c r="CL25" i="17" s="1"/>
  <c r="BY25" i="17"/>
  <c r="BG25" i="17"/>
  <c r="AA25" i="17"/>
  <c r="Z25" i="17"/>
  <c r="Q25" i="17"/>
  <c r="BH25" i="17" s="1"/>
  <c r="K25" i="17"/>
  <c r="CL24" i="17"/>
  <c r="CK24" i="17"/>
  <c r="BY24" i="17"/>
  <c r="BV24" i="17"/>
  <c r="CB24" i="17" s="1"/>
  <c r="BH24" i="17"/>
  <c r="BG24" i="17"/>
  <c r="AA24" i="17"/>
  <c r="Z24" i="17"/>
  <c r="Q24" i="17"/>
  <c r="P24" i="17"/>
  <c r="K24" i="17"/>
  <c r="CK23" i="17"/>
  <c r="CL23" i="17" s="1"/>
  <c r="BY23" i="17"/>
  <c r="BH23" i="17"/>
  <c r="BG23" i="17"/>
  <c r="AA23" i="17"/>
  <c r="Z23" i="17"/>
  <c r="Q23" i="17"/>
  <c r="K23" i="17"/>
  <c r="CL22" i="17"/>
  <c r="CK22" i="17"/>
  <c r="BY22" i="17"/>
  <c r="BV22" i="17"/>
  <c r="CB22" i="17" s="1"/>
  <c r="BH22" i="17"/>
  <c r="BG22" i="17"/>
  <c r="AA22" i="17"/>
  <c r="Z22" i="17"/>
  <c r="Q22" i="17"/>
  <c r="P22" i="17"/>
  <c r="AK22" i="17" s="1"/>
  <c r="K22" i="17"/>
  <c r="CK21" i="17"/>
  <c r="CL21" i="17" s="1"/>
  <c r="BY21" i="17"/>
  <c r="BH21" i="17"/>
  <c r="BG21" i="17"/>
  <c r="AA21" i="17"/>
  <c r="Z21" i="17"/>
  <c r="Q21" i="17"/>
  <c r="K21" i="17"/>
  <c r="CL20" i="17"/>
  <c r="CK20" i="17"/>
  <c r="BY20" i="17"/>
  <c r="BV20" i="17"/>
  <c r="CB20" i="17" s="1"/>
  <c r="BH20" i="17"/>
  <c r="BG20" i="17"/>
  <c r="AA20" i="17"/>
  <c r="Z20" i="17"/>
  <c r="Q20" i="17"/>
  <c r="P20" i="17"/>
  <c r="K20" i="17"/>
  <c r="CK19" i="17"/>
  <c r="CL19" i="17" s="1"/>
  <c r="BY19" i="17"/>
  <c r="BH19" i="17"/>
  <c r="BG19" i="17"/>
  <c r="AA19" i="17"/>
  <c r="Z19" i="17"/>
  <c r="Q19" i="17"/>
  <c r="K19" i="17"/>
  <c r="CL18" i="17"/>
  <c r="CK18" i="17"/>
  <c r="BY18" i="17"/>
  <c r="BV18" i="17"/>
  <c r="CB18" i="17" s="1"/>
  <c r="BH18" i="17"/>
  <c r="BG18" i="17"/>
  <c r="AA18" i="17"/>
  <c r="Z18" i="17"/>
  <c r="Q18" i="17"/>
  <c r="P18" i="17"/>
  <c r="K18" i="17"/>
  <c r="CK17" i="17"/>
  <c r="CL17" i="17" s="1"/>
  <c r="BY17" i="17"/>
  <c r="BH17" i="17"/>
  <c r="BG17" i="17"/>
  <c r="AA17" i="17"/>
  <c r="Z17" i="17"/>
  <c r="Q17" i="17"/>
  <c r="K17" i="17"/>
  <c r="CL16" i="17"/>
  <c r="CK16" i="17"/>
  <c r="BY16" i="17"/>
  <c r="BG16" i="17"/>
  <c r="AA16" i="17"/>
  <c r="Z16" i="17"/>
  <c r="Q16" i="17"/>
  <c r="BH16" i="17" s="1"/>
  <c r="K16" i="17"/>
  <c r="BV16" i="17" s="1"/>
  <c r="CK15" i="17"/>
  <c r="CL15" i="17" s="1"/>
  <c r="BY15" i="17"/>
  <c r="BH15" i="17"/>
  <c r="BG15" i="17"/>
  <c r="AA15" i="17"/>
  <c r="Z15" i="17"/>
  <c r="Q15" i="17"/>
  <c r="K15" i="17"/>
  <c r="CK14" i="17"/>
  <c r="CL14" i="17" s="1"/>
  <c r="BY14" i="17"/>
  <c r="BG14" i="17"/>
  <c r="AA14" i="17"/>
  <c r="Z14" i="17"/>
  <c r="Q14" i="17"/>
  <c r="BH14" i="17" s="1"/>
  <c r="K14" i="17"/>
  <c r="CL13" i="17"/>
  <c r="CK13" i="17"/>
  <c r="BY13" i="17"/>
  <c r="BH13" i="17"/>
  <c r="BG13" i="17"/>
  <c r="AA13" i="17"/>
  <c r="Z13" i="17"/>
  <c r="Q13" i="17"/>
  <c r="K13" i="17"/>
  <c r="CK12" i="17"/>
  <c r="CL12" i="17" s="1"/>
  <c r="BY12" i="17"/>
  <c r="BG12" i="17"/>
  <c r="AA12" i="17"/>
  <c r="Z12" i="17"/>
  <c r="Q12" i="17"/>
  <c r="BH12" i="17" s="1"/>
  <c r="K12" i="17"/>
  <c r="CL11" i="17"/>
  <c r="CK11" i="17"/>
  <c r="BY11" i="17"/>
  <c r="BG11" i="17"/>
  <c r="AA11" i="17"/>
  <c r="Z11" i="17"/>
  <c r="Q11" i="17"/>
  <c r="BH11" i="17" s="1"/>
  <c r="K11" i="17"/>
  <c r="CK10" i="17"/>
  <c r="CL10" i="17" s="1"/>
  <c r="BY10" i="17"/>
  <c r="AA10" i="17"/>
  <c r="Z10" i="17"/>
  <c r="Q10" i="17"/>
  <c r="BH10" i="17" s="1"/>
  <c r="K10" i="17"/>
  <c r="CL8" i="17"/>
  <c r="CK8" i="17"/>
  <c r="BY8" i="17"/>
  <c r="BG8" i="17"/>
  <c r="AA8" i="17"/>
  <c r="Z8" i="17"/>
  <c r="Q8" i="17"/>
  <c r="BH8" i="17" s="1"/>
  <c r="P8" i="17"/>
  <c r="K8" i="17"/>
  <c r="CK7" i="17"/>
  <c r="CL7" i="17" s="1"/>
  <c r="BY7" i="17"/>
  <c r="BG7" i="17"/>
  <c r="AA7" i="17"/>
  <c r="Z7" i="17"/>
  <c r="Q7" i="17"/>
  <c r="BH7" i="17" s="1"/>
  <c r="K7" i="17"/>
  <c r="CL6" i="17"/>
  <c r="CK6" i="17"/>
  <c r="BY6" i="17"/>
  <c r="BG6" i="17"/>
  <c r="AA6" i="17"/>
  <c r="Z6" i="17"/>
  <c r="Q6" i="17"/>
  <c r="BH6" i="17" s="1"/>
  <c r="K6" i="17"/>
  <c r="CL45" i="16"/>
  <c r="CK45" i="16"/>
  <c r="CE45" i="16"/>
  <c r="CO45" i="16" s="1"/>
  <c r="CB45" i="16"/>
  <c r="BQ45" i="16"/>
  <c r="BH45" i="16"/>
  <c r="BT45" i="16" s="1"/>
  <c r="BG45" i="16"/>
  <c r="CT45" i="16" s="1"/>
  <c r="AA45" i="16"/>
  <c r="Z45" i="16"/>
  <c r="K45" i="16"/>
  <c r="CS45" i="16" s="1"/>
  <c r="CU45" i="16" s="1"/>
  <c r="CV45" i="16" s="1"/>
  <c r="CW45" i="16" s="1"/>
  <c r="CL44" i="16"/>
  <c r="CK44" i="16"/>
  <c r="CE44" i="16"/>
  <c r="CO44" i="16" s="1"/>
  <c r="CB44" i="16"/>
  <c r="BQ44" i="16"/>
  <c r="BH44" i="16"/>
  <c r="BT44" i="16" s="1"/>
  <c r="BG44" i="16"/>
  <c r="CT44" i="16" s="1"/>
  <c r="AA44" i="16"/>
  <c r="Z44" i="16"/>
  <c r="K44" i="16"/>
  <c r="CS44" i="16" s="1"/>
  <c r="CU44" i="16" s="1"/>
  <c r="CV44" i="16" s="1"/>
  <c r="CW44" i="16" s="1"/>
  <c r="CL43" i="16"/>
  <c r="CK43" i="16"/>
  <c r="CB43" i="16"/>
  <c r="BY43" i="16"/>
  <c r="BZ43" i="16" s="1"/>
  <c r="CE43" i="16" s="1"/>
  <c r="BH43" i="16"/>
  <c r="AA43" i="16"/>
  <c r="P43" i="16"/>
  <c r="BG43" i="16" s="1"/>
  <c r="K43" i="16"/>
  <c r="CK42" i="16"/>
  <c r="CL42" i="16" s="1"/>
  <c r="CB42" i="16"/>
  <c r="BZ42" i="16"/>
  <c r="CE42" i="16" s="1"/>
  <c r="BY42" i="16"/>
  <c r="BH42" i="16"/>
  <c r="BG42" i="16"/>
  <c r="AA42" i="16"/>
  <c r="Z42" i="16"/>
  <c r="P42" i="16"/>
  <c r="K42" i="16"/>
  <c r="CK41" i="16"/>
  <c r="CL41" i="16" s="1"/>
  <c r="CB41" i="16"/>
  <c r="BZ41" i="16"/>
  <c r="CE41" i="16" s="1"/>
  <c r="BY41" i="16"/>
  <c r="BH41" i="16"/>
  <c r="BG41" i="16"/>
  <c r="AA41" i="16"/>
  <c r="Z41" i="16"/>
  <c r="P41" i="16"/>
  <c r="K41" i="16"/>
  <c r="CS41" i="16" s="1"/>
  <c r="CK40" i="16"/>
  <c r="CL40" i="16" s="1"/>
  <c r="CB40" i="16"/>
  <c r="BZ40" i="16"/>
  <c r="CE40" i="16" s="1"/>
  <c r="BY40" i="16"/>
  <c r="BH40" i="16"/>
  <c r="AA40" i="16"/>
  <c r="Z40" i="16"/>
  <c r="P40" i="16"/>
  <c r="BG40" i="16" s="1"/>
  <c r="K40" i="16"/>
  <c r="CK39" i="16"/>
  <c r="CL39" i="16" s="1"/>
  <c r="CB39" i="16"/>
  <c r="BZ39" i="16"/>
  <c r="CE39" i="16" s="1"/>
  <c r="BY39" i="16"/>
  <c r="BH39" i="16"/>
  <c r="BG39" i="16"/>
  <c r="AA39" i="16"/>
  <c r="Z39" i="16"/>
  <c r="P39" i="16"/>
  <c r="K39" i="16"/>
  <c r="CS39" i="16" s="1"/>
  <c r="CK38" i="16"/>
  <c r="CL38" i="16" s="1"/>
  <c r="CB38" i="16"/>
  <c r="BZ38" i="16"/>
  <c r="CE38" i="16" s="1"/>
  <c r="BY38" i="16"/>
  <c r="BH38" i="16"/>
  <c r="BG38" i="16"/>
  <c r="AA38" i="16"/>
  <c r="Z38" i="16"/>
  <c r="P38" i="16"/>
  <c r="K38" i="16"/>
  <c r="CK37" i="16"/>
  <c r="CL37" i="16" s="1"/>
  <c r="CB37" i="16"/>
  <c r="BZ37" i="16"/>
  <c r="CE37" i="16" s="1"/>
  <c r="BY37" i="16"/>
  <c r="BH37" i="16"/>
  <c r="BG37" i="16"/>
  <c r="AA37" i="16"/>
  <c r="Z37" i="16"/>
  <c r="P37" i="16"/>
  <c r="K37" i="16"/>
  <c r="CS37" i="16" s="1"/>
  <c r="CK36" i="16"/>
  <c r="CL36" i="16" s="1"/>
  <c r="CB36" i="16"/>
  <c r="BZ36" i="16"/>
  <c r="CE36" i="16" s="1"/>
  <c r="BY36" i="16"/>
  <c r="BH36" i="16"/>
  <c r="BG36" i="16"/>
  <c r="AA36" i="16"/>
  <c r="Z36" i="16"/>
  <c r="P36" i="16"/>
  <c r="K36" i="16"/>
  <c r="CK35" i="16"/>
  <c r="CL35" i="16" s="1"/>
  <c r="CB35" i="16"/>
  <c r="BZ35" i="16"/>
  <c r="CE35" i="16" s="1"/>
  <c r="BY35" i="16"/>
  <c r="BH35" i="16"/>
  <c r="BG35" i="16"/>
  <c r="AA35" i="16"/>
  <c r="Z35" i="16"/>
  <c r="P35" i="16"/>
  <c r="K35" i="16"/>
  <c r="CS35" i="16" s="1"/>
  <c r="CW34" i="16"/>
  <c r="CL34" i="16"/>
  <c r="CK34" i="16"/>
  <c r="CB34" i="16"/>
  <c r="AA34" i="16"/>
  <c r="K34" i="16"/>
  <c r="CS34" i="16" s="1"/>
  <c r="CL33" i="16"/>
  <c r="CK33" i="16"/>
  <c r="BY33" i="16"/>
  <c r="BV33" i="16"/>
  <c r="BH33" i="16"/>
  <c r="AA33" i="16"/>
  <c r="Z33" i="16"/>
  <c r="Q33" i="16"/>
  <c r="P33" i="16"/>
  <c r="BG33" i="16" s="1"/>
  <c r="K33" i="16"/>
  <c r="CL32" i="16"/>
  <c r="CK32" i="16"/>
  <c r="BY32" i="16"/>
  <c r="BV32" i="16"/>
  <c r="CB32" i="16" s="1"/>
  <c r="BH32" i="16"/>
  <c r="AA32" i="16"/>
  <c r="Z32" i="16"/>
  <c r="Q32" i="16"/>
  <c r="P32" i="16"/>
  <c r="BG32" i="16" s="1"/>
  <c r="K32" i="16"/>
  <c r="CK31" i="16"/>
  <c r="CL31" i="16" s="1"/>
  <c r="BY31" i="16"/>
  <c r="BG31" i="16"/>
  <c r="AA31" i="16"/>
  <c r="Z31" i="16"/>
  <c r="Q31" i="16"/>
  <c r="BH31" i="16" s="1"/>
  <c r="K31" i="16"/>
  <c r="CL30" i="16"/>
  <c r="CK30" i="16"/>
  <c r="BY30" i="16"/>
  <c r="BV30" i="16"/>
  <c r="CB30" i="16" s="1"/>
  <c r="BH30" i="16"/>
  <c r="BG30" i="16"/>
  <c r="AA30" i="16"/>
  <c r="Z30" i="16"/>
  <c r="Q30" i="16"/>
  <c r="P30" i="16"/>
  <c r="K30" i="16"/>
  <c r="CK29" i="16"/>
  <c r="CL29" i="16" s="1"/>
  <c r="BY29" i="16"/>
  <c r="BH29" i="16"/>
  <c r="BG29" i="16"/>
  <c r="AA29" i="16"/>
  <c r="Z29" i="16"/>
  <c r="Q29" i="16"/>
  <c r="K29" i="16"/>
  <c r="CL28" i="16"/>
  <c r="CK28" i="16"/>
  <c r="BY28" i="16"/>
  <c r="BV28" i="16"/>
  <c r="CB28" i="16" s="1"/>
  <c r="BH28" i="16"/>
  <c r="BG28" i="16"/>
  <c r="AA28" i="16"/>
  <c r="Z28" i="16"/>
  <c r="Q28" i="16"/>
  <c r="P28" i="16"/>
  <c r="AK28" i="16" s="1"/>
  <c r="K28" i="16"/>
  <c r="CK27" i="16"/>
  <c r="CL27" i="16" s="1"/>
  <c r="BY27" i="16"/>
  <c r="BH27" i="16"/>
  <c r="BG27" i="16"/>
  <c r="AA27" i="16"/>
  <c r="Z27" i="16"/>
  <c r="Q27" i="16"/>
  <c r="K27" i="16"/>
  <c r="CL26" i="16"/>
  <c r="CK26" i="16"/>
  <c r="BY26" i="16"/>
  <c r="BV26" i="16"/>
  <c r="CB26" i="16" s="1"/>
  <c r="BH26" i="16"/>
  <c r="AA26" i="16"/>
  <c r="Z26" i="16"/>
  <c r="Q26" i="16"/>
  <c r="P26" i="16"/>
  <c r="BG26" i="16" s="1"/>
  <c r="K26" i="16"/>
  <c r="CK25" i="16"/>
  <c r="CL25" i="16" s="1"/>
  <c r="BY25" i="16"/>
  <c r="BG25" i="16"/>
  <c r="AA25" i="16"/>
  <c r="Z25" i="16"/>
  <c r="Q25" i="16"/>
  <c r="BH25" i="16" s="1"/>
  <c r="K25" i="16"/>
  <c r="CL24" i="16"/>
  <c r="CK24" i="16"/>
  <c r="BY24" i="16"/>
  <c r="BV24" i="16"/>
  <c r="CB24" i="16" s="1"/>
  <c r="BH24" i="16"/>
  <c r="BG24" i="16"/>
  <c r="AA24" i="16"/>
  <c r="Z24" i="16"/>
  <c r="Q24" i="16"/>
  <c r="P24" i="16"/>
  <c r="AK24" i="16" s="1"/>
  <c r="K24" i="16"/>
  <c r="CK23" i="16"/>
  <c r="CL23" i="16" s="1"/>
  <c r="BY23" i="16"/>
  <c r="BH23" i="16"/>
  <c r="BG23" i="16"/>
  <c r="AA23" i="16"/>
  <c r="Z23" i="16"/>
  <c r="Q23" i="16"/>
  <c r="K23" i="16"/>
  <c r="CL22" i="16"/>
  <c r="CK22" i="16"/>
  <c r="BY22" i="16"/>
  <c r="BV22" i="16"/>
  <c r="CB22" i="16" s="1"/>
  <c r="BH22" i="16"/>
  <c r="BG22" i="16"/>
  <c r="AA22" i="16"/>
  <c r="Z22" i="16"/>
  <c r="Q22" i="16"/>
  <c r="P22" i="16"/>
  <c r="K22" i="16"/>
  <c r="CK21" i="16"/>
  <c r="CL21" i="16" s="1"/>
  <c r="BY21" i="16"/>
  <c r="BH21" i="16"/>
  <c r="BG21" i="16"/>
  <c r="AA21" i="16"/>
  <c r="Z21" i="16"/>
  <c r="Q21" i="16"/>
  <c r="K21" i="16"/>
  <c r="CK20" i="16"/>
  <c r="CL20" i="16" s="1"/>
  <c r="BY20" i="16"/>
  <c r="BG20" i="16"/>
  <c r="AA20" i="16"/>
  <c r="Z20" i="16"/>
  <c r="Q20" i="16"/>
  <c r="BH20" i="16" s="1"/>
  <c r="K20" i="16"/>
  <c r="CL19" i="16"/>
  <c r="CK19" i="16"/>
  <c r="BY19" i="16"/>
  <c r="BV19" i="16"/>
  <c r="CB19" i="16" s="1"/>
  <c r="BH19" i="16"/>
  <c r="BG19" i="16"/>
  <c r="AA19" i="16"/>
  <c r="Z19" i="16"/>
  <c r="Q19" i="16"/>
  <c r="P19" i="16"/>
  <c r="K19" i="16"/>
  <c r="CK18" i="16"/>
  <c r="CL18" i="16" s="1"/>
  <c r="BY18" i="16"/>
  <c r="BG18" i="16"/>
  <c r="AA18" i="16"/>
  <c r="Z18" i="16"/>
  <c r="Q18" i="16"/>
  <c r="BH18" i="16" s="1"/>
  <c r="K18" i="16"/>
  <c r="CL17" i="16"/>
  <c r="CK17" i="16"/>
  <c r="BY17" i="16"/>
  <c r="BV17" i="16"/>
  <c r="CB17" i="16" s="1"/>
  <c r="BH17" i="16"/>
  <c r="BG17" i="16"/>
  <c r="AA17" i="16"/>
  <c r="Z17" i="16"/>
  <c r="Q17" i="16"/>
  <c r="P17" i="16"/>
  <c r="K17" i="16"/>
  <c r="CK16" i="16"/>
  <c r="CL16" i="16" s="1"/>
  <c r="BY16" i="16"/>
  <c r="BG16" i="16"/>
  <c r="AA16" i="16"/>
  <c r="Z16" i="16"/>
  <c r="Q16" i="16"/>
  <c r="BH16" i="16" s="1"/>
  <c r="K16" i="16"/>
  <c r="CL15" i="16"/>
  <c r="CK15" i="16"/>
  <c r="BY15" i="16"/>
  <c r="BV15" i="16"/>
  <c r="BH15" i="16"/>
  <c r="BG15" i="16"/>
  <c r="AA15" i="16"/>
  <c r="Z15" i="16"/>
  <c r="Q15" i="16"/>
  <c r="P15" i="16"/>
  <c r="K15" i="16"/>
  <c r="CK14" i="16"/>
  <c r="CL14" i="16" s="1"/>
  <c r="BY14" i="16"/>
  <c r="BG14" i="16"/>
  <c r="AA14" i="16"/>
  <c r="Z14" i="16"/>
  <c r="Q14" i="16"/>
  <c r="BH14" i="16" s="1"/>
  <c r="K14" i="16"/>
  <c r="CL13" i="16"/>
  <c r="CK13" i="16"/>
  <c r="BY13" i="16"/>
  <c r="BV13" i="16"/>
  <c r="CB13" i="16" s="1"/>
  <c r="BH13" i="16"/>
  <c r="BG13" i="16"/>
  <c r="AA13" i="16"/>
  <c r="Z13" i="16"/>
  <c r="Q13" i="16"/>
  <c r="P13" i="16"/>
  <c r="K13" i="16"/>
  <c r="CK12" i="16"/>
  <c r="CL12" i="16" s="1"/>
  <c r="BY12" i="16"/>
  <c r="BG12" i="16"/>
  <c r="AA12" i="16"/>
  <c r="Z12" i="16"/>
  <c r="Q12" i="16"/>
  <c r="BH12" i="16" s="1"/>
  <c r="K12" i="16"/>
  <c r="CL11" i="16"/>
  <c r="CK11" i="16"/>
  <c r="BY11" i="16"/>
  <c r="BV11" i="16"/>
  <c r="CB11" i="16" s="1"/>
  <c r="BH11" i="16"/>
  <c r="BG11" i="16"/>
  <c r="AA11" i="16"/>
  <c r="Z11" i="16"/>
  <c r="Q11" i="16"/>
  <c r="P11" i="16"/>
  <c r="K11" i="16"/>
  <c r="CK10" i="16"/>
  <c r="CL10" i="16" s="1"/>
  <c r="BY10" i="16"/>
  <c r="AA10" i="16"/>
  <c r="Z10" i="16"/>
  <c r="Q10" i="16"/>
  <c r="BH10" i="16" s="1"/>
  <c r="K10" i="16"/>
  <c r="CL8" i="16"/>
  <c r="CK8" i="16"/>
  <c r="BY8" i="16"/>
  <c r="BV8" i="16"/>
  <c r="CB8" i="16" s="1"/>
  <c r="BH8" i="16"/>
  <c r="BG8" i="16"/>
  <c r="AA8" i="16"/>
  <c r="Z8" i="16"/>
  <c r="Q8" i="16"/>
  <c r="P8" i="16"/>
  <c r="K8" i="16"/>
  <c r="CK7" i="16"/>
  <c r="CL7" i="16" s="1"/>
  <c r="BY7" i="16"/>
  <c r="BG7" i="16"/>
  <c r="AA7" i="16"/>
  <c r="Z7" i="16"/>
  <c r="Q7" i="16"/>
  <c r="BH7" i="16" s="1"/>
  <c r="K7" i="16"/>
  <c r="CL6" i="16"/>
  <c r="CK6" i="16"/>
  <c r="BY6" i="16"/>
  <c r="BV6" i="16"/>
  <c r="CB6" i="16" s="1"/>
  <c r="BH6" i="16"/>
  <c r="BG6" i="16"/>
  <c r="AA6" i="16"/>
  <c r="Z6" i="16"/>
  <c r="Q6" i="16"/>
  <c r="P6" i="16"/>
  <c r="K6" i="16"/>
  <c r="CL45" i="15"/>
  <c r="CK45" i="15"/>
  <c r="CE45" i="15"/>
  <c r="CO45" i="15" s="1"/>
  <c r="CB45" i="15"/>
  <c r="BQ45" i="15"/>
  <c r="BH45" i="15"/>
  <c r="BT45" i="15" s="1"/>
  <c r="BG45" i="15"/>
  <c r="CT45" i="15" s="1"/>
  <c r="AA45" i="15"/>
  <c r="Z45" i="15"/>
  <c r="K45" i="15"/>
  <c r="CS45" i="15" s="1"/>
  <c r="CU45" i="15" s="1"/>
  <c r="CV45" i="15" s="1"/>
  <c r="CW45" i="15" s="1"/>
  <c r="CL44" i="15"/>
  <c r="CK44" i="15"/>
  <c r="CE44" i="15"/>
  <c r="CO44" i="15" s="1"/>
  <c r="CB44" i="15"/>
  <c r="BQ44" i="15"/>
  <c r="BH44" i="15"/>
  <c r="BT44" i="15" s="1"/>
  <c r="BG44" i="15"/>
  <c r="CT44" i="15" s="1"/>
  <c r="AA44" i="15"/>
  <c r="Z44" i="15"/>
  <c r="K44" i="15"/>
  <c r="CS44" i="15" s="1"/>
  <c r="CU44" i="15" s="1"/>
  <c r="CV44" i="15" s="1"/>
  <c r="CW44" i="15" s="1"/>
  <c r="CL43" i="15"/>
  <c r="CK43" i="15"/>
  <c r="CB43" i="15"/>
  <c r="BY43" i="15"/>
  <c r="BZ43" i="15" s="1"/>
  <c r="CE43" i="15" s="1"/>
  <c r="BH43" i="15"/>
  <c r="AA43" i="15"/>
  <c r="P43" i="15"/>
  <c r="BG43" i="15" s="1"/>
  <c r="K43" i="15"/>
  <c r="CK42" i="15"/>
  <c r="CL42" i="15" s="1"/>
  <c r="CB42" i="15"/>
  <c r="BZ42" i="15"/>
  <c r="CE42" i="15" s="1"/>
  <c r="BY42" i="15"/>
  <c r="BH42" i="15"/>
  <c r="BG42" i="15"/>
  <c r="AA42" i="15"/>
  <c r="Z42" i="15"/>
  <c r="P42" i="15"/>
  <c r="K42" i="15"/>
  <c r="CK41" i="15"/>
  <c r="CL41" i="15" s="1"/>
  <c r="CB41" i="15"/>
  <c r="BZ41" i="15"/>
  <c r="CE41" i="15" s="1"/>
  <c r="BY41" i="15"/>
  <c r="BH41" i="15"/>
  <c r="BG41" i="15"/>
  <c r="AA41" i="15"/>
  <c r="Z41" i="15"/>
  <c r="P41" i="15"/>
  <c r="K41" i="15"/>
  <c r="CS41" i="15" s="1"/>
  <c r="CK40" i="15"/>
  <c r="CL40" i="15" s="1"/>
  <c r="CB40" i="15"/>
  <c r="BZ40" i="15"/>
  <c r="CE40" i="15" s="1"/>
  <c r="BY40" i="15"/>
  <c r="BH40" i="15"/>
  <c r="AA40" i="15"/>
  <c r="Z40" i="15"/>
  <c r="P40" i="15"/>
  <c r="BG40" i="15" s="1"/>
  <c r="K40" i="15"/>
  <c r="CK39" i="15"/>
  <c r="CL39" i="15" s="1"/>
  <c r="CB39" i="15"/>
  <c r="BZ39" i="15"/>
  <c r="CE39" i="15" s="1"/>
  <c r="BY39" i="15"/>
  <c r="BH39" i="15"/>
  <c r="BG39" i="15"/>
  <c r="AA39" i="15"/>
  <c r="Z39" i="15"/>
  <c r="P39" i="15"/>
  <c r="K39" i="15"/>
  <c r="CS39" i="15" s="1"/>
  <c r="CK38" i="15"/>
  <c r="CL38" i="15" s="1"/>
  <c r="CB38" i="15"/>
  <c r="BZ38" i="15"/>
  <c r="CE38" i="15" s="1"/>
  <c r="BY38" i="15"/>
  <c r="BH38" i="15"/>
  <c r="BG38" i="15"/>
  <c r="AA38" i="15"/>
  <c r="Z38" i="15"/>
  <c r="P38" i="15"/>
  <c r="K38" i="15"/>
  <c r="CK37" i="15"/>
  <c r="CL37" i="15" s="1"/>
  <c r="CB37" i="15"/>
  <c r="BZ37" i="15"/>
  <c r="CE37" i="15" s="1"/>
  <c r="BY37" i="15"/>
  <c r="BH37" i="15"/>
  <c r="BG37" i="15"/>
  <c r="AA37" i="15"/>
  <c r="Z37" i="15"/>
  <c r="P37" i="15"/>
  <c r="K37" i="15"/>
  <c r="CS37" i="15" s="1"/>
  <c r="CK36" i="15"/>
  <c r="CL36" i="15" s="1"/>
  <c r="CB36" i="15"/>
  <c r="BZ36" i="15"/>
  <c r="CE36" i="15" s="1"/>
  <c r="BY36" i="15"/>
  <c r="BH36" i="15"/>
  <c r="BG36" i="15"/>
  <c r="AA36" i="15"/>
  <c r="Z36" i="15"/>
  <c r="P36" i="15"/>
  <c r="K36" i="15"/>
  <c r="CK35" i="15"/>
  <c r="CL35" i="15" s="1"/>
  <c r="CB35" i="15"/>
  <c r="BZ35" i="15"/>
  <c r="CE35" i="15" s="1"/>
  <c r="BY35" i="15"/>
  <c r="BH35" i="15"/>
  <c r="BG35" i="15"/>
  <c r="AA35" i="15"/>
  <c r="Z35" i="15"/>
  <c r="P35" i="15"/>
  <c r="K35" i="15"/>
  <c r="CS35" i="15" s="1"/>
  <c r="CW34" i="15"/>
  <c r="CL34" i="15"/>
  <c r="CK34" i="15"/>
  <c r="CB34" i="15"/>
  <c r="AA34" i="15"/>
  <c r="K34" i="15"/>
  <c r="CS34" i="15" s="1"/>
  <c r="CL33" i="15"/>
  <c r="CK33" i="15"/>
  <c r="BY33" i="15"/>
  <c r="BV33" i="15"/>
  <c r="BH33" i="15"/>
  <c r="AA33" i="15"/>
  <c r="Z33" i="15"/>
  <c r="Q33" i="15"/>
  <c r="P33" i="15"/>
  <c r="BG33" i="15" s="1"/>
  <c r="K33" i="15"/>
  <c r="CL32" i="15"/>
  <c r="CK32" i="15"/>
  <c r="BY32" i="15"/>
  <c r="BV32" i="15"/>
  <c r="CB32" i="15" s="1"/>
  <c r="BH32" i="15"/>
  <c r="AA32" i="15"/>
  <c r="Z32" i="15"/>
  <c r="Q32" i="15"/>
  <c r="P32" i="15"/>
  <c r="BG32" i="15" s="1"/>
  <c r="K32" i="15"/>
  <c r="CK31" i="15"/>
  <c r="CL31" i="15" s="1"/>
  <c r="BY31" i="15"/>
  <c r="BG31" i="15"/>
  <c r="AA31" i="15"/>
  <c r="Z31" i="15"/>
  <c r="Q31" i="15"/>
  <c r="BH31" i="15" s="1"/>
  <c r="K31" i="15"/>
  <c r="CL30" i="15"/>
  <c r="CK30" i="15"/>
  <c r="BY30" i="15"/>
  <c r="BV30" i="15"/>
  <c r="CB30" i="15" s="1"/>
  <c r="BH30" i="15"/>
  <c r="BG30" i="15"/>
  <c r="AA30" i="15"/>
  <c r="Z30" i="15"/>
  <c r="Q30" i="15"/>
  <c r="P30" i="15"/>
  <c r="K30" i="15"/>
  <c r="CK29" i="15"/>
  <c r="CL29" i="15" s="1"/>
  <c r="BY29" i="15"/>
  <c r="BH29" i="15"/>
  <c r="BG29" i="15"/>
  <c r="AA29" i="15"/>
  <c r="Z29" i="15"/>
  <c r="Q29" i="15"/>
  <c r="K29" i="15"/>
  <c r="CL28" i="15"/>
  <c r="CK28" i="15"/>
  <c r="BY28" i="15"/>
  <c r="BV28" i="15"/>
  <c r="CB28" i="15" s="1"/>
  <c r="BH28" i="15"/>
  <c r="BG28" i="15"/>
  <c r="AA28" i="15"/>
  <c r="Z28" i="15"/>
  <c r="Q28" i="15"/>
  <c r="P28" i="15"/>
  <c r="AK28" i="15" s="1"/>
  <c r="K28" i="15"/>
  <c r="CK27" i="15"/>
  <c r="CL27" i="15" s="1"/>
  <c r="BY27" i="15"/>
  <c r="BH27" i="15"/>
  <c r="BG27" i="15"/>
  <c r="AA27" i="15"/>
  <c r="Z27" i="15"/>
  <c r="Q27" i="15"/>
  <c r="K27" i="15"/>
  <c r="CL26" i="15"/>
  <c r="CK26" i="15"/>
  <c r="BY26" i="15"/>
  <c r="BV26" i="15"/>
  <c r="CB26" i="15" s="1"/>
  <c r="BH26" i="15"/>
  <c r="AA26" i="15"/>
  <c r="Z26" i="15"/>
  <c r="Q26" i="15"/>
  <c r="P26" i="15"/>
  <c r="BG26" i="15" s="1"/>
  <c r="K26" i="15"/>
  <c r="CK25" i="15"/>
  <c r="CL25" i="15" s="1"/>
  <c r="BY25" i="15"/>
  <c r="BG25" i="15"/>
  <c r="AA25" i="15"/>
  <c r="Z25" i="15"/>
  <c r="Q25" i="15"/>
  <c r="BH25" i="15" s="1"/>
  <c r="K25" i="15"/>
  <c r="CL24" i="15"/>
  <c r="CK24" i="15"/>
  <c r="BY24" i="15"/>
  <c r="BV24" i="15"/>
  <c r="CB24" i="15" s="1"/>
  <c r="BH24" i="15"/>
  <c r="BG24" i="15"/>
  <c r="AA24" i="15"/>
  <c r="Z24" i="15"/>
  <c r="Q24" i="15"/>
  <c r="P24" i="15"/>
  <c r="AK24" i="15" s="1"/>
  <c r="K24" i="15"/>
  <c r="CK23" i="15"/>
  <c r="CL23" i="15" s="1"/>
  <c r="BY23" i="15"/>
  <c r="BH23" i="15"/>
  <c r="BG23" i="15"/>
  <c r="AA23" i="15"/>
  <c r="Z23" i="15"/>
  <c r="Q23" i="15"/>
  <c r="K23" i="15"/>
  <c r="CL22" i="15"/>
  <c r="CK22" i="15"/>
  <c r="BY22" i="15"/>
  <c r="BV22" i="15"/>
  <c r="CB22" i="15" s="1"/>
  <c r="BH22" i="15"/>
  <c r="BG22" i="15"/>
  <c r="AA22" i="15"/>
  <c r="Z22" i="15"/>
  <c r="Q22" i="15"/>
  <c r="P22" i="15"/>
  <c r="K22" i="15"/>
  <c r="CK21" i="15"/>
  <c r="CL21" i="15" s="1"/>
  <c r="BY21" i="15"/>
  <c r="BH21" i="15"/>
  <c r="BG21" i="15"/>
  <c r="AA21" i="15"/>
  <c r="Z21" i="15"/>
  <c r="Q21" i="15"/>
  <c r="K21" i="15"/>
  <c r="CK20" i="15"/>
  <c r="CL20" i="15" s="1"/>
  <c r="BY20" i="15"/>
  <c r="BG20" i="15"/>
  <c r="AA20" i="15"/>
  <c r="Z20" i="15"/>
  <c r="Q20" i="15"/>
  <c r="BH20" i="15" s="1"/>
  <c r="K20" i="15"/>
  <c r="CL19" i="15"/>
  <c r="CK19" i="15"/>
  <c r="BY19" i="15"/>
  <c r="BV19" i="15"/>
  <c r="CB19" i="15" s="1"/>
  <c r="BH19" i="15"/>
  <c r="BG19" i="15"/>
  <c r="AA19" i="15"/>
  <c r="Z19" i="15"/>
  <c r="Q19" i="15"/>
  <c r="P19" i="15"/>
  <c r="K19" i="15"/>
  <c r="CK18" i="15"/>
  <c r="CL18" i="15" s="1"/>
  <c r="BY18" i="15"/>
  <c r="BG18" i="15"/>
  <c r="AA18" i="15"/>
  <c r="Z18" i="15"/>
  <c r="Q18" i="15"/>
  <c r="BH18" i="15" s="1"/>
  <c r="K18" i="15"/>
  <c r="CL17" i="15"/>
  <c r="CK17" i="15"/>
  <c r="BY17" i="15"/>
  <c r="BV17" i="15"/>
  <c r="CB17" i="15" s="1"/>
  <c r="BH17" i="15"/>
  <c r="BG17" i="15"/>
  <c r="AA17" i="15"/>
  <c r="Z17" i="15"/>
  <c r="Q17" i="15"/>
  <c r="P17" i="15"/>
  <c r="K17" i="15"/>
  <c r="CK16" i="15"/>
  <c r="CL16" i="15" s="1"/>
  <c r="BY16" i="15"/>
  <c r="BG16" i="15"/>
  <c r="AA16" i="15"/>
  <c r="Z16" i="15"/>
  <c r="Q16" i="15"/>
  <c r="BH16" i="15" s="1"/>
  <c r="K16" i="15"/>
  <c r="CL15" i="15"/>
  <c r="CK15" i="15"/>
  <c r="BY15" i="15"/>
  <c r="BV15" i="15"/>
  <c r="BH15" i="15"/>
  <c r="BG15" i="15"/>
  <c r="AA15" i="15"/>
  <c r="Z15" i="15"/>
  <c r="Q15" i="15"/>
  <c r="P15" i="15"/>
  <c r="K15" i="15"/>
  <c r="CK14" i="15"/>
  <c r="CL14" i="15" s="1"/>
  <c r="BY14" i="15"/>
  <c r="BG14" i="15"/>
  <c r="AA14" i="15"/>
  <c r="Z14" i="15"/>
  <c r="Q14" i="15"/>
  <c r="BH14" i="15" s="1"/>
  <c r="K14" i="15"/>
  <c r="CL13" i="15"/>
  <c r="CK13" i="15"/>
  <c r="BY13" i="15"/>
  <c r="BV13" i="15"/>
  <c r="CB13" i="15" s="1"/>
  <c r="BH13" i="15"/>
  <c r="BG13" i="15"/>
  <c r="AA13" i="15"/>
  <c r="Z13" i="15"/>
  <c r="Q13" i="15"/>
  <c r="P13" i="15"/>
  <c r="K13" i="15"/>
  <c r="CK12" i="15"/>
  <c r="CL12" i="15" s="1"/>
  <c r="BY12" i="15"/>
  <c r="BG12" i="15"/>
  <c r="AA12" i="15"/>
  <c r="Z12" i="15"/>
  <c r="Q12" i="15"/>
  <c r="BH12" i="15" s="1"/>
  <c r="K12" i="15"/>
  <c r="CL11" i="15"/>
  <c r="CK11" i="15"/>
  <c r="BY11" i="15"/>
  <c r="BV11" i="15"/>
  <c r="CB11" i="15" s="1"/>
  <c r="BH11" i="15"/>
  <c r="BG11" i="15"/>
  <c r="AA11" i="15"/>
  <c r="Z11" i="15"/>
  <c r="Q11" i="15"/>
  <c r="P11" i="15"/>
  <c r="K11" i="15"/>
  <c r="CK10" i="15"/>
  <c r="CL10" i="15" s="1"/>
  <c r="BY10" i="15"/>
  <c r="AA10" i="15"/>
  <c r="Z10" i="15"/>
  <c r="Q10" i="15"/>
  <c r="BH10" i="15" s="1"/>
  <c r="K10" i="15"/>
  <c r="CL8" i="15"/>
  <c r="CK8" i="15"/>
  <c r="BY8" i="15"/>
  <c r="BV8" i="15"/>
  <c r="CB8" i="15" s="1"/>
  <c r="BH8" i="15"/>
  <c r="BG8" i="15"/>
  <c r="AA8" i="15"/>
  <c r="Z8" i="15"/>
  <c r="Q8" i="15"/>
  <c r="P8" i="15"/>
  <c r="K8" i="15"/>
  <c r="CK7" i="15"/>
  <c r="CL7" i="15" s="1"/>
  <c r="BY7" i="15"/>
  <c r="BG7" i="15"/>
  <c r="AA7" i="15"/>
  <c r="Z7" i="15"/>
  <c r="Q7" i="15"/>
  <c r="BH7" i="15" s="1"/>
  <c r="K7" i="15"/>
  <c r="CL6" i="15"/>
  <c r="CK6" i="15"/>
  <c r="BY6" i="15"/>
  <c r="BV6" i="15"/>
  <c r="CB6" i="15" s="1"/>
  <c r="BH6" i="15"/>
  <c r="BG6" i="15"/>
  <c r="AA6" i="15"/>
  <c r="Z6" i="15"/>
  <c r="Q6" i="15"/>
  <c r="P6" i="15"/>
  <c r="K6" i="15"/>
  <c r="CL45" i="14"/>
  <c r="CK45" i="14"/>
  <c r="CE45" i="14"/>
  <c r="CO45" i="14" s="1"/>
  <c r="CB45" i="14"/>
  <c r="BQ45" i="14"/>
  <c r="BH45" i="14"/>
  <c r="BT45" i="14" s="1"/>
  <c r="BG45" i="14"/>
  <c r="CT45" i="14" s="1"/>
  <c r="AA45" i="14"/>
  <c r="Z45" i="14"/>
  <c r="K45" i="14"/>
  <c r="CS45" i="14" s="1"/>
  <c r="CU45" i="14" s="1"/>
  <c r="CV45" i="14" s="1"/>
  <c r="CW45" i="14" s="1"/>
  <c r="CL44" i="14"/>
  <c r="CK44" i="14"/>
  <c r="CE44" i="14"/>
  <c r="CO44" i="14" s="1"/>
  <c r="CB44" i="14"/>
  <c r="BQ44" i="14"/>
  <c r="BH44" i="14"/>
  <c r="BT44" i="14" s="1"/>
  <c r="BG44" i="14"/>
  <c r="CT44" i="14" s="1"/>
  <c r="AA44" i="14"/>
  <c r="Z44" i="14"/>
  <c r="K44" i="14"/>
  <c r="CS44" i="14" s="1"/>
  <c r="CU44" i="14" s="1"/>
  <c r="CV44" i="14" s="1"/>
  <c r="CW44" i="14" s="1"/>
  <c r="CL43" i="14"/>
  <c r="CK43" i="14"/>
  <c r="CB43" i="14"/>
  <c r="BY43" i="14"/>
  <c r="BZ43" i="14" s="1"/>
  <c r="CE43" i="14" s="1"/>
  <c r="BH43" i="14"/>
  <c r="AA43" i="14"/>
  <c r="P43" i="14"/>
  <c r="BG43" i="14" s="1"/>
  <c r="K43" i="14"/>
  <c r="CK42" i="14"/>
  <c r="CL42" i="14" s="1"/>
  <c r="CB42" i="14"/>
  <c r="BZ42" i="14"/>
  <c r="CE42" i="14" s="1"/>
  <c r="BY42" i="14"/>
  <c r="BH42" i="14"/>
  <c r="BG42" i="14"/>
  <c r="AA42" i="14"/>
  <c r="Z42" i="14"/>
  <c r="P42" i="14"/>
  <c r="K42" i="14"/>
  <c r="CK41" i="14"/>
  <c r="CL41" i="14" s="1"/>
  <c r="CB41" i="14"/>
  <c r="BZ41" i="14"/>
  <c r="CE41" i="14" s="1"/>
  <c r="BY41" i="14"/>
  <c r="BH41" i="14"/>
  <c r="BG41" i="14"/>
  <c r="AA41" i="14"/>
  <c r="Z41" i="14"/>
  <c r="P41" i="14"/>
  <c r="K41" i="14"/>
  <c r="CS41" i="14" s="1"/>
  <c r="CK40" i="14"/>
  <c r="CL40" i="14" s="1"/>
  <c r="CB40" i="14"/>
  <c r="BZ40" i="14"/>
  <c r="CE40" i="14" s="1"/>
  <c r="BY40" i="14"/>
  <c r="BH40" i="14"/>
  <c r="AA40" i="14"/>
  <c r="Z40" i="14"/>
  <c r="P40" i="14"/>
  <c r="BG40" i="14" s="1"/>
  <c r="K40" i="14"/>
  <c r="CK39" i="14"/>
  <c r="CL39" i="14" s="1"/>
  <c r="CB39" i="14"/>
  <c r="BZ39" i="14"/>
  <c r="CE39" i="14" s="1"/>
  <c r="BY39" i="14"/>
  <c r="BH39" i="14"/>
  <c r="BG39" i="14"/>
  <c r="AA39" i="14"/>
  <c r="Z39" i="14"/>
  <c r="P39" i="14"/>
  <c r="K39" i="14"/>
  <c r="CS39" i="14" s="1"/>
  <c r="CK38" i="14"/>
  <c r="CL38" i="14" s="1"/>
  <c r="CB38" i="14"/>
  <c r="BZ38" i="14"/>
  <c r="CE38" i="14" s="1"/>
  <c r="BY38" i="14"/>
  <c r="BH38" i="14"/>
  <c r="BG38" i="14"/>
  <c r="AA38" i="14"/>
  <c r="Z38" i="14"/>
  <c r="P38" i="14"/>
  <c r="K38" i="14"/>
  <c r="CK37" i="14"/>
  <c r="CL37" i="14" s="1"/>
  <c r="CB37" i="14"/>
  <c r="BZ37" i="14"/>
  <c r="CE37" i="14" s="1"/>
  <c r="BY37" i="14"/>
  <c r="BH37" i="14"/>
  <c r="BG37" i="14"/>
  <c r="AA37" i="14"/>
  <c r="Z37" i="14"/>
  <c r="P37" i="14"/>
  <c r="K37" i="14"/>
  <c r="CS37" i="14" s="1"/>
  <c r="CK36" i="14"/>
  <c r="CL36" i="14" s="1"/>
  <c r="CB36" i="14"/>
  <c r="BZ36" i="14"/>
  <c r="CE36" i="14" s="1"/>
  <c r="BY36" i="14"/>
  <c r="BH36" i="14"/>
  <c r="BG36" i="14"/>
  <c r="AA36" i="14"/>
  <c r="Z36" i="14"/>
  <c r="P36" i="14"/>
  <c r="K36" i="14"/>
  <c r="CK35" i="14"/>
  <c r="CL35" i="14" s="1"/>
  <c r="CB35" i="14"/>
  <c r="BZ35" i="14"/>
  <c r="CE35" i="14" s="1"/>
  <c r="BY35" i="14"/>
  <c r="BH35" i="14"/>
  <c r="BG35" i="14"/>
  <c r="AA35" i="14"/>
  <c r="Z35" i="14"/>
  <c r="P35" i="14"/>
  <c r="K35" i="14"/>
  <c r="CS35" i="14" s="1"/>
  <c r="CW34" i="14"/>
  <c r="CL34" i="14"/>
  <c r="CK34" i="14"/>
  <c r="CB34" i="14"/>
  <c r="AA34" i="14"/>
  <c r="K34" i="14"/>
  <c r="CS34" i="14" s="1"/>
  <c r="CL33" i="14"/>
  <c r="CK33" i="14"/>
  <c r="BY33" i="14"/>
  <c r="BV33" i="14"/>
  <c r="BH33" i="14"/>
  <c r="AA33" i="14"/>
  <c r="Z33" i="14"/>
  <c r="Q33" i="14"/>
  <c r="P33" i="14"/>
  <c r="BG33" i="14" s="1"/>
  <c r="K33" i="14"/>
  <c r="CL32" i="14"/>
  <c r="CK32" i="14"/>
  <c r="BY32" i="14"/>
  <c r="BV32" i="14"/>
  <c r="CB32" i="14" s="1"/>
  <c r="BH32" i="14"/>
  <c r="AA32" i="14"/>
  <c r="Z32" i="14"/>
  <c r="Q32" i="14"/>
  <c r="P32" i="14"/>
  <c r="BG32" i="14" s="1"/>
  <c r="K32" i="14"/>
  <c r="CK31" i="14"/>
  <c r="CL31" i="14" s="1"/>
  <c r="BY31" i="14"/>
  <c r="BG31" i="14"/>
  <c r="AA31" i="14"/>
  <c r="Z31" i="14"/>
  <c r="Q31" i="14"/>
  <c r="BH31" i="14" s="1"/>
  <c r="K31" i="14"/>
  <c r="CL30" i="14"/>
  <c r="CK30" i="14"/>
  <c r="BY30" i="14"/>
  <c r="BV30" i="14"/>
  <c r="CB30" i="14" s="1"/>
  <c r="BH30" i="14"/>
  <c r="BG30" i="14"/>
  <c r="AA30" i="14"/>
  <c r="Z30" i="14"/>
  <c r="Q30" i="14"/>
  <c r="P30" i="14"/>
  <c r="AK30" i="14" s="1"/>
  <c r="K30" i="14"/>
  <c r="CK29" i="14"/>
  <c r="CL29" i="14" s="1"/>
  <c r="BY29" i="14"/>
  <c r="BH29" i="14"/>
  <c r="BG29" i="14"/>
  <c r="AA29" i="14"/>
  <c r="Z29" i="14"/>
  <c r="Q29" i="14"/>
  <c r="K29" i="14"/>
  <c r="CL28" i="14"/>
  <c r="CK28" i="14"/>
  <c r="BY28" i="14"/>
  <c r="BV28" i="14"/>
  <c r="CB28" i="14" s="1"/>
  <c r="BH28" i="14"/>
  <c r="BG28" i="14"/>
  <c r="AA28" i="14"/>
  <c r="Z28" i="14"/>
  <c r="Q28" i="14"/>
  <c r="P28" i="14"/>
  <c r="AK28" i="14" s="1"/>
  <c r="K28" i="14"/>
  <c r="CK27" i="14"/>
  <c r="CL27" i="14" s="1"/>
  <c r="BY27" i="14"/>
  <c r="BH27" i="14"/>
  <c r="BG27" i="14"/>
  <c r="AA27" i="14"/>
  <c r="Z27" i="14"/>
  <c r="Q27" i="14"/>
  <c r="K27" i="14"/>
  <c r="CL26" i="14"/>
  <c r="CK26" i="14"/>
  <c r="BY26" i="14"/>
  <c r="BV26" i="14"/>
  <c r="CB26" i="14" s="1"/>
  <c r="BH26" i="14"/>
  <c r="AA26" i="14"/>
  <c r="Z26" i="14"/>
  <c r="Q26" i="14"/>
  <c r="P26" i="14"/>
  <c r="BG26" i="14" s="1"/>
  <c r="K26" i="14"/>
  <c r="CK25" i="14"/>
  <c r="CL25" i="14" s="1"/>
  <c r="BY25" i="14"/>
  <c r="BG25" i="14"/>
  <c r="AA25" i="14"/>
  <c r="Z25" i="14"/>
  <c r="Q25" i="14"/>
  <c r="BH25" i="14" s="1"/>
  <c r="K25" i="14"/>
  <c r="CL24" i="14"/>
  <c r="CK24" i="14"/>
  <c r="BY24" i="14"/>
  <c r="BV24" i="14"/>
  <c r="CB24" i="14" s="1"/>
  <c r="BH24" i="14"/>
  <c r="BG24" i="14"/>
  <c r="AA24" i="14"/>
  <c r="Z24" i="14"/>
  <c r="Q24" i="14"/>
  <c r="P24" i="14"/>
  <c r="AK24" i="14" s="1"/>
  <c r="K24" i="14"/>
  <c r="CK23" i="14"/>
  <c r="CL23" i="14" s="1"/>
  <c r="BY23" i="14"/>
  <c r="BH23" i="14"/>
  <c r="BG23" i="14"/>
  <c r="AA23" i="14"/>
  <c r="Z23" i="14"/>
  <c r="Q23" i="14"/>
  <c r="K23" i="14"/>
  <c r="CL22" i="14"/>
  <c r="CK22" i="14"/>
  <c r="BY22" i="14"/>
  <c r="BV22" i="14"/>
  <c r="CB22" i="14" s="1"/>
  <c r="BH22" i="14"/>
  <c r="BG22" i="14"/>
  <c r="AA22" i="14"/>
  <c r="Z22" i="14"/>
  <c r="Q22" i="14"/>
  <c r="P22" i="14"/>
  <c r="AK22" i="14" s="1"/>
  <c r="K22" i="14"/>
  <c r="CK21" i="14"/>
  <c r="CL21" i="14" s="1"/>
  <c r="BY21" i="14"/>
  <c r="BH21" i="14"/>
  <c r="BG21" i="14"/>
  <c r="AA21" i="14"/>
  <c r="Z21" i="14"/>
  <c r="Q21" i="14"/>
  <c r="K21" i="14"/>
  <c r="CL20" i="14"/>
  <c r="CK20" i="14"/>
  <c r="BY20" i="14"/>
  <c r="BV20" i="14"/>
  <c r="CB20" i="14" s="1"/>
  <c r="BH20" i="14"/>
  <c r="BG20" i="14"/>
  <c r="AA20" i="14"/>
  <c r="Z20" i="14"/>
  <c r="Q20" i="14"/>
  <c r="P20" i="14"/>
  <c r="K20" i="14"/>
  <c r="CK19" i="14"/>
  <c r="CL19" i="14" s="1"/>
  <c r="BY19" i="14"/>
  <c r="BH19" i="14"/>
  <c r="BG19" i="14"/>
  <c r="AA19" i="14"/>
  <c r="Z19" i="14"/>
  <c r="Q19" i="14"/>
  <c r="K19" i="14"/>
  <c r="BV19" i="14" s="1"/>
  <c r="CL18" i="14"/>
  <c r="CK18" i="14"/>
  <c r="BY18" i="14"/>
  <c r="BH18" i="14"/>
  <c r="BG18" i="14"/>
  <c r="AA18" i="14"/>
  <c r="Z18" i="14"/>
  <c r="Q18" i="14"/>
  <c r="P18" i="14"/>
  <c r="AK18" i="14" s="1"/>
  <c r="K18" i="14"/>
  <c r="CK17" i="14"/>
  <c r="CL17" i="14" s="1"/>
  <c r="BY17" i="14"/>
  <c r="BH17" i="14"/>
  <c r="BG17" i="14"/>
  <c r="AA17" i="14"/>
  <c r="Z17" i="14"/>
  <c r="Q17" i="14"/>
  <c r="K17" i="14"/>
  <c r="CL16" i="14"/>
  <c r="CK16" i="14"/>
  <c r="BY16" i="14"/>
  <c r="BG16" i="14"/>
  <c r="AA16" i="14"/>
  <c r="Z16" i="14"/>
  <c r="Q16" i="14"/>
  <c r="BH16" i="14" s="1"/>
  <c r="P16" i="14"/>
  <c r="AK16" i="14" s="1"/>
  <c r="K16" i="14"/>
  <c r="CK15" i="14"/>
  <c r="CL15" i="14" s="1"/>
  <c r="BY15" i="14"/>
  <c r="BH15" i="14"/>
  <c r="BG15" i="14"/>
  <c r="AA15" i="14"/>
  <c r="Z15" i="14"/>
  <c r="Q15" i="14"/>
  <c r="K15" i="14"/>
  <c r="CL14" i="14"/>
  <c r="CK14" i="14"/>
  <c r="BY14" i="14"/>
  <c r="BG14" i="14"/>
  <c r="AA14" i="14"/>
  <c r="Z14" i="14"/>
  <c r="Q14" i="14"/>
  <c r="BH14" i="14" s="1"/>
  <c r="P14" i="14"/>
  <c r="K14" i="14"/>
  <c r="CK13" i="14"/>
  <c r="CL13" i="14" s="1"/>
  <c r="BY13" i="14"/>
  <c r="BH13" i="14"/>
  <c r="BG13" i="14"/>
  <c r="AA13" i="14"/>
  <c r="Z13" i="14"/>
  <c r="Q13" i="14"/>
  <c r="K13" i="14"/>
  <c r="CL12" i="14"/>
  <c r="CK12" i="14"/>
  <c r="BY12" i="14"/>
  <c r="BG12" i="14"/>
  <c r="AA12" i="14"/>
  <c r="Z12" i="14"/>
  <c r="Q12" i="14"/>
  <c r="BH12" i="14" s="1"/>
  <c r="K12" i="14"/>
  <c r="CK11" i="14"/>
  <c r="CL11" i="14" s="1"/>
  <c r="BY11" i="14"/>
  <c r="BG11" i="14"/>
  <c r="AA11" i="14"/>
  <c r="Z11" i="14"/>
  <c r="Q11" i="14"/>
  <c r="BH11" i="14" s="1"/>
  <c r="K11" i="14"/>
  <c r="CL10" i="14"/>
  <c r="CK10" i="14"/>
  <c r="BY10" i="14"/>
  <c r="AA10" i="14"/>
  <c r="Z10" i="14"/>
  <c r="Q10" i="14"/>
  <c r="BH10" i="14" s="1"/>
  <c r="K10" i="14"/>
  <c r="CK8" i="14"/>
  <c r="CL8" i="14" s="1"/>
  <c r="BY8" i="14"/>
  <c r="BG8" i="14"/>
  <c r="AA8" i="14"/>
  <c r="Z8" i="14"/>
  <c r="Q8" i="14"/>
  <c r="BH8" i="14" s="1"/>
  <c r="K8" i="14"/>
  <c r="CL7" i="14"/>
  <c r="CK7" i="14"/>
  <c r="BY7" i="14"/>
  <c r="BG7" i="14"/>
  <c r="AA7" i="14"/>
  <c r="Z7" i="14"/>
  <c r="Q7" i="14"/>
  <c r="BH7" i="14" s="1"/>
  <c r="K7" i="14"/>
  <c r="CK6" i="14"/>
  <c r="CL6" i="14" s="1"/>
  <c r="BY6" i="14"/>
  <c r="BG6" i="14"/>
  <c r="AA6" i="14"/>
  <c r="Z6" i="14"/>
  <c r="Q6" i="14"/>
  <c r="BH6" i="14" s="1"/>
  <c r="K6" i="14"/>
  <c r="CK45" i="13"/>
  <c r="CL45" i="13" s="1"/>
  <c r="CE45" i="13"/>
  <c r="CB45" i="13"/>
  <c r="BQ45" i="13"/>
  <c r="BH45" i="13"/>
  <c r="BT45" i="13" s="1"/>
  <c r="BG45" i="13"/>
  <c r="CT45" i="13" s="1"/>
  <c r="AA45" i="13"/>
  <c r="Z45" i="13"/>
  <c r="K45" i="13"/>
  <c r="CS45" i="13" s="1"/>
  <c r="CU45" i="13" s="1"/>
  <c r="CV45" i="13" s="1"/>
  <c r="CW45" i="13" s="1"/>
  <c r="CK44" i="13"/>
  <c r="CL44" i="13" s="1"/>
  <c r="CE44" i="13"/>
  <c r="CB44" i="13"/>
  <c r="BQ44" i="13"/>
  <c r="BH44" i="13"/>
  <c r="BT44" i="13" s="1"/>
  <c r="BG44" i="13"/>
  <c r="CT44" i="13" s="1"/>
  <c r="F44" i="8" s="1"/>
  <c r="AA44" i="13"/>
  <c r="Z44" i="13"/>
  <c r="K44" i="13"/>
  <c r="CS44" i="13" s="1"/>
  <c r="CU44" i="13" s="1"/>
  <c r="CV44" i="13" s="1"/>
  <c r="CW44" i="13" s="1"/>
  <c r="CK43" i="13"/>
  <c r="CL43" i="13" s="1"/>
  <c r="CB43" i="13"/>
  <c r="BY43" i="13"/>
  <c r="BZ43" i="13" s="1"/>
  <c r="CE43" i="13" s="1"/>
  <c r="BH43" i="13"/>
  <c r="AA43" i="13"/>
  <c r="K43" i="13"/>
  <c r="P43" i="13" s="1"/>
  <c r="BG43" i="13" s="1"/>
  <c r="CK42" i="13"/>
  <c r="CL42" i="13" s="1"/>
  <c r="CB42" i="13"/>
  <c r="BZ42" i="13"/>
  <c r="CE42" i="13" s="1"/>
  <c r="BY42" i="13"/>
  <c r="BH42" i="13"/>
  <c r="BG42" i="13"/>
  <c r="AA42" i="13"/>
  <c r="Z42" i="13"/>
  <c r="K42" i="13"/>
  <c r="P42" i="13" s="1"/>
  <c r="CK41" i="13"/>
  <c r="CL41" i="13" s="1"/>
  <c r="CB41" i="13"/>
  <c r="BY41" i="13"/>
  <c r="BZ41" i="13" s="1"/>
  <c r="CE41" i="13" s="1"/>
  <c r="BH41" i="13"/>
  <c r="AA41" i="13"/>
  <c r="Z41" i="13"/>
  <c r="K41" i="13"/>
  <c r="CK40" i="13"/>
  <c r="CL40" i="13" s="1"/>
  <c r="CB40" i="13"/>
  <c r="BY40" i="13"/>
  <c r="BZ40" i="13" s="1"/>
  <c r="CE40" i="13" s="1"/>
  <c r="BH40" i="13"/>
  <c r="AA40" i="13"/>
  <c r="Z40" i="13"/>
  <c r="P40" i="13"/>
  <c r="BG40" i="13" s="1"/>
  <c r="K40" i="13"/>
  <c r="CK39" i="13"/>
  <c r="CL39" i="13" s="1"/>
  <c r="CB39" i="13"/>
  <c r="BZ39" i="13"/>
  <c r="CE39" i="13" s="1"/>
  <c r="BY39" i="13"/>
  <c r="BH39" i="13"/>
  <c r="BG39" i="13"/>
  <c r="AA39" i="13"/>
  <c r="Z39" i="13"/>
  <c r="P39" i="13"/>
  <c r="K39" i="13"/>
  <c r="CK38" i="13"/>
  <c r="CL38" i="13" s="1"/>
  <c r="CB38" i="13"/>
  <c r="BZ38" i="13"/>
  <c r="CE38" i="13" s="1"/>
  <c r="BY38" i="13"/>
  <c r="BH38" i="13"/>
  <c r="BG38" i="13"/>
  <c r="AA38" i="13"/>
  <c r="Z38" i="13"/>
  <c r="P38" i="13"/>
  <c r="K38" i="13"/>
  <c r="CK37" i="13"/>
  <c r="CL37" i="13" s="1"/>
  <c r="CB37" i="13"/>
  <c r="BZ37" i="13"/>
  <c r="CE37" i="13" s="1"/>
  <c r="BY37" i="13"/>
  <c r="BH37" i="13"/>
  <c r="BG37" i="13"/>
  <c r="AA37" i="13"/>
  <c r="Z37" i="13"/>
  <c r="P37" i="13"/>
  <c r="K37" i="13"/>
  <c r="CK36" i="13"/>
  <c r="CL36" i="13" s="1"/>
  <c r="CB36" i="13"/>
  <c r="BZ36" i="13"/>
  <c r="CE36" i="13" s="1"/>
  <c r="BY36" i="13"/>
  <c r="BH36" i="13"/>
  <c r="BG36" i="13"/>
  <c r="AA36" i="13"/>
  <c r="Z36" i="13"/>
  <c r="P36" i="13"/>
  <c r="K36" i="13"/>
  <c r="CK35" i="13"/>
  <c r="CL35" i="13" s="1"/>
  <c r="CB35" i="13"/>
  <c r="BZ35" i="13"/>
  <c r="CE35" i="13" s="1"/>
  <c r="BY35" i="13"/>
  <c r="BH35" i="13"/>
  <c r="AA35" i="13"/>
  <c r="Z35" i="13"/>
  <c r="K35" i="13"/>
  <c r="P35" i="13" s="1"/>
  <c r="BG35" i="13" s="1"/>
  <c r="CL34" i="13"/>
  <c r="DA34" i="13" s="1"/>
  <c r="CK34" i="13"/>
  <c r="CW34" i="13" s="1"/>
  <c r="CB34" i="13"/>
  <c r="AA34" i="13"/>
  <c r="K34" i="13"/>
  <c r="CK33" i="13"/>
  <c r="CL33" i="13" s="1"/>
  <c r="BY33" i="13"/>
  <c r="BH33" i="13"/>
  <c r="AA33" i="13"/>
  <c r="Z33" i="13"/>
  <c r="Q33" i="13"/>
  <c r="P33" i="13"/>
  <c r="BG33" i="13" s="1"/>
  <c r="K33" i="13"/>
  <c r="BV33" i="13" s="1"/>
  <c r="CL32" i="13"/>
  <c r="CK32" i="13"/>
  <c r="BY32" i="13"/>
  <c r="AA32" i="13"/>
  <c r="Z32" i="13"/>
  <c r="Q32" i="13"/>
  <c r="BH32" i="13" s="1"/>
  <c r="K32" i="13"/>
  <c r="BV32" i="13" s="1"/>
  <c r="CB32" i="13" s="1"/>
  <c r="CK31" i="13"/>
  <c r="CL31" i="13" s="1"/>
  <c r="BY31" i="13"/>
  <c r="BG31" i="13"/>
  <c r="AA31" i="13"/>
  <c r="Z31" i="13"/>
  <c r="Q31" i="13"/>
  <c r="BH31" i="13" s="1"/>
  <c r="K31" i="13"/>
  <c r="CL30" i="13"/>
  <c r="CK30" i="13"/>
  <c r="BY30" i="13"/>
  <c r="BG30" i="13"/>
  <c r="AA30" i="13"/>
  <c r="Z30" i="13"/>
  <c r="Q30" i="13"/>
  <c r="BH30" i="13" s="1"/>
  <c r="P30" i="13"/>
  <c r="K30" i="13"/>
  <c r="BV30" i="13" s="1"/>
  <c r="CB30" i="13" s="1"/>
  <c r="CK29" i="13"/>
  <c r="CL29" i="13" s="1"/>
  <c r="BY29" i="13"/>
  <c r="BG29" i="13"/>
  <c r="AA29" i="13"/>
  <c r="Z29" i="13"/>
  <c r="Q29" i="13"/>
  <c r="BH29" i="13" s="1"/>
  <c r="K29" i="13"/>
  <c r="CK28" i="13"/>
  <c r="CL28" i="13" s="1"/>
  <c r="BY28" i="13"/>
  <c r="BG28" i="13"/>
  <c r="AA28" i="13"/>
  <c r="Z28" i="13"/>
  <c r="Q28" i="13"/>
  <c r="BH28" i="13" s="1"/>
  <c r="K28" i="13"/>
  <c r="BV28" i="13" s="1"/>
  <c r="CB28" i="13" s="1"/>
  <c r="CK27" i="13"/>
  <c r="CL27" i="13" s="1"/>
  <c r="BY27" i="13"/>
  <c r="BH27" i="13"/>
  <c r="BG27" i="13"/>
  <c r="AA27" i="13"/>
  <c r="Z27" i="13"/>
  <c r="Q27" i="13"/>
  <c r="K27" i="13"/>
  <c r="CK26" i="13"/>
  <c r="CL26" i="13" s="1"/>
  <c r="BY26" i="13"/>
  <c r="AA26" i="13"/>
  <c r="Z26" i="13"/>
  <c r="Q26" i="13"/>
  <c r="BH26" i="13" s="1"/>
  <c r="K26" i="13"/>
  <c r="P26" i="13" s="1"/>
  <c r="BG26" i="13" s="1"/>
  <c r="CK25" i="13"/>
  <c r="CL25" i="13" s="1"/>
  <c r="BY25" i="13"/>
  <c r="BG25" i="13"/>
  <c r="AA25" i="13"/>
  <c r="Z25" i="13"/>
  <c r="Q25" i="13"/>
  <c r="BH25" i="13" s="1"/>
  <c r="K25" i="13"/>
  <c r="CK24" i="13"/>
  <c r="CL24" i="13" s="1"/>
  <c r="BY24" i="13"/>
  <c r="BH24" i="13"/>
  <c r="BG24" i="13"/>
  <c r="AA24" i="13"/>
  <c r="Z24" i="13"/>
  <c r="Q24" i="13"/>
  <c r="K24" i="13"/>
  <c r="BV24" i="13" s="1"/>
  <c r="CB24" i="13" s="1"/>
  <c r="CK23" i="13"/>
  <c r="CL23" i="13" s="1"/>
  <c r="BY23" i="13"/>
  <c r="BH23" i="13"/>
  <c r="BG23" i="13"/>
  <c r="AA23" i="13"/>
  <c r="Z23" i="13"/>
  <c r="Q23" i="13"/>
  <c r="K23" i="13"/>
  <c r="CL22" i="13"/>
  <c r="CK22" i="13"/>
  <c r="BY22" i="13"/>
  <c r="BH22" i="13"/>
  <c r="BG22" i="13"/>
  <c r="AA22" i="13"/>
  <c r="Z22" i="13"/>
  <c r="Q22" i="13"/>
  <c r="K22" i="13"/>
  <c r="BV22" i="13" s="1"/>
  <c r="CB22" i="13" s="1"/>
  <c r="CK21" i="13"/>
  <c r="CL21" i="13" s="1"/>
  <c r="BY21" i="13"/>
  <c r="BH21" i="13"/>
  <c r="BG21" i="13"/>
  <c r="AA21" i="13"/>
  <c r="Z21" i="13"/>
  <c r="Q21" i="13"/>
  <c r="K21" i="13"/>
  <c r="CK20" i="13"/>
  <c r="CL20" i="13" s="1"/>
  <c r="BY20" i="13"/>
  <c r="BG20" i="13"/>
  <c r="AA20" i="13"/>
  <c r="Z20" i="13"/>
  <c r="Q20" i="13"/>
  <c r="BH20" i="13" s="1"/>
  <c r="K20" i="13"/>
  <c r="CL19" i="13"/>
  <c r="CK19" i="13"/>
  <c r="BY19" i="13"/>
  <c r="BG19" i="13"/>
  <c r="AA19" i="13"/>
  <c r="Z19" i="13"/>
  <c r="Q19" i="13"/>
  <c r="BH19" i="13" s="1"/>
  <c r="P19" i="13"/>
  <c r="K19" i="13"/>
  <c r="BV19" i="13" s="1"/>
  <c r="CB19" i="13" s="1"/>
  <c r="CK18" i="13"/>
  <c r="CL18" i="13" s="1"/>
  <c r="BY18" i="13"/>
  <c r="BG18" i="13"/>
  <c r="AA18" i="13"/>
  <c r="Z18" i="13"/>
  <c r="Q18" i="13"/>
  <c r="BH18" i="13" s="1"/>
  <c r="K18" i="13"/>
  <c r="CK17" i="13"/>
  <c r="CL17" i="13" s="1"/>
  <c r="BY17" i="13"/>
  <c r="BV17" i="13"/>
  <c r="CB17" i="13" s="1"/>
  <c r="BH17" i="13"/>
  <c r="BG17" i="13"/>
  <c r="AA17" i="13"/>
  <c r="Z17" i="13"/>
  <c r="Q17" i="13"/>
  <c r="P17" i="13"/>
  <c r="K17" i="13"/>
  <c r="CK16" i="13"/>
  <c r="CL16" i="13" s="1"/>
  <c r="BY16" i="13"/>
  <c r="BG16" i="13"/>
  <c r="AA16" i="13"/>
  <c r="Z16" i="13"/>
  <c r="Q16" i="13"/>
  <c r="BH16" i="13" s="1"/>
  <c r="K16" i="13"/>
  <c r="CK15" i="13"/>
  <c r="CL15" i="13" s="1"/>
  <c r="BY15" i="13"/>
  <c r="BG15" i="13"/>
  <c r="AA15" i="13"/>
  <c r="Z15" i="13"/>
  <c r="Q15" i="13"/>
  <c r="BH15" i="13" s="1"/>
  <c r="K15" i="13"/>
  <c r="P15" i="13" s="1"/>
  <c r="CK14" i="13"/>
  <c r="CL14" i="13" s="1"/>
  <c r="BY14" i="13"/>
  <c r="BG14" i="13"/>
  <c r="AA14" i="13"/>
  <c r="Z14" i="13"/>
  <c r="Q14" i="13"/>
  <c r="BH14" i="13" s="1"/>
  <c r="K14" i="13"/>
  <c r="CL13" i="13"/>
  <c r="CK13" i="13"/>
  <c r="BY13" i="13"/>
  <c r="BH13" i="13"/>
  <c r="BG13" i="13"/>
  <c r="AA13" i="13"/>
  <c r="Z13" i="13"/>
  <c r="Q13" i="13"/>
  <c r="K13" i="13"/>
  <c r="BV13" i="13" s="1"/>
  <c r="CB13" i="13" s="1"/>
  <c r="CK12" i="13"/>
  <c r="CL12" i="13" s="1"/>
  <c r="BY12" i="13"/>
  <c r="BG12" i="13"/>
  <c r="AA12" i="13"/>
  <c r="Z12" i="13"/>
  <c r="Q12" i="13"/>
  <c r="BH12" i="13" s="1"/>
  <c r="K12" i="13"/>
  <c r="CL11" i="13"/>
  <c r="CK11" i="13"/>
  <c r="BY11" i="13"/>
  <c r="BG11" i="13"/>
  <c r="AA11" i="13"/>
  <c r="Z11" i="13"/>
  <c r="Q11" i="13"/>
  <c r="BH11" i="13" s="1"/>
  <c r="P11" i="13"/>
  <c r="K11" i="13"/>
  <c r="BV11" i="13" s="1"/>
  <c r="CB11" i="13" s="1"/>
  <c r="CK10" i="13"/>
  <c r="CL10" i="13" s="1"/>
  <c r="BY10" i="13"/>
  <c r="AA10" i="13"/>
  <c r="Z10" i="13"/>
  <c r="Q10" i="13"/>
  <c r="BH10" i="13" s="1"/>
  <c r="K10" i="13"/>
  <c r="CL8" i="13"/>
  <c r="CK8" i="13"/>
  <c r="BY8" i="13"/>
  <c r="BG8" i="13"/>
  <c r="AA8" i="13"/>
  <c r="Z8" i="13"/>
  <c r="Q8" i="13"/>
  <c r="BH8" i="13" s="1"/>
  <c r="K8" i="13"/>
  <c r="BV8" i="13" s="1"/>
  <c r="CB8" i="13" s="1"/>
  <c r="CK7" i="13"/>
  <c r="CL7" i="13" s="1"/>
  <c r="BY7" i="13"/>
  <c r="BG7" i="13"/>
  <c r="AA7" i="13"/>
  <c r="Z7" i="13"/>
  <c r="Q7" i="13"/>
  <c r="BH7" i="13" s="1"/>
  <c r="K7" i="13"/>
  <c r="CK6" i="13"/>
  <c r="CL6" i="13" s="1"/>
  <c r="BY6" i="13"/>
  <c r="BG6" i="13"/>
  <c r="AA6" i="13"/>
  <c r="Z6" i="13"/>
  <c r="Q6" i="13"/>
  <c r="BH6" i="13" s="1"/>
  <c r="K6" i="13"/>
  <c r="BV6" i="13" s="1"/>
  <c r="CB6" i="13" s="1"/>
  <c r="CO45" i="12"/>
  <c r="CK45" i="12"/>
  <c r="CL45" i="12" s="1"/>
  <c r="DA45" i="12" s="1"/>
  <c r="CE45" i="12"/>
  <c r="CB45" i="12"/>
  <c r="BQ45" i="12"/>
  <c r="BH45" i="12"/>
  <c r="BG45" i="12"/>
  <c r="CT45" i="12" s="1"/>
  <c r="AA45" i="12"/>
  <c r="Z45" i="12"/>
  <c r="K45" i="12"/>
  <c r="CS45" i="12" s="1"/>
  <c r="CU45" i="12" s="1"/>
  <c r="CV45" i="12" s="1"/>
  <c r="CW45" i="12" s="1"/>
  <c r="CK44" i="12"/>
  <c r="CL44" i="12" s="1"/>
  <c r="DA44" i="12" s="1"/>
  <c r="CE44" i="12"/>
  <c r="CO44" i="12" s="1"/>
  <c r="CB44" i="12"/>
  <c r="BQ44" i="12"/>
  <c r="BH44" i="12"/>
  <c r="BT44" i="12" s="1"/>
  <c r="BG44" i="12"/>
  <c r="CT44" i="12" s="1"/>
  <c r="AA44" i="12"/>
  <c r="Z44" i="12"/>
  <c r="K44" i="12"/>
  <c r="CS44" i="12" s="1"/>
  <c r="CU44" i="12" s="1"/>
  <c r="CV44" i="12" s="1"/>
  <c r="CW44" i="12" s="1"/>
  <c r="CK43" i="12"/>
  <c r="CL43" i="12" s="1"/>
  <c r="DA43" i="12" s="1"/>
  <c r="CB43" i="12"/>
  <c r="BY43" i="12"/>
  <c r="BZ43" i="12" s="1"/>
  <c r="CE43" i="12" s="1"/>
  <c r="BH43" i="12"/>
  <c r="AA43" i="12"/>
  <c r="P43" i="12"/>
  <c r="BG43" i="12" s="1"/>
  <c r="K43" i="12"/>
  <c r="CK42" i="12"/>
  <c r="CL42" i="12" s="1"/>
  <c r="DA42" i="12" s="1"/>
  <c r="CB42" i="12"/>
  <c r="BY42" i="12"/>
  <c r="BZ42" i="12" s="1"/>
  <c r="CE42" i="12" s="1"/>
  <c r="BH42" i="12"/>
  <c r="BG42" i="12"/>
  <c r="AA42" i="12"/>
  <c r="Z42" i="12"/>
  <c r="P42" i="12"/>
  <c r="K42" i="12"/>
  <c r="CK41" i="12"/>
  <c r="CL41" i="12" s="1"/>
  <c r="DA41" i="12" s="1"/>
  <c r="CB41" i="12"/>
  <c r="BZ41" i="12"/>
  <c r="CE41" i="12" s="1"/>
  <c r="BY41" i="12"/>
  <c r="BH41" i="12"/>
  <c r="BG41" i="12"/>
  <c r="AA41" i="12"/>
  <c r="Z41" i="12"/>
  <c r="P41" i="12"/>
  <c r="K41" i="12"/>
  <c r="CS41" i="12" s="1"/>
  <c r="CK40" i="12"/>
  <c r="CL40" i="12" s="1"/>
  <c r="DA40" i="12" s="1"/>
  <c r="CB40" i="12"/>
  <c r="BZ40" i="12"/>
  <c r="CE40" i="12" s="1"/>
  <c r="BY40" i="12"/>
  <c r="BH40" i="12"/>
  <c r="AA40" i="12"/>
  <c r="Z40" i="12"/>
  <c r="P40" i="12"/>
  <c r="BG40" i="12" s="1"/>
  <c r="K40" i="12"/>
  <c r="CK39" i="12"/>
  <c r="CL39" i="12" s="1"/>
  <c r="DA39" i="12" s="1"/>
  <c r="CB39" i="12"/>
  <c r="BZ39" i="12"/>
  <c r="CE39" i="12" s="1"/>
  <c r="BY39" i="12"/>
  <c r="BH39" i="12"/>
  <c r="BG39" i="12"/>
  <c r="AA39" i="12"/>
  <c r="Z39" i="12"/>
  <c r="P39" i="12"/>
  <c r="K39" i="12"/>
  <c r="CS39" i="12" s="1"/>
  <c r="CK38" i="12"/>
  <c r="CL38" i="12" s="1"/>
  <c r="DA38" i="12" s="1"/>
  <c r="CB38" i="12"/>
  <c r="BZ38" i="12"/>
  <c r="CE38" i="12" s="1"/>
  <c r="BY38" i="12"/>
  <c r="BH38" i="12"/>
  <c r="BG38" i="12"/>
  <c r="AA38" i="12"/>
  <c r="Z38" i="12"/>
  <c r="P38" i="12"/>
  <c r="K38" i="12"/>
  <c r="CK37" i="12"/>
  <c r="CL37" i="12" s="1"/>
  <c r="CB37" i="12"/>
  <c r="BZ37" i="12"/>
  <c r="CE37" i="12" s="1"/>
  <c r="BY37" i="12"/>
  <c r="BH37" i="12"/>
  <c r="BG37" i="12"/>
  <c r="AA37" i="12"/>
  <c r="Z37" i="12"/>
  <c r="P37" i="12"/>
  <c r="K37" i="12"/>
  <c r="CS37" i="12" s="1"/>
  <c r="CK36" i="12"/>
  <c r="CL36" i="12" s="1"/>
  <c r="CB36" i="12"/>
  <c r="BZ36" i="12"/>
  <c r="CE36" i="12" s="1"/>
  <c r="BY36" i="12"/>
  <c r="BH36" i="12"/>
  <c r="BG36" i="12"/>
  <c r="AA36" i="12"/>
  <c r="Z36" i="12"/>
  <c r="P36" i="12"/>
  <c r="K36" i="12"/>
  <c r="CK35" i="12"/>
  <c r="CL35" i="12" s="1"/>
  <c r="CB35" i="12"/>
  <c r="BZ35" i="12"/>
  <c r="CE35" i="12" s="1"/>
  <c r="BY35" i="12"/>
  <c r="BH35" i="12"/>
  <c r="BG35" i="12"/>
  <c r="AA35" i="12"/>
  <c r="Z35" i="12"/>
  <c r="P35" i="12"/>
  <c r="K35" i="12"/>
  <c r="CS35" i="12" s="1"/>
  <c r="CL34" i="12"/>
  <c r="DA34" i="12" s="1"/>
  <c r="CK34" i="12"/>
  <c r="CW34" i="12" s="1"/>
  <c r="CB34" i="12"/>
  <c r="AA34" i="12"/>
  <c r="K34" i="12"/>
  <c r="CS34" i="12" s="1"/>
  <c r="CK33" i="12"/>
  <c r="CL33" i="12" s="1"/>
  <c r="DA33" i="12" s="1"/>
  <c r="BY33" i="12"/>
  <c r="BV33" i="12"/>
  <c r="BH33" i="12"/>
  <c r="AA33" i="12"/>
  <c r="Z33" i="12"/>
  <c r="Q33" i="12"/>
  <c r="P33" i="12"/>
  <c r="BG33" i="12" s="1"/>
  <c r="K33" i="12"/>
  <c r="CK32" i="12"/>
  <c r="CL32" i="12" s="1"/>
  <c r="DA32" i="12" s="1"/>
  <c r="BY32" i="12"/>
  <c r="AA32" i="12"/>
  <c r="Z32" i="12"/>
  <c r="Q32" i="12"/>
  <c r="BH32" i="12" s="1"/>
  <c r="K32" i="12"/>
  <c r="CK31" i="12"/>
  <c r="CL31" i="12" s="1"/>
  <c r="DA31" i="12" s="1"/>
  <c r="BY31" i="12"/>
  <c r="BV31" i="12"/>
  <c r="CB31" i="12" s="1"/>
  <c r="BH31" i="12"/>
  <c r="BG31" i="12"/>
  <c r="AA31" i="12"/>
  <c r="Z31" i="12"/>
  <c r="Q31" i="12"/>
  <c r="P31" i="12"/>
  <c r="K31" i="12"/>
  <c r="CK30" i="12"/>
  <c r="CL30" i="12" s="1"/>
  <c r="DA30" i="12" s="1"/>
  <c r="BY30" i="12"/>
  <c r="BG30" i="12"/>
  <c r="AA30" i="12"/>
  <c r="Z30" i="12"/>
  <c r="Q30" i="12"/>
  <c r="BH30" i="12" s="1"/>
  <c r="K30" i="12"/>
  <c r="CK29" i="12"/>
  <c r="CL29" i="12" s="1"/>
  <c r="DA29" i="12" s="1"/>
  <c r="BY29" i="12"/>
  <c r="BV29" i="12"/>
  <c r="CB29" i="12" s="1"/>
  <c r="BH29" i="12"/>
  <c r="BG29" i="12"/>
  <c r="AA29" i="12"/>
  <c r="Z29" i="12"/>
  <c r="Q29" i="12"/>
  <c r="P29" i="12"/>
  <c r="K29" i="12"/>
  <c r="CK28" i="12"/>
  <c r="CL28" i="12" s="1"/>
  <c r="DA28" i="12" s="1"/>
  <c r="BY28" i="12"/>
  <c r="BH28" i="12"/>
  <c r="BG28" i="12"/>
  <c r="AA28" i="12"/>
  <c r="Z28" i="12"/>
  <c r="Q28" i="12"/>
  <c r="K28" i="12"/>
  <c r="CL27" i="12"/>
  <c r="DA27" i="12" s="1"/>
  <c r="CK27" i="12"/>
  <c r="BY27" i="12"/>
  <c r="BV27" i="12"/>
  <c r="CB27" i="12" s="1"/>
  <c r="BH27" i="12"/>
  <c r="BG27" i="12"/>
  <c r="AA27" i="12"/>
  <c r="Z27" i="12"/>
  <c r="Q27" i="12"/>
  <c r="P27" i="12"/>
  <c r="AK27" i="12" s="1"/>
  <c r="K27" i="12"/>
  <c r="CK26" i="12"/>
  <c r="CL26" i="12" s="1"/>
  <c r="DA26" i="12" s="1"/>
  <c r="BY26" i="12"/>
  <c r="AA26" i="12"/>
  <c r="Z26" i="12"/>
  <c r="Q26" i="12"/>
  <c r="BH26" i="12" s="1"/>
  <c r="K26" i="12"/>
  <c r="CK25" i="12"/>
  <c r="CL25" i="12" s="1"/>
  <c r="DA25" i="12" s="1"/>
  <c r="BY25" i="12"/>
  <c r="BV25" i="12"/>
  <c r="CB25" i="12" s="1"/>
  <c r="BH25" i="12"/>
  <c r="BG25" i="12"/>
  <c r="AA25" i="12"/>
  <c r="Z25" i="12"/>
  <c r="Q25" i="12"/>
  <c r="P25" i="12"/>
  <c r="AK25" i="12" s="1"/>
  <c r="K25" i="12"/>
  <c r="CK24" i="12"/>
  <c r="CL24" i="12" s="1"/>
  <c r="DA24" i="12" s="1"/>
  <c r="BY24" i="12"/>
  <c r="BH24" i="12"/>
  <c r="BG24" i="12"/>
  <c r="AA24" i="12"/>
  <c r="Z24" i="12"/>
  <c r="Q24" i="12"/>
  <c r="K24" i="12"/>
  <c r="CL23" i="12"/>
  <c r="DA23" i="12" s="1"/>
  <c r="CK23" i="12"/>
  <c r="BY23" i="12"/>
  <c r="BV23" i="12"/>
  <c r="CB23" i="12" s="1"/>
  <c r="BH23" i="12"/>
  <c r="BG23" i="12"/>
  <c r="AA23" i="12"/>
  <c r="Z23" i="12"/>
  <c r="Q23" i="12"/>
  <c r="P23" i="12"/>
  <c r="K23" i="12"/>
  <c r="CK22" i="12"/>
  <c r="CL22" i="12" s="1"/>
  <c r="DA22" i="12" s="1"/>
  <c r="BY22" i="12"/>
  <c r="BH22" i="12"/>
  <c r="BG22" i="12"/>
  <c r="AA22" i="12"/>
  <c r="Z22" i="12"/>
  <c r="Q22" i="12"/>
  <c r="K22" i="12"/>
  <c r="CK21" i="12"/>
  <c r="CL21" i="12" s="1"/>
  <c r="DA21" i="12" s="1"/>
  <c r="BY21" i="12"/>
  <c r="BV21" i="12"/>
  <c r="CB21" i="12" s="1"/>
  <c r="BH21" i="12"/>
  <c r="BG21" i="12"/>
  <c r="AA21" i="12"/>
  <c r="Z21" i="12"/>
  <c r="Q21" i="12"/>
  <c r="P21" i="12"/>
  <c r="AK21" i="12" s="1"/>
  <c r="K21" i="12"/>
  <c r="CK20" i="12"/>
  <c r="CL20" i="12" s="1"/>
  <c r="DA20" i="12" s="1"/>
  <c r="BY20" i="12"/>
  <c r="BG20" i="12"/>
  <c r="AA20" i="12"/>
  <c r="Z20" i="12"/>
  <c r="Q20" i="12"/>
  <c r="BH20" i="12" s="1"/>
  <c r="K20" i="12"/>
  <c r="CK19" i="12"/>
  <c r="CL19" i="12" s="1"/>
  <c r="DA19" i="12" s="1"/>
  <c r="BY19" i="12"/>
  <c r="BV19" i="12"/>
  <c r="CB19" i="12" s="1"/>
  <c r="BH19" i="12"/>
  <c r="BG19" i="12"/>
  <c r="AA19" i="12"/>
  <c r="Z19" i="12"/>
  <c r="Q19" i="12"/>
  <c r="P19" i="12"/>
  <c r="K19" i="12"/>
  <c r="CK18" i="12"/>
  <c r="CL18" i="12" s="1"/>
  <c r="DA18" i="12" s="1"/>
  <c r="BY18" i="12"/>
  <c r="BG18" i="12"/>
  <c r="AA18" i="12"/>
  <c r="Z18" i="12"/>
  <c r="Q18" i="12"/>
  <c r="BH18" i="12" s="1"/>
  <c r="K18" i="12"/>
  <c r="CK17" i="12"/>
  <c r="CL17" i="12" s="1"/>
  <c r="DA17" i="12" s="1"/>
  <c r="BY17" i="12"/>
  <c r="BV17" i="12"/>
  <c r="CB17" i="12" s="1"/>
  <c r="BH17" i="12"/>
  <c r="BG17" i="12"/>
  <c r="AA17" i="12"/>
  <c r="Z17" i="12"/>
  <c r="Q17" i="12"/>
  <c r="P17" i="12"/>
  <c r="K17" i="12"/>
  <c r="CK16" i="12"/>
  <c r="CL16" i="12" s="1"/>
  <c r="BY16" i="12"/>
  <c r="BG16" i="12"/>
  <c r="AA16" i="12"/>
  <c r="Z16" i="12"/>
  <c r="Q16" i="12"/>
  <c r="BH16" i="12" s="1"/>
  <c r="K16" i="12"/>
  <c r="CK15" i="12"/>
  <c r="CL15" i="12" s="1"/>
  <c r="DA15" i="12" s="1"/>
  <c r="BY15" i="12"/>
  <c r="BV15" i="12"/>
  <c r="CB15" i="12" s="1"/>
  <c r="BH15" i="12"/>
  <c r="BG15" i="12"/>
  <c r="AA15" i="12"/>
  <c r="Z15" i="12"/>
  <c r="Q15" i="12"/>
  <c r="P15" i="12"/>
  <c r="K15" i="12"/>
  <c r="CK14" i="12"/>
  <c r="CL14" i="12" s="1"/>
  <c r="DA14" i="12" s="1"/>
  <c r="BY14" i="12"/>
  <c r="BG14" i="12"/>
  <c r="AA14" i="12"/>
  <c r="Z14" i="12"/>
  <c r="Q14" i="12"/>
  <c r="BH14" i="12" s="1"/>
  <c r="K14" i="12"/>
  <c r="CK13" i="12"/>
  <c r="CL13" i="12" s="1"/>
  <c r="DA13" i="12" s="1"/>
  <c r="BY13" i="12"/>
  <c r="BV13" i="12"/>
  <c r="CB13" i="12" s="1"/>
  <c r="BH13" i="12"/>
  <c r="BG13" i="12"/>
  <c r="AA13" i="12"/>
  <c r="Z13" i="12"/>
  <c r="Q13" i="12"/>
  <c r="P13" i="12"/>
  <c r="K13" i="12"/>
  <c r="CK12" i="12"/>
  <c r="CL12" i="12" s="1"/>
  <c r="DA12" i="12" s="1"/>
  <c r="BY12" i="12"/>
  <c r="BG12" i="12"/>
  <c r="AA12" i="12"/>
  <c r="Z12" i="12"/>
  <c r="Q12" i="12"/>
  <c r="BH12" i="12" s="1"/>
  <c r="K12" i="12"/>
  <c r="CK11" i="12"/>
  <c r="CL11" i="12" s="1"/>
  <c r="DA11" i="12" s="1"/>
  <c r="BY11" i="12"/>
  <c r="BV11" i="12"/>
  <c r="CB11" i="12" s="1"/>
  <c r="BH11" i="12"/>
  <c r="BG11" i="12"/>
  <c r="AA11" i="12"/>
  <c r="Z11" i="12"/>
  <c r="Q11" i="12"/>
  <c r="P11" i="12"/>
  <c r="AK11" i="12" s="1"/>
  <c r="K11" i="12"/>
  <c r="CK10" i="12"/>
  <c r="CL10" i="12" s="1"/>
  <c r="DA10" i="12" s="1"/>
  <c r="BY10" i="12"/>
  <c r="AA10" i="12"/>
  <c r="Z10" i="12"/>
  <c r="Q10" i="12"/>
  <c r="BH10" i="12" s="1"/>
  <c r="K10" i="12"/>
  <c r="CL8" i="12"/>
  <c r="DA8" i="12" s="1"/>
  <c r="CK8" i="12"/>
  <c r="BY8" i="12"/>
  <c r="BV8" i="12"/>
  <c r="CB8" i="12" s="1"/>
  <c r="BH8" i="12"/>
  <c r="BG8" i="12"/>
  <c r="AA8" i="12"/>
  <c r="Z8" i="12"/>
  <c r="Q8" i="12"/>
  <c r="P8" i="12"/>
  <c r="AK8" i="12" s="1"/>
  <c r="K8" i="12"/>
  <c r="CK7" i="12"/>
  <c r="CL7" i="12" s="1"/>
  <c r="DA7" i="12" s="1"/>
  <c r="BY7" i="12"/>
  <c r="BG7" i="12"/>
  <c r="AA7" i="12"/>
  <c r="Z7" i="12"/>
  <c r="Q7" i="12"/>
  <c r="BH7" i="12" s="1"/>
  <c r="K7" i="12"/>
  <c r="CL6" i="12"/>
  <c r="DA6" i="12" s="1"/>
  <c r="CK6" i="12"/>
  <c r="BY6" i="12"/>
  <c r="BV6" i="12"/>
  <c r="CB6" i="12" s="1"/>
  <c r="BH6" i="12"/>
  <c r="BG6" i="12"/>
  <c r="AA6" i="12"/>
  <c r="Z6" i="12"/>
  <c r="Q6" i="12"/>
  <c r="P6" i="12"/>
  <c r="AK6" i="12" s="1"/>
  <c r="K6" i="12"/>
  <c r="BV15" i="13" l="1"/>
  <c r="CB15" i="13" s="1"/>
  <c r="N34" i="8"/>
  <c r="O34" i="8" s="1"/>
  <c r="P34" i="8" s="1"/>
  <c r="Q34" i="8" s="1"/>
  <c r="N44" i="8"/>
  <c r="O44" i="8" s="1"/>
  <c r="P44" i="8" s="1"/>
  <c r="Q44" i="8" s="1"/>
  <c r="P13" i="13"/>
  <c r="P22" i="13"/>
  <c r="AK22" i="13" s="1"/>
  <c r="P32" i="13"/>
  <c r="BG32" i="13" s="1"/>
  <c r="CO44" i="13"/>
  <c r="CY44" i="13" s="1"/>
  <c r="DA44" i="13"/>
  <c r="CO45" i="13"/>
  <c r="DA45" i="13"/>
  <c r="N45" i="8" s="1"/>
  <c r="O45" i="8" s="1"/>
  <c r="P45" i="8" s="1"/>
  <c r="Q45" i="8" s="1"/>
  <c r="BV26" i="13"/>
  <c r="CB26" i="13" s="1"/>
  <c r="P6" i="13"/>
  <c r="AK6" i="13" s="1"/>
  <c r="P8" i="13"/>
  <c r="AK8" i="13" s="1"/>
  <c r="P24" i="13"/>
  <c r="AK24" i="13" s="1"/>
  <c r="BQ24" i="13" s="1"/>
  <c r="P28" i="13"/>
  <c r="AK28" i="13" s="1"/>
  <c r="CS34" i="13"/>
  <c r="E34" i="8" s="1"/>
  <c r="G34" i="8" s="1"/>
  <c r="H34" i="8" s="1"/>
  <c r="I34" i="8" s="1"/>
  <c r="K34" i="8" s="1"/>
  <c r="CS35" i="13"/>
  <c r="E35" i="8" s="1"/>
  <c r="CS37" i="13"/>
  <c r="E37" i="8" s="1"/>
  <c r="CS39" i="13"/>
  <c r="E39" i="8" s="1"/>
  <c r="P41" i="13"/>
  <c r="BG41" i="13" s="1"/>
  <c r="E44" i="8"/>
  <c r="G44" i="8" s="1"/>
  <c r="H44" i="8" s="1"/>
  <c r="I44" i="8" s="1"/>
  <c r="K44" i="8" s="1"/>
  <c r="E45" i="8"/>
  <c r="CB16" i="17"/>
  <c r="BZ16" i="17"/>
  <c r="CE16" i="17"/>
  <c r="CF16" i="17" s="1"/>
  <c r="P6" i="17"/>
  <c r="AK6" i="17"/>
  <c r="BV6" i="17"/>
  <c r="AK8" i="17"/>
  <c r="BV8" i="17"/>
  <c r="P11" i="17"/>
  <c r="BV11" i="17"/>
  <c r="P13" i="17"/>
  <c r="AK13" i="17"/>
  <c r="BV13" i="17"/>
  <c r="P15" i="17"/>
  <c r="AK15" i="17" s="1"/>
  <c r="BV15" i="17"/>
  <c r="BQ22" i="17"/>
  <c r="BT22" i="17" s="1"/>
  <c r="BU22" i="17" s="1"/>
  <c r="BQ30" i="17"/>
  <c r="BT30" i="17" s="1"/>
  <c r="BU30" i="17" s="1"/>
  <c r="P7" i="17"/>
  <c r="AK7" i="17"/>
  <c r="BV7" i="17"/>
  <c r="P10" i="17"/>
  <c r="BG10" i="17" s="1"/>
  <c r="BV10" i="17"/>
  <c r="P12" i="17"/>
  <c r="AK12" i="17"/>
  <c r="BV12" i="17"/>
  <c r="P14" i="17"/>
  <c r="BV14" i="17"/>
  <c r="P16" i="17"/>
  <c r="CS16" i="17" s="1"/>
  <c r="AK16" i="17"/>
  <c r="BV17" i="17"/>
  <c r="P17" i="17"/>
  <c r="AK18" i="17"/>
  <c r="BZ18" i="17"/>
  <c r="CE18" i="17"/>
  <c r="CF18" i="17" s="1"/>
  <c r="AK20" i="17"/>
  <c r="BZ20" i="17"/>
  <c r="CE20" i="17"/>
  <c r="CF20" i="17" s="1"/>
  <c r="BV21" i="17"/>
  <c r="P21" i="17"/>
  <c r="CT22" i="17"/>
  <c r="AK24" i="17"/>
  <c r="BZ24" i="17"/>
  <c r="CE24" i="17" s="1"/>
  <c r="BV25" i="17"/>
  <c r="P25" i="17"/>
  <c r="AK26" i="17"/>
  <c r="AK28" i="17"/>
  <c r="BZ28" i="17"/>
  <c r="CE28" i="17" s="1"/>
  <c r="BV29" i="17"/>
  <c r="P29" i="17"/>
  <c r="CT30" i="17"/>
  <c r="BZ32" i="17"/>
  <c r="P19" i="17"/>
  <c r="AK19" i="17" s="1"/>
  <c r="BV19" i="17"/>
  <c r="BZ22" i="17"/>
  <c r="CE22" i="17" s="1"/>
  <c r="BV23" i="17"/>
  <c r="P23" i="17"/>
  <c r="BZ26" i="17"/>
  <c r="CE26" i="17" s="1"/>
  <c r="CF26" i="17" s="1"/>
  <c r="BV27" i="17"/>
  <c r="P27" i="17"/>
  <c r="BZ30" i="17"/>
  <c r="CE30" i="17" s="1"/>
  <c r="BV31" i="17"/>
  <c r="AK31" i="17"/>
  <c r="P31" i="17"/>
  <c r="AK32" i="17"/>
  <c r="CE32" i="17"/>
  <c r="CF32" i="17" s="1"/>
  <c r="CS32" i="17"/>
  <c r="CB33" i="17"/>
  <c r="CE33" i="17"/>
  <c r="CF33" i="17" s="1"/>
  <c r="BZ33" i="17"/>
  <c r="CS35" i="17"/>
  <c r="CS37" i="17"/>
  <c r="CS39" i="17"/>
  <c r="CS41" i="17"/>
  <c r="CY44" i="17"/>
  <c r="CY45" i="17"/>
  <c r="AK33" i="17"/>
  <c r="CS36" i="17"/>
  <c r="CS38" i="17"/>
  <c r="CS40" i="17"/>
  <c r="CS42" i="17"/>
  <c r="AK43" i="17"/>
  <c r="CS43" i="17"/>
  <c r="AK35" i="17"/>
  <c r="AK36" i="17"/>
  <c r="AK37" i="17"/>
  <c r="AK38" i="17"/>
  <c r="AK39" i="17"/>
  <c r="AK40" i="17"/>
  <c r="AK41" i="17"/>
  <c r="AK42" i="17"/>
  <c r="AK6" i="16"/>
  <c r="BZ6" i="16"/>
  <c r="BV7" i="16"/>
  <c r="AK7" i="16"/>
  <c r="P7" i="16"/>
  <c r="AK8" i="16"/>
  <c r="BZ8" i="16"/>
  <c r="BV10" i="16"/>
  <c r="AK10" i="16"/>
  <c r="P10" i="16"/>
  <c r="BG10" i="16" s="1"/>
  <c r="AK11" i="16"/>
  <c r="BZ11" i="16"/>
  <c r="BV12" i="16"/>
  <c r="AK12" i="16"/>
  <c r="P12" i="16"/>
  <c r="AK13" i="16"/>
  <c r="BZ13" i="16"/>
  <c r="BV14" i="16"/>
  <c r="AK14" i="16"/>
  <c r="P14" i="16"/>
  <c r="AK15" i="16"/>
  <c r="CB15" i="16"/>
  <c r="BZ15" i="16"/>
  <c r="CE15" i="16" s="1"/>
  <c r="CE6" i="16"/>
  <c r="CF6" i="16" s="1"/>
  <c r="CE8" i="16"/>
  <c r="CF8" i="16" s="1"/>
  <c r="CE11" i="16"/>
  <c r="CF11" i="16" s="1"/>
  <c r="CE13" i="16"/>
  <c r="CF13" i="16" s="1"/>
  <c r="BQ24" i="16"/>
  <c r="BT24" i="16" s="1"/>
  <c r="BU24" i="16" s="1"/>
  <c r="BQ28" i="16"/>
  <c r="BT28" i="16" s="1"/>
  <c r="BU28" i="16" s="1"/>
  <c r="AK17" i="16"/>
  <c r="BZ17" i="16"/>
  <c r="CE17" i="16" s="1"/>
  <c r="AK19" i="16"/>
  <c r="BZ19" i="16"/>
  <c r="CE19" i="16" s="1"/>
  <c r="AK22" i="16"/>
  <c r="BZ22" i="16"/>
  <c r="BV23" i="16"/>
  <c r="P23" i="16"/>
  <c r="CT24" i="16"/>
  <c r="BZ26" i="16"/>
  <c r="BV27" i="16"/>
  <c r="AK27" i="16"/>
  <c r="P27" i="16"/>
  <c r="AK30" i="16"/>
  <c r="BZ30" i="16"/>
  <c r="BV31" i="16"/>
  <c r="AK31" i="16"/>
  <c r="P31" i="16"/>
  <c r="AK32" i="16"/>
  <c r="CB33" i="16"/>
  <c r="BZ33" i="16"/>
  <c r="CE33" i="16" s="1"/>
  <c r="CY44" i="16"/>
  <c r="CY45" i="16"/>
  <c r="P16" i="16"/>
  <c r="AK16" i="16"/>
  <c r="BV16" i="16"/>
  <c r="P18" i="16"/>
  <c r="BV18" i="16"/>
  <c r="P20" i="16"/>
  <c r="AK20" i="16"/>
  <c r="BV20" i="16"/>
  <c r="BV21" i="16"/>
  <c r="AK21" i="16"/>
  <c r="P21" i="16"/>
  <c r="CE22" i="16"/>
  <c r="CF22" i="16" s="1"/>
  <c r="BZ24" i="16"/>
  <c r="CE24" i="16" s="1"/>
  <c r="BV25" i="16"/>
  <c r="P25" i="16"/>
  <c r="AK26" i="16"/>
  <c r="CE26" i="16"/>
  <c r="CF26" i="16" s="1"/>
  <c r="BZ28" i="16"/>
  <c r="CE28" i="16" s="1"/>
  <c r="BV29" i="16"/>
  <c r="AK29" i="16"/>
  <c r="P29" i="16"/>
  <c r="CE30" i="16"/>
  <c r="CF30" i="16" s="1"/>
  <c r="BZ32" i="16"/>
  <c r="CE32" i="16" s="1"/>
  <c r="CF32" i="16" s="1"/>
  <c r="AK33" i="16"/>
  <c r="CS36" i="16"/>
  <c r="CS38" i="16"/>
  <c r="CS40" i="16"/>
  <c r="CS42" i="16"/>
  <c r="AK43" i="16"/>
  <c r="CS43" i="16"/>
  <c r="AK35" i="16"/>
  <c r="AK36" i="16"/>
  <c r="AK37" i="16"/>
  <c r="AK38" i="16"/>
  <c r="AK39" i="16"/>
  <c r="AK40" i="16"/>
  <c r="AK41" i="16"/>
  <c r="AK42" i="16"/>
  <c r="AK6" i="15"/>
  <c r="BZ6" i="15"/>
  <c r="BV7" i="15"/>
  <c r="AK7" i="15"/>
  <c r="P7" i="15"/>
  <c r="AK8" i="15"/>
  <c r="BZ8" i="15"/>
  <c r="BV10" i="15"/>
  <c r="AK10" i="15"/>
  <c r="P10" i="15"/>
  <c r="BG10" i="15" s="1"/>
  <c r="AK11" i="15"/>
  <c r="BZ11" i="15"/>
  <c r="BV12" i="15"/>
  <c r="AK12" i="15"/>
  <c r="P12" i="15"/>
  <c r="AK13" i="15"/>
  <c r="BZ13" i="15"/>
  <c r="BV14" i="15"/>
  <c r="AK14" i="15"/>
  <c r="P14" i="15"/>
  <c r="AK15" i="15"/>
  <c r="CB15" i="15"/>
  <c r="BZ15" i="15"/>
  <c r="CE15" i="15" s="1"/>
  <c r="CE6" i="15"/>
  <c r="CF6" i="15" s="1"/>
  <c r="CE8" i="15"/>
  <c r="CF8" i="15" s="1"/>
  <c r="CE11" i="15"/>
  <c r="CF11" i="15" s="1"/>
  <c r="CE13" i="15"/>
  <c r="CF13" i="15" s="1"/>
  <c r="BQ24" i="15"/>
  <c r="BT24" i="15" s="1"/>
  <c r="BU24" i="15" s="1"/>
  <c r="BQ28" i="15"/>
  <c r="BT28" i="15" s="1"/>
  <c r="BU28" i="15" s="1"/>
  <c r="AK17" i="15"/>
  <c r="BZ17" i="15"/>
  <c r="CE17" i="15" s="1"/>
  <c r="AK19" i="15"/>
  <c r="BZ19" i="15"/>
  <c r="CE19" i="15" s="1"/>
  <c r="AK22" i="15"/>
  <c r="BZ22" i="15"/>
  <c r="BV23" i="15"/>
  <c r="P23" i="15"/>
  <c r="CT24" i="15"/>
  <c r="BZ26" i="15"/>
  <c r="BV27" i="15"/>
  <c r="AK27" i="15"/>
  <c r="P27" i="15"/>
  <c r="AK30" i="15"/>
  <c r="BZ30" i="15"/>
  <c r="BV31" i="15"/>
  <c r="AK31" i="15"/>
  <c r="P31" i="15"/>
  <c r="AK32" i="15"/>
  <c r="CB33" i="15"/>
  <c r="BZ33" i="15"/>
  <c r="CE33" i="15" s="1"/>
  <c r="CY44" i="15"/>
  <c r="CY45" i="15"/>
  <c r="P16" i="15"/>
  <c r="AK16" i="15"/>
  <c r="BV16" i="15"/>
  <c r="P18" i="15"/>
  <c r="BV18" i="15"/>
  <c r="P20" i="15"/>
  <c r="AK20" i="15"/>
  <c r="BV20" i="15"/>
  <c r="BV21" i="15"/>
  <c r="AK21" i="15"/>
  <c r="P21" i="15"/>
  <c r="CE22" i="15"/>
  <c r="CF22" i="15" s="1"/>
  <c r="BZ24" i="15"/>
  <c r="CE24" i="15" s="1"/>
  <c r="BV25" i="15"/>
  <c r="P25" i="15"/>
  <c r="AK26" i="15"/>
  <c r="CE26" i="15"/>
  <c r="CF26" i="15" s="1"/>
  <c r="BZ28" i="15"/>
  <c r="CE28" i="15" s="1"/>
  <c r="BV29" i="15"/>
  <c r="AK29" i="15"/>
  <c r="P29" i="15"/>
  <c r="CE30" i="15"/>
  <c r="CF30" i="15" s="1"/>
  <c r="BZ32" i="15"/>
  <c r="CE32" i="15" s="1"/>
  <c r="CF32" i="15" s="1"/>
  <c r="AK33" i="15"/>
  <c r="CS36" i="15"/>
  <c r="CS38" i="15"/>
  <c r="CS40" i="15"/>
  <c r="CS42" i="15"/>
  <c r="AK43" i="15"/>
  <c r="CS43" i="15"/>
  <c r="AK35" i="15"/>
  <c r="AK36" i="15"/>
  <c r="AK37" i="15"/>
  <c r="AK38" i="15"/>
  <c r="AK39" i="15"/>
  <c r="AK40" i="15"/>
  <c r="AK41" i="15"/>
  <c r="AK42" i="15"/>
  <c r="BQ16" i="14"/>
  <c r="CT16" i="14" s="1"/>
  <c r="BZ19" i="14"/>
  <c r="CB19" i="14"/>
  <c r="CE19" i="14" s="1"/>
  <c r="BT16" i="14"/>
  <c r="BU16" i="14" s="1"/>
  <c r="BQ18" i="14"/>
  <c r="BT18" i="14" s="1"/>
  <c r="BU18" i="14" s="1"/>
  <c r="P6" i="14"/>
  <c r="BV6" i="14"/>
  <c r="P8" i="14"/>
  <c r="AK8" i="14"/>
  <c r="BV8" i="14"/>
  <c r="P11" i="14"/>
  <c r="AK11" i="14"/>
  <c r="BV11" i="14"/>
  <c r="P13" i="14"/>
  <c r="BV13" i="14"/>
  <c r="P15" i="14"/>
  <c r="BV15" i="14"/>
  <c r="P17" i="14"/>
  <c r="BV17" i="14"/>
  <c r="P19" i="14"/>
  <c r="AK19" i="14" s="1"/>
  <c r="AK20" i="14"/>
  <c r="BZ20" i="14"/>
  <c r="CE20" i="14" s="1"/>
  <c r="CF20" i="14" s="1"/>
  <c r="BU22" i="14"/>
  <c r="BQ22" i="14"/>
  <c r="BT22" i="14" s="1"/>
  <c r="BU30" i="14"/>
  <c r="BQ30" i="14"/>
  <c r="BT30" i="14" s="1"/>
  <c r="P7" i="14"/>
  <c r="BV7" i="14"/>
  <c r="P10" i="14"/>
  <c r="BG10" i="14" s="1"/>
  <c r="AK10" i="14"/>
  <c r="BV10" i="14"/>
  <c r="P12" i="14"/>
  <c r="BV12" i="14"/>
  <c r="AK14" i="14"/>
  <c r="BV14" i="14"/>
  <c r="BV16" i="14"/>
  <c r="BV18" i="14"/>
  <c r="BQ24" i="14"/>
  <c r="BT24" i="14" s="1"/>
  <c r="BU24" i="14" s="1"/>
  <c r="BQ28" i="14"/>
  <c r="BT28" i="14" s="1"/>
  <c r="BU28" i="14" s="1"/>
  <c r="BZ22" i="14"/>
  <c r="CE22" i="14" s="1"/>
  <c r="BV23" i="14"/>
  <c r="P23" i="14"/>
  <c r="CT24" i="14"/>
  <c r="BZ26" i="14"/>
  <c r="CE26" i="14" s="1"/>
  <c r="CF26" i="14" s="1"/>
  <c r="BV27" i="14"/>
  <c r="AK27" i="14"/>
  <c r="P27" i="14"/>
  <c r="CT28" i="14"/>
  <c r="BZ30" i="14"/>
  <c r="CE30" i="14" s="1"/>
  <c r="BV31" i="14"/>
  <c r="P31" i="14"/>
  <c r="AK32" i="14"/>
  <c r="CB33" i="14"/>
  <c r="BZ33" i="14"/>
  <c r="CE33" i="14" s="1"/>
  <c r="BV21" i="14"/>
  <c r="P21" i="14"/>
  <c r="CT22" i="14"/>
  <c r="BZ24" i="14"/>
  <c r="CE24" i="14" s="1"/>
  <c r="BV25" i="14"/>
  <c r="AK25" i="14"/>
  <c r="P25" i="14"/>
  <c r="AK26" i="14"/>
  <c r="CS26" i="14"/>
  <c r="BZ28" i="14"/>
  <c r="CE28" i="14" s="1"/>
  <c r="BV29" i="14"/>
  <c r="P29" i="14"/>
  <c r="CT30" i="14"/>
  <c r="BZ32" i="14"/>
  <c r="CE32" i="14" s="1"/>
  <c r="CY44" i="14"/>
  <c r="CY45" i="14"/>
  <c r="AK33" i="14"/>
  <c r="CS36" i="14"/>
  <c r="CS38" i="14"/>
  <c r="CS40" i="14"/>
  <c r="CS42" i="14"/>
  <c r="AK43" i="14"/>
  <c r="CS43" i="14"/>
  <c r="AK35" i="14"/>
  <c r="AK36" i="14"/>
  <c r="AK37" i="14"/>
  <c r="AK38" i="14"/>
  <c r="AK39" i="14"/>
  <c r="AK40" i="14"/>
  <c r="AK41" i="14"/>
  <c r="AK42" i="14"/>
  <c r="BZ6" i="13"/>
  <c r="CE6" i="13" s="1"/>
  <c r="CF6" i="13" s="1"/>
  <c r="BV7" i="13"/>
  <c r="P7" i="13"/>
  <c r="AK7" i="13" s="1"/>
  <c r="BZ8" i="13"/>
  <c r="BV10" i="13"/>
  <c r="P10" i="13"/>
  <c r="BG10" i="13" s="1"/>
  <c r="AK11" i="13"/>
  <c r="BZ11" i="13"/>
  <c r="CE11" i="13" s="1"/>
  <c r="CF11" i="13" s="1"/>
  <c r="BV12" i="13"/>
  <c r="P12" i="13"/>
  <c r="AK12" i="13" s="1"/>
  <c r="AK13" i="13"/>
  <c r="BZ13" i="13"/>
  <c r="BV14" i="13"/>
  <c r="AK14" i="13"/>
  <c r="P14" i="13"/>
  <c r="AK15" i="13"/>
  <c r="BZ15" i="13"/>
  <c r="CE8" i="13"/>
  <c r="CF8" i="13" s="1"/>
  <c r="CE13" i="13"/>
  <c r="CF13" i="13" s="1"/>
  <c r="BQ28" i="13"/>
  <c r="BT28" i="13" s="1"/>
  <c r="BU28" i="13" s="1"/>
  <c r="AK17" i="13"/>
  <c r="BZ17" i="13"/>
  <c r="CE17" i="13" s="1"/>
  <c r="AK19" i="13"/>
  <c r="BZ19" i="13"/>
  <c r="CE19" i="13" s="1"/>
  <c r="BZ22" i="13"/>
  <c r="CE22" i="13" s="1"/>
  <c r="CF22" i="13" s="1"/>
  <c r="BV23" i="13"/>
  <c r="P23" i="13"/>
  <c r="BZ26" i="13"/>
  <c r="BV27" i="13"/>
  <c r="AK27" i="13"/>
  <c r="P27" i="13"/>
  <c r="AK30" i="13"/>
  <c r="BZ30" i="13"/>
  <c r="BV31" i="13"/>
  <c r="P31" i="13"/>
  <c r="AK31" i="13" s="1"/>
  <c r="AK32" i="13"/>
  <c r="CB33" i="13"/>
  <c r="BZ33" i="13"/>
  <c r="CY45" i="13"/>
  <c r="P16" i="13"/>
  <c r="AK16" i="13" s="1"/>
  <c r="BV16" i="13"/>
  <c r="P18" i="13"/>
  <c r="BV18" i="13"/>
  <c r="P20" i="13"/>
  <c r="AK20" i="13"/>
  <c r="BV20" i="13"/>
  <c r="BV21" i="13"/>
  <c r="P21" i="13"/>
  <c r="AK21" i="13" s="1"/>
  <c r="BZ24" i="13"/>
  <c r="CE24" i="13" s="1"/>
  <c r="BV25" i="13"/>
  <c r="P25" i="13"/>
  <c r="AK26" i="13"/>
  <c r="CE26" i="13"/>
  <c r="CF26" i="13" s="1"/>
  <c r="BZ28" i="13"/>
  <c r="CE28" i="13" s="1"/>
  <c r="BV29" i="13"/>
  <c r="P29" i="13"/>
  <c r="AK29" i="13" s="1"/>
  <c r="CE30" i="13"/>
  <c r="CF30" i="13" s="1"/>
  <c r="BZ32" i="13"/>
  <c r="CE32" i="13" s="1"/>
  <c r="CF32" i="13" s="1"/>
  <c r="AK33" i="13"/>
  <c r="CS36" i="13"/>
  <c r="CS38" i="13"/>
  <c r="CS40" i="13"/>
  <c r="CS42" i="13"/>
  <c r="AK43" i="13"/>
  <c r="DA43" i="13" s="1"/>
  <c r="N43" i="8" s="1"/>
  <c r="O43" i="8" s="1"/>
  <c r="P43" i="8" s="1"/>
  <c r="Q43" i="8" s="1"/>
  <c r="CS43" i="13"/>
  <c r="AK35" i="13"/>
  <c r="DA35" i="13" s="1"/>
  <c r="AK36" i="13"/>
  <c r="DA36" i="13" s="1"/>
  <c r="AK37" i="13"/>
  <c r="DA37" i="13" s="1"/>
  <c r="AK38" i="13"/>
  <c r="DA38" i="13" s="1"/>
  <c r="N38" i="8" s="1"/>
  <c r="O38" i="8" s="1"/>
  <c r="P38" i="8" s="1"/>
  <c r="Q38" i="8" s="1"/>
  <c r="AK39" i="13"/>
  <c r="DA39" i="13" s="1"/>
  <c r="N39" i="8" s="1"/>
  <c r="O39" i="8" s="1"/>
  <c r="P39" i="8" s="1"/>
  <c r="Q39" i="8" s="1"/>
  <c r="AK40" i="13"/>
  <c r="DA40" i="13" s="1"/>
  <c r="N40" i="8" s="1"/>
  <c r="O40" i="8" s="1"/>
  <c r="P40" i="8" s="1"/>
  <c r="Q40" i="8" s="1"/>
  <c r="AK42" i="13"/>
  <c r="DA42" i="13" s="1"/>
  <c r="N42" i="8" s="1"/>
  <c r="O42" i="8" s="1"/>
  <c r="P42" i="8" s="1"/>
  <c r="Q42" i="8" s="1"/>
  <c r="BQ11" i="12"/>
  <c r="BT11" i="12" s="1"/>
  <c r="BU11" i="12" s="1"/>
  <c r="BQ6" i="12"/>
  <c r="BT6" i="12" s="1"/>
  <c r="BU6" i="12" s="1"/>
  <c r="BQ8" i="12"/>
  <c r="BT8" i="12" s="1"/>
  <c r="BU8" i="12" s="1"/>
  <c r="CT8" i="12"/>
  <c r="BU21" i="12"/>
  <c r="BQ21" i="12"/>
  <c r="BT21" i="12" s="1"/>
  <c r="BQ25" i="12"/>
  <c r="BT25" i="12" s="1"/>
  <c r="BU25" i="12" s="1"/>
  <c r="BZ6" i="12"/>
  <c r="CE6" i="12" s="1"/>
  <c r="BV7" i="12"/>
  <c r="AK7" i="12"/>
  <c r="P7" i="12"/>
  <c r="BZ8" i="12"/>
  <c r="CE8" i="12" s="1"/>
  <c r="BV10" i="12"/>
  <c r="P10" i="12"/>
  <c r="BG10" i="12" s="1"/>
  <c r="BZ11" i="12"/>
  <c r="CE11" i="12" s="1"/>
  <c r="BV12" i="12"/>
  <c r="AK12" i="12"/>
  <c r="P12" i="12"/>
  <c r="BQ27" i="12"/>
  <c r="BT27" i="12" s="1"/>
  <c r="BU27" i="12" s="1"/>
  <c r="AK13" i="12"/>
  <c r="BZ13" i="12"/>
  <c r="CE13" i="12" s="1"/>
  <c r="AK15" i="12"/>
  <c r="BZ15" i="12"/>
  <c r="CE15" i="12" s="1"/>
  <c r="AK17" i="12"/>
  <c r="BZ17" i="12"/>
  <c r="CE17" i="12" s="1"/>
  <c r="AK19" i="12"/>
  <c r="BZ19" i="12"/>
  <c r="CE19" i="12" s="1"/>
  <c r="CT21" i="12"/>
  <c r="AK23" i="12"/>
  <c r="BZ23" i="12"/>
  <c r="BV24" i="12"/>
  <c r="P24" i="12"/>
  <c r="CT25" i="12"/>
  <c r="AK29" i="12"/>
  <c r="BZ29" i="12"/>
  <c r="BV30" i="12"/>
  <c r="AK30" i="12"/>
  <c r="P30" i="12"/>
  <c r="AK31" i="12"/>
  <c r="BZ31" i="12"/>
  <c r="BV32" i="12"/>
  <c r="AK32" i="12"/>
  <c r="P32" i="12"/>
  <c r="BG32" i="12" s="1"/>
  <c r="P14" i="12"/>
  <c r="AK14" i="12" s="1"/>
  <c r="BV14" i="12"/>
  <c r="P16" i="12"/>
  <c r="AK16" i="12"/>
  <c r="DA16" i="12" s="1"/>
  <c r="BV16" i="12"/>
  <c r="P18" i="12"/>
  <c r="AK18" i="12" s="1"/>
  <c r="BV18" i="12"/>
  <c r="BV20" i="12"/>
  <c r="P20" i="12"/>
  <c r="BZ21" i="12"/>
  <c r="CE21" i="12" s="1"/>
  <c r="BV22" i="12"/>
  <c r="AK22" i="12"/>
  <c r="P22" i="12"/>
  <c r="CE23" i="12"/>
  <c r="CF23" i="12" s="1"/>
  <c r="BZ25" i="12"/>
  <c r="CE25" i="12" s="1"/>
  <c r="BV26" i="12"/>
  <c r="P26" i="12"/>
  <c r="BG26" i="12" s="1"/>
  <c r="BZ27" i="12"/>
  <c r="CE27" i="12" s="1"/>
  <c r="BV28" i="12"/>
  <c r="AK28" i="12"/>
  <c r="P28" i="12"/>
  <c r="CE29" i="12"/>
  <c r="CF29" i="12" s="1"/>
  <c r="CE31" i="12"/>
  <c r="CF31" i="12" s="1"/>
  <c r="CB33" i="12"/>
  <c r="CE33" i="12"/>
  <c r="CF33" i="12" s="1"/>
  <c r="BZ33" i="12"/>
  <c r="AK33" i="12"/>
  <c r="CS33" i="12"/>
  <c r="CS36" i="12"/>
  <c r="CS38" i="12"/>
  <c r="CS40" i="12"/>
  <c r="CS42" i="12"/>
  <c r="CY44" i="12"/>
  <c r="CY45" i="12"/>
  <c r="AK43" i="12"/>
  <c r="CS43" i="12"/>
  <c r="BT45" i="12"/>
  <c r="AK35" i="12"/>
  <c r="DA35" i="12" s="1"/>
  <c r="AK36" i="12"/>
  <c r="DA36" i="12" s="1"/>
  <c r="N36" i="8" s="1"/>
  <c r="O36" i="8" s="1"/>
  <c r="P36" i="8" s="1"/>
  <c r="Q36" i="8" s="1"/>
  <c r="AK37" i="12"/>
  <c r="DA37" i="12" s="1"/>
  <c r="N37" i="8" s="1"/>
  <c r="O37" i="8" s="1"/>
  <c r="P37" i="8" s="1"/>
  <c r="Q37" i="8" s="1"/>
  <c r="AK38" i="12"/>
  <c r="AK39" i="12"/>
  <c r="AK40" i="12"/>
  <c r="AK41" i="12"/>
  <c r="AK42" i="12"/>
  <c r="G45" i="8"/>
  <c r="H45" i="8" s="1"/>
  <c r="I45" i="8" s="1"/>
  <c r="K45" i="8" s="1"/>
  <c r="BT24" i="13" l="1"/>
  <c r="BU24" i="13" s="1"/>
  <c r="CT24" i="13"/>
  <c r="DA6" i="13"/>
  <c r="N6" i="8" s="1"/>
  <c r="O6" i="8" s="1"/>
  <c r="P6" i="8" s="1"/>
  <c r="Q6" i="8" s="1"/>
  <c r="DA30" i="13"/>
  <c r="N30" i="8" s="1"/>
  <c r="O30" i="8" s="1"/>
  <c r="P30" i="8" s="1"/>
  <c r="Q30" i="8" s="1"/>
  <c r="CE15" i="13"/>
  <c r="E43" i="8"/>
  <c r="E42" i="8"/>
  <c r="E38" i="8"/>
  <c r="AK41" i="13"/>
  <c r="DA41" i="13" s="1"/>
  <c r="N41" i="8" s="1"/>
  <c r="O41" i="8" s="1"/>
  <c r="P41" i="8" s="1"/>
  <c r="Q41" i="8" s="1"/>
  <c r="DA11" i="13"/>
  <c r="N11" i="8" s="1"/>
  <c r="O11" i="8" s="1"/>
  <c r="P11" i="8" s="1"/>
  <c r="Q11" i="8" s="1"/>
  <c r="AK10" i="13"/>
  <c r="DA28" i="13"/>
  <c r="N28" i="8" s="1"/>
  <c r="O28" i="8" s="1"/>
  <c r="P28" i="8" s="1"/>
  <c r="Q28" i="8" s="1"/>
  <c r="DA8" i="13"/>
  <c r="N8" i="8" s="1"/>
  <c r="O8" i="8" s="1"/>
  <c r="P8" i="8" s="1"/>
  <c r="Q8" i="8" s="1"/>
  <c r="DA15" i="13"/>
  <c r="N15" i="8" s="1"/>
  <c r="O15" i="8" s="1"/>
  <c r="P15" i="8" s="1"/>
  <c r="Q15" i="8" s="1"/>
  <c r="E40" i="8"/>
  <c r="E36" i="8"/>
  <c r="DA26" i="13"/>
  <c r="N26" i="8" s="1"/>
  <c r="O26" i="8" s="1"/>
  <c r="P26" i="8" s="1"/>
  <c r="Q26" i="8" s="1"/>
  <c r="CE33" i="13"/>
  <c r="CF33" i="13" s="1"/>
  <c r="DA32" i="13"/>
  <c r="N32" i="8" s="1"/>
  <c r="O32" i="8" s="1"/>
  <c r="P32" i="8" s="1"/>
  <c r="Q32" i="8" s="1"/>
  <c r="DA22" i="13"/>
  <c r="N22" i="8" s="1"/>
  <c r="O22" i="8" s="1"/>
  <c r="P22" i="8" s="1"/>
  <c r="Q22" i="8" s="1"/>
  <c r="DA19" i="13"/>
  <c r="N19" i="8" s="1"/>
  <c r="O19" i="8" s="1"/>
  <c r="P19" i="8" s="1"/>
  <c r="Q19" i="8" s="1"/>
  <c r="DA17" i="13"/>
  <c r="N17" i="8" s="1"/>
  <c r="O17" i="8" s="1"/>
  <c r="P17" i="8" s="1"/>
  <c r="Q17" i="8" s="1"/>
  <c r="DA13" i="13"/>
  <c r="N13" i="8" s="1"/>
  <c r="O13" i="8" s="1"/>
  <c r="P13" i="8" s="1"/>
  <c r="Q13" i="8" s="1"/>
  <c r="DA24" i="13"/>
  <c r="N24" i="8" s="1"/>
  <c r="O24" i="8" s="1"/>
  <c r="P24" i="8" s="1"/>
  <c r="Q24" i="8" s="1"/>
  <c r="CS41" i="13"/>
  <c r="E41" i="8" s="1"/>
  <c r="BQ19" i="17"/>
  <c r="CF24" i="17"/>
  <c r="CS24" i="17"/>
  <c r="CO22" i="17"/>
  <c r="CI22" i="17"/>
  <c r="BQ15" i="17"/>
  <c r="CF28" i="17"/>
  <c r="CS28" i="17"/>
  <c r="CO30" i="17"/>
  <c r="CI30" i="17"/>
  <c r="BQ41" i="17"/>
  <c r="BQ39" i="17"/>
  <c r="BQ37" i="17"/>
  <c r="BQ35" i="17"/>
  <c r="BQ31" i="17"/>
  <c r="BZ27" i="17"/>
  <c r="CB27" i="17"/>
  <c r="CE27" i="17" s="1"/>
  <c r="BZ23" i="17"/>
  <c r="CE23" i="17" s="1"/>
  <c r="CB23" i="17"/>
  <c r="CF22" i="17"/>
  <c r="CS22" i="17"/>
  <c r="CU22" i="17" s="1"/>
  <c r="CV22" i="17" s="1"/>
  <c r="CW22" i="17" s="1"/>
  <c r="BZ19" i="17"/>
  <c r="CE19" i="17" s="1"/>
  <c r="CB19" i="17"/>
  <c r="BZ29" i="17"/>
  <c r="CB29" i="17"/>
  <c r="CE29" i="17" s="1"/>
  <c r="CS26" i="17"/>
  <c r="BQ26" i="17"/>
  <c r="BZ25" i="17"/>
  <c r="CB25" i="17"/>
  <c r="CE25" i="17" s="1"/>
  <c r="BZ21" i="17"/>
  <c r="CE21" i="17" s="1"/>
  <c r="CB21" i="17"/>
  <c r="BQ20" i="17"/>
  <c r="BQ18" i="17"/>
  <c r="CS20" i="17"/>
  <c r="BZ17" i="17"/>
  <c r="CE17" i="17" s="1"/>
  <c r="CB17" i="17"/>
  <c r="BQ16" i="17"/>
  <c r="BZ14" i="17"/>
  <c r="CB14" i="17"/>
  <c r="CE14" i="17" s="1"/>
  <c r="BQ12" i="17"/>
  <c r="BZ10" i="17"/>
  <c r="CE10" i="17" s="1"/>
  <c r="CB10" i="17"/>
  <c r="BQ7" i="17"/>
  <c r="CS18" i="17"/>
  <c r="CB13" i="17"/>
  <c r="BZ13" i="17"/>
  <c r="CE13" i="17" s="1"/>
  <c r="BQ13" i="17"/>
  <c r="BQ8" i="17"/>
  <c r="CB6" i="17"/>
  <c r="CE6" i="17"/>
  <c r="CF6" i="17" s="1"/>
  <c r="BZ6" i="17"/>
  <c r="BQ6" i="17"/>
  <c r="BQ42" i="17"/>
  <c r="BQ40" i="17"/>
  <c r="BQ38" i="17"/>
  <c r="BQ36" i="17"/>
  <c r="BQ43" i="17"/>
  <c r="CS33" i="17"/>
  <c r="BQ33" i="17"/>
  <c r="BQ32" i="17"/>
  <c r="BZ31" i="17"/>
  <c r="CB31" i="17"/>
  <c r="CE31" i="17" s="1"/>
  <c r="CF30" i="17"/>
  <c r="CS30" i="17"/>
  <c r="CU30" i="17" s="1"/>
  <c r="CV30" i="17" s="1"/>
  <c r="CW30" i="17" s="1"/>
  <c r="AK27" i="17"/>
  <c r="AK23" i="17"/>
  <c r="AK29" i="17"/>
  <c r="BQ28" i="17"/>
  <c r="AK25" i="17"/>
  <c r="BQ24" i="17"/>
  <c r="AK21" i="17"/>
  <c r="AK17" i="17"/>
  <c r="AK14" i="17"/>
  <c r="BZ12" i="17"/>
  <c r="CB12" i="17"/>
  <c r="CE12" i="17" s="1"/>
  <c r="AK10" i="17"/>
  <c r="BZ7" i="17"/>
  <c r="CB7" i="17"/>
  <c r="CE7" i="17" s="1"/>
  <c r="CB15" i="17"/>
  <c r="CE15" i="17"/>
  <c r="CF15" i="17" s="1"/>
  <c r="BZ15" i="17"/>
  <c r="CB11" i="17"/>
  <c r="BZ11" i="17"/>
  <c r="CE11" i="17" s="1"/>
  <c r="AK11" i="17"/>
  <c r="CB8" i="17"/>
  <c r="BZ8" i="17"/>
  <c r="CE8" i="17" s="1"/>
  <c r="CF33" i="16"/>
  <c r="CS33" i="16"/>
  <c r="CO24" i="16"/>
  <c r="CI24" i="16"/>
  <c r="CF19" i="16"/>
  <c r="CS19" i="16"/>
  <c r="CF17" i="16"/>
  <c r="CS17" i="16"/>
  <c r="CO28" i="16"/>
  <c r="CI28" i="16"/>
  <c r="CF15" i="16"/>
  <c r="CS15" i="16"/>
  <c r="BQ42" i="16"/>
  <c r="BQ40" i="16"/>
  <c r="BQ38" i="16"/>
  <c r="BQ36" i="16"/>
  <c r="BQ43" i="16"/>
  <c r="BQ33" i="16"/>
  <c r="BQ29" i="16"/>
  <c r="BQ26" i="16"/>
  <c r="BZ25" i="16"/>
  <c r="CE25" i="16" s="1"/>
  <c r="CB25" i="16"/>
  <c r="CF24" i="16"/>
  <c r="CS24" i="16"/>
  <c r="CU24" i="16" s="1"/>
  <c r="CV24" i="16" s="1"/>
  <c r="CW24" i="16" s="1"/>
  <c r="BQ21" i="16"/>
  <c r="BQ20" i="16"/>
  <c r="BZ18" i="16"/>
  <c r="CB18" i="16"/>
  <c r="CE18" i="16" s="1"/>
  <c r="BQ16" i="16"/>
  <c r="BQ31" i="16"/>
  <c r="BQ30" i="16"/>
  <c r="BQ27" i="16"/>
  <c r="BZ23" i="16"/>
  <c r="CE23" i="16" s="1"/>
  <c r="CB23" i="16"/>
  <c r="CS30" i="16"/>
  <c r="BQ14" i="16"/>
  <c r="BQ13" i="16"/>
  <c r="BQ12" i="16"/>
  <c r="BQ11" i="16"/>
  <c r="BQ10" i="16"/>
  <c r="BQ8" i="16"/>
  <c r="BQ7" i="16"/>
  <c r="BQ6" i="16"/>
  <c r="CS8" i="16"/>
  <c r="CS13" i="16"/>
  <c r="BQ41" i="16"/>
  <c r="BQ39" i="16"/>
  <c r="BQ37" i="16"/>
  <c r="BQ35" i="16"/>
  <c r="BZ29" i="16"/>
  <c r="CE29" i="16" s="1"/>
  <c r="CB29" i="16"/>
  <c r="CF28" i="16"/>
  <c r="CS28" i="16"/>
  <c r="CS26" i="16"/>
  <c r="AK25" i="16"/>
  <c r="BZ21" i="16"/>
  <c r="CB21" i="16"/>
  <c r="CE21" i="16" s="1"/>
  <c r="BZ20" i="16"/>
  <c r="CE20" i="16" s="1"/>
  <c r="CB20" i="16"/>
  <c r="AK18" i="16"/>
  <c r="BZ16" i="16"/>
  <c r="CE16" i="16" s="1"/>
  <c r="CB16" i="16"/>
  <c r="CS32" i="16"/>
  <c r="BQ32" i="16"/>
  <c r="BZ31" i="16"/>
  <c r="CE31" i="16" s="1"/>
  <c r="CB31" i="16"/>
  <c r="CT28" i="16"/>
  <c r="BZ27" i="16"/>
  <c r="CE27" i="16" s="1"/>
  <c r="CB27" i="16"/>
  <c r="AK23" i="16"/>
  <c r="BQ22" i="16"/>
  <c r="BQ19" i="16"/>
  <c r="BQ17" i="16"/>
  <c r="CS22" i="16"/>
  <c r="BQ15" i="16"/>
  <c r="BZ14" i="16"/>
  <c r="CB14" i="16"/>
  <c r="CE14" i="16" s="1"/>
  <c r="BZ12" i="16"/>
  <c r="CE12" i="16" s="1"/>
  <c r="CB12" i="16"/>
  <c r="BT10" i="16"/>
  <c r="BU10" i="16" s="1"/>
  <c r="CT10" i="16"/>
  <c r="BZ10" i="16"/>
  <c r="CB10" i="16"/>
  <c r="CE10" i="16" s="1"/>
  <c r="BZ7" i="16"/>
  <c r="CE7" i="16" s="1"/>
  <c r="CB7" i="16"/>
  <c r="CS6" i="16"/>
  <c r="CS11" i="16"/>
  <c r="CF33" i="15"/>
  <c r="CS33" i="15"/>
  <c r="CO24" i="15"/>
  <c r="CI24" i="15"/>
  <c r="CF19" i="15"/>
  <c r="CS19" i="15"/>
  <c r="CF17" i="15"/>
  <c r="CS17" i="15"/>
  <c r="CO28" i="15"/>
  <c r="CI28" i="15"/>
  <c r="CF15" i="15"/>
  <c r="CS15" i="15"/>
  <c r="BQ42" i="15"/>
  <c r="BQ40" i="15"/>
  <c r="BQ38" i="15"/>
  <c r="BQ36" i="15"/>
  <c r="BQ43" i="15"/>
  <c r="BQ33" i="15"/>
  <c r="BQ29" i="15"/>
  <c r="BQ26" i="15"/>
  <c r="BZ25" i="15"/>
  <c r="CE25" i="15" s="1"/>
  <c r="CB25" i="15"/>
  <c r="CF24" i="15"/>
  <c r="CS24" i="15"/>
  <c r="CU24" i="15" s="1"/>
  <c r="CV24" i="15" s="1"/>
  <c r="CW24" i="15" s="1"/>
  <c r="BQ21" i="15"/>
  <c r="BQ20" i="15"/>
  <c r="BZ18" i="15"/>
  <c r="CB18" i="15"/>
  <c r="CE18" i="15" s="1"/>
  <c r="BQ16" i="15"/>
  <c r="BQ31" i="15"/>
  <c r="BQ30" i="15"/>
  <c r="BQ27" i="15"/>
  <c r="BZ23" i="15"/>
  <c r="CE23" i="15" s="1"/>
  <c r="CB23" i="15"/>
  <c r="CS30" i="15"/>
  <c r="BQ14" i="15"/>
  <c r="BQ13" i="15"/>
  <c r="BQ12" i="15"/>
  <c r="BQ11" i="15"/>
  <c r="BQ10" i="15"/>
  <c r="BQ8" i="15"/>
  <c r="BQ7" i="15"/>
  <c r="BQ6" i="15"/>
  <c r="CS8" i="15"/>
  <c r="CS13" i="15"/>
  <c r="BQ41" i="15"/>
  <c r="BQ39" i="15"/>
  <c r="BQ37" i="15"/>
  <c r="BQ35" i="15"/>
  <c r="BZ29" i="15"/>
  <c r="CE29" i="15" s="1"/>
  <c r="CB29" i="15"/>
  <c r="CF28" i="15"/>
  <c r="CS28" i="15"/>
  <c r="CS26" i="15"/>
  <c r="AK25" i="15"/>
  <c r="BZ21" i="15"/>
  <c r="CB21" i="15"/>
  <c r="CE21" i="15" s="1"/>
  <c r="BZ20" i="15"/>
  <c r="CE20" i="15" s="1"/>
  <c r="CB20" i="15"/>
  <c r="AK18" i="15"/>
  <c r="BZ16" i="15"/>
  <c r="CE16" i="15" s="1"/>
  <c r="CB16" i="15"/>
  <c r="CS32" i="15"/>
  <c r="BQ32" i="15"/>
  <c r="BZ31" i="15"/>
  <c r="CE31" i="15" s="1"/>
  <c r="CB31" i="15"/>
  <c r="CT28" i="15"/>
  <c r="BZ27" i="15"/>
  <c r="CE27" i="15" s="1"/>
  <c r="CB27" i="15"/>
  <c r="AK23" i="15"/>
  <c r="BQ22" i="15"/>
  <c r="BQ19" i="15"/>
  <c r="BQ17" i="15"/>
  <c r="CS22" i="15"/>
  <c r="BQ15" i="15"/>
  <c r="BZ14" i="15"/>
  <c r="CB14" i="15"/>
  <c r="CE14" i="15" s="1"/>
  <c r="BZ12" i="15"/>
  <c r="CE12" i="15" s="1"/>
  <c r="CB12" i="15"/>
  <c r="BT10" i="15"/>
  <c r="BU10" i="15" s="1"/>
  <c r="CT10" i="15"/>
  <c r="BZ10" i="15"/>
  <c r="CB10" i="15"/>
  <c r="CE10" i="15" s="1"/>
  <c r="BZ7" i="15"/>
  <c r="CE7" i="15" s="1"/>
  <c r="CB7" i="15"/>
  <c r="CS6" i="15"/>
  <c r="CS11" i="15"/>
  <c r="CF32" i="14"/>
  <c r="CS32" i="14"/>
  <c r="CF28" i="14"/>
  <c r="CS28" i="14"/>
  <c r="CU28" i="14" s="1"/>
  <c r="CV28" i="14" s="1"/>
  <c r="CW28" i="14" s="1"/>
  <c r="CF24" i="14"/>
  <c r="CS24" i="14"/>
  <c r="CU24" i="14" s="1"/>
  <c r="CV24" i="14" s="1"/>
  <c r="CW24" i="14" s="1"/>
  <c r="CF33" i="14"/>
  <c r="CS33" i="14"/>
  <c r="CO24" i="14"/>
  <c r="CY24" i="14" s="1"/>
  <c r="CI24" i="14"/>
  <c r="BQ19" i="14"/>
  <c r="CO28" i="14"/>
  <c r="CY28" i="14" s="1"/>
  <c r="CI28" i="14"/>
  <c r="CF19" i="14"/>
  <c r="CS19" i="14"/>
  <c r="BQ41" i="14"/>
  <c r="BQ39" i="14"/>
  <c r="BQ37" i="14"/>
  <c r="BQ35" i="14"/>
  <c r="BZ29" i="14"/>
  <c r="CB29" i="14"/>
  <c r="CE29" i="14" s="1"/>
  <c r="BQ25" i="14"/>
  <c r="BZ21" i="14"/>
  <c r="CE21" i="14" s="1"/>
  <c r="CB21" i="14"/>
  <c r="BQ32" i="14"/>
  <c r="BZ31" i="14"/>
  <c r="CB31" i="14"/>
  <c r="CE31" i="14" s="1"/>
  <c r="CF30" i="14"/>
  <c r="CS30" i="14"/>
  <c r="CU30" i="14" s="1"/>
  <c r="CV30" i="14" s="1"/>
  <c r="CW30" i="14" s="1"/>
  <c r="BQ27" i="14"/>
  <c r="BZ23" i="14"/>
  <c r="CE23" i="14" s="1"/>
  <c r="CB23" i="14"/>
  <c r="CF22" i="14"/>
  <c r="CS22" i="14"/>
  <c r="CU22" i="14" s="1"/>
  <c r="CV22" i="14" s="1"/>
  <c r="CW22" i="14" s="1"/>
  <c r="BZ16" i="14"/>
  <c r="CB16" i="14"/>
  <c r="CE16" i="14" s="1"/>
  <c r="BQ14" i="14"/>
  <c r="AK12" i="14"/>
  <c r="BZ10" i="14"/>
  <c r="CB10" i="14"/>
  <c r="CE10" i="14" s="1"/>
  <c r="AK7" i="14"/>
  <c r="CS20" i="14"/>
  <c r="CB17" i="14"/>
  <c r="CE17" i="14"/>
  <c r="CF17" i="14" s="1"/>
  <c r="BZ17" i="14"/>
  <c r="AK17" i="14"/>
  <c r="CB15" i="14"/>
  <c r="CE15" i="14"/>
  <c r="CF15" i="14" s="1"/>
  <c r="BZ15" i="14"/>
  <c r="AK15" i="14"/>
  <c r="CB13" i="14"/>
  <c r="CE13" i="14"/>
  <c r="CF13" i="14" s="1"/>
  <c r="BZ13" i="14"/>
  <c r="AK13" i="14"/>
  <c r="CB6" i="14"/>
  <c r="CE6" i="14"/>
  <c r="CF6" i="14" s="1"/>
  <c r="BZ6" i="14"/>
  <c r="AK6" i="14"/>
  <c r="CT18" i="14"/>
  <c r="BQ42" i="14"/>
  <c r="BQ40" i="14"/>
  <c r="BQ38" i="14"/>
  <c r="BQ36" i="14"/>
  <c r="BQ43" i="14"/>
  <c r="BQ33" i="14"/>
  <c r="AK29" i="14"/>
  <c r="BQ26" i="14"/>
  <c r="BZ25" i="14"/>
  <c r="CE25" i="14" s="1"/>
  <c r="CB25" i="14"/>
  <c r="AK21" i="14"/>
  <c r="AK31" i="14"/>
  <c r="BZ27" i="14"/>
  <c r="CB27" i="14"/>
  <c r="CE27" i="14" s="1"/>
  <c r="AK23" i="14"/>
  <c r="BZ18" i="14"/>
  <c r="CB18" i="14"/>
  <c r="CE18" i="14" s="1"/>
  <c r="BZ14" i="14"/>
  <c r="CE14" i="14" s="1"/>
  <c r="CB14" i="14"/>
  <c r="BZ12" i="14"/>
  <c r="CB12" i="14"/>
  <c r="CE12" i="14" s="1"/>
  <c r="BQ10" i="14"/>
  <c r="BT10" i="14" s="1"/>
  <c r="BU10" i="14" s="1"/>
  <c r="BZ7" i="14"/>
  <c r="CE7" i="14" s="1"/>
  <c r="CB7" i="14"/>
  <c r="CO30" i="14"/>
  <c r="CY30" i="14" s="1"/>
  <c r="CI30" i="14"/>
  <c r="CO22" i="14"/>
  <c r="CY22" i="14" s="1"/>
  <c r="CI22" i="14"/>
  <c r="BQ20" i="14"/>
  <c r="CB11" i="14"/>
  <c r="BZ11" i="14"/>
  <c r="CE11" i="14" s="1"/>
  <c r="BQ11" i="14"/>
  <c r="CB8" i="14"/>
  <c r="CE8" i="14"/>
  <c r="CF8" i="14" s="1"/>
  <c r="BZ8" i="14"/>
  <c r="BQ8" i="14"/>
  <c r="CO24" i="13"/>
  <c r="CI24" i="13"/>
  <c r="CF19" i="13"/>
  <c r="CS19" i="13"/>
  <c r="CF17" i="13"/>
  <c r="CS17" i="13"/>
  <c r="CO28" i="13"/>
  <c r="CI28" i="13"/>
  <c r="CF15" i="13"/>
  <c r="CS15" i="13"/>
  <c r="BQ42" i="13"/>
  <c r="BQ40" i="13"/>
  <c r="BQ38" i="13"/>
  <c r="BQ36" i="13"/>
  <c r="BQ43" i="13"/>
  <c r="BQ33" i="13"/>
  <c r="BQ29" i="13"/>
  <c r="BQ26" i="13"/>
  <c r="BZ25" i="13"/>
  <c r="CB25" i="13"/>
  <c r="CF24" i="13"/>
  <c r="CS24" i="13"/>
  <c r="BQ21" i="13"/>
  <c r="BQ20" i="13"/>
  <c r="BZ18" i="13"/>
  <c r="CB18" i="13"/>
  <c r="BQ16" i="13"/>
  <c r="BQ31" i="13"/>
  <c r="BQ30" i="13"/>
  <c r="BQ27" i="13"/>
  <c r="BZ23" i="13"/>
  <c r="CB23" i="13"/>
  <c r="CS30" i="13"/>
  <c r="BQ14" i="13"/>
  <c r="BQ13" i="13"/>
  <c r="BQ12" i="13"/>
  <c r="BQ11" i="13"/>
  <c r="BQ10" i="13"/>
  <c r="CT10" i="13" s="1"/>
  <c r="BQ8" i="13"/>
  <c r="BQ7" i="13"/>
  <c r="BQ6" i="13"/>
  <c r="CS8" i="13"/>
  <c r="CS13" i="13"/>
  <c r="BQ41" i="13"/>
  <c r="BQ39" i="13"/>
  <c r="BQ37" i="13"/>
  <c r="BQ35" i="13"/>
  <c r="BZ29" i="13"/>
  <c r="CB29" i="13"/>
  <c r="CF28" i="13"/>
  <c r="CS28" i="13"/>
  <c r="CS26" i="13"/>
  <c r="AK25" i="13"/>
  <c r="BZ21" i="13"/>
  <c r="CB21" i="13"/>
  <c r="BZ20" i="13"/>
  <c r="CB20" i="13"/>
  <c r="AK18" i="13"/>
  <c r="BZ16" i="13"/>
  <c r="CB16" i="13"/>
  <c r="CS32" i="13"/>
  <c r="BQ32" i="13"/>
  <c r="BZ31" i="13"/>
  <c r="CB31" i="13"/>
  <c r="CT28" i="13"/>
  <c r="BZ27" i="13"/>
  <c r="CB27" i="13"/>
  <c r="AK23" i="13"/>
  <c r="BQ22" i="13"/>
  <c r="BQ19" i="13"/>
  <c r="BQ17" i="13"/>
  <c r="CS22" i="13"/>
  <c r="BQ15" i="13"/>
  <c r="BZ14" i="13"/>
  <c r="CB14" i="13"/>
  <c r="BZ12" i="13"/>
  <c r="CB12" i="13"/>
  <c r="BT10" i="13"/>
  <c r="BU10" i="13" s="1"/>
  <c r="BZ10" i="13"/>
  <c r="CB10" i="13"/>
  <c r="BZ7" i="13"/>
  <c r="CE7" i="13" s="1"/>
  <c r="DA7" i="13" s="1"/>
  <c r="N7" i="8" s="1"/>
  <c r="O7" i="8" s="1"/>
  <c r="P7" i="8" s="1"/>
  <c r="Q7" i="8" s="1"/>
  <c r="CB7" i="13"/>
  <c r="CS6" i="13"/>
  <c r="CS11" i="13"/>
  <c r="BQ14" i="12"/>
  <c r="CO6" i="12"/>
  <c r="CI6" i="12"/>
  <c r="BQ18" i="12"/>
  <c r="CF19" i="12"/>
  <c r="CS19" i="12"/>
  <c r="CF17" i="12"/>
  <c r="CS17" i="12"/>
  <c r="CF15" i="12"/>
  <c r="CS15" i="12"/>
  <c r="CF13" i="12"/>
  <c r="CS13" i="12"/>
  <c r="CO27" i="12"/>
  <c r="CI27" i="12"/>
  <c r="CO25" i="12"/>
  <c r="CI25" i="12"/>
  <c r="CO8" i="12"/>
  <c r="CI8" i="12"/>
  <c r="CO11" i="12"/>
  <c r="CI11" i="12"/>
  <c r="BQ41" i="12"/>
  <c r="BQ37" i="12"/>
  <c r="BQ35" i="12"/>
  <c r="BQ33" i="12"/>
  <c r="BQ28" i="12"/>
  <c r="BZ26" i="12"/>
  <c r="CE26" i="12" s="1"/>
  <c r="CB26" i="12"/>
  <c r="CF25" i="12"/>
  <c r="CS25" i="12"/>
  <c r="BQ22" i="12"/>
  <c r="BZ20" i="12"/>
  <c r="CE20" i="12" s="1"/>
  <c r="CB20" i="12"/>
  <c r="BZ18" i="12"/>
  <c r="CB18" i="12"/>
  <c r="CE18" i="12" s="1"/>
  <c r="BQ16" i="12"/>
  <c r="BZ14" i="12"/>
  <c r="CE14" i="12" s="1"/>
  <c r="CB14" i="12"/>
  <c r="BQ32" i="12"/>
  <c r="BQ31" i="12"/>
  <c r="BQ30" i="12"/>
  <c r="BQ29" i="12"/>
  <c r="BZ24" i="12"/>
  <c r="CB24" i="12"/>
  <c r="CE24" i="12" s="1"/>
  <c r="CS23" i="12"/>
  <c r="BQ12" i="12"/>
  <c r="BZ10" i="12"/>
  <c r="CB10" i="12"/>
  <c r="CE10" i="12" s="1"/>
  <c r="CF8" i="12"/>
  <c r="CS8" i="12"/>
  <c r="BQ7" i="12"/>
  <c r="CS31" i="12"/>
  <c r="CO21" i="12"/>
  <c r="CI21" i="12"/>
  <c r="BQ39" i="12"/>
  <c r="BQ42" i="12"/>
  <c r="BQ40" i="12"/>
  <c r="BQ38" i="12"/>
  <c r="BQ36" i="12"/>
  <c r="BQ43" i="12"/>
  <c r="BZ28" i="12"/>
  <c r="CB28" i="12"/>
  <c r="CE28" i="12" s="1"/>
  <c r="CF27" i="12"/>
  <c r="CS27" i="12"/>
  <c r="AK26" i="12"/>
  <c r="BZ22" i="12"/>
  <c r="CE22" i="12" s="1"/>
  <c r="CB22" i="12"/>
  <c r="CF21" i="12"/>
  <c r="CS21" i="12"/>
  <c r="AK20" i="12"/>
  <c r="BZ16" i="12"/>
  <c r="CE16" i="12" s="1"/>
  <c r="CB16" i="12"/>
  <c r="CT32" i="12"/>
  <c r="BT32" i="12"/>
  <c r="BU32" i="12" s="1"/>
  <c r="BZ32" i="12"/>
  <c r="CB32" i="12"/>
  <c r="CE32" i="12" s="1"/>
  <c r="BZ30" i="12"/>
  <c r="CE30" i="12" s="1"/>
  <c r="CB30" i="12"/>
  <c r="CT27" i="12"/>
  <c r="AK24" i="12"/>
  <c r="BQ23" i="12"/>
  <c r="BQ19" i="12"/>
  <c r="BQ17" i="12"/>
  <c r="BQ15" i="12"/>
  <c r="BQ13" i="12"/>
  <c r="BZ12" i="12"/>
  <c r="CB12" i="12"/>
  <c r="CE12" i="12" s="1"/>
  <c r="CF11" i="12"/>
  <c r="CS11" i="12"/>
  <c r="E11" i="8" s="1"/>
  <c r="AK10" i="12"/>
  <c r="BZ7" i="12"/>
  <c r="CE7" i="12" s="1"/>
  <c r="CB7" i="12"/>
  <c r="CF6" i="12"/>
  <c r="E6" i="8"/>
  <c r="CS29" i="12"/>
  <c r="CT11" i="12"/>
  <c r="CT6" i="12"/>
  <c r="CE7" i="7"/>
  <c r="CE8" i="7"/>
  <c r="CE10" i="7"/>
  <c r="CE11" i="7"/>
  <c r="CE12" i="7"/>
  <c r="CE13" i="7"/>
  <c r="CE14" i="7"/>
  <c r="CE15" i="7"/>
  <c r="CE16" i="7"/>
  <c r="CE17" i="7"/>
  <c r="CE18" i="7"/>
  <c r="CE19" i="7"/>
  <c r="CE20" i="7"/>
  <c r="CE21" i="7"/>
  <c r="CE22" i="7"/>
  <c r="CE23" i="7"/>
  <c r="CE24" i="7"/>
  <c r="CE25" i="7"/>
  <c r="CE26" i="7"/>
  <c r="CE27" i="7"/>
  <c r="CE28" i="7"/>
  <c r="CE29" i="7"/>
  <c r="CE30" i="7"/>
  <c r="CE31" i="7"/>
  <c r="CE32" i="7"/>
  <c r="CE33" i="7"/>
  <c r="CE6" i="7"/>
  <c r="E13" i="8" l="1"/>
  <c r="CE12" i="13"/>
  <c r="DA12" i="13" s="1"/>
  <c r="N12" i="8" s="1"/>
  <c r="O12" i="8" s="1"/>
  <c r="P12" i="8" s="1"/>
  <c r="Q12" i="8" s="1"/>
  <c r="CE27" i="13"/>
  <c r="DA27" i="13" s="1"/>
  <c r="N27" i="8" s="1"/>
  <c r="O27" i="8" s="1"/>
  <c r="P27" i="8" s="1"/>
  <c r="Q27" i="8" s="1"/>
  <c r="DA18" i="13"/>
  <c r="N18" i="8" s="1"/>
  <c r="O18" i="8" s="1"/>
  <c r="P18" i="8" s="1"/>
  <c r="Q18" i="8" s="1"/>
  <c r="CE20" i="13"/>
  <c r="DA20" i="13" s="1"/>
  <c r="N20" i="8" s="1"/>
  <c r="O20" i="8" s="1"/>
  <c r="P20" i="8" s="1"/>
  <c r="Q20" i="8" s="1"/>
  <c r="CE29" i="13"/>
  <c r="DA29" i="13" s="1"/>
  <c r="N29" i="8" s="1"/>
  <c r="O29" i="8" s="1"/>
  <c r="P29" i="8" s="1"/>
  <c r="Q29" i="8" s="1"/>
  <c r="CE18" i="13"/>
  <c r="CU24" i="13"/>
  <c r="CV24" i="13" s="1"/>
  <c r="CW24" i="13" s="1"/>
  <c r="CY24" i="13" s="1"/>
  <c r="CS33" i="13"/>
  <c r="E33" i="8" s="1"/>
  <c r="DA33" i="13"/>
  <c r="N33" i="8" s="1"/>
  <c r="O33" i="8" s="1"/>
  <c r="P33" i="8" s="1"/>
  <c r="Q33" i="8" s="1"/>
  <c r="E15" i="8"/>
  <c r="E17" i="8"/>
  <c r="E19" i="8"/>
  <c r="CE10" i="13"/>
  <c r="DA10" i="13" s="1"/>
  <c r="N10" i="8" s="1"/>
  <c r="O10" i="8" s="1"/>
  <c r="P10" i="8" s="1"/>
  <c r="Q10" i="8" s="1"/>
  <c r="CE14" i="13"/>
  <c r="DA14" i="13" s="1"/>
  <c r="N14" i="8" s="1"/>
  <c r="O14" i="8" s="1"/>
  <c r="P14" i="8" s="1"/>
  <c r="Q14" i="8" s="1"/>
  <c r="CE31" i="13"/>
  <c r="DA31" i="13" s="1"/>
  <c r="N31" i="8" s="1"/>
  <c r="O31" i="8" s="1"/>
  <c r="P31" i="8" s="1"/>
  <c r="Q31" i="8" s="1"/>
  <c r="CE16" i="13"/>
  <c r="DA16" i="13" s="1"/>
  <c r="N16" i="8" s="1"/>
  <c r="O16" i="8" s="1"/>
  <c r="P16" i="8" s="1"/>
  <c r="Q16" i="8" s="1"/>
  <c r="CE21" i="13"/>
  <c r="DA21" i="13" s="1"/>
  <c r="N21" i="8" s="1"/>
  <c r="O21" i="8" s="1"/>
  <c r="P21" i="8" s="1"/>
  <c r="Q21" i="8" s="1"/>
  <c r="CE23" i="13"/>
  <c r="DA23" i="13" s="1"/>
  <c r="N23" i="8" s="1"/>
  <c r="O23" i="8" s="1"/>
  <c r="P23" i="8" s="1"/>
  <c r="Q23" i="8" s="1"/>
  <c r="CE25" i="13"/>
  <c r="DA25" i="13" s="1"/>
  <c r="N25" i="8" s="1"/>
  <c r="O25" i="8" s="1"/>
  <c r="P25" i="8" s="1"/>
  <c r="Q25" i="8" s="1"/>
  <c r="CU21" i="12"/>
  <c r="CV21" i="12" s="1"/>
  <c r="CW21" i="12" s="1"/>
  <c r="CU8" i="12"/>
  <c r="CV8" i="12" s="1"/>
  <c r="CW8" i="12" s="1"/>
  <c r="E8" i="8"/>
  <c r="CU25" i="12"/>
  <c r="CV25" i="12" s="1"/>
  <c r="CW25" i="12" s="1"/>
  <c r="CF8" i="17"/>
  <c r="CS8" i="17"/>
  <c r="CF7" i="17"/>
  <c r="CS7" i="17"/>
  <c r="CF31" i="17"/>
  <c r="CS31" i="17"/>
  <c r="CF13" i="17"/>
  <c r="CS13" i="17"/>
  <c r="CF21" i="17"/>
  <c r="CS21" i="17"/>
  <c r="CF19" i="17"/>
  <c r="CS19" i="17"/>
  <c r="CF23" i="17"/>
  <c r="CS23" i="17"/>
  <c r="CF11" i="17"/>
  <c r="CS11" i="17"/>
  <c r="CF12" i="17"/>
  <c r="CS12" i="17"/>
  <c r="CF10" i="17"/>
  <c r="CS10" i="17"/>
  <c r="CF14" i="17"/>
  <c r="CS14" i="17"/>
  <c r="CF17" i="17"/>
  <c r="CS17" i="17"/>
  <c r="CF25" i="17"/>
  <c r="CS25" i="17"/>
  <c r="CF29" i="17"/>
  <c r="CS29" i="17"/>
  <c r="CF27" i="17"/>
  <c r="CS27" i="17"/>
  <c r="BQ11" i="17"/>
  <c r="BQ10" i="17"/>
  <c r="BQ14" i="17"/>
  <c r="BQ21" i="17"/>
  <c r="BT28" i="17"/>
  <c r="BU28" i="17" s="1"/>
  <c r="CT28" i="17"/>
  <c r="BQ29" i="17"/>
  <c r="BQ27" i="17"/>
  <c r="CT32" i="17"/>
  <c r="CU32" i="17" s="1"/>
  <c r="CV32" i="17" s="1"/>
  <c r="CW32" i="17" s="1"/>
  <c r="BT32" i="17"/>
  <c r="BU32" i="17" s="1"/>
  <c r="CT33" i="17"/>
  <c r="BT33" i="17"/>
  <c r="BU33" i="17" s="1"/>
  <c r="CU33" i="17"/>
  <c r="CV33" i="17" s="1"/>
  <c r="CW33" i="17" s="1"/>
  <c r="BT6" i="17"/>
  <c r="BU6" i="17" s="1"/>
  <c r="CT6" i="17"/>
  <c r="CT7" i="17"/>
  <c r="BT7" i="17"/>
  <c r="BU7" i="17" s="1"/>
  <c r="BT16" i="17"/>
  <c r="BU16" i="17" s="1"/>
  <c r="CT16" i="17"/>
  <c r="CU16" i="17" s="1"/>
  <c r="CV16" i="17" s="1"/>
  <c r="CW16" i="17" s="1"/>
  <c r="CT18" i="17"/>
  <c r="CU18" i="17" s="1"/>
  <c r="CV18" i="17" s="1"/>
  <c r="CW18" i="17" s="1"/>
  <c r="BT18" i="17"/>
  <c r="BU18" i="17" s="1"/>
  <c r="CT20" i="17"/>
  <c r="CU20" i="17" s="1"/>
  <c r="CV20" i="17" s="1"/>
  <c r="CW20" i="17" s="1"/>
  <c r="BT20" i="17"/>
  <c r="BU20" i="17" s="1"/>
  <c r="CT26" i="17"/>
  <c r="BT26" i="17"/>
  <c r="BU26" i="17" s="1"/>
  <c r="CU26" i="17"/>
  <c r="CV26" i="17" s="1"/>
  <c r="CW26" i="17" s="1"/>
  <c r="BT35" i="17"/>
  <c r="BU35" i="17" s="1"/>
  <c r="CT35" i="17"/>
  <c r="CU35" i="17" s="1"/>
  <c r="CV35" i="17" s="1"/>
  <c r="CW35" i="17" s="1"/>
  <c r="CT37" i="17"/>
  <c r="CU37" i="17" s="1"/>
  <c r="CV37" i="17" s="1"/>
  <c r="CW37" i="17" s="1"/>
  <c r="BT37" i="17"/>
  <c r="BU37" i="17" s="1"/>
  <c r="BT39" i="17"/>
  <c r="BU39" i="17" s="1"/>
  <c r="CT39" i="17"/>
  <c r="CU39" i="17" s="1"/>
  <c r="CV39" i="17" s="1"/>
  <c r="CW39" i="17" s="1"/>
  <c r="CT41" i="17"/>
  <c r="CU41" i="17" s="1"/>
  <c r="CV41" i="17" s="1"/>
  <c r="CW41" i="17" s="1"/>
  <c r="BT41" i="17"/>
  <c r="BU41" i="17" s="1"/>
  <c r="CY30" i="17"/>
  <c r="CU28" i="17"/>
  <c r="CV28" i="17" s="1"/>
  <c r="CW28" i="17" s="1"/>
  <c r="CS6" i="17"/>
  <c r="CY22" i="17"/>
  <c r="BQ17" i="17"/>
  <c r="BT24" i="17"/>
  <c r="BU24" i="17" s="1"/>
  <c r="CT24" i="17"/>
  <c r="CU24" i="17" s="1"/>
  <c r="CV24" i="17" s="1"/>
  <c r="CW24" i="17" s="1"/>
  <c r="BQ25" i="17"/>
  <c r="BQ23" i="17"/>
  <c r="CT43" i="17"/>
  <c r="CU43" i="17" s="1"/>
  <c r="CV43" i="17" s="1"/>
  <c r="CW43" i="17" s="1"/>
  <c r="BT43" i="17"/>
  <c r="BU43" i="17" s="1"/>
  <c r="BT36" i="17"/>
  <c r="BU36" i="17" s="1"/>
  <c r="CT36" i="17"/>
  <c r="CU36" i="17" s="1"/>
  <c r="CV36" i="17" s="1"/>
  <c r="CW36" i="17" s="1"/>
  <c r="CT38" i="17"/>
  <c r="CU38" i="17" s="1"/>
  <c r="CV38" i="17" s="1"/>
  <c r="CW38" i="17" s="1"/>
  <c r="BT38" i="17"/>
  <c r="BU38" i="17" s="1"/>
  <c r="CT40" i="17"/>
  <c r="CU40" i="17" s="1"/>
  <c r="CV40" i="17" s="1"/>
  <c r="CW40" i="17" s="1"/>
  <c r="BT40" i="17"/>
  <c r="BU40" i="17" s="1"/>
  <c r="CT42" i="17"/>
  <c r="CU42" i="17" s="1"/>
  <c r="CV42" i="17" s="1"/>
  <c r="CW42" i="17" s="1"/>
  <c r="BT42" i="17"/>
  <c r="BU42" i="17" s="1"/>
  <c r="CS15" i="17"/>
  <c r="CT8" i="17"/>
  <c r="BT8" i="17"/>
  <c r="BU8" i="17" s="1"/>
  <c r="CT13" i="17"/>
  <c r="BT13" i="17"/>
  <c r="BU13" i="17" s="1"/>
  <c r="BT12" i="17"/>
  <c r="BU12" i="17" s="1"/>
  <c r="CT12" i="17"/>
  <c r="CT31" i="17"/>
  <c r="BT31" i="17"/>
  <c r="BU31" i="17" s="1"/>
  <c r="CT15" i="17"/>
  <c r="BT15" i="17"/>
  <c r="BU15" i="17" s="1"/>
  <c r="BT19" i="17"/>
  <c r="BU19" i="17" s="1"/>
  <c r="CT19" i="17"/>
  <c r="CF7" i="16"/>
  <c r="CS7" i="16"/>
  <c r="CI10" i="16"/>
  <c r="CO10" i="16"/>
  <c r="CF12" i="16"/>
  <c r="CS12" i="16"/>
  <c r="CF27" i="16"/>
  <c r="CS27" i="16"/>
  <c r="CF20" i="16"/>
  <c r="CS20" i="16"/>
  <c r="CF29" i="16"/>
  <c r="CS29" i="16"/>
  <c r="CF18" i="16"/>
  <c r="CS18" i="16"/>
  <c r="CF10" i="16"/>
  <c r="CS10" i="16"/>
  <c r="CU10" i="16" s="1"/>
  <c r="CV10" i="16" s="1"/>
  <c r="CW10" i="16" s="1"/>
  <c r="CF14" i="16"/>
  <c r="CS14" i="16"/>
  <c r="CF31" i="16"/>
  <c r="CS31" i="16"/>
  <c r="CF16" i="16"/>
  <c r="CS16" i="16"/>
  <c r="CF21" i="16"/>
  <c r="CS21" i="16"/>
  <c r="CF23" i="16"/>
  <c r="CS23" i="16"/>
  <c r="CF25" i="16"/>
  <c r="CS25" i="16"/>
  <c r="CT17" i="16"/>
  <c r="BT17" i="16"/>
  <c r="BU17" i="16" s="1"/>
  <c r="BT19" i="16"/>
  <c r="BU19" i="16" s="1"/>
  <c r="CT19" i="16"/>
  <c r="BQ23" i="16"/>
  <c r="CT32" i="16"/>
  <c r="CU32" i="16" s="1"/>
  <c r="CV32" i="16" s="1"/>
  <c r="CW32" i="16" s="1"/>
  <c r="BT32" i="16"/>
  <c r="BU32" i="16" s="1"/>
  <c r="CT35" i="16"/>
  <c r="CU35" i="16" s="1"/>
  <c r="CV35" i="16" s="1"/>
  <c r="CW35" i="16" s="1"/>
  <c r="BT35" i="16"/>
  <c r="BU35" i="16" s="1"/>
  <c r="CT39" i="16"/>
  <c r="CU39" i="16" s="1"/>
  <c r="CV39" i="16" s="1"/>
  <c r="CW39" i="16" s="1"/>
  <c r="BT39" i="16"/>
  <c r="BU39" i="16" s="1"/>
  <c r="CT8" i="16"/>
  <c r="BT8" i="16"/>
  <c r="BU8" i="16" s="1"/>
  <c r="BT16" i="16"/>
  <c r="BU16" i="16" s="1"/>
  <c r="CT16" i="16"/>
  <c r="CT22" i="16"/>
  <c r="BT22" i="16"/>
  <c r="BU22" i="16" s="1"/>
  <c r="BQ18" i="16"/>
  <c r="BT37" i="16"/>
  <c r="BU37" i="16" s="1"/>
  <c r="CT37" i="16"/>
  <c r="CU37" i="16" s="1"/>
  <c r="CV37" i="16" s="1"/>
  <c r="CW37" i="16" s="1"/>
  <c r="CT41" i="16"/>
  <c r="CU41" i="16" s="1"/>
  <c r="CV41" i="16" s="1"/>
  <c r="CW41" i="16" s="1"/>
  <c r="BT41" i="16"/>
  <c r="BU41" i="16" s="1"/>
  <c r="BT6" i="16"/>
  <c r="BU6" i="16" s="1"/>
  <c r="CT6" i="16"/>
  <c r="CU6" i="16" s="1"/>
  <c r="CV6" i="16" s="1"/>
  <c r="CW6" i="16" s="1"/>
  <c r="BT11" i="16"/>
  <c r="BU11" i="16" s="1"/>
  <c r="CT11" i="16"/>
  <c r="CT13" i="16"/>
  <c r="CU13" i="16" s="1"/>
  <c r="CV13" i="16" s="1"/>
  <c r="CW13" i="16" s="1"/>
  <c r="BT13" i="16"/>
  <c r="BU13" i="16" s="1"/>
  <c r="BT27" i="16"/>
  <c r="BU27" i="16" s="1"/>
  <c r="CT27" i="16"/>
  <c r="BT30" i="16"/>
  <c r="BU30" i="16" s="1"/>
  <c r="CT30" i="16"/>
  <c r="CU30" i="16" s="1"/>
  <c r="CV30" i="16" s="1"/>
  <c r="CW30" i="16" s="1"/>
  <c r="CT21" i="16"/>
  <c r="BT21" i="16"/>
  <c r="BU21" i="16" s="1"/>
  <c r="CT26" i="16"/>
  <c r="CU26" i="16" s="1"/>
  <c r="CV26" i="16" s="1"/>
  <c r="CW26" i="16" s="1"/>
  <c r="BT26" i="16"/>
  <c r="BU26" i="16" s="1"/>
  <c r="CT33" i="16"/>
  <c r="BT33" i="16"/>
  <c r="BU33" i="16" s="1"/>
  <c r="CT43" i="16"/>
  <c r="CU43" i="16" s="1"/>
  <c r="CV43" i="16" s="1"/>
  <c r="CW43" i="16" s="1"/>
  <c r="BT43" i="16"/>
  <c r="BU43" i="16" s="1"/>
  <c r="CT36" i="16"/>
  <c r="CU36" i="16" s="1"/>
  <c r="CV36" i="16" s="1"/>
  <c r="CW36" i="16" s="1"/>
  <c r="BT36" i="16"/>
  <c r="BU36" i="16" s="1"/>
  <c r="BT38" i="16"/>
  <c r="BU38" i="16" s="1"/>
  <c r="CT38" i="16"/>
  <c r="CU38" i="16" s="1"/>
  <c r="CV38" i="16" s="1"/>
  <c r="CW38" i="16" s="1"/>
  <c r="BT40" i="16"/>
  <c r="BU40" i="16" s="1"/>
  <c r="CT40" i="16"/>
  <c r="CU40" i="16" s="1"/>
  <c r="CV40" i="16" s="1"/>
  <c r="CW40" i="16" s="1"/>
  <c r="BT42" i="16"/>
  <c r="BU42" i="16" s="1"/>
  <c r="CT42" i="16"/>
  <c r="CU42" i="16" s="1"/>
  <c r="CV42" i="16" s="1"/>
  <c r="CW42" i="16" s="1"/>
  <c r="CU33" i="16"/>
  <c r="CV33" i="16" s="1"/>
  <c r="CW33" i="16" s="1"/>
  <c r="CU11" i="16"/>
  <c r="CV11" i="16" s="1"/>
  <c r="CW11" i="16" s="1"/>
  <c r="BT15" i="16"/>
  <c r="BU15" i="16" s="1"/>
  <c r="CT15" i="16"/>
  <c r="CU22" i="16"/>
  <c r="CV22" i="16" s="1"/>
  <c r="CW22" i="16" s="1"/>
  <c r="BQ25" i="16"/>
  <c r="CU28" i="16"/>
  <c r="CV28" i="16" s="1"/>
  <c r="CW28" i="16" s="1"/>
  <c r="CY28" i="16" s="1"/>
  <c r="CU8" i="16"/>
  <c r="CV8" i="16" s="1"/>
  <c r="CW8" i="16" s="1"/>
  <c r="CT7" i="16"/>
  <c r="BT7" i="16"/>
  <c r="BU7" i="16" s="1"/>
  <c r="CT12" i="16"/>
  <c r="BT12" i="16"/>
  <c r="BU12" i="16" s="1"/>
  <c r="CT14" i="16"/>
  <c r="BT14" i="16"/>
  <c r="BU14" i="16" s="1"/>
  <c r="CT31" i="16"/>
  <c r="BT31" i="16"/>
  <c r="BU31" i="16" s="1"/>
  <c r="BT20" i="16"/>
  <c r="BU20" i="16" s="1"/>
  <c r="CT20" i="16"/>
  <c r="CT29" i="16"/>
  <c r="BT29" i="16"/>
  <c r="BU29" i="16" s="1"/>
  <c r="CU15" i="16"/>
  <c r="CV15" i="16" s="1"/>
  <c r="CW15" i="16" s="1"/>
  <c r="CU17" i="16"/>
  <c r="CV17" i="16" s="1"/>
  <c r="CW17" i="16" s="1"/>
  <c r="CU19" i="16"/>
  <c r="CV19" i="16" s="1"/>
  <c r="CW19" i="16" s="1"/>
  <c r="CY24" i="16"/>
  <c r="CF7" i="15"/>
  <c r="CS7" i="15"/>
  <c r="CI10" i="15"/>
  <c r="CO10" i="15"/>
  <c r="CF12" i="15"/>
  <c r="CS12" i="15"/>
  <c r="CF27" i="15"/>
  <c r="CS27" i="15"/>
  <c r="CU27" i="15" s="1"/>
  <c r="CV27" i="15" s="1"/>
  <c r="CW27" i="15" s="1"/>
  <c r="CF20" i="15"/>
  <c r="CS20" i="15"/>
  <c r="CU20" i="15" s="1"/>
  <c r="CV20" i="15" s="1"/>
  <c r="CW20" i="15" s="1"/>
  <c r="CF29" i="15"/>
  <c r="CS29" i="15"/>
  <c r="CF18" i="15"/>
  <c r="CS18" i="15"/>
  <c r="CF10" i="15"/>
  <c r="CS10" i="15"/>
  <c r="CU10" i="15" s="1"/>
  <c r="CV10" i="15" s="1"/>
  <c r="CW10" i="15" s="1"/>
  <c r="CF14" i="15"/>
  <c r="CS14" i="15"/>
  <c r="CF31" i="15"/>
  <c r="CS31" i="15"/>
  <c r="CF16" i="15"/>
  <c r="CS16" i="15"/>
  <c r="CU16" i="15" s="1"/>
  <c r="CV16" i="15" s="1"/>
  <c r="CW16" i="15" s="1"/>
  <c r="CF21" i="15"/>
  <c r="CS21" i="15"/>
  <c r="CF23" i="15"/>
  <c r="CS23" i="15"/>
  <c r="CF25" i="15"/>
  <c r="CS25" i="15"/>
  <c r="CT17" i="15"/>
  <c r="CU17" i="15" s="1"/>
  <c r="CV17" i="15" s="1"/>
  <c r="CW17" i="15" s="1"/>
  <c r="BT17" i="15"/>
  <c r="BU17" i="15" s="1"/>
  <c r="BT19" i="15"/>
  <c r="BU19" i="15" s="1"/>
  <c r="CT19" i="15"/>
  <c r="CT22" i="15"/>
  <c r="CU22" i="15" s="1"/>
  <c r="CV22" i="15" s="1"/>
  <c r="CW22" i="15" s="1"/>
  <c r="BT22" i="15"/>
  <c r="BU22" i="15" s="1"/>
  <c r="BQ23" i="15"/>
  <c r="CT32" i="15"/>
  <c r="BT32" i="15"/>
  <c r="BU32" i="15" s="1"/>
  <c r="CU32" i="15"/>
  <c r="CV32" i="15" s="1"/>
  <c r="CW32" i="15" s="1"/>
  <c r="BQ18" i="15"/>
  <c r="CT35" i="15"/>
  <c r="CU35" i="15" s="1"/>
  <c r="CV35" i="15" s="1"/>
  <c r="CW35" i="15" s="1"/>
  <c r="BT35" i="15"/>
  <c r="BU35" i="15" s="1"/>
  <c r="BT37" i="15"/>
  <c r="BU37" i="15" s="1"/>
  <c r="CT37" i="15"/>
  <c r="CU37" i="15" s="1"/>
  <c r="CV37" i="15" s="1"/>
  <c r="CW37" i="15" s="1"/>
  <c r="CT39" i="15"/>
  <c r="CU39" i="15" s="1"/>
  <c r="CV39" i="15" s="1"/>
  <c r="CW39" i="15" s="1"/>
  <c r="BT39" i="15"/>
  <c r="BU39" i="15" s="1"/>
  <c r="CT41" i="15"/>
  <c r="CU41" i="15" s="1"/>
  <c r="CV41" i="15" s="1"/>
  <c r="CW41" i="15" s="1"/>
  <c r="BT41" i="15"/>
  <c r="BU41" i="15" s="1"/>
  <c r="CU13" i="15"/>
  <c r="CV13" i="15" s="1"/>
  <c r="CW13" i="15" s="1"/>
  <c r="BT6" i="15"/>
  <c r="BU6" i="15" s="1"/>
  <c r="CT6" i="15"/>
  <c r="CU6" i="15" s="1"/>
  <c r="CV6" i="15" s="1"/>
  <c r="CW6" i="15" s="1"/>
  <c r="CT8" i="15"/>
  <c r="BT8" i="15"/>
  <c r="BU8" i="15" s="1"/>
  <c r="BT11" i="15"/>
  <c r="BU11" i="15" s="1"/>
  <c r="CT11" i="15"/>
  <c r="CT13" i="15"/>
  <c r="BT13" i="15"/>
  <c r="BU13" i="15" s="1"/>
  <c r="BT27" i="15"/>
  <c r="BU27" i="15" s="1"/>
  <c r="CT27" i="15"/>
  <c r="BT30" i="15"/>
  <c r="BU30" i="15" s="1"/>
  <c r="CT30" i="15"/>
  <c r="CU30" i="15" s="1"/>
  <c r="CV30" i="15" s="1"/>
  <c r="CW30" i="15" s="1"/>
  <c r="BT16" i="15"/>
  <c r="BU16" i="15" s="1"/>
  <c r="CT16" i="15"/>
  <c r="CT21" i="15"/>
  <c r="BT21" i="15"/>
  <c r="BU21" i="15" s="1"/>
  <c r="CT26" i="15"/>
  <c r="CU26" i="15" s="1"/>
  <c r="CV26" i="15" s="1"/>
  <c r="CW26" i="15" s="1"/>
  <c r="BT26" i="15"/>
  <c r="BU26" i="15" s="1"/>
  <c r="CT33" i="15"/>
  <c r="CU33" i="15" s="1"/>
  <c r="CV33" i="15" s="1"/>
  <c r="CW33" i="15" s="1"/>
  <c r="BT33" i="15"/>
  <c r="BU33" i="15" s="1"/>
  <c r="CT43" i="15"/>
  <c r="CU43" i="15" s="1"/>
  <c r="CV43" i="15" s="1"/>
  <c r="CW43" i="15" s="1"/>
  <c r="BT43" i="15"/>
  <c r="BU43" i="15" s="1"/>
  <c r="CT36" i="15"/>
  <c r="CU36" i="15" s="1"/>
  <c r="CV36" i="15" s="1"/>
  <c r="CW36" i="15" s="1"/>
  <c r="BT36" i="15"/>
  <c r="BU36" i="15" s="1"/>
  <c r="BT38" i="15"/>
  <c r="BU38" i="15" s="1"/>
  <c r="CT38" i="15"/>
  <c r="CU38" i="15" s="1"/>
  <c r="CV38" i="15" s="1"/>
  <c r="CW38" i="15" s="1"/>
  <c r="BT40" i="15"/>
  <c r="BU40" i="15" s="1"/>
  <c r="CT40" i="15"/>
  <c r="CU40" i="15" s="1"/>
  <c r="CV40" i="15" s="1"/>
  <c r="CW40" i="15" s="1"/>
  <c r="BT42" i="15"/>
  <c r="BU42" i="15" s="1"/>
  <c r="CT42" i="15"/>
  <c r="CU42" i="15" s="1"/>
  <c r="CV42" i="15" s="1"/>
  <c r="CW42" i="15" s="1"/>
  <c r="CU11" i="15"/>
  <c r="CV11" i="15" s="1"/>
  <c r="CW11" i="15" s="1"/>
  <c r="BT15" i="15"/>
  <c r="BU15" i="15" s="1"/>
  <c r="CT15" i="15"/>
  <c r="BQ25" i="15"/>
  <c r="CU28" i="15"/>
  <c r="CV28" i="15" s="1"/>
  <c r="CW28" i="15" s="1"/>
  <c r="CY28" i="15" s="1"/>
  <c r="CU8" i="15"/>
  <c r="CV8" i="15" s="1"/>
  <c r="CW8" i="15" s="1"/>
  <c r="CT7" i="15"/>
  <c r="BT7" i="15"/>
  <c r="BU7" i="15" s="1"/>
  <c r="CT12" i="15"/>
  <c r="BT12" i="15"/>
  <c r="BU12" i="15" s="1"/>
  <c r="CT14" i="15"/>
  <c r="BT14" i="15"/>
  <c r="BU14" i="15" s="1"/>
  <c r="CT31" i="15"/>
  <c r="BT31" i="15"/>
  <c r="BU31" i="15" s="1"/>
  <c r="BT20" i="15"/>
  <c r="BU20" i="15" s="1"/>
  <c r="CT20" i="15"/>
  <c r="CT29" i="15"/>
  <c r="BT29" i="15"/>
  <c r="BU29" i="15" s="1"/>
  <c r="CU15" i="15"/>
  <c r="CV15" i="15" s="1"/>
  <c r="CW15" i="15" s="1"/>
  <c r="CU19" i="15"/>
  <c r="CV19" i="15" s="1"/>
  <c r="CW19" i="15" s="1"/>
  <c r="CY24" i="15"/>
  <c r="CF11" i="14"/>
  <c r="CS11" i="14"/>
  <c r="CU11" i="14" s="1"/>
  <c r="CV11" i="14" s="1"/>
  <c r="CW11" i="14" s="1"/>
  <c r="CF7" i="14"/>
  <c r="CS7" i="14"/>
  <c r="CF12" i="14"/>
  <c r="CS12" i="14"/>
  <c r="CF18" i="14"/>
  <c r="CS18" i="14"/>
  <c r="CU18" i="14" s="1"/>
  <c r="CV18" i="14" s="1"/>
  <c r="CW18" i="14" s="1"/>
  <c r="CO18" i="14"/>
  <c r="CI18" i="14"/>
  <c r="CF25" i="14"/>
  <c r="CS25" i="14"/>
  <c r="CU25" i="14" s="1"/>
  <c r="CV25" i="14" s="1"/>
  <c r="CW25" i="14" s="1"/>
  <c r="CF10" i="14"/>
  <c r="CS10" i="14"/>
  <c r="CF16" i="14"/>
  <c r="CS16" i="14"/>
  <c r="CU16" i="14" s="1"/>
  <c r="CV16" i="14" s="1"/>
  <c r="CW16" i="14" s="1"/>
  <c r="CO16" i="14"/>
  <c r="CI16" i="14"/>
  <c r="CI10" i="14"/>
  <c r="CO10" i="14"/>
  <c r="CF14" i="14"/>
  <c r="CS14" i="14"/>
  <c r="CF27" i="14"/>
  <c r="CS27" i="14"/>
  <c r="CU27" i="14" s="1"/>
  <c r="CV27" i="14" s="1"/>
  <c r="CW27" i="14" s="1"/>
  <c r="CF23" i="14"/>
  <c r="CS23" i="14"/>
  <c r="CF31" i="14"/>
  <c r="CS31" i="14"/>
  <c r="CF21" i="14"/>
  <c r="CS21" i="14"/>
  <c r="CF29" i="14"/>
  <c r="CS29" i="14"/>
  <c r="CT11" i="14"/>
  <c r="BT11" i="14"/>
  <c r="BU11" i="14" s="1"/>
  <c r="BQ21" i="14"/>
  <c r="CT26" i="14"/>
  <c r="CU26" i="14" s="1"/>
  <c r="CV26" i="14" s="1"/>
  <c r="CW26" i="14" s="1"/>
  <c r="BT26" i="14"/>
  <c r="BU26" i="14" s="1"/>
  <c r="CT33" i="14"/>
  <c r="BT33" i="14"/>
  <c r="BU33" i="14" s="1"/>
  <c r="CT43" i="14"/>
  <c r="CU43" i="14" s="1"/>
  <c r="CV43" i="14" s="1"/>
  <c r="CW43" i="14" s="1"/>
  <c r="BT43" i="14"/>
  <c r="BU43" i="14" s="1"/>
  <c r="BT36" i="14"/>
  <c r="BU36" i="14" s="1"/>
  <c r="CT36" i="14"/>
  <c r="CU36" i="14" s="1"/>
  <c r="CV36" i="14" s="1"/>
  <c r="CW36" i="14" s="1"/>
  <c r="CT38" i="14"/>
  <c r="CU38" i="14" s="1"/>
  <c r="CV38" i="14" s="1"/>
  <c r="CW38" i="14" s="1"/>
  <c r="BT38" i="14"/>
  <c r="BU38" i="14" s="1"/>
  <c r="CT40" i="14"/>
  <c r="CU40" i="14" s="1"/>
  <c r="CV40" i="14" s="1"/>
  <c r="CW40" i="14" s="1"/>
  <c r="BT40" i="14"/>
  <c r="BU40" i="14" s="1"/>
  <c r="CT42" i="14"/>
  <c r="CU42" i="14" s="1"/>
  <c r="CV42" i="14" s="1"/>
  <c r="CW42" i="14" s="1"/>
  <c r="BT42" i="14"/>
  <c r="BU42" i="14" s="1"/>
  <c r="BQ6" i="14"/>
  <c r="BQ13" i="14"/>
  <c r="BQ15" i="14"/>
  <c r="BQ17" i="14"/>
  <c r="CT10" i="14"/>
  <c r="BT14" i="14"/>
  <c r="BU14" i="14" s="1"/>
  <c r="CT14" i="14"/>
  <c r="CT27" i="14"/>
  <c r="BT27" i="14"/>
  <c r="BU27" i="14" s="1"/>
  <c r="CT25" i="14"/>
  <c r="BT25" i="14"/>
  <c r="BU25" i="14" s="1"/>
  <c r="CS8" i="14"/>
  <c r="CS15" i="14"/>
  <c r="BT19" i="14"/>
  <c r="BU19" i="14" s="1"/>
  <c r="CT19" i="14"/>
  <c r="CU19" i="14" s="1"/>
  <c r="CV19" i="14" s="1"/>
  <c r="CW19" i="14" s="1"/>
  <c r="CU33" i="14"/>
  <c r="CV33" i="14" s="1"/>
  <c r="CW33" i="14" s="1"/>
  <c r="CU32" i="14"/>
  <c r="CV32" i="14" s="1"/>
  <c r="CW32" i="14" s="1"/>
  <c r="CT8" i="14"/>
  <c r="BT8" i="14"/>
  <c r="BU8" i="14" s="1"/>
  <c r="BT20" i="14"/>
  <c r="BU20" i="14" s="1"/>
  <c r="CT20" i="14"/>
  <c r="CU20" i="14" s="1"/>
  <c r="CV20" i="14" s="1"/>
  <c r="CW20" i="14" s="1"/>
  <c r="BQ23" i="14"/>
  <c r="BQ31" i="14"/>
  <c r="BQ29" i="14"/>
  <c r="BQ7" i="14"/>
  <c r="BQ12" i="14"/>
  <c r="CT32" i="14"/>
  <c r="BT32" i="14"/>
  <c r="BU32" i="14" s="1"/>
  <c r="BT35" i="14"/>
  <c r="BU35" i="14" s="1"/>
  <c r="CT35" i="14"/>
  <c r="CU35" i="14" s="1"/>
  <c r="CV35" i="14" s="1"/>
  <c r="CW35" i="14" s="1"/>
  <c r="CT37" i="14"/>
  <c r="CU37" i="14" s="1"/>
  <c r="CV37" i="14" s="1"/>
  <c r="CW37" i="14" s="1"/>
  <c r="BT37" i="14"/>
  <c r="BU37" i="14" s="1"/>
  <c r="CT39" i="14"/>
  <c r="CU39" i="14" s="1"/>
  <c r="CV39" i="14" s="1"/>
  <c r="CW39" i="14" s="1"/>
  <c r="BT39" i="14"/>
  <c r="BU39" i="14" s="1"/>
  <c r="CT41" i="14"/>
  <c r="CU41" i="14" s="1"/>
  <c r="CV41" i="14" s="1"/>
  <c r="CW41" i="14" s="1"/>
  <c r="BT41" i="14"/>
  <c r="BU41" i="14" s="1"/>
  <c r="CS6" i="14"/>
  <c r="CS13" i="14"/>
  <c r="CS17" i="14"/>
  <c r="CF7" i="13"/>
  <c r="CS7" i="13"/>
  <c r="CO10" i="13"/>
  <c r="CS12" i="13"/>
  <c r="CF27" i="13"/>
  <c r="CS27" i="13"/>
  <c r="E27" i="8" s="1"/>
  <c r="CF20" i="13"/>
  <c r="CS20" i="13"/>
  <c r="CS29" i="13"/>
  <c r="E29" i="8" s="1"/>
  <c r="CF18" i="13"/>
  <c r="CS18" i="13"/>
  <c r="CF14" i="13"/>
  <c r="CS14" i="13"/>
  <c r="CS31" i="13"/>
  <c r="E31" i="8" s="1"/>
  <c r="CF16" i="13"/>
  <c r="CS16" i="13"/>
  <c r="CS23" i="13"/>
  <c r="E23" i="8" s="1"/>
  <c r="CS25" i="13"/>
  <c r="E25" i="8" s="1"/>
  <c r="CT17" i="13"/>
  <c r="CU17" i="13" s="1"/>
  <c r="CV17" i="13" s="1"/>
  <c r="CW17" i="13" s="1"/>
  <c r="BT17" i="13"/>
  <c r="BU17" i="13" s="1"/>
  <c r="BT19" i="13"/>
  <c r="BU19" i="13" s="1"/>
  <c r="CT19" i="13"/>
  <c r="CU19" i="13" s="1"/>
  <c r="CV19" i="13" s="1"/>
  <c r="CW19" i="13" s="1"/>
  <c r="CT22" i="13"/>
  <c r="BT22" i="13"/>
  <c r="BU22" i="13" s="1"/>
  <c r="BQ23" i="13"/>
  <c r="CT32" i="13"/>
  <c r="F32" i="8" s="1"/>
  <c r="BT32" i="13"/>
  <c r="BU32" i="13" s="1"/>
  <c r="CU32" i="13"/>
  <c r="CV32" i="13" s="1"/>
  <c r="CW32" i="13" s="1"/>
  <c r="BQ18" i="13"/>
  <c r="CT35" i="13"/>
  <c r="CU35" i="13" s="1"/>
  <c r="CV35" i="13" s="1"/>
  <c r="CW35" i="13" s="1"/>
  <c r="BT35" i="13"/>
  <c r="BU35" i="13" s="1"/>
  <c r="BT37" i="13"/>
  <c r="BU37" i="13" s="1"/>
  <c r="CT37" i="13"/>
  <c r="CU37" i="13" s="1"/>
  <c r="CV37" i="13" s="1"/>
  <c r="CW37" i="13" s="1"/>
  <c r="CT39" i="13"/>
  <c r="CU39" i="13" s="1"/>
  <c r="CV39" i="13" s="1"/>
  <c r="CW39" i="13" s="1"/>
  <c r="BT39" i="13"/>
  <c r="BU39" i="13" s="1"/>
  <c r="CT41" i="13"/>
  <c r="BT41" i="13"/>
  <c r="BU41" i="13" s="1"/>
  <c r="CU13" i="13"/>
  <c r="CV13" i="13" s="1"/>
  <c r="CW13" i="13" s="1"/>
  <c r="BT6" i="13"/>
  <c r="BU6" i="13" s="1"/>
  <c r="CT6" i="13"/>
  <c r="CU6" i="13" s="1"/>
  <c r="CV6" i="13" s="1"/>
  <c r="CW6" i="13" s="1"/>
  <c r="CT8" i="13"/>
  <c r="F8" i="8" s="1"/>
  <c r="BT8" i="13"/>
  <c r="BU8" i="13" s="1"/>
  <c r="BT11" i="13"/>
  <c r="BU11" i="13" s="1"/>
  <c r="CT11" i="13"/>
  <c r="F11" i="8" s="1"/>
  <c r="G11" i="8" s="1"/>
  <c r="H11" i="8" s="1"/>
  <c r="I11" i="8" s="1"/>
  <c r="K11" i="8" s="1"/>
  <c r="CT13" i="13"/>
  <c r="BT13" i="13"/>
  <c r="BU13" i="13" s="1"/>
  <c r="BT27" i="13"/>
  <c r="BU27" i="13" s="1"/>
  <c r="CT27" i="13"/>
  <c r="F27" i="8" s="1"/>
  <c r="BT30" i="13"/>
  <c r="BU30" i="13" s="1"/>
  <c r="CT30" i="13"/>
  <c r="CU30" i="13" s="1"/>
  <c r="CV30" i="13" s="1"/>
  <c r="CW30" i="13" s="1"/>
  <c r="BT16" i="13"/>
  <c r="BU16" i="13" s="1"/>
  <c r="CT16" i="13"/>
  <c r="CT21" i="13"/>
  <c r="F21" i="8" s="1"/>
  <c r="BT21" i="13"/>
  <c r="BU21" i="13" s="1"/>
  <c r="CT26" i="13"/>
  <c r="BT26" i="13"/>
  <c r="BU26" i="13" s="1"/>
  <c r="CT33" i="13"/>
  <c r="BT33" i="13"/>
  <c r="BU33" i="13" s="1"/>
  <c r="CT43" i="13"/>
  <c r="BT43" i="13"/>
  <c r="BU43" i="13" s="1"/>
  <c r="CT36" i="13"/>
  <c r="CU36" i="13" s="1"/>
  <c r="CV36" i="13" s="1"/>
  <c r="CW36" i="13" s="1"/>
  <c r="BT36" i="13"/>
  <c r="BU36" i="13" s="1"/>
  <c r="BT38" i="13"/>
  <c r="BU38" i="13" s="1"/>
  <c r="CT38" i="13"/>
  <c r="CU38" i="13" s="1"/>
  <c r="CV38" i="13" s="1"/>
  <c r="CW38" i="13" s="1"/>
  <c r="BT40" i="13"/>
  <c r="BU40" i="13" s="1"/>
  <c r="CT40" i="13"/>
  <c r="BT42" i="13"/>
  <c r="BU42" i="13" s="1"/>
  <c r="CT42" i="13"/>
  <c r="CU42" i="13" s="1"/>
  <c r="CV42" i="13" s="1"/>
  <c r="CW42" i="13" s="1"/>
  <c r="BT15" i="13"/>
  <c r="BU15" i="13" s="1"/>
  <c r="CT15" i="13"/>
  <c r="BQ25" i="13"/>
  <c r="CU28" i="13"/>
  <c r="CV28" i="13" s="1"/>
  <c r="CW28" i="13" s="1"/>
  <c r="CY28" i="13" s="1"/>
  <c r="CU8" i="13"/>
  <c r="CV8" i="13" s="1"/>
  <c r="CW8" i="13" s="1"/>
  <c r="CT7" i="13"/>
  <c r="BT7" i="13"/>
  <c r="BU7" i="13" s="1"/>
  <c r="CT12" i="13"/>
  <c r="BT12" i="13"/>
  <c r="BU12" i="13" s="1"/>
  <c r="CT14" i="13"/>
  <c r="BT14" i="13"/>
  <c r="BU14" i="13" s="1"/>
  <c r="CT31" i="13"/>
  <c r="BT31" i="13"/>
  <c r="BU31" i="13" s="1"/>
  <c r="BT20" i="13"/>
  <c r="BU20" i="13" s="1"/>
  <c r="CT20" i="13"/>
  <c r="CT29" i="13"/>
  <c r="BT29" i="13"/>
  <c r="BU29" i="13" s="1"/>
  <c r="CU15" i="13"/>
  <c r="CV15" i="13" s="1"/>
  <c r="CW15" i="13" s="1"/>
  <c r="CF7" i="12"/>
  <c r="CS7" i="12"/>
  <c r="CF12" i="12"/>
  <c r="CS12" i="12"/>
  <c r="CF30" i="12"/>
  <c r="CS30" i="12"/>
  <c r="E30" i="8" s="1"/>
  <c r="CF16" i="12"/>
  <c r="CS16" i="12"/>
  <c r="CF14" i="12"/>
  <c r="CS14" i="12"/>
  <c r="CF18" i="12"/>
  <c r="CS18" i="12"/>
  <c r="CF26" i="12"/>
  <c r="CS26" i="12"/>
  <c r="E26" i="8" s="1"/>
  <c r="CF32" i="12"/>
  <c r="CS32" i="12"/>
  <c r="CI32" i="12"/>
  <c r="CO32" i="12"/>
  <c r="CF22" i="12"/>
  <c r="CS22" i="12"/>
  <c r="E22" i="8" s="1"/>
  <c r="CF28" i="12"/>
  <c r="CS28" i="12"/>
  <c r="E28" i="8" s="1"/>
  <c r="CF10" i="12"/>
  <c r="CS10" i="12"/>
  <c r="CF24" i="12"/>
  <c r="CS24" i="12"/>
  <c r="E24" i="8" s="1"/>
  <c r="CF20" i="12"/>
  <c r="CS20" i="12"/>
  <c r="CU11" i="12"/>
  <c r="CV11" i="12" s="1"/>
  <c r="CW11" i="12" s="1"/>
  <c r="CY11" i="12" s="1"/>
  <c r="BQ20" i="12"/>
  <c r="CU27" i="12"/>
  <c r="CV27" i="12" s="1"/>
  <c r="CW27" i="12" s="1"/>
  <c r="CT36" i="12"/>
  <c r="BT36" i="12"/>
  <c r="BU36" i="12" s="1"/>
  <c r="BT38" i="12"/>
  <c r="BU38" i="12" s="1"/>
  <c r="CT38" i="12"/>
  <c r="CT40" i="12"/>
  <c r="CU40" i="12" s="1"/>
  <c r="CV40" i="12" s="1"/>
  <c r="CW40" i="12" s="1"/>
  <c r="BT40" i="12"/>
  <c r="BU40" i="12" s="1"/>
  <c r="CY21" i="12"/>
  <c r="CT7" i="12"/>
  <c r="BT7" i="12"/>
  <c r="BU7" i="12" s="1"/>
  <c r="CT30" i="12"/>
  <c r="F30" i="8" s="1"/>
  <c r="BT30" i="12"/>
  <c r="BU30" i="12" s="1"/>
  <c r="BT16" i="12"/>
  <c r="BU16" i="12" s="1"/>
  <c r="CT16" i="12"/>
  <c r="CT28" i="12"/>
  <c r="F28" i="8" s="1"/>
  <c r="BT28" i="12"/>
  <c r="BU28" i="12" s="1"/>
  <c r="CY8" i="12"/>
  <c r="CY25" i="12"/>
  <c r="CY27" i="12"/>
  <c r="BT14" i="12"/>
  <c r="BU14" i="12" s="1"/>
  <c r="CT14" i="12"/>
  <c r="F14" i="8" s="1"/>
  <c r="CU6" i="12"/>
  <c r="CV6" i="12" s="1"/>
  <c r="CW6" i="12" s="1"/>
  <c r="CY6" i="12" s="1"/>
  <c r="BQ10" i="12"/>
  <c r="CT13" i="12"/>
  <c r="F13" i="8" s="1"/>
  <c r="G13" i="8" s="1"/>
  <c r="H13" i="8" s="1"/>
  <c r="I13" i="8" s="1"/>
  <c r="K13" i="8" s="1"/>
  <c r="BT13" i="12"/>
  <c r="BU13" i="12" s="1"/>
  <c r="CT15" i="12"/>
  <c r="BT15" i="12"/>
  <c r="BU15" i="12" s="1"/>
  <c r="CT17" i="12"/>
  <c r="F17" i="8" s="1"/>
  <c r="BT17" i="12"/>
  <c r="BU17" i="12" s="1"/>
  <c r="CT19" i="12"/>
  <c r="BT19" i="12"/>
  <c r="BU19" i="12" s="1"/>
  <c r="CT23" i="12"/>
  <c r="BT23" i="12"/>
  <c r="BU23" i="12" s="1"/>
  <c r="BQ24" i="12"/>
  <c r="BQ26" i="12"/>
  <c r="BT43" i="12"/>
  <c r="BU43" i="12" s="1"/>
  <c r="CT43" i="12"/>
  <c r="CU43" i="12" s="1"/>
  <c r="CV43" i="12" s="1"/>
  <c r="CW43" i="12" s="1"/>
  <c r="BT42" i="12"/>
  <c r="BU42" i="12" s="1"/>
  <c r="CT42" i="12"/>
  <c r="BT39" i="12"/>
  <c r="BU39" i="12" s="1"/>
  <c r="CT39" i="12"/>
  <c r="CT12" i="12"/>
  <c r="BT12" i="12"/>
  <c r="BU12" i="12" s="1"/>
  <c r="CU23" i="12"/>
  <c r="CV23" i="12" s="1"/>
  <c r="CW23" i="12" s="1"/>
  <c r="BT29" i="12"/>
  <c r="BU29" i="12" s="1"/>
  <c r="CT29" i="12"/>
  <c r="CT31" i="12"/>
  <c r="BT31" i="12"/>
  <c r="BU31" i="12" s="1"/>
  <c r="CT22" i="12"/>
  <c r="BT22" i="12"/>
  <c r="BU22" i="12" s="1"/>
  <c r="CT33" i="12"/>
  <c r="CU33" i="12" s="1"/>
  <c r="CV33" i="12" s="1"/>
  <c r="CW33" i="12" s="1"/>
  <c r="BT33" i="12"/>
  <c r="BU33" i="12" s="1"/>
  <c r="BT35" i="12"/>
  <c r="BU35" i="12" s="1"/>
  <c r="CT35" i="12"/>
  <c r="CT37" i="12"/>
  <c r="BT37" i="12"/>
  <c r="BU37" i="12" s="1"/>
  <c r="BT41" i="12"/>
  <c r="BU41" i="12" s="1"/>
  <c r="CT41" i="12"/>
  <c r="CU41" i="12" s="1"/>
  <c r="CV41" i="12" s="1"/>
  <c r="CW41" i="12" s="1"/>
  <c r="CU19" i="12"/>
  <c r="CV19" i="12" s="1"/>
  <c r="CW19" i="12" s="1"/>
  <c r="BT18" i="12"/>
  <c r="BU18" i="12" s="1"/>
  <c r="CT18" i="12"/>
  <c r="CK45" i="11"/>
  <c r="CL45" i="11" s="1"/>
  <c r="CE45" i="11"/>
  <c r="CO45" i="11" s="1"/>
  <c r="CB45" i="11"/>
  <c r="BQ45" i="11"/>
  <c r="BH45" i="11"/>
  <c r="BG45" i="11"/>
  <c r="CT45" i="11" s="1"/>
  <c r="AA45" i="11"/>
  <c r="Z45" i="11"/>
  <c r="K45" i="11"/>
  <c r="CS45" i="11" s="1"/>
  <c r="CO44" i="11"/>
  <c r="CK44" i="11"/>
  <c r="CL44" i="11" s="1"/>
  <c r="CE44" i="11"/>
  <c r="CB44" i="11"/>
  <c r="BQ44" i="11"/>
  <c r="BH44" i="11"/>
  <c r="BG44" i="11"/>
  <c r="CT44" i="11" s="1"/>
  <c r="AA44" i="11"/>
  <c r="Z44" i="11"/>
  <c r="K44" i="11"/>
  <c r="CS44" i="11" s="1"/>
  <c r="CK43" i="11"/>
  <c r="CL43" i="11" s="1"/>
  <c r="CB43" i="11"/>
  <c r="BY43" i="11"/>
  <c r="BZ43" i="11" s="1"/>
  <c r="CE43" i="11" s="1"/>
  <c r="BH43" i="11"/>
  <c r="AA43" i="11"/>
  <c r="K43" i="11"/>
  <c r="CK42" i="11"/>
  <c r="CL42" i="11" s="1"/>
  <c r="CB42" i="11"/>
  <c r="BZ42" i="11"/>
  <c r="CE42" i="11" s="1"/>
  <c r="BY42" i="11"/>
  <c r="BH42" i="11"/>
  <c r="BG42" i="11"/>
  <c r="AA42" i="11"/>
  <c r="Z42" i="11"/>
  <c r="K42" i="11"/>
  <c r="CK41" i="11"/>
  <c r="CL41" i="11" s="1"/>
  <c r="CB41" i="11"/>
  <c r="BZ41" i="11"/>
  <c r="CE41" i="11" s="1"/>
  <c r="BY41" i="11"/>
  <c r="BH41" i="11"/>
  <c r="AA41" i="11"/>
  <c r="Z41" i="11"/>
  <c r="P41" i="11"/>
  <c r="BG41" i="11" s="1"/>
  <c r="K41" i="11"/>
  <c r="CK40" i="11"/>
  <c r="CL40" i="11" s="1"/>
  <c r="CB40" i="11"/>
  <c r="BZ40" i="11"/>
  <c r="CE40" i="11" s="1"/>
  <c r="BY40" i="11"/>
  <c r="BH40" i="11"/>
  <c r="AA40" i="11"/>
  <c r="Z40" i="11"/>
  <c r="P40" i="11"/>
  <c r="BG40" i="11" s="1"/>
  <c r="K40" i="11"/>
  <c r="CK39" i="11"/>
  <c r="CL39" i="11" s="1"/>
  <c r="CB39" i="11"/>
  <c r="BZ39" i="11"/>
  <c r="CE39" i="11" s="1"/>
  <c r="BY39" i="11"/>
  <c r="BH39" i="11"/>
  <c r="AA39" i="11"/>
  <c r="Z39" i="11"/>
  <c r="K39" i="11"/>
  <c r="P39" i="11" s="1"/>
  <c r="BG39" i="11" s="1"/>
  <c r="CK38" i="11"/>
  <c r="CL38" i="11" s="1"/>
  <c r="CB38" i="11"/>
  <c r="BZ38" i="11"/>
  <c r="CE38" i="11" s="1"/>
  <c r="BY38" i="11"/>
  <c r="BH38" i="11"/>
  <c r="BG38" i="11"/>
  <c r="AA38" i="11"/>
  <c r="Z38" i="11"/>
  <c r="K38" i="11"/>
  <c r="CK37" i="11"/>
  <c r="CL37" i="11" s="1"/>
  <c r="CB37" i="11"/>
  <c r="BZ37" i="11"/>
  <c r="CE37" i="11" s="1"/>
  <c r="BY37" i="11"/>
  <c r="BH37" i="11"/>
  <c r="BG37" i="11"/>
  <c r="AA37" i="11"/>
  <c r="Z37" i="11"/>
  <c r="K37" i="11"/>
  <c r="P37" i="11" s="1"/>
  <c r="CK36" i="11"/>
  <c r="CL36" i="11" s="1"/>
  <c r="CB36" i="11"/>
  <c r="BZ36" i="11"/>
  <c r="CE36" i="11" s="1"/>
  <c r="BY36" i="11"/>
  <c r="BH36" i="11"/>
  <c r="BG36" i="11"/>
  <c r="AA36" i="11"/>
  <c r="Z36" i="11"/>
  <c r="K36" i="11"/>
  <c r="CK35" i="11"/>
  <c r="CL35" i="11" s="1"/>
  <c r="CB35" i="11"/>
  <c r="BZ35" i="11"/>
  <c r="CE35" i="11" s="1"/>
  <c r="BY35" i="11"/>
  <c r="BH35" i="11"/>
  <c r="AA35" i="11"/>
  <c r="Z35" i="11"/>
  <c r="P35" i="11"/>
  <c r="BG35" i="11" s="1"/>
  <c r="K35" i="11"/>
  <c r="CW34" i="11"/>
  <c r="CL34" i="11"/>
  <c r="CK34" i="11"/>
  <c r="CB34" i="11"/>
  <c r="AA34" i="11"/>
  <c r="K34" i="11"/>
  <c r="CL33" i="11"/>
  <c r="CK33" i="11"/>
  <c r="BY33" i="11"/>
  <c r="BH33" i="11"/>
  <c r="AA33" i="11"/>
  <c r="Z33" i="11"/>
  <c r="Q33" i="11"/>
  <c r="P33" i="11"/>
  <c r="BG33" i="11" s="1"/>
  <c r="K33" i="11"/>
  <c r="BV33" i="11" s="1"/>
  <c r="CB33" i="11" s="1"/>
  <c r="CL32" i="11"/>
  <c r="CK32" i="11"/>
  <c r="BY32" i="11"/>
  <c r="BH32" i="11"/>
  <c r="AA32" i="11"/>
  <c r="Z32" i="11"/>
  <c r="Q32" i="11"/>
  <c r="P32" i="11"/>
  <c r="BG32" i="11" s="1"/>
  <c r="K32" i="11"/>
  <c r="BV32" i="11" s="1"/>
  <c r="CB32" i="11" s="1"/>
  <c r="CK31" i="11"/>
  <c r="CL31" i="11" s="1"/>
  <c r="BY31" i="11"/>
  <c r="AA31" i="11"/>
  <c r="Z31" i="11"/>
  <c r="Q31" i="11"/>
  <c r="BH31" i="11" s="1"/>
  <c r="K31" i="11"/>
  <c r="BV31" i="11" s="1"/>
  <c r="CL30" i="11"/>
  <c r="CK30" i="11"/>
  <c r="BY30" i="11"/>
  <c r="BH30" i="11"/>
  <c r="AA30" i="11"/>
  <c r="Z30" i="11"/>
  <c r="Q30" i="11"/>
  <c r="P30" i="11"/>
  <c r="BG30" i="11" s="1"/>
  <c r="K30" i="11"/>
  <c r="BV30" i="11" s="1"/>
  <c r="CB30" i="11" s="1"/>
  <c r="CK29" i="11"/>
  <c r="CL29" i="11" s="1"/>
  <c r="BY29" i="11"/>
  <c r="AA29" i="11"/>
  <c r="Z29" i="11"/>
  <c r="Q29" i="11"/>
  <c r="BH29" i="11" s="1"/>
  <c r="K29" i="11"/>
  <c r="BV29" i="11" s="1"/>
  <c r="CL28" i="11"/>
  <c r="CK28" i="11"/>
  <c r="BY28" i="11"/>
  <c r="BH28" i="11"/>
  <c r="BG28" i="11"/>
  <c r="AA28" i="11"/>
  <c r="Z28" i="11"/>
  <c r="Q28" i="11"/>
  <c r="K28" i="11"/>
  <c r="BV28" i="11" s="1"/>
  <c r="CB28" i="11" s="1"/>
  <c r="CK27" i="11"/>
  <c r="CL27" i="11" s="1"/>
  <c r="BY27" i="11"/>
  <c r="BH27" i="11"/>
  <c r="BG27" i="11"/>
  <c r="AA27" i="11"/>
  <c r="Z27" i="11"/>
  <c r="Q27" i="11"/>
  <c r="K27" i="11"/>
  <c r="BV27" i="11" s="1"/>
  <c r="CL26" i="11"/>
  <c r="CK26" i="11"/>
  <c r="BY26" i="11"/>
  <c r="AA26" i="11"/>
  <c r="Z26" i="11"/>
  <c r="Q26" i="11"/>
  <c r="BH26" i="11" s="1"/>
  <c r="K26" i="11"/>
  <c r="BV26" i="11" s="1"/>
  <c r="CB26" i="11" s="1"/>
  <c r="CK25" i="11"/>
  <c r="CL25" i="11" s="1"/>
  <c r="BY25" i="11"/>
  <c r="AA25" i="11"/>
  <c r="Z25" i="11"/>
  <c r="Q25" i="11"/>
  <c r="BH25" i="11" s="1"/>
  <c r="K25" i="11"/>
  <c r="BV25" i="11" s="1"/>
  <c r="CL24" i="11"/>
  <c r="CK24" i="11"/>
  <c r="BY24" i="11"/>
  <c r="CB24" i="11"/>
  <c r="BH24" i="11"/>
  <c r="BG24" i="11"/>
  <c r="AA24" i="11"/>
  <c r="Z24" i="11"/>
  <c r="Q24" i="11"/>
  <c r="P24" i="11"/>
  <c r="AK24" i="11" s="1"/>
  <c r="K24" i="11"/>
  <c r="BV24" i="11" s="1"/>
  <c r="CK23" i="11"/>
  <c r="CL23" i="11" s="1"/>
  <c r="BY23" i="11"/>
  <c r="BH23" i="11"/>
  <c r="BG23" i="11"/>
  <c r="AA23" i="11"/>
  <c r="Z23" i="11"/>
  <c r="Q23" i="11"/>
  <c r="K23" i="11"/>
  <c r="BV23" i="11" s="1"/>
  <c r="CL22" i="11"/>
  <c r="CK22" i="11"/>
  <c r="BY22" i="11"/>
  <c r="BH22" i="11"/>
  <c r="BG22" i="11"/>
  <c r="AA22" i="11"/>
  <c r="Z22" i="11"/>
  <c r="Q22" i="11"/>
  <c r="K22" i="11"/>
  <c r="BV22" i="11" s="1"/>
  <c r="CB22" i="11" s="1"/>
  <c r="CK21" i="11"/>
  <c r="CL21" i="11" s="1"/>
  <c r="BY21" i="11"/>
  <c r="BH21" i="11"/>
  <c r="BG21" i="11"/>
  <c r="AA21" i="11"/>
  <c r="Z21" i="11"/>
  <c r="Q21" i="11"/>
  <c r="K21" i="11"/>
  <c r="BV21" i="11" s="1"/>
  <c r="CL20" i="11"/>
  <c r="CK20" i="11"/>
  <c r="BY20" i="11"/>
  <c r="AA20" i="11"/>
  <c r="Z20" i="11"/>
  <c r="Q20" i="11"/>
  <c r="BH20" i="11" s="1"/>
  <c r="K20" i="11"/>
  <c r="BV20" i="11" s="1"/>
  <c r="CB20" i="11" s="1"/>
  <c r="CK19" i="11"/>
  <c r="CL19" i="11" s="1"/>
  <c r="BY19" i="11"/>
  <c r="BH19" i="11"/>
  <c r="BG19" i="11"/>
  <c r="AA19" i="11"/>
  <c r="Z19" i="11"/>
  <c r="Q19" i="11"/>
  <c r="K19" i="11"/>
  <c r="BV19" i="11" s="1"/>
  <c r="CL18" i="11"/>
  <c r="CK18" i="11"/>
  <c r="BY18" i="11"/>
  <c r="AA18" i="11"/>
  <c r="Z18" i="11"/>
  <c r="Q18" i="11"/>
  <c r="BH18" i="11" s="1"/>
  <c r="K18" i="11"/>
  <c r="BV18" i="11" s="1"/>
  <c r="CB18" i="11" s="1"/>
  <c r="CK17" i="11"/>
  <c r="CL17" i="11" s="1"/>
  <c r="BY17" i="11"/>
  <c r="BH17" i="11"/>
  <c r="BG17" i="11"/>
  <c r="AA17" i="11"/>
  <c r="Z17" i="11"/>
  <c r="Q17" i="11"/>
  <c r="K17" i="11"/>
  <c r="BV17" i="11" s="1"/>
  <c r="CL16" i="11"/>
  <c r="CK16" i="11"/>
  <c r="BY16" i="11"/>
  <c r="CB16" i="11"/>
  <c r="BG16" i="11"/>
  <c r="AA16" i="11"/>
  <c r="Z16" i="11"/>
  <c r="Q16" i="11"/>
  <c r="BH16" i="11" s="1"/>
  <c r="P16" i="11"/>
  <c r="K16" i="11"/>
  <c r="BV16" i="11" s="1"/>
  <c r="CK15" i="11"/>
  <c r="CL15" i="11" s="1"/>
  <c r="BY15" i="11"/>
  <c r="AA15" i="11"/>
  <c r="Z15" i="11"/>
  <c r="Q15" i="11"/>
  <c r="BH15" i="11" s="1"/>
  <c r="K15" i="11"/>
  <c r="BV15" i="11" s="1"/>
  <c r="CL14" i="11"/>
  <c r="CK14" i="11"/>
  <c r="BY14" i="11"/>
  <c r="BH14" i="11"/>
  <c r="AA14" i="11"/>
  <c r="Z14" i="11"/>
  <c r="Q14" i="11"/>
  <c r="P14" i="11"/>
  <c r="BG14" i="11" s="1"/>
  <c r="K14" i="11"/>
  <c r="BV14" i="11" s="1"/>
  <c r="CB14" i="11" s="1"/>
  <c r="CK13" i="11"/>
  <c r="CL13" i="11" s="1"/>
  <c r="BY13" i="11"/>
  <c r="BH13" i="11"/>
  <c r="BG13" i="11"/>
  <c r="AA13" i="11"/>
  <c r="Z13" i="11"/>
  <c r="Q13" i="11"/>
  <c r="K13" i="11"/>
  <c r="BV13" i="11" s="1"/>
  <c r="CL12" i="11"/>
  <c r="CK12" i="11"/>
  <c r="BY12" i="11"/>
  <c r="BH12" i="11"/>
  <c r="AA12" i="11"/>
  <c r="Z12" i="11"/>
  <c r="Q12" i="11"/>
  <c r="P12" i="11"/>
  <c r="BG12" i="11" s="1"/>
  <c r="K12" i="11"/>
  <c r="BV12" i="11" s="1"/>
  <c r="CB12" i="11" s="1"/>
  <c r="CK11" i="11"/>
  <c r="CL11" i="11" s="1"/>
  <c r="BY11" i="11"/>
  <c r="BG11" i="11"/>
  <c r="AA11" i="11"/>
  <c r="Z11" i="11"/>
  <c r="Q11" i="11"/>
  <c r="BH11" i="11" s="1"/>
  <c r="K11" i="11"/>
  <c r="BV11" i="11" s="1"/>
  <c r="CL10" i="11"/>
  <c r="CK10" i="11"/>
  <c r="BY10" i="11"/>
  <c r="AA10" i="11"/>
  <c r="Z10" i="11"/>
  <c r="Q10" i="11"/>
  <c r="BH10" i="11" s="1"/>
  <c r="K10" i="11"/>
  <c r="BV10" i="11" s="1"/>
  <c r="CB10" i="11" s="1"/>
  <c r="CK8" i="11"/>
  <c r="CL8" i="11" s="1"/>
  <c r="BY8" i="11"/>
  <c r="AA8" i="11"/>
  <c r="Z8" i="11"/>
  <c r="Q8" i="11"/>
  <c r="BH8" i="11" s="1"/>
  <c r="K8" i="11"/>
  <c r="BV8" i="11" s="1"/>
  <c r="CL7" i="11"/>
  <c r="CK7" i="11"/>
  <c r="BY7" i="11"/>
  <c r="AA7" i="11"/>
  <c r="Z7" i="11"/>
  <c r="Q7" i="11"/>
  <c r="BH7" i="11" s="1"/>
  <c r="K7" i="11"/>
  <c r="BV7" i="11" s="1"/>
  <c r="CB7" i="11" s="1"/>
  <c r="CK6" i="11"/>
  <c r="CL6" i="11" s="1"/>
  <c r="BY6" i="11"/>
  <c r="AA6" i="11"/>
  <c r="Z6" i="11"/>
  <c r="Q6" i="11"/>
  <c r="BH6" i="11" s="1"/>
  <c r="K6" i="11"/>
  <c r="BV6" i="11" s="1"/>
  <c r="CF25" i="13" l="1"/>
  <c r="CS21" i="13"/>
  <c r="E21" i="8" s="1"/>
  <c r="CS10" i="13"/>
  <c r="CU10" i="13" s="1"/>
  <c r="CV10" i="13" s="1"/>
  <c r="CW10" i="13" s="1"/>
  <c r="CF29" i="13"/>
  <c r="CF12" i="13"/>
  <c r="G27" i="8"/>
  <c r="H27" i="8" s="1"/>
  <c r="I27" i="8" s="1"/>
  <c r="K27" i="8" s="1"/>
  <c r="F12" i="8"/>
  <c r="F19" i="8"/>
  <c r="G19" i="8" s="1"/>
  <c r="H19" i="8" s="1"/>
  <c r="I19" i="8" s="1"/>
  <c r="K19" i="8" s="1"/>
  <c r="G17" i="8"/>
  <c r="H17" i="8" s="1"/>
  <c r="I17" i="8" s="1"/>
  <c r="K17" i="8" s="1"/>
  <c r="F15" i="8"/>
  <c r="G15" i="8" s="1"/>
  <c r="H15" i="8" s="1"/>
  <c r="I15" i="8" s="1"/>
  <c r="K15" i="8" s="1"/>
  <c r="E20" i="8"/>
  <c r="E10" i="8"/>
  <c r="E18" i="8"/>
  <c r="E14" i="8"/>
  <c r="G14" i="8" s="1"/>
  <c r="H14" i="8" s="1"/>
  <c r="I14" i="8" s="1"/>
  <c r="K14" i="8" s="1"/>
  <c r="E16" i="8"/>
  <c r="E12" i="8"/>
  <c r="E7" i="8"/>
  <c r="CF23" i="13"/>
  <c r="CF21" i="13"/>
  <c r="CF31" i="13"/>
  <c r="CF10" i="13"/>
  <c r="CI10" i="13"/>
  <c r="CU11" i="13"/>
  <c r="CV11" i="13" s="1"/>
  <c r="CW11" i="13" s="1"/>
  <c r="CU43" i="13"/>
  <c r="CV43" i="13" s="1"/>
  <c r="CW43" i="13" s="1"/>
  <c r="F43" i="8"/>
  <c r="G43" i="8" s="1"/>
  <c r="H43" i="8" s="1"/>
  <c r="I43" i="8" s="1"/>
  <c r="K43" i="8" s="1"/>
  <c r="CU33" i="13"/>
  <c r="CV33" i="13" s="1"/>
  <c r="CW33" i="13" s="1"/>
  <c r="F33" i="8"/>
  <c r="G33" i="8" s="1"/>
  <c r="H33" i="8" s="1"/>
  <c r="I33" i="8" s="1"/>
  <c r="K33" i="8" s="1"/>
  <c r="CU26" i="13"/>
  <c r="CV26" i="13" s="1"/>
  <c r="CW26" i="13" s="1"/>
  <c r="F26" i="8"/>
  <c r="G26" i="8" s="1"/>
  <c r="H26" i="8" s="1"/>
  <c r="I26" i="8" s="1"/>
  <c r="K26" i="8" s="1"/>
  <c r="CU22" i="13"/>
  <c r="CV22" i="13" s="1"/>
  <c r="CW22" i="13" s="1"/>
  <c r="F22" i="8"/>
  <c r="G22" i="8" s="1"/>
  <c r="H22" i="8" s="1"/>
  <c r="I22" i="8" s="1"/>
  <c r="K22" i="8" s="1"/>
  <c r="G21" i="8"/>
  <c r="H21" i="8" s="1"/>
  <c r="I21" i="8" s="1"/>
  <c r="K21" i="8" s="1"/>
  <c r="CU40" i="13"/>
  <c r="CV40" i="13" s="1"/>
  <c r="CW40" i="13" s="1"/>
  <c r="F40" i="8"/>
  <c r="G40" i="8" s="1"/>
  <c r="H40" i="8" s="1"/>
  <c r="I40" i="8" s="1"/>
  <c r="K40" i="8" s="1"/>
  <c r="CU41" i="13"/>
  <c r="CV41" i="13" s="1"/>
  <c r="CW41" i="13" s="1"/>
  <c r="F41" i="8"/>
  <c r="G41" i="8" s="1"/>
  <c r="H41" i="8" s="1"/>
  <c r="I41" i="8" s="1"/>
  <c r="K41" i="8" s="1"/>
  <c r="CU20" i="13"/>
  <c r="CV20" i="13" s="1"/>
  <c r="CW20" i="13" s="1"/>
  <c r="CU27" i="13"/>
  <c r="CV27" i="13" s="1"/>
  <c r="CW27" i="13" s="1"/>
  <c r="F6" i="8"/>
  <c r="G6" i="8" s="1"/>
  <c r="H6" i="8" s="1"/>
  <c r="I6" i="8" s="1"/>
  <c r="K6" i="8" s="1"/>
  <c r="CU16" i="13"/>
  <c r="CV16" i="13" s="1"/>
  <c r="CW16" i="13" s="1"/>
  <c r="F16" i="8"/>
  <c r="G8" i="8"/>
  <c r="H8" i="8" s="1"/>
  <c r="I8" i="8" s="1"/>
  <c r="K8" i="8" s="1"/>
  <c r="F7" i="8"/>
  <c r="G7" i="8" s="1"/>
  <c r="H7" i="8" s="1"/>
  <c r="I7" i="8" s="1"/>
  <c r="K7" i="8" s="1"/>
  <c r="G28" i="8"/>
  <c r="H28" i="8" s="1"/>
  <c r="I28" i="8" s="1"/>
  <c r="K28" i="8" s="1"/>
  <c r="G30" i="8"/>
  <c r="H30" i="8" s="1"/>
  <c r="I30" i="8" s="1"/>
  <c r="K30" i="8" s="1"/>
  <c r="CU42" i="12"/>
  <c r="CV42" i="12" s="1"/>
  <c r="CW42" i="12" s="1"/>
  <c r="F42" i="8"/>
  <c r="G42" i="8" s="1"/>
  <c r="H42" i="8" s="1"/>
  <c r="I42" i="8" s="1"/>
  <c r="K42" i="8" s="1"/>
  <c r="CU39" i="12"/>
  <c r="CV39" i="12" s="1"/>
  <c r="CW39" i="12" s="1"/>
  <c r="F39" i="8"/>
  <c r="G39" i="8" s="1"/>
  <c r="H39" i="8" s="1"/>
  <c r="I39" i="8" s="1"/>
  <c r="K39" i="8" s="1"/>
  <c r="CU38" i="12"/>
  <c r="CV38" i="12" s="1"/>
  <c r="CW38" i="12" s="1"/>
  <c r="F38" i="8"/>
  <c r="G38" i="8" s="1"/>
  <c r="H38" i="8" s="1"/>
  <c r="I38" i="8" s="1"/>
  <c r="K38" i="8" s="1"/>
  <c r="CU37" i="12"/>
  <c r="CV37" i="12" s="1"/>
  <c r="CW37" i="12" s="1"/>
  <c r="F37" i="8"/>
  <c r="G37" i="8" s="1"/>
  <c r="H37" i="8" s="1"/>
  <c r="I37" i="8" s="1"/>
  <c r="K37" i="8" s="1"/>
  <c r="CU36" i="12"/>
  <c r="CV36" i="12" s="1"/>
  <c r="CW36" i="12" s="1"/>
  <c r="F36" i="8"/>
  <c r="G36" i="8" s="1"/>
  <c r="H36" i="8" s="1"/>
  <c r="I36" i="8" s="1"/>
  <c r="K36" i="8" s="1"/>
  <c r="CU35" i="12"/>
  <c r="CV35" i="12" s="1"/>
  <c r="CW35" i="12" s="1"/>
  <c r="CU31" i="12"/>
  <c r="CV31" i="12" s="1"/>
  <c r="CW31" i="12" s="1"/>
  <c r="F31" i="8"/>
  <c r="G31" i="8" s="1"/>
  <c r="H31" i="8" s="1"/>
  <c r="I31" i="8" s="1"/>
  <c r="K31" i="8" s="1"/>
  <c r="CU29" i="12"/>
  <c r="CV29" i="12" s="1"/>
  <c r="CW29" i="12" s="1"/>
  <c r="F29" i="8"/>
  <c r="G29" i="8" s="1"/>
  <c r="H29" i="8" s="1"/>
  <c r="I29" i="8" s="1"/>
  <c r="K29" i="8" s="1"/>
  <c r="CU17" i="12"/>
  <c r="CV17" i="12" s="1"/>
  <c r="CW17" i="12" s="1"/>
  <c r="CU15" i="12"/>
  <c r="CV15" i="12" s="1"/>
  <c r="CW15" i="12" s="1"/>
  <c r="CU13" i="12"/>
  <c r="CV13" i="12" s="1"/>
  <c r="CW13" i="12" s="1"/>
  <c r="CU32" i="12"/>
  <c r="CV32" i="12" s="1"/>
  <c r="CW32" i="12" s="1"/>
  <c r="CY32" i="12" s="1"/>
  <c r="E32" i="8"/>
  <c r="G32" i="8" s="1"/>
  <c r="H32" i="8" s="1"/>
  <c r="I32" i="8" s="1"/>
  <c r="K32" i="8" s="1"/>
  <c r="CI19" i="17"/>
  <c r="CO19" i="17"/>
  <c r="CO13" i="17"/>
  <c r="CI13" i="17"/>
  <c r="CO8" i="17"/>
  <c r="CI8" i="17"/>
  <c r="CU15" i="17"/>
  <c r="CV15" i="17" s="1"/>
  <c r="CW15" i="17" s="1"/>
  <c r="CI36" i="17"/>
  <c r="CO36" i="17"/>
  <c r="CY36" i="17" s="1"/>
  <c r="CT23" i="17"/>
  <c r="CU23" i="17" s="1"/>
  <c r="CV23" i="17" s="1"/>
  <c r="CW23" i="17" s="1"/>
  <c r="BT23" i="17"/>
  <c r="BU23" i="17" s="1"/>
  <c r="BT25" i="17"/>
  <c r="BU25" i="17" s="1"/>
  <c r="CT25" i="17"/>
  <c r="CO24" i="17"/>
  <c r="CY24" i="17" s="1"/>
  <c r="CI24" i="17"/>
  <c r="BT17" i="17"/>
  <c r="BU17" i="17" s="1"/>
  <c r="CT17" i="17"/>
  <c r="CI41" i="17"/>
  <c r="CO41" i="17"/>
  <c r="CY41" i="17" s="1"/>
  <c r="CI37" i="17"/>
  <c r="CO37" i="17"/>
  <c r="CY37" i="17" s="1"/>
  <c r="CO16" i="17"/>
  <c r="CY16" i="17" s="1"/>
  <c r="CI16" i="17"/>
  <c r="CT27" i="17"/>
  <c r="CU27" i="17" s="1"/>
  <c r="CV27" i="17" s="1"/>
  <c r="CW27" i="17" s="1"/>
  <c r="BT27" i="17"/>
  <c r="BU27" i="17" s="1"/>
  <c r="CO28" i="17"/>
  <c r="CY28" i="17" s="1"/>
  <c r="CI28" i="17"/>
  <c r="CO15" i="17"/>
  <c r="CY15" i="17" s="1"/>
  <c r="CI15" i="17"/>
  <c r="CI31" i="17"/>
  <c r="CO31" i="17"/>
  <c r="CI12" i="17"/>
  <c r="CO12" i="17"/>
  <c r="CI42" i="17"/>
  <c r="CO42" i="17"/>
  <c r="CY42" i="17" s="1"/>
  <c r="CI40" i="17"/>
  <c r="CO40" i="17"/>
  <c r="CY40" i="17" s="1"/>
  <c r="CI38" i="17"/>
  <c r="CO38" i="17"/>
  <c r="CY38" i="17" s="1"/>
  <c r="CO43" i="17"/>
  <c r="CY43" i="17" s="1"/>
  <c r="CI43" i="17"/>
  <c r="CU6" i="17"/>
  <c r="CV6" i="17" s="1"/>
  <c r="CW6" i="17" s="1"/>
  <c r="CI39" i="17"/>
  <c r="CO39" i="17"/>
  <c r="CY39" i="17" s="1"/>
  <c r="CI35" i="17"/>
  <c r="CO35" i="17"/>
  <c r="CY35" i="17" s="1"/>
  <c r="CO26" i="17"/>
  <c r="CY26" i="17" s="1"/>
  <c r="CI26" i="17"/>
  <c r="CO20" i="17"/>
  <c r="CY20" i="17" s="1"/>
  <c r="CI20" i="17"/>
  <c r="CO18" i="17"/>
  <c r="CY18" i="17" s="1"/>
  <c r="CI18" i="17"/>
  <c r="CI7" i="17"/>
  <c r="CO7" i="17"/>
  <c r="CO6" i="17"/>
  <c r="CI6" i="17"/>
  <c r="CO33" i="17"/>
  <c r="CY33" i="17" s="1"/>
  <c r="CI33" i="17"/>
  <c r="CO32" i="17"/>
  <c r="CY32" i="17" s="1"/>
  <c r="CI32" i="17"/>
  <c r="BT29" i="17"/>
  <c r="BU29" i="17" s="1"/>
  <c r="CT29" i="17"/>
  <c r="BT21" i="17"/>
  <c r="BU21" i="17" s="1"/>
  <c r="CT21" i="17"/>
  <c r="CU21" i="17" s="1"/>
  <c r="CV21" i="17" s="1"/>
  <c r="CW21" i="17" s="1"/>
  <c r="CT14" i="17"/>
  <c r="BT14" i="17"/>
  <c r="BU14" i="17" s="1"/>
  <c r="BT10" i="17"/>
  <c r="BU10" i="17" s="1"/>
  <c r="CT10" i="17"/>
  <c r="CT11" i="17"/>
  <c r="BT11" i="17"/>
  <c r="BU11" i="17" s="1"/>
  <c r="CU29" i="17"/>
  <c r="CV29" i="17" s="1"/>
  <c r="CW29" i="17" s="1"/>
  <c r="CU25" i="17"/>
  <c r="CV25" i="17" s="1"/>
  <c r="CW25" i="17" s="1"/>
  <c r="CU17" i="17"/>
  <c r="CV17" i="17" s="1"/>
  <c r="CW17" i="17" s="1"/>
  <c r="CU14" i="17"/>
  <c r="CV14" i="17" s="1"/>
  <c r="CW14" i="17" s="1"/>
  <c r="CU10" i="17"/>
  <c r="CV10" i="17" s="1"/>
  <c r="CW10" i="17" s="1"/>
  <c r="CU12" i="17"/>
  <c r="CV12" i="17" s="1"/>
  <c r="CW12" i="17" s="1"/>
  <c r="CU11" i="17"/>
  <c r="CV11" i="17" s="1"/>
  <c r="CW11" i="17" s="1"/>
  <c r="CU19" i="17"/>
  <c r="CV19" i="17" s="1"/>
  <c r="CW19" i="17" s="1"/>
  <c r="CU13" i="17"/>
  <c r="CV13" i="17" s="1"/>
  <c r="CW13" i="17" s="1"/>
  <c r="CU31" i="17"/>
  <c r="CV31" i="17" s="1"/>
  <c r="CW31" i="17" s="1"/>
  <c r="CU7" i="17"/>
  <c r="CV7" i="17" s="1"/>
  <c r="CW7" i="17" s="1"/>
  <c r="CU8" i="17"/>
  <c r="CV8" i="17" s="1"/>
  <c r="CW8" i="17" s="1"/>
  <c r="CI20" i="16"/>
  <c r="CO20" i="16"/>
  <c r="CY20" i="16" s="1"/>
  <c r="CI42" i="16"/>
  <c r="CO42" i="16"/>
  <c r="CY42" i="16" s="1"/>
  <c r="CI40" i="16"/>
  <c r="CO40" i="16"/>
  <c r="CY40" i="16" s="1"/>
  <c r="CI38" i="16"/>
  <c r="CO38" i="16"/>
  <c r="CY38" i="16" s="1"/>
  <c r="CO30" i="16"/>
  <c r="CY30" i="16" s="1"/>
  <c r="CI30" i="16"/>
  <c r="CI27" i="16"/>
  <c r="CO27" i="16"/>
  <c r="CO11" i="16"/>
  <c r="CY11" i="16" s="1"/>
  <c r="CI11" i="16"/>
  <c r="CO6" i="16"/>
  <c r="CY6" i="16" s="1"/>
  <c r="CI6" i="16"/>
  <c r="CI37" i="16"/>
  <c r="CO37" i="16"/>
  <c r="CY37" i="16" s="1"/>
  <c r="CO22" i="16"/>
  <c r="CY22" i="16" s="1"/>
  <c r="CI22" i="16"/>
  <c r="CI39" i="16"/>
  <c r="CO39" i="16"/>
  <c r="CY39" i="16" s="1"/>
  <c r="CI35" i="16"/>
  <c r="CO35" i="16"/>
  <c r="CY35" i="16" s="1"/>
  <c r="CO19" i="16"/>
  <c r="CY19" i="16" s="1"/>
  <c r="CI19" i="16"/>
  <c r="CU23" i="16"/>
  <c r="CV23" i="16" s="1"/>
  <c r="CW23" i="16" s="1"/>
  <c r="CU21" i="16"/>
  <c r="CV21" i="16" s="1"/>
  <c r="CW21" i="16" s="1"/>
  <c r="CU16" i="16"/>
  <c r="CV16" i="16" s="1"/>
  <c r="CW16" i="16" s="1"/>
  <c r="CU31" i="16"/>
  <c r="CV31" i="16" s="1"/>
  <c r="CW31" i="16" s="1"/>
  <c r="CU14" i="16"/>
  <c r="CV14" i="16" s="1"/>
  <c r="CW14" i="16" s="1"/>
  <c r="CU29" i="16"/>
  <c r="CV29" i="16" s="1"/>
  <c r="CW29" i="16" s="1"/>
  <c r="CU20" i="16"/>
  <c r="CV20" i="16" s="1"/>
  <c r="CW20" i="16" s="1"/>
  <c r="CU27" i="16"/>
  <c r="CV27" i="16" s="1"/>
  <c r="CW27" i="16" s="1"/>
  <c r="CU12" i="16"/>
  <c r="CV12" i="16" s="1"/>
  <c r="CW12" i="16" s="1"/>
  <c r="CY10" i="16"/>
  <c r="CU7" i="16"/>
  <c r="CV7" i="16" s="1"/>
  <c r="CW7" i="16" s="1"/>
  <c r="CI29" i="16"/>
  <c r="CO29" i="16"/>
  <c r="CI31" i="16"/>
  <c r="CO31" i="16"/>
  <c r="CY31" i="16" s="1"/>
  <c r="CI14" i="16"/>
  <c r="CO14" i="16"/>
  <c r="CI12" i="16"/>
  <c r="CO12" i="16"/>
  <c r="CY12" i="16" s="1"/>
  <c r="CI7" i="16"/>
  <c r="CO7" i="16"/>
  <c r="CY7" i="16" s="1"/>
  <c r="BT25" i="16"/>
  <c r="BU25" i="16" s="1"/>
  <c r="CT25" i="16"/>
  <c r="CU25" i="16" s="1"/>
  <c r="CV25" i="16" s="1"/>
  <c r="CW25" i="16" s="1"/>
  <c r="CO15" i="16"/>
  <c r="CY15" i="16" s="1"/>
  <c r="CI15" i="16"/>
  <c r="CI36" i="16"/>
  <c r="CO36" i="16"/>
  <c r="CY36" i="16" s="1"/>
  <c r="CO43" i="16"/>
  <c r="CY43" i="16" s="1"/>
  <c r="CI43" i="16"/>
  <c r="CO33" i="16"/>
  <c r="CY33" i="16" s="1"/>
  <c r="CI33" i="16"/>
  <c r="CO26" i="16"/>
  <c r="CY26" i="16" s="1"/>
  <c r="CI26" i="16"/>
  <c r="CI21" i="16"/>
  <c r="CO21" i="16"/>
  <c r="CY21" i="16" s="1"/>
  <c r="CO13" i="16"/>
  <c r="CY13" i="16" s="1"/>
  <c r="CI13" i="16"/>
  <c r="CI41" i="16"/>
  <c r="CO41" i="16"/>
  <c r="CY41" i="16" s="1"/>
  <c r="BT18" i="16"/>
  <c r="BU18" i="16" s="1"/>
  <c r="CT18" i="16"/>
  <c r="CU18" i="16" s="1"/>
  <c r="CV18" i="16" s="1"/>
  <c r="CW18" i="16" s="1"/>
  <c r="CI16" i="16"/>
  <c r="CO16" i="16"/>
  <c r="CO8" i="16"/>
  <c r="CY8" i="16" s="1"/>
  <c r="CI8" i="16"/>
  <c r="CO32" i="16"/>
  <c r="CY32" i="16" s="1"/>
  <c r="CI32" i="16"/>
  <c r="BT23" i="16"/>
  <c r="BU23" i="16" s="1"/>
  <c r="CT23" i="16"/>
  <c r="CO17" i="16"/>
  <c r="CY17" i="16" s="1"/>
  <c r="CI17" i="16"/>
  <c r="CI20" i="15"/>
  <c r="CO20" i="15"/>
  <c r="CY20" i="15" s="1"/>
  <c r="CI42" i="15"/>
  <c r="CO42" i="15"/>
  <c r="CY42" i="15" s="1"/>
  <c r="CI40" i="15"/>
  <c r="CO40" i="15"/>
  <c r="CY40" i="15" s="1"/>
  <c r="CI38" i="15"/>
  <c r="CO38" i="15"/>
  <c r="CY38" i="15" s="1"/>
  <c r="CI16" i="15"/>
  <c r="CO16" i="15"/>
  <c r="CY16" i="15" s="1"/>
  <c r="CO30" i="15"/>
  <c r="CY30" i="15" s="1"/>
  <c r="CI30" i="15"/>
  <c r="CI27" i="15"/>
  <c r="CO27" i="15"/>
  <c r="CY27" i="15" s="1"/>
  <c r="CO13" i="15"/>
  <c r="CY13" i="15" s="1"/>
  <c r="CI13" i="15"/>
  <c r="CO8" i="15"/>
  <c r="CY8" i="15" s="1"/>
  <c r="CI8" i="15"/>
  <c r="CI37" i="15"/>
  <c r="CO37" i="15"/>
  <c r="CY37" i="15" s="1"/>
  <c r="BT18" i="15"/>
  <c r="BU18" i="15" s="1"/>
  <c r="CT18" i="15"/>
  <c r="CO19" i="15"/>
  <c r="CY19" i="15" s="1"/>
  <c r="CI19" i="15"/>
  <c r="CU21" i="15"/>
  <c r="CV21" i="15" s="1"/>
  <c r="CW21" i="15" s="1"/>
  <c r="CU31" i="15"/>
  <c r="CV31" i="15" s="1"/>
  <c r="CW31" i="15" s="1"/>
  <c r="CU14" i="15"/>
  <c r="CV14" i="15" s="1"/>
  <c r="CW14" i="15" s="1"/>
  <c r="CU18" i="15"/>
  <c r="CV18" i="15" s="1"/>
  <c r="CW18" i="15" s="1"/>
  <c r="CU29" i="15"/>
  <c r="CV29" i="15" s="1"/>
  <c r="CW29" i="15" s="1"/>
  <c r="CU12" i="15"/>
  <c r="CV12" i="15" s="1"/>
  <c r="CW12" i="15" s="1"/>
  <c r="CY10" i="15"/>
  <c r="CU7" i="15"/>
  <c r="CV7" i="15" s="1"/>
  <c r="CW7" i="15" s="1"/>
  <c r="CI29" i="15"/>
  <c r="CO29" i="15"/>
  <c r="CY29" i="15" s="1"/>
  <c r="CI31" i="15"/>
  <c r="CO31" i="15"/>
  <c r="CY31" i="15" s="1"/>
  <c r="CI14" i="15"/>
  <c r="CO14" i="15"/>
  <c r="CY14" i="15" s="1"/>
  <c r="CI12" i="15"/>
  <c r="CO12" i="15"/>
  <c r="CY12" i="15" s="1"/>
  <c r="CI7" i="15"/>
  <c r="CO7" i="15"/>
  <c r="CY7" i="15" s="1"/>
  <c r="BT25" i="15"/>
  <c r="BU25" i="15" s="1"/>
  <c r="CT25" i="15"/>
  <c r="CU25" i="15" s="1"/>
  <c r="CV25" i="15" s="1"/>
  <c r="CW25" i="15" s="1"/>
  <c r="CO15" i="15"/>
  <c r="CY15" i="15" s="1"/>
  <c r="CI15" i="15"/>
  <c r="CI36" i="15"/>
  <c r="CO36" i="15"/>
  <c r="CY36" i="15" s="1"/>
  <c r="CO43" i="15"/>
  <c r="CY43" i="15" s="1"/>
  <c r="CI43" i="15"/>
  <c r="CO33" i="15"/>
  <c r="CY33" i="15" s="1"/>
  <c r="CI33" i="15"/>
  <c r="CO26" i="15"/>
  <c r="CY26" i="15" s="1"/>
  <c r="CI26" i="15"/>
  <c r="CI21" i="15"/>
  <c r="CO21" i="15"/>
  <c r="CY21" i="15" s="1"/>
  <c r="CO11" i="15"/>
  <c r="CY11" i="15" s="1"/>
  <c r="CI11" i="15"/>
  <c r="CO6" i="15"/>
  <c r="CY6" i="15" s="1"/>
  <c r="CI6" i="15"/>
  <c r="CI41" i="15"/>
  <c r="CO41" i="15"/>
  <c r="CY41" i="15" s="1"/>
  <c r="CI39" i="15"/>
  <c r="CO39" i="15"/>
  <c r="CY39" i="15" s="1"/>
  <c r="CI35" i="15"/>
  <c r="CO35" i="15"/>
  <c r="CY35" i="15" s="1"/>
  <c r="CO32" i="15"/>
  <c r="CY32" i="15" s="1"/>
  <c r="CI32" i="15"/>
  <c r="BT23" i="15"/>
  <c r="BU23" i="15" s="1"/>
  <c r="CT23" i="15"/>
  <c r="CU23" i="15" s="1"/>
  <c r="CV23" i="15" s="1"/>
  <c r="CW23" i="15" s="1"/>
  <c r="CO22" i="15"/>
  <c r="CY22" i="15" s="1"/>
  <c r="CI22" i="15"/>
  <c r="CO17" i="15"/>
  <c r="CY17" i="15" s="1"/>
  <c r="CI17" i="15"/>
  <c r="CU6" i="14"/>
  <c r="CV6" i="14" s="1"/>
  <c r="CW6" i="14" s="1"/>
  <c r="CI41" i="14"/>
  <c r="CO41" i="14"/>
  <c r="CY41" i="14" s="1"/>
  <c r="CI39" i="14"/>
  <c r="CO39" i="14"/>
  <c r="CY39" i="14" s="1"/>
  <c r="CI37" i="14"/>
  <c r="CO37" i="14"/>
  <c r="CY37" i="14" s="1"/>
  <c r="CO32" i="14"/>
  <c r="CY32" i="14" s="1"/>
  <c r="CI32" i="14"/>
  <c r="BT12" i="14"/>
  <c r="BU12" i="14" s="1"/>
  <c r="CT12" i="14"/>
  <c r="CU12" i="14" s="1"/>
  <c r="CV12" i="14" s="1"/>
  <c r="CW12" i="14" s="1"/>
  <c r="CT7" i="14"/>
  <c r="BT7" i="14"/>
  <c r="BU7" i="14" s="1"/>
  <c r="CT23" i="14"/>
  <c r="BT23" i="14"/>
  <c r="BU23" i="14" s="1"/>
  <c r="CO8" i="14"/>
  <c r="CI8" i="14"/>
  <c r="CI25" i="14"/>
  <c r="CO25" i="14"/>
  <c r="CY25" i="14" s="1"/>
  <c r="CI27" i="14"/>
  <c r="CO27" i="14"/>
  <c r="CY27" i="14" s="1"/>
  <c r="BT17" i="14"/>
  <c r="BU17" i="14" s="1"/>
  <c r="CT17" i="14"/>
  <c r="CU17" i="14" s="1"/>
  <c r="CV17" i="14" s="1"/>
  <c r="CW17" i="14" s="1"/>
  <c r="CT15" i="14"/>
  <c r="CU15" i="14" s="1"/>
  <c r="CV15" i="14" s="1"/>
  <c r="CW15" i="14" s="1"/>
  <c r="BT15" i="14"/>
  <c r="BU15" i="14" s="1"/>
  <c r="CT13" i="14"/>
  <c r="CU13" i="14" s="1"/>
  <c r="CV13" i="14" s="1"/>
  <c r="CW13" i="14" s="1"/>
  <c r="BT13" i="14"/>
  <c r="BU13" i="14" s="1"/>
  <c r="BT6" i="14"/>
  <c r="BU6" i="14" s="1"/>
  <c r="CT6" i="14"/>
  <c r="CI42" i="14"/>
  <c r="CO42" i="14"/>
  <c r="CY42" i="14" s="1"/>
  <c r="CI40" i="14"/>
  <c r="CO40" i="14"/>
  <c r="CY40" i="14" s="1"/>
  <c r="CI38" i="14"/>
  <c r="CO38" i="14"/>
  <c r="CY38" i="14" s="1"/>
  <c r="CO43" i="14"/>
  <c r="CY43" i="14" s="1"/>
  <c r="CI43" i="14"/>
  <c r="CO33" i="14"/>
  <c r="CY33" i="14" s="1"/>
  <c r="CI33" i="14"/>
  <c r="CO26" i="14"/>
  <c r="CY26" i="14" s="1"/>
  <c r="CI26" i="14"/>
  <c r="CO11" i="14"/>
  <c r="CY11" i="14" s="1"/>
  <c r="CI11" i="14"/>
  <c r="CU31" i="14"/>
  <c r="CV31" i="14" s="1"/>
  <c r="CW31" i="14" s="1"/>
  <c r="CU23" i="14"/>
  <c r="CV23" i="14" s="1"/>
  <c r="CW23" i="14" s="1"/>
  <c r="CU14" i="14"/>
  <c r="CV14" i="14" s="1"/>
  <c r="CW14" i="14" s="1"/>
  <c r="CU10" i="14"/>
  <c r="CV10" i="14" s="1"/>
  <c r="CW10" i="14" s="1"/>
  <c r="CY10" i="14" s="1"/>
  <c r="CU7" i="14"/>
  <c r="CV7" i="14" s="1"/>
  <c r="CW7" i="14" s="1"/>
  <c r="CI35" i="14"/>
  <c r="CO35" i="14"/>
  <c r="CY35" i="14" s="1"/>
  <c r="CT29" i="14"/>
  <c r="CU29" i="14" s="1"/>
  <c r="CV29" i="14" s="1"/>
  <c r="CW29" i="14" s="1"/>
  <c r="BT29" i="14"/>
  <c r="BU29" i="14" s="1"/>
  <c r="BT31" i="14"/>
  <c r="BU31" i="14" s="1"/>
  <c r="CT31" i="14"/>
  <c r="CO20" i="14"/>
  <c r="CY20" i="14" s="1"/>
  <c r="CI20" i="14"/>
  <c r="CI19" i="14"/>
  <c r="CO19" i="14"/>
  <c r="CY19" i="14" s="1"/>
  <c r="CU8" i="14"/>
  <c r="CV8" i="14" s="1"/>
  <c r="CW8" i="14" s="1"/>
  <c r="CI14" i="14"/>
  <c r="CO14" i="14"/>
  <c r="CY14" i="14" s="1"/>
  <c r="CI36" i="14"/>
  <c r="CO36" i="14"/>
  <c r="CY36" i="14" s="1"/>
  <c r="BT21" i="14"/>
  <c r="BU21" i="14" s="1"/>
  <c r="CT21" i="14"/>
  <c r="CU21" i="14" s="1"/>
  <c r="CV21" i="14" s="1"/>
  <c r="CW21" i="14" s="1"/>
  <c r="CY16" i="14"/>
  <c r="CY18" i="14"/>
  <c r="CI20" i="13"/>
  <c r="CO20" i="13"/>
  <c r="CI42" i="13"/>
  <c r="CO42" i="13"/>
  <c r="CY42" i="13" s="1"/>
  <c r="CI40" i="13"/>
  <c r="CO40" i="13"/>
  <c r="CI38" i="13"/>
  <c r="CO38" i="13"/>
  <c r="CY38" i="13" s="1"/>
  <c r="CI16" i="13"/>
  <c r="CO16" i="13"/>
  <c r="CY16" i="13" s="1"/>
  <c r="CO30" i="13"/>
  <c r="CY30" i="13" s="1"/>
  <c r="CI30" i="13"/>
  <c r="CI27" i="13"/>
  <c r="CO27" i="13"/>
  <c r="CY27" i="13" s="1"/>
  <c r="CO13" i="13"/>
  <c r="CY13" i="13" s="1"/>
  <c r="CI13" i="13"/>
  <c r="CO8" i="13"/>
  <c r="CY8" i="13" s="1"/>
  <c r="CI8" i="13"/>
  <c r="CI37" i="13"/>
  <c r="CO37" i="13"/>
  <c r="CY37" i="13" s="1"/>
  <c r="BT18" i="13"/>
  <c r="BU18" i="13" s="1"/>
  <c r="CT18" i="13"/>
  <c r="F18" i="8" s="1"/>
  <c r="CO19" i="13"/>
  <c r="CY19" i="13" s="1"/>
  <c r="CI19" i="13"/>
  <c r="CU31" i="13"/>
  <c r="CV31" i="13" s="1"/>
  <c r="CW31" i="13" s="1"/>
  <c r="CU14" i="13"/>
  <c r="CV14" i="13" s="1"/>
  <c r="CW14" i="13" s="1"/>
  <c r="CU18" i="13"/>
  <c r="CV18" i="13" s="1"/>
  <c r="CW18" i="13" s="1"/>
  <c r="CU29" i="13"/>
  <c r="CV29" i="13" s="1"/>
  <c r="CW29" i="13" s="1"/>
  <c r="CU12" i="13"/>
  <c r="CV12" i="13" s="1"/>
  <c r="CW12" i="13" s="1"/>
  <c r="CY10" i="13"/>
  <c r="CU7" i="13"/>
  <c r="CV7" i="13" s="1"/>
  <c r="CW7" i="13" s="1"/>
  <c r="CI29" i="13"/>
  <c r="CO29" i="13"/>
  <c r="CI31" i="13"/>
  <c r="CO31" i="13"/>
  <c r="CY31" i="13" s="1"/>
  <c r="CI14" i="13"/>
  <c r="CO14" i="13"/>
  <c r="CI12" i="13"/>
  <c r="CO12" i="13"/>
  <c r="CY12" i="13" s="1"/>
  <c r="CI7" i="13"/>
  <c r="CO7" i="13"/>
  <c r="BT25" i="13"/>
  <c r="BU25" i="13" s="1"/>
  <c r="CT25" i="13"/>
  <c r="CO15" i="13"/>
  <c r="CY15" i="13" s="1"/>
  <c r="CI15" i="13"/>
  <c r="CI36" i="13"/>
  <c r="CO36" i="13"/>
  <c r="CY36" i="13" s="1"/>
  <c r="CO43" i="13"/>
  <c r="CI43" i="13"/>
  <c r="CO33" i="13"/>
  <c r="CI33" i="13"/>
  <c r="CO26" i="13"/>
  <c r="CI26" i="13"/>
  <c r="CI21" i="13"/>
  <c r="CO21" i="13"/>
  <c r="CO11" i="13"/>
  <c r="CY11" i="13" s="1"/>
  <c r="CI11" i="13"/>
  <c r="CO6" i="13"/>
  <c r="CY6" i="13" s="1"/>
  <c r="CI6" i="13"/>
  <c r="CI41" i="13"/>
  <c r="CO41" i="13"/>
  <c r="CI39" i="13"/>
  <c r="CO39" i="13"/>
  <c r="CY39" i="13" s="1"/>
  <c r="CI35" i="13"/>
  <c r="CO35" i="13"/>
  <c r="CY35" i="13" s="1"/>
  <c r="CO32" i="13"/>
  <c r="CY32" i="13" s="1"/>
  <c r="CI32" i="13"/>
  <c r="BT23" i="13"/>
  <c r="BU23" i="13" s="1"/>
  <c r="CT23" i="13"/>
  <c r="CO22" i="13"/>
  <c r="CI22" i="13"/>
  <c r="CO17" i="13"/>
  <c r="CY17" i="13" s="1"/>
  <c r="CI17" i="13"/>
  <c r="CI37" i="12"/>
  <c r="CO37" i="12"/>
  <c r="CY37" i="12" s="1"/>
  <c r="CO33" i="12"/>
  <c r="CY33" i="12" s="1"/>
  <c r="CI33" i="12"/>
  <c r="CI22" i="12"/>
  <c r="CO22" i="12"/>
  <c r="CO31" i="12"/>
  <c r="CY31" i="12" s="1"/>
  <c r="CI31" i="12"/>
  <c r="CT26" i="12"/>
  <c r="BT26" i="12"/>
  <c r="BU26" i="12" s="1"/>
  <c r="BT24" i="12"/>
  <c r="BU24" i="12" s="1"/>
  <c r="CT24" i="12"/>
  <c r="F24" i="8" s="1"/>
  <c r="G24" i="8" s="1"/>
  <c r="H24" i="8" s="1"/>
  <c r="I24" i="8" s="1"/>
  <c r="K24" i="8" s="1"/>
  <c r="CO23" i="12"/>
  <c r="CY23" i="12" s="1"/>
  <c r="CI23" i="12"/>
  <c r="CO19" i="12"/>
  <c r="CY19" i="12" s="1"/>
  <c r="CI19" i="12"/>
  <c r="CO17" i="12"/>
  <c r="CY17" i="12" s="1"/>
  <c r="CI17" i="12"/>
  <c r="CO15" i="12"/>
  <c r="CY15" i="12" s="1"/>
  <c r="CI15" i="12"/>
  <c r="CO13" i="12"/>
  <c r="CY13" i="12" s="1"/>
  <c r="CI13" i="12"/>
  <c r="CT10" i="12"/>
  <c r="F10" i="8" s="1"/>
  <c r="BT10" i="12"/>
  <c r="BU10" i="12" s="1"/>
  <c r="CI14" i="12"/>
  <c r="CO14" i="12"/>
  <c r="CI28" i="12"/>
  <c r="CO28" i="12"/>
  <c r="CI30" i="12"/>
  <c r="CO30" i="12"/>
  <c r="CI7" i="12"/>
  <c r="CO7" i="12"/>
  <c r="CI38" i="12"/>
  <c r="CO38" i="12"/>
  <c r="BT20" i="12"/>
  <c r="BU20" i="12" s="1"/>
  <c r="CT20" i="12"/>
  <c r="CU24" i="12"/>
  <c r="CV24" i="12" s="1"/>
  <c r="CW24" i="12" s="1"/>
  <c r="CU28" i="12"/>
  <c r="CV28" i="12" s="1"/>
  <c r="CW28" i="12" s="1"/>
  <c r="CU22" i="12"/>
  <c r="CV22" i="12" s="1"/>
  <c r="CW22" i="12" s="1"/>
  <c r="CU26" i="12"/>
  <c r="CV26" i="12" s="1"/>
  <c r="CW26" i="12" s="1"/>
  <c r="CU18" i="12"/>
  <c r="CV18" i="12" s="1"/>
  <c r="CW18" i="12" s="1"/>
  <c r="CU14" i="12"/>
  <c r="CV14" i="12" s="1"/>
  <c r="CW14" i="12" s="1"/>
  <c r="CU16" i="12"/>
  <c r="CV16" i="12" s="1"/>
  <c r="CW16" i="12" s="1"/>
  <c r="CU30" i="12"/>
  <c r="CV30" i="12" s="1"/>
  <c r="CW30" i="12" s="1"/>
  <c r="CU12" i="12"/>
  <c r="CV12" i="12" s="1"/>
  <c r="CW12" i="12" s="1"/>
  <c r="CU7" i="12"/>
  <c r="CV7" i="12" s="1"/>
  <c r="CW7" i="12" s="1"/>
  <c r="CI18" i="12"/>
  <c r="CO18" i="12"/>
  <c r="CY18" i="12" s="1"/>
  <c r="CI41" i="12"/>
  <c r="CO41" i="12"/>
  <c r="CY41" i="12" s="1"/>
  <c r="CI35" i="12"/>
  <c r="CO35" i="12"/>
  <c r="CO29" i="12"/>
  <c r="CY29" i="12" s="1"/>
  <c r="CI29" i="12"/>
  <c r="CI12" i="12"/>
  <c r="CO12" i="12"/>
  <c r="CI39" i="12"/>
  <c r="CO39" i="12"/>
  <c r="CY39" i="12" s="1"/>
  <c r="CI42" i="12"/>
  <c r="CO42" i="12"/>
  <c r="CY42" i="12" s="1"/>
  <c r="CO43" i="12"/>
  <c r="CY43" i="12" s="1"/>
  <c r="CI43" i="12"/>
  <c r="CI16" i="12"/>
  <c r="CO16" i="12"/>
  <c r="CY16" i="12" s="1"/>
  <c r="CI40" i="12"/>
  <c r="CO40" i="12"/>
  <c r="CY40" i="12" s="1"/>
  <c r="CI36" i="12"/>
  <c r="CO36" i="12"/>
  <c r="CY36" i="12" s="1"/>
  <c r="CS43" i="11"/>
  <c r="P7" i="11"/>
  <c r="BG7" i="11" s="1"/>
  <c r="P10" i="11"/>
  <c r="BG10" i="11" s="1"/>
  <c r="P18" i="11"/>
  <c r="BG18" i="11" s="1"/>
  <c r="P20" i="11"/>
  <c r="BG20" i="11" s="1"/>
  <c r="P22" i="11"/>
  <c r="P26" i="11"/>
  <c r="BG26" i="11" s="1"/>
  <c r="P28" i="11"/>
  <c r="AK28" i="11" s="1"/>
  <c r="CS34" i="11"/>
  <c r="P36" i="11"/>
  <c r="CS36" i="11" s="1"/>
  <c r="P38" i="11"/>
  <c r="AK38" i="11" s="1"/>
  <c r="CS40" i="11"/>
  <c r="P42" i="11"/>
  <c r="CS42" i="11" s="1"/>
  <c r="P43" i="11"/>
  <c r="BG43" i="11" s="1"/>
  <c r="BZ7" i="11"/>
  <c r="P8" i="11"/>
  <c r="BG8" i="11" s="1"/>
  <c r="BZ12" i="11"/>
  <c r="CE12" i="11" s="1"/>
  <c r="P13" i="11"/>
  <c r="BZ14" i="11"/>
  <c r="CE14" i="11" s="1"/>
  <c r="P15" i="11"/>
  <c r="BG15" i="11" s="1"/>
  <c r="AK16" i="11"/>
  <c r="BZ16" i="11"/>
  <c r="BQ24" i="11"/>
  <c r="BT24" i="11" s="1"/>
  <c r="BU24" i="11" s="1"/>
  <c r="P6" i="11"/>
  <c r="BG6" i="11" s="1"/>
  <c r="AK7" i="11"/>
  <c r="CE7" i="11"/>
  <c r="CF7" i="11" s="1"/>
  <c r="BZ10" i="11"/>
  <c r="CE10" i="11" s="1"/>
  <c r="CF10" i="11" s="1"/>
  <c r="AK11" i="11"/>
  <c r="P11" i="11"/>
  <c r="AK12" i="11"/>
  <c r="AK14" i="11"/>
  <c r="CE16" i="11"/>
  <c r="CF16" i="11" s="1"/>
  <c r="BQ28" i="11"/>
  <c r="BT28" i="11" s="1"/>
  <c r="BU28" i="11" s="1"/>
  <c r="AK18" i="11"/>
  <c r="BZ18" i="11"/>
  <c r="CE18" i="11" s="1"/>
  <c r="AK22" i="11"/>
  <c r="BZ22" i="11"/>
  <c r="CE22" i="11" s="1"/>
  <c r="P23" i="11"/>
  <c r="BZ26" i="11"/>
  <c r="P27" i="11"/>
  <c r="AK27" i="11" s="1"/>
  <c r="BZ30" i="11"/>
  <c r="CE30" i="11" s="1"/>
  <c r="CF30" i="11" s="1"/>
  <c r="P31" i="11"/>
  <c r="BG31" i="11" s="1"/>
  <c r="AK32" i="11"/>
  <c r="P17" i="11"/>
  <c r="P19" i="11"/>
  <c r="AK19" i="11" s="1"/>
  <c r="BZ20" i="11"/>
  <c r="CE20" i="11" s="1"/>
  <c r="CF20" i="11" s="1"/>
  <c r="P21" i="11"/>
  <c r="BZ24" i="11"/>
  <c r="CE24" i="11" s="1"/>
  <c r="P25" i="11"/>
  <c r="BG25" i="11" s="1"/>
  <c r="CE26" i="11"/>
  <c r="CF26" i="11" s="1"/>
  <c r="BZ28" i="11"/>
  <c r="CE28" i="11" s="1"/>
  <c r="P29" i="11"/>
  <c r="BG29" i="11" s="1"/>
  <c r="AK30" i="11"/>
  <c r="BZ32" i="11"/>
  <c r="CE32" i="11" s="1"/>
  <c r="CF32" i="11" s="1"/>
  <c r="AK33" i="11"/>
  <c r="BZ33" i="11"/>
  <c r="CE33" i="11" s="1"/>
  <c r="CF33" i="11" s="1"/>
  <c r="CS35" i="11"/>
  <c r="CS37" i="11"/>
  <c r="CS39" i="11"/>
  <c r="CS41" i="11"/>
  <c r="CU44" i="11"/>
  <c r="CV44" i="11" s="1"/>
  <c r="CW44" i="11" s="1"/>
  <c r="CY44" i="11" s="1"/>
  <c r="CU45" i="11"/>
  <c r="CV45" i="11" s="1"/>
  <c r="CW45" i="11" s="1"/>
  <c r="CY45" i="11" s="1"/>
  <c r="AK43" i="11"/>
  <c r="BT44" i="11"/>
  <c r="BT45" i="11"/>
  <c r="AK35" i="11"/>
  <c r="DA35" i="11" s="1"/>
  <c r="N35" i="8" s="1"/>
  <c r="O35" i="8" s="1"/>
  <c r="P35" i="8" s="1"/>
  <c r="Q35" i="8" s="1"/>
  <c r="AK36" i="11"/>
  <c r="AK37" i="11"/>
  <c r="AK39" i="11"/>
  <c r="AK40" i="11"/>
  <c r="AK41" i="11"/>
  <c r="CW34" i="10"/>
  <c r="CL7" i="10"/>
  <c r="CL8" i="10"/>
  <c r="CL10" i="10"/>
  <c r="CL11" i="10"/>
  <c r="CL12" i="10"/>
  <c r="CL13" i="10"/>
  <c r="CL14" i="10"/>
  <c r="CL15" i="10"/>
  <c r="CL16" i="10"/>
  <c r="CL17" i="10"/>
  <c r="CL18" i="10"/>
  <c r="CL19" i="10"/>
  <c r="CL20" i="10"/>
  <c r="CL21" i="10"/>
  <c r="CL22" i="10"/>
  <c r="CL23" i="10"/>
  <c r="CL24" i="10"/>
  <c r="CL25" i="10"/>
  <c r="CL26" i="10"/>
  <c r="CL27" i="10"/>
  <c r="CL28" i="10"/>
  <c r="CL29" i="10"/>
  <c r="CL30" i="10"/>
  <c r="CL31" i="10"/>
  <c r="CL32" i="10"/>
  <c r="CL33" i="10"/>
  <c r="CL34" i="10"/>
  <c r="CL35" i="10"/>
  <c r="CL36" i="10"/>
  <c r="CL37" i="10"/>
  <c r="CL38" i="10"/>
  <c r="CL39" i="10"/>
  <c r="CL40" i="10"/>
  <c r="CL41" i="10"/>
  <c r="CL42" i="10"/>
  <c r="CL43" i="10"/>
  <c r="CL44" i="10"/>
  <c r="CL45" i="10"/>
  <c r="CK7" i="10"/>
  <c r="CK8" i="10"/>
  <c r="CK10" i="10"/>
  <c r="CK11" i="10"/>
  <c r="CK12" i="10"/>
  <c r="CK13" i="10"/>
  <c r="CK14" i="10"/>
  <c r="CK15" i="10"/>
  <c r="CK16" i="10"/>
  <c r="CK17" i="10"/>
  <c r="CK18" i="10"/>
  <c r="CK19" i="10"/>
  <c r="CK20" i="10"/>
  <c r="CK21" i="10"/>
  <c r="CK22" i="10"/>
  <c r="CK23" i="10"/>
  <c r="CK24" i="10"/>
  <c r="CK25" i="10"/>
  <c r="CK26" i="10"/>
  <c r="CK27" i="10"/>
  <c r="CK28" i="10"/>
  <c r="CK29" i="10"/>
  <c r="CK30" i="10"/>
  <c r="CK31" i="10"/>
  <c r="CK32" i="10"/>
  <c r="CK33" i="10"/>
  <c r="CK34" i="10"/>
  <c r="CK35" i="10"/>
  <c r="CK36" i="10"/>
  <c r="CK37" i="10"/>
  <c r="CK38" i="10"/>
  <c r="CK39" i="10"/>
  <c r="CK40" i="10"/>
  <c r="CK41" i="10"/>
  <c r="CK42" i="10"/>
  <c r="CK43" i="10"/>
  <c r="CK44" i="10"/>
  <c r="CK45" i="10"/>
  <c r="CK6" i="10"/>
  <c r="CL6" i="10" s="1"/>
  <c r="CV45" i="9"/>
  <c r="CV10" i="9"/>
  <c r="CV11" i="9"/>
  <c r="CV12" i="9"/>
  <c r="CV13" i="9"/>
  <c r="CV14" i="9"/>
  <c r="CV15" i="9"/>
  <c r="CV16" i="9"/>
  <c r="CV17" i="9"/>
  <c r="CV18" i="9"/>
  <c r="CV19" i="9"/>
  <c r="CV20" i="9"/>
  <c r="CV21" i="9"/>
  <c r="CV22" i="9"/>
  <c r="CV23" i="9"/>
  <c r="CV24" i="9"/>
  <c r="CV25" i="9"/>
  <c r="CV26" i="9"/>
  <c r="CV27" i="9"/>
  <c r="CV28" i="9"/>
  <c r="CV29" i="9"/>
  <c r="CV30" i="9"/>
  <c r="CV31" i="9"/>
  <c r="CV32" i="9"/>
  <c r="CV33" i="9"/>
  <c r="CV34" i="9"/>
  <c r="CV35" i="9"/>
  <c r="CV36" i="9"/>
  <c r="CV37" i="9"/>
  <c r="CV38" i="9"/>
  <c r="CV39" i="9"/>
  <c r="CV40" i="9"/>
  <c r="CV41" i="9"/>
  <c r="CV42" i="9"/>
  <c r="CV43" i="9"/>
  <c r="CV44" i="9"/>
  <c r="CV7" i="9"/>
  <c r="CV8" i="9"/>
  <c r="CV6" i="9"/>
  <c r="CR8" i="9"/>
  <c r="CR9" i="9"/>
  <c r="CR10" i="9"/>
  <c r="CR11" i="9"/>
  <c r="CR12" i="9"/>
  <c r="CR13" i="9"/>
  <c r="CR14" i="9"/>
  <c r="CR15" i="9"/>
  <c r="CR16" i="9"/>
  <c r="CR17" i="9"/>
  <c r="CR18" i="9"/>
  <c r="CR19" i="9"/>
  <c r="CR20" i="9"/>
  <c r="CR21" i="9"/>
  <c r="CR22" i="9"/>
  <c r="CR23" i="9"/>
  <c r="CR24" i="9"/>
  <c r="CR25" i="9"/>
  <c r="CR26" i="9"/>
  <c r="CR27" i="9"/>
  <c r="CR28" i="9"/>
  <c r="CR29" i="9"/>
  <c r="CR30" i="9"/>
  <c r="CR31" i="9"/>
  <c r="CR32" i="9"/>
  <c r="CR33" i="9"/>
  <c r="CR34" i="9"/>
  <c r="CR35" i="9"/>
  <c r="CR36" i="9"/>
  <c r="CR37" i="9"/>
  <c r="CR38" i="9"/>
  <c r="CR39" i="9"/>
  <c r="CR40" i="9"/>
  <c r="CR41" i="9"/>
  <c r="CR42" i="9"/>
  <c r="CR43" i="9"/>
  <c r="CR44" i="9"/>
  <c r="CR45" i="9"/>
  <c r="CR7" i="9"/>
  <c r="CR6" i="9"/>
  <c r="G10" i="8" l="1"/>
  <c r="H10" i="8" s="1"/>
  <c r="I10" i="8" s="1"/>
  <c r="K10" i="8" s="1"/>
  <c r="CY22" i="13"/>
  <c r="CY26" i="13"/>
  <c r="CY33" i="13"/>
  <c r="CY43" i="13"/>
  <c r="CU21" i="13"/>
  <c r="CV21" i="13" s="1"/>
  <c r="CW21" i="13" s="1"/>
  <c r="G16" i="8"/>
  <c r="H16" i="8" s="1"/>
  <c r="I16" i="8" s="1"/>
  <c r="K16" i="8" s="1"/>
  <c r="G12" i="8"/>
  <c r="H12" i="8" s="1"/>
  <c r="I12" i="8" s="1"/>
  <c r="K12" i="8" s="1"/>
  <c r="CY41" i="13"/>
  <c r="CY21" i="13"/>
  <c r="CY14" i="13"/>
  <c r="G18" i="8"/>
  <c r="H18" i="8" s="1"/>
  <c r="I18" i="8" s="1"/>
  <c r="K18" i="8" s="1"/>
  <c r="CY40" i="13"/>
  <c r="CY20" i="13"/>
  <c r="CY29" i="13"/>
  <c r="CU23" i="13"/>
  <c r="CV23" i="13" s="1"/>
  <c r="CW23" i="13" s="1"/>
  <c r="F23" i="8"/>
  <c r="G23" i="8" s="1"/>
  <c r="H23" i="8" s="1"/>
  <c r="I23" i="8" s="1"/>
  <c r="K23" i="8" s="1"/>
  <c r="CU25" i="13"/>
  <c r="CV25" i="13" s="1"/>
  <c r="CW25" i="13" s="1"/>
  <c r="F25" i="8"/>
  <c r="G25" i="8" s="1"/>
  <c r="H25" i="8" s="1"/>
  <c r="I25" i="8" s="1"/>
  <c r="K25" i="8" s="1"/>
  <c r="CY7" i="13"/>
  <c r="CY38" i="12"/>
  <c r="CY35" i="12"/>
  <c r="CU20" i="12"/>
  <c r="CV20" i="12" s="1"/>
  <c r="CW20" i="12" s="1"/>
  <c r="F20" i="8"/>
  <c r="G20" i="8" s="1"/>
  <c r="H20" i="8" s="1"/>
  <c r="I20" i="8" s="1"/>
  <c r="K20" i="8" s="1"/>
  <c r="CY12" i="12"/>
  <c r="CU10" i="12"/>
  <c r="CV10" i="12" s="1"/>
  <c r="CW10" i="12" s="1"/>
  <c r="CO11" i="17"/>
  <c r="CY11" i="17" s="1"/>
  <c r="CI11" i="17"/>
  <c r="CI14" i="17"/>
  <c r="CO14" i="17"/>
  <c r="CY14" i="17" s="1"/>
  <c r="CY7" i="17"/>
  <c r="CI17" i="17"/>
  <c r="CO17" i="17"/>
  <c r="CY17" i="17" s="1"/>
  <c r="CI25" i="17"/>
  <c r="CO25" i="17"/>
  <c r="CY25" i="17" s="1"/>
  <c r="CY19" i="17"/>
  <c r="CI10" i="17"/>
  <c r="CO10" i="17"/>
  <c r="CY10" i="17" s="1"/>
  <c r="CI21" i="17"/>
  <c r="CO21" i="17"/>
  <c r="CY21" i="17" s="1"/>
  <c r="CI29" i="17"/>
  <c r="CO29" i="17"/>
  <c r="CY29" i="17" s="1"/>
  <c r="CY6" i="17"/>
  <c r="CY12" i="17"/>
  <c r="CY31" i="17"/>
  <c r="CI27" i="17"/>
  <c r="CO27" i="17"/>
  <c r="CY27" i="17" s="1"/>
  <c r="CI23" i="17"/>
  <c r="CO23" i="17"/>
  <c r="CY23" i="17" s="1"/>
  <c r="CY8" i="17"/>
  <c r="CY13" i="17"/>
  <c r="CI23" i="16"/>
  <c r="CO23" i="16"/>
  <c r="CY23" i="16" s="1"/>
  <c r="CI18" i="16"/>
  <c r="CO18" i="16"/>
  <c r="CY18" i="16" s="1"/>
  <c r="CI25" i="16"/>
  <c r="CO25" i="16"/>
  <c r="CY25" i="16" s="1"/>
  <c r="CY27" i="16"/>
  <c r="CY16" i="16"/>
  <c r="CY14" i="16"/>
  <c r="CY29" i="16"/>
  <c r="CI23" i="15"/>
  <c r="CO23" i="15"/>
  <c r="CY23" i="15" s="1"/>
  <c r="CI25" i="15"/>
  <c r="CO25" i="15"/>
  <c r="CY25" i="15" s="1"/>
  <c r="CI18" i="15"/>
  <c r="CO18" i="15"/>
  <c r="CY18" i="15" s="1"/>
  <c r="CI31" i="14"/>
  <c r="CO31" i="14"/>
  <c r="CY31" i="14" s="1"/>
  <c r="CO6" i="14"/>
  <c r="CY6" i="14" s="1"/>
  <c r="CI6" i="14"/>
  <c r="CO17" i="14"/>
  <c r="CY17" i="14" s="1"/>
  <c r="CI17" i="14"/>
  <c r="CI23" i="14"/>
  <c r="CO23" i="14"/>
  <c r="CY23" i="14" s="1"/>
  <c r="CI7" i="14"/>
  <c r="CO7" i="14"/>
  <c r="CY7" i="14" s="1"/>
  <c r="CI21" i="14"/>
  <c r="CO21" i="14"/>
  <c r="CY21" i="14" s="1"/>
  <c r="CI29" i="14"/>
  <c r="CO29" i="14"/>
  <c r="CY29" i="14" s="1"/>
  <c r="CO13" i="14"/>
  <c r="CY13" i="14" s="1"/>
  <c r="CI13" i="14"/>
  <c r="CO15" i="14"/>
  <c r="CY15" i="14" s="1"/>
  <c r="CI15" i="14"/>
  <c r="CY8" i="14"/>
  <c r="CI12" i="14"/>
  <c r="CO12" i="14"/>
  <c r="CY12" i="14" s="1"/>
  <c r="CI23" i="13"/>
  <c r="CO23" i="13"/>
  <c r="CY23" i="13" s="1"/>
  <c r="CI25" i="13"/>
  <c r="CO25" i="13"/>
  <c r="CY25" i="13" s="1"/>
  <c r="CI18" i="13"/>
  <c r="CO18" i="13"/>
  <c r="CY18" i="13" s="1"/>
  <c r="CY7" i="12"/>
  <c r="CY30" i="12"/>
  <c r="CY28" i="12"/>
  <c r="CY14" i="12"/>
  <c r="CI10" i="12"/>
  <c r="CO10" i="12"/>
  <c r="CY10" i="12" s="1"/>
  <c r="CI26" i="12"/>
  <c r="CO26" i="12"/>
  <c r="CY26" i="12" s="1"/>
  <c r="CY22" i="12"/>
  <c r="CI20" i="12"/>
  <c r="CO20" i="12"/>
  <c r="CY20" i="12" s="1"/>
  <c r="CI24" i="12"/>
  <c r="CO24" i="12"/>
  <c r="CY24" i="12" s="1"/>
  <c r="CS38" i="11"/>
  <c r="AK42" i="11"/>
  <c r="AK26" i="11"/>
  <c r="AK25" i="11"/>
  <c r="CT28" i="11"/>
  <c r="CT24" i="11"/>
  <c r="AK20" i="11"/>
  <c r="AK6" i="11"/>
  <c r="AK10" i="11"/>
  <c r="AK8" i="11"/>
  <c r="CS26" i="11"/>
  <c r="CS7" i="11"/>
  <c r="CF18" i="11"/>
  <c r="CS18" i="11"/>
  <c r="CF14" i="11"/>
  <c r="CS14" i="11"/>
  <c r="CF22" i="11"/>
  <c r="CS22" i="11"/>
  <c r="CO24" i="11"/>
  <c r="CI24" i="11"/>
  <c r="CF12" i="11"/>
  <c r="CS12" i="11"/>
  <c r="BQ42" i="11"/>
  <c r="BQ40" i="11"/>
  <c r="BQ38" i="11"/>
  <c r="BQ36" i="11"/>
  <c r="BQ43" i="11"/>
  <c r="BQ41" i="11"/>
  <c r="BQ39" i="11"/>
  <c r="BQ37" i="11"/>
  <c r="BQ35" i="11"/>
  <c r="CS33" i="11"/>
  <c r="BQ33" i="11"/>
  <c r="BQ30" i="11"/>
  <c r="BZ29" i="11"/>
  <c r="CB29" i="11"/>
  <c r="CE29" i="11" s="1"/>
  <c r="CF28" i="11"/>
  <c r="CS28" i="11"/>
  <c r="CU28" i="11" s="1"/>
  <c r="CV28" i="11" s="1"/>
  <c r="CW28" i="11" s="1"/>
  <c r="BQ25" i="11"/>
  <c r="BZ21" i="11"/>
  <c r="CB21" i="11"/>
  <c r="BQ19" i="11"/>
  <c r="BZ17" i="11"/>
  <c r="CB17" i="11"/>
  <c r="BZ31" i="11"/>
  <c r="CB31" i="11"/>
  <c r="CE31" i="11" s="1"/>
  <c r="BQ27" i="11"/>
  <c r="BZ23" i="11"/>
  <c r="CE23" i="11" s="1"/>
  <c r="CB23" i="11"/>
  <c r="CS20" i="11"/>
  <c r="BQ20" i="11"/>
  <c r="CO28" i="11"/>
  <c r="CI28" i="11"/>
  <c r="BQ11" i="11"/>
  <c r="BQ6" i="11"/>
  <c r="BZ15" i="11"/>
  <c r="CB15" i="11"/>
  <c r="BZ13" i="11"/>
  <c r="CE13" i="11" s="1"/>
  <c r="CB13" i="11"/>
  <c r="BQ8" i="11"/>
  <c r="CT8" i="11" s="1"/>
  <c r="CS32" i="11"/>
  <c r="CS30" i="11"/>
  <c r="AK29" i="11"/>
  <c r="BQ26" i="11"/>
  <c r="BT25" i="11"/>
  <c r="BU25" i="11" s="1"/>
  <c r="CT25" i="11"/>
  <c r="BZ25" i="11"/>
  <c r="CB25" i="11"/>
  <c r="CE25" i="11" s="1"/>
  <c r="CF24" i="11"/>
  <c r="CS24" i="11"/>
  <c r="CU24" i="11" s="1"/>
  <c r="CV24" i="11" s="1"/>
  <c r="CW24" i="11" s="1"/>
  <c r="AK21" i="11"/>
  <c r="BZ19" i="11"/>
  <c r="CB19" i="11"/>
  <c r="AK17" i="11"/>
  <c r="BQ32" i="11"/>
  <c r="AK31" i="11"/>
  <c r="BZ27" i="11"/>
  <c r="CB27" i="11"/>
  <c r="CE27" i="11" s="1"/>
  <c r="AK23" i="11"/>
  <c r="BQ22" i="11"/>
  <c r="BQ18" i="11"/>
  <c r="BQ14" i="11"/>
  <c r="BQ12" i="11"/>
  <c r="BZ11" i="11"/>
  <c r="CB11" i="11"/>
  <c r="BQ7" i="11"/>
  <c r="BT6" i="11"/>
  <c r="BU6" i="11" s="1"/>
  <c r="CT6" i="11"/>
  <c r="BZ6" i="11"/>
  <c r="CB6" i="11"/>
  <c r="BQ16" i="11"/>
  <c r="AK15" i="11"/>
  <c r="AK13" i="11"/>
  <c r="CS10" i="11"/>
  <c r="BQ10" i="11"/>
  <c r="BT8" i="11"/>
  <c r="BU8" i="11" s="1"/>
  <c r="BZ8" i="11"/>
  <c r="CB8" i="11"/>
  <c r="CS16" i="11"/>
  <c r="BQ44" i="10"/>
  <c r="BQ45" i="10"/>
  <c r="Q11" i="10"/>
  <c r="Q12" i="10"/>
  <c r="Q13" i="10"/>
  <c r="Q14" i="10"/>
  <c r="Q15" i="10"/>
  <c r="Q16" i="10"/>
  <c r="Q17" i="10"/>
  <c r="Q18" i="10"/>
  <c r="Q19" i="10"/>
  <c r="Q20" i="10"/>
  <c r="Q21" i="10"/>
  <c r="Q22" i="10"/>
  <c r="Q23" i="10"/>
  <c r="Q24" i="10"/>
  <c r="Q25" i="10"/>
  <c r="Q26" i="10"/>
  <c r="Q27" i="10"/>
  <c r="Q28" i="10"/>
  <c r="Q29" i="10"/>
  <c r="Q30" i="10"/>
  <c r="Q31" i="10"/>
  <c r="Q32" i="10"/>
  <c r="Q33" i="10"/>
  <c r="Q10" i="10"/>
  <c r="Q7" i="10"/>
  <c r="Q8" i="10"/>
  <c r="Q6" i="10"/>
  <c r="K11" i="10"/>
  <c r="BV11" i="10" s="1"/>
  <c r="K12" i="10"/>
  <c r="K13" i="10"/>
  <c r="BV13" i="10" s="1"/>
  <c r="K14" i="10"/>
  <c r="K15" i="10"/>
  <c r="BV15" i="10" s="1"/>
  <c r="K16" i="10"/>
  <c r="K17" i="10"/>
  <c r="BV17" i="10" s="1"/>
  <c r="K18" i="10"/>
  <c r="K19" i="10"/>
  <c r="BV19" i="10" s="1"/>
  <c r="K20" i="10"/>
  <c r="K21" i="10"/>
  <c r="BV21" i="10" s="1"/>
  <c r="K22" i="10"/>
  <c r="K23" i="10"/>
  <c r="BV23" i="10" s="1"/>
  <c r="K24" i="10"/>
  <c r="K25" i="10"/>
  <c r="BV25" i="10" s="1"/>
  <c r="K26" i="10"/>
  <c r="K27" i="10"/>
  <c r="BV27" i="10" s="1"/>
  <c r="K28" i="10"/>
  <c r="K29" i="10"/>
  <c r="BV29" i="10" s="1"/>
  <c r="K30" i="10"/>
  <c r="K31" i="10"/>
  <c r="BV31" i="10" s="1"/>
  <c r="K32" i="10"/>
  <c r="K33" i="10"/>
  <c r="BV33" i="10" s="1"/>
  <c r="K34" i="10"/>
  <c r="K35" i="10"/>
  <c r="K36" i="10"/>
  <c r="K37" i="10"/>
  <c r="K38" i="10"/>
  <c r="K39" i="10"/>
  <c r="K40" i="10"/>
  <c r="K41" i="10"/>
  <c r="K42" i="10"/>
  <c r="K43" i="10"/>
  <c r="K44" i="10"/>
  <c r="K45" i="10"/>
  <c r="K10" i="10"/>
  <c r="K7" i="10"/>
  <c r="BV7" i="10" s="1"/>
  <c r="K8" i="10"/>
  <c r="K6" i="10"/>
  <c r="BV6" i="10" s="1"/>
  <c r="AA11" i="10"/>
  <c r="AA12" i="10"/>
  <c r="AA13" i="10"/>
  <c r="AA14" i="10"/>
  <c r="AA15" i="10"/>
  <c r="AA16" i="10"/>
  <c r="AA17" i="10"/>
  <c r="AA18" i="10"/>
  <c r="AA19" i="10"/>
  <c r="AA20" i="10"/>
  <c r="AA21" i="10"/>
  <c r="AA22" i="10"/>
  <c r="AA23" i="10"/>
  <c r="AA24" i="10"/>
  <c r="AA25" i="10"/>
  <c r="AA26" i="10"/>
  <c r="AA27" i="10"/>
  <c r="AA28" i="10"/>
  <c r="AA29" i="10"/>
  <c r="AA30" i="10"/>
  <c r="AA31" i="10"/>
  <c r="AA32" i="10"/>
  <c r="AA33" i="10"/>
  <c r="AA34" i="10"/>
  <c r="AA35" i="10"/>
  <c r="AA36" i="10"/>
  <c r="AA37" i="10"/>
  <c r="AA38" i="10"/>
  <c r="AA39" i="10"/>
  <c r="AA40" i="10"/>
  <c r="AA41" i="10"/>
  <c r="AA42" i="10"/>
  <c r="AA43" i="10"/>
  <c r="AA44" i="10"/>
  <c r="AA45" i="10"/>
  <c r="AA10" i="10"/>
  <c r="AA7" i="10"/>
  <c r="AA8" i="10"/>
  <c r="AA6" i="10"/>
  <c r="CE6" i="11" l="1"/>
  <c r="CE11" i="11"/>
  <c r="CE19" i="11"/>
  <c r="CF19" i="11" s="1"/>
  <c r="CE15" i="11"/>
  <c r="CE17" i="11"/>
  <c r="CF17" i="11" s="1"/>
  <c r="CE21" i="11"/>
  <c r="CF21" i="11" s="1"/>
  <c r="CE8" i="11"/>
  <c r="CF8" i="11" s="1"/>
  <c r="CS8" i="11"/>
  <c r="CU8" i="11" s="1"/>
  <c r="CV8" i="11" s="1"/>
  <c r="CW8" i="11" s="1"/>
  <c r="CO8" i="11"/>
  <c r="CF27" i="11"/>
  <c r="CS27" i="11"/>
  <c r="CF25" i="11"/>
  <c r="CS25" i="11"/>
  <c r="CU25" i="11" s="1"/>
  <c r="CV25" i="11" s="1"/>
  <c r="CW25" i="11" s="1"/>
  <c r="CF13" i="11"/>
  <c r="CS13" i="11"/>
  <c r="CS17" i="11"/>
  <c r="CS21" i="11"/>
  <c r="CF6" i="11"/>
  <c r="CS6" i="11"/>
  <c r="CU6" i="11" s="1"/>
  <c r="CV6" i="11" s="1"/>
  <c r="CW6" i="11" s="1"/>
  <c r="CF11" i="11"/>
  <c r="CS11" i="11"/>
  <c r="CS19" i="11"/>
  <c r="CI25" i="11"/>
  <c r="CO25" i="11"/>
  <c r="CY25" i="11" s="1"/>
  <c r="CF15" i="11"/>
  <c r="CS15" i="11"/>
  <c r="CF23" i="11"/>
  <c r="CS23" i="11"/>
  <c r="CF31" i="11"/>
  <c r="CS31" i="11"/>
  <c r="CF29" i="11"/>
  <c r="CS29" i="11"/>
  <c r="BQ13" i="11"/>
  <c r="BQ15" i="11"/>
  <c r="CT7" i="11"/>
  <c r="CU7" i="11" s="1"/>
  <c r="CV7" i="11" s="1"/>
  <c r="CW7" i="11" s="1"/>
  <c r="BT7" i="11"/>
  <c r="BU7" i="11" s="1"/>
  <c r="BQ31" i="11"/>
  <c r="BQ29" i="11"/>
  <c r="CI6" i="11"/>
  <c r="CO6" i="11"/>
  <c r="CT11" i="11"/>
  <c r="BT11" i="11"/>
  <c r="BU11" i="11" s="1"/>
  <c r="CT20" i="11"/>
  <c r="BT20" i="11"/>
  <c r="BU20" i="11" s="1"/>
  <c r="CU20" i="11"/>
  <c r="CV20" i="11" s="1"/>
  <c r="CW20" i="11" s="1"/>
  <c r="CT27" i="11"/>
  <c r="BT27" i="11"/>
  <c r="BU27" i="11" s="1"/>
  <c r="BT19" i="11"/>
  <c r="BU19" i="11" s="1"/>
  <c r="CT19" i="11"/>
  <c r="CT43" i="11"/>
  <c r="CU43" i="11" s="1"/>
  <c r="CV43" i="11" s="1"/>
  <c r="CW43" i="11" s="1"/>
  <c r="BT43" i="11"/>
  <c r="BU43" i="11" s="1"/>
  <c r="CT36" i="11"/>
  <c r="CU36" i="11" s="1"/>
  <c r="CV36" i="11" s="1"/>
  <c r="CW36" i="11" s="1"/>
  <c r="BT36" i="11"/>
  <c r="BU36" i="11" s="1"/>
  <c r="CT38" i="11"/>
  <c r="CU38" i="11" s="1"/>
  <c r="CV38" i="11" s="1"/>
  <c r="CW38" i="11" s="1"/>
  <c r="BT38" i="11"/>
  <c r="BU38" i="11" s="1"/>
  <c r="CT40" i="11"/>
  <c r="CU40" i="11" s="1"/>
  <c r="CV40" i="11" s="1"/>
  <c r="CW40" i="11" s="1"/>
  <c r="BT40" i="11"/>
  <c r="BU40" i="11" s="1"/>
  <c r="BT42" i="11"/>
  <c r="BU42" i="11" s="1"/>
  <c r="CT42" i="11"/>
  <c r="CU42" i="11" s="1"/>
  <c r="CV42" i="11" s="1"/>
  <c r="CW42" i="11" s="1"/>
  <c r="CY24" i="11"/>
  <c r="CT10" i="11"/>
  <c r="BT10" i="11"/>
  <c r="BU10" i="11" s="1"/>
  <c r="CU10" i="11"/>
  <c r="CV10" i="11" s="1"/>
  <c r="CW10" i="11" s="1"/>
  <c r="CT16" i="11"/>
  <c r="CU16" i="11" s="1"/>
  <c r="CV16" i="11" s="1"/>
  <c r="CW16" i="11" s="1"/>
  <c r="BT16" i="11"/>
  <c r="BU16" i="11" s="1"/>
  <c r="CT12" i="11"/>
  <c r="CU12" i="11" s="1"/>
  <c r="CV12" i="11" s="1"/>
  <c r="CW12" i="11" s="1"/>
  <c r="BT12" i="11"/>
  <c r="BU12" i="11" s="1"/>
  <c r="CT14" i="11"/>
  <c r="BT14" i="11"/>
  <c r="BU14" i="11" s="1"/>
  <c r="CT18" i="11"/>
  <c r="CU18" i="11" s="1"/>
  <c r="CV18" i="11" s="1"/>
  <c r="CW18" i="11" s="1"/>
  <c r="BT18" i="11"/>
  <c r="BU18" i="11" s="1"/>
  <c r="BT22" i="11"/>
  <c r="BU22" i="11" s="1"/>
  <c r="CT22" i="11"/>
  <c r="BQ23" i="11"/>
  <c r="CT32" i="11"/>
  <c r="CU32" i="11" s="1"/>
  <c r="CV32" i="11" s="1"/>
  <c r="CW32" i="11" s="1"/>
  <c r="BT32" i="11"/>
  <c r="BU32" i="11" s="1"/>
  <c r="BQ17" i="11"/>
  <c r="BQ21" i="11"/>
  <c r="CT26" i="11"/>
  <c r="CU26" i="11" s="1"/>
  <c r="CV26" i="11" s="1"/>
  <c r="CW26" i="11" s="1"/>
  <c r="BT26" i="11"/>
  <c r="BU26" i="11" s="1"/>
  <c r="CY28" i="11"/>
  <c r="CT30" i="11"/>
  <c r="CU30" i="11" s="1"/>
  <c r="CV30" i="11" s="1"/>
  <c r="CW30" i="11" s="1"/>
  <c r="BT30" i="11"/>
  <c r="BU30" i="11" s="1"/>
  <c r="CT33" i="11"/>
  <c r="BT33" i="11"/>
  <c r="BU33" i="11" s="1"/>
  <c r="CU33" i="11"/>
  <c r="CV33" i="11" s="1"/>
  <c r="CW33" i="11" s="1"/>
  <c r="BT35" i="11"/>
  <c r="BU35" i="11" s="1"/>
  <c r="CT35" i="11"/>
  <c r="BT37" i="11"/>
  <c r="BU37" i="11" s="1"/>
  <c r="CT37" i="11"/>
  <c r="CU37" i="11" s="1"/>
  <c r="CV37" i="11" s="1"/>
  <c r="CW37" i="11" s="1"/>
  <c r="CT39" i="11"/>
  <c r="CU39" i="11" s="1"/>
  <c r="CV39" i="11" s="1"/>
  <c r="CW39" i="11" s="1"/>
  <c r="BT39" i="11"/>
  <c r="BU39" i="11" s="1"/>
  <c r="CT41" i="11"/>
  <c r="CU41" i="11" s="1"/>
  <c r="CV41" i="11" s="1"/>
  <c r="CW41" i="11" s="1"/>
  <c r="BT41" i="11"/>
  <c r="BU41" i="11" s="1"/>
  <c r="CU22" i="11"/>
  <c r="CV22" i="11" s="1"/>
  <c r="CW22" i="11" s="1"/>
  <c r="CU14" i="11"/>
  <c r="CV14" i="11" s="1"/>
  <c r="CW14" i="11" s="1"/>
  <c r="CS34" i="10"/>
  <c r="BV8" i="10"/>
  <c r="BV10" i="10"/>
  <c r="BV32" i="10"/>
  <c r="BV30" i="10"/>
  <c r="BV28" i="10"/>
  <c r="BV26" i="10"/>
  <c r="BV24" i="10"/>
  <c r="BV22" i="10"/>
  <c r="BV20" i="10"/>
  <c r="BV18" i="10"/>
  <c r="BV16" i="10"/>
  <c r="BV14" i="10"/>
  <c r="BV12" i="10"/>
  <c r="CK8" i="9"/>
  <c r="CK10" i="9"/>
  <c r="CK12" i="9"/>
  <c r="CK14" i="9"/>
  <c r="CK16" i="9"/>
  <c r="CK18" i="9"/>
  <c r="CK20" i="9"/>
  <c r="CK22" i="9"/>
  <c r="CK24" i="9"/>
  <c r="CK26" i="9"/>
  <c r="CK28" i="9"/>
  <c r="CK30" i="9"/>
  <c r="CK32" i="9"/>
  <c r="CK34" i="9"/>
  <c r="CK36" i="9"/>
  <c r="CK38" i="9"/>
  <c r="CK40" i="9"/>
  <c r="CK42" i="9"/>
  <c r="CK44" i="9"/>
  <c r="CJ7" i="9"/>
  <c r="CK7" i="9" s="1"/>
  <c r="CJ8" i="9"/>
  <c r="CJ9" i="9"/>
  <c r="CK9" i="9" s="1"/>
  <c r="CJ10" i="9"/>
  <c r="CJ11" i="9"/>
  <c r="CK11" i="9" s="1"/>
  <c r="CJ12" i="9"/>
  <c r="CJ13" i="9"/>
  <c r="CK13" i="9" s="1"/>
  <c r="CJ14" i="9"/>
  <c r="CJ15" i="9"/>
  <c r="CK15" i="9" s="1"/>
  <c r="CJ16" i="9"/>
  <c r="CJ17" i="9"/>
  <c r="CK17" i="9" s="1"/>
  <c r="CJ18" i="9"/>
  <c r="CJ19" i="9"/>
  <c r="CK19" i="9" s="1"/>
  <c r="CJ20" i="9"/>
  <c r="CJ21" i="9"/>
  <c r="CK21" i="9" s="1"/>
  <c r="CJ22" i="9"/>
  <c r="CJ23" i="9"/>
  <c r="CK23" i="9" s="1"/>
  <c r="CJ24" i="9"/>
  <c r="CJ25" i="9"/>
  <c r="CK25" i="9" s="1"/>
  <c r="CJ26" i="9"/>
  <c r="CJ27" i="9"/>
  <c r="CK27" i="9" s="1"/>
  <c r="CJ28" i="9"/>
  <c r="CJ29" i="9"/>
  <c r="CK29" i="9" s="1"/>
  <c r="CJ30" i="9"/>
  <c r="CJ31" i="9"/>
  <c r="CK31" i="9" s="1"/>
  <c r="CJ32" i="9"/>
  <c r="CJ33" i="9"/>
  <c r="CK33" i="9" s="1"/>
  <c r="CJ34" i="9"/>
  <c r="CJ35" i="9"/>
  <c r="CK35" i="9" s="1"/>
  <c r="CJ36" i="9"/>
  <c r="CJ37" i="9"/>
  <c r="CK37" i="9" s="1"/>
  <c r="CJ38" i="9"/>
  <c r="CJ39" i="9"/>
  <c r="CK39" i="9" s="1"/>
  <c r="CJ40" i="9"/>
  <c r="CJ41" i="9"/>
  <c r="CK41" i="9" s="1"/>
  <c r="CJ42" i="9"/>
  <c r="CJ43" i="9"/>
  <c r="CK43" i="9" s="1"/>
  <c r="CJ44" i="9"/>
  <c r="CJ45" i="9"/>
  <c r="CK45" i="9" s="1"/>
  <c r="CJ6" i="9"/>
  <c r="CK6" i="9"/>
  <c r="BU9" i="9"/>
  <c r="CU35" i="11" l="1"/>
  <c r="CV35" i="11" s="1"/>
  <c r="CW35" i="11" s="1"/>
  <c r="F35" i="8"/>
  <c r="G35" i="8" s="1"/>
  <c r="H35" i="8" s="1"/>
  <c r="I35" i="8" s="1"/>
  <c r="K35" i="8" s="1"/>
  <c r="CY6" i="11"/>
  <c r="CY8" i="11"/>
  <c r="CI8" i="11"/>
  <c r="CI41" i="11"/>
  <c r="CO41" i="11"/>
  <c r="CY41" i="11" s="1"/>
  <c r="CI39" i="11"/>
  <c r="CO39" i="11"/>
  <c r="CY39" i="11" s="1"/>
  <c r="CT21" i="11"/>
  <c r="BT21" i="11"/>
  <c r="BU21" i="11" s="1"/>
  <c r="CO22" i="11"/>
  <c r="CY22" i="11" s="1"/>
  <c r="CI22" i="11"/>
  <c r="CO10" i="11"/>
  <c r="CY10" i="11" s="1"/>
  <c r="CI10" i="11"/>
  <c r="CI42" i="11"/>
  <c r="CO42" i="11"/>
  <c r="CY42" i="11" s="1"/>
  <c r="CO19" i="11"/>
  <c r="CI19" i="11"/>
  <c r="CO20" i="11"/>
  <c r="CY20" i="11" s="1"/>
  <c r="CI20" i="11"/>
  <c r="CI11" i="11"/>
  <c r="CO11" i="11"/>
  <c r="CT31" i="11"/>
  <c r="CU31" i="11" s="1"/>
  <c r="CV31" i="11" s="1"/>
  <c r="CW31" i="11" s="1"/>
  <c r="BT31" i="11"/>
  <c r="BU31" i="11" s="1"/>
  <c r="CT15" i="11"/>
  <c r="CU15" i="11" s="1"/>
  <c r="CV15" i="11" s="1"/>
  <c r="CW15" i="11" s="1"/>
  <c r="BT15" i="11"/>
  <c r="BU15" i="11" s="1"/>
  <c r="CI37" i="11"/>
  <c r="CO37" i="11"/>
  <c r="CY37" i="11" s="1"/>
  <c r="CI35" i="11"/>
  <c r="CO35" i="11"/>
  <c r="CY35" i="11" s="1"/>
  <c r="CO33" i="11"/>
  <c r="CY33" i="11" s="1"/>
  <c r="CI33" i="11"/>
  <c r="CO30" i="11"/>
  <c r="CY30" i="11" s="1"/>
  <c r="CI30" i="11"/>
  <c r="CO26" i="11"/>
  <c r="CY26" i="11" s="1"/>
  <c r="CI26" i="11"/>
  <c r="BT17" i="11"/>
  <c r="BU17" i="11" s="1"/>
  <c r="CT17" i="11"/>
  <c r="CO32" i="11"/>
  <c r="CY32" i="11" s="1"/>
  <c r="CI32" i="11"/>
  <c r="BT23" i="11"/>
  <c r="BU23" i="11" s="1"/>
  <c r="CT23" i="11"/>
  <c r="CO18" i="11"/>
  <c r="CY18" i="11" s="1"/>
  <c r="CI18" i="11"/>
  <c r="CO14" i="11"/>
  <c r="CY14" i="11" s="1"/>
  <c r="CI14" i="11"/>
  <c r="CO12" i="11"/>
  <c r="CY12" i="11" s="1"/>
  <c r="CI12" i="11"/>
  <c r="CO16" i="11"/>
  <c r="CY16" i="11" s="1"/>
  <c r="CI16" i="11"/>
  <c r="CI40" i="11"/>
  <c r="CO40" i="11"/>
  <c r="CY40" i="11" s="1"/>
  <c r="CI38" i="11"/>
  <c r="CO38" i="11"/>
  <c r="CY38" i="11" s="1"/>
  <c r="CI36" i="11"/>
  <c r="CO36" i="11"/>
  <c r="CY36" i="11" s="1"/>
  <c r="CO43" i="11"/>
  <c r="CY43" i="11" s="1"/>
  <c r="CI43" i="11"/>
  <c r="CI27" i="11"/>
  <c r="CO27" i="11"/>
  <c r="CT29" i="11"/>
  <c r="BT29" i="11"/>
  <c r="BU29" i="11" s="1"/>
  <c r="CO7" i="11"/>
  <c r="CY7" i="11" s="1"/>
  <c r="CI7" i="11"/>
  <c r="BT13" i="11"/>
  <c r="BU13" i="11" s="1"/>
  <c r="CT13" i="11"/>
  <c r="CU13" i="11" s="1"/>
  <c r="CV13" i="11" s="1"/>
  <c r="CW13" i="11" s="1"/>
  <c r="CU29" i="11"/>
  <c r="CV29" i="11" s="1"/>
  <c r="CW29" i="11" s="1"/>
  <c r="CU23" i="11"/>
  <c r="CV23" i="11" s="1"/>
  <c r="CW23" i="11" s="1"/>
  <c r="CU19" i="11"/>
  <c r="CV19" i="11" s="1"/>
  <c r="CW19" i="11" s="1"/>
  <c r="CU11" i="11"/>
  <c r="CV11" i="11" s="1"/>
  <c r="CW11" i="11" s="1"/>
  <c r="CU21" i="11"/>
  <c r="CV21" i="11" s="1"/>
  <c r="CW21" i="11" s="1"/>
  <c r="CU17" i="11"/>
  <c r="CV17" i="11" s="1"/>
  <c r="CW17" i="11" s="1"/>
  <c r="CU27" i="11"/>
  <c r="CV27" i="11" s="1"/>
  <c r="CW27" i="11" s="1"/>
  <c r="CQ34" i="7"/>
  <c r="CI13" i="11" l="1"/>
  <c r="CO13" i="11"/>
  <c r="CY13" i="11" s="1"/>
  <c r="CI23" i="11"/>
  <c r="CO23" i="11"/>
  <c r="CY23" i="11" s="1"/>
  <c r="CI17" i="11"/>
  <c r="CO17" i="11"/>
  <c r="CY17" i="11" s="1"/>
  <c r="CY19" i="11"/>
  <c r="CI29" i="11"/>
  <c r="CO29" i="11"/>
  <c r="CY29" i="11" s="1"/>
  <c r="CY27" i="11"/>
  <c r="CI15" i="11"/>
  <c r="CO15" i="11"/>
  <c r="CY15" i="11" s="1"/>
  <c r="CI31" i="11"/>
  <c r="CO31" i="11"/>
  <c r="CY31" i="11" s="1"/>
  <c r="CY11" i="11"/>
  <c r="CI21" i="11"/>
  <c r="CO21" i="11"/>
  <c r="CY21" i="11" s="1"/>
  <c r="CJ10" i="7"/>
  <c r="CJ12" i="7"/>
  <c r="CJ14" i="7"/>
  <c r="CJ16" i="7"/>
  <c r="CJ18" i="7"/>
  <c r="CJ20" i="7"/>
  <c r="CJ22" i="7"/>
  <c r="CJ24" i="7"/>
  <c r="CJ26" i="7"/>
  <c r="CJ28" i="7"/>
  <c r="CJ30" i="7"/>
  <c r="CJ32" i="7"/>
  <c r="CJ34" i="7"/>
  <c r="CJ45" i="7"/>
  <c r="CJ8" i="7"/>
  <c r="CI9" i="7"/>
  <c r="CI10" i="7"/>
  <c r="CI11" i="7"/>
  <c r="CJ11" i="7" s="1"/>
  <c r="CI12" i="7"/>
  <c r="CI13" i="7"/>
  <c r="CJ13" i="7" s="1"/>
  <c r="CI14" i="7"/>
  <c r="CI15" i="7"/>
  <c r="CJ15" i="7" s="1"/>
  <c r="CI16" i="7"/>
  <c r="CI17" i="7"/>
  <c r="CJ17" i="7" s="1"/>
  <c r="CI18" i="7"/>
  <c r="CI19" i="7"/>
  <c r="CJ19" i="7" s="1"/>
  <c r="CI20" i="7"/>
  <c r="CI21" i="7"/>
  <c r="CJ21" i="7" s="1"/>
  <c r="CI22" i="7"/>
  <c r="CI23" i="7"/>
  <c r="CJ23" i="7" s="1"/>
  <c r="CI24" i="7"/>
  <c r="CI25" i="7"/>
  <c r="CJ25" i="7" s="1"/>
  <c r="CI26" i="7"/>
  <c r="CI27" i="7"/>
  <c r="CJ27" i="7" s="1"/>
  <c r="CI28" i="7"/>
  <c r="CI29" i="7"/>
  <c r="CJ29" i="7" s="1"/>
  <c r="CI30" i="7"/>
  <c r="CI31" i="7"/>
  <c r="CJ31" i="7" s="1"/>
  <c r="CI32" i="7"/>
  <c r="CI33" i="7"/>
  <c r="CJ33" i="7" s="1"/>
  <c r="CI34" i="7"/>
  <c r="CI35" i="7"/>
  <c r="CJ35" i="7" s="1"/>
  <c r="CI36" i="7"/>
  <c r="CJ36" i="7" s="1"/>
  <c r="CI37" i="7"/>
  <c r="CJ37" i="7" s="1"/>
  <c r="CI38" i="7"/>
  <c r="CJ38" i="7" s="1"/>
  <c r="CI39" i="7"/>
  <c r="CJ39" i="7" s="1"/>
  <c r="CI40" i="7"/>
  <c r="CJ40" i="7" s="1"/>
  <c r="CI41" i="7"/>
  <c r="CJ41" i="7" s="1"/>
  <c r="CI42" i="7"/>
  <c r="CJ42" i="7" s="1"/>
  <c r="CI43" i="7"/>
  <c r="CJ43" i="7" s="1"/>
  <c r="CI44" i="7"/>
  <c r="CJ44" i="7" s="1"/>
  <c r="CI7" i="7"/>
  <c r="CJ7" i="7" s="1"/>
  <c r="CI8" i="7"/>
  <c r="CI6" i="7"/>
  <c r="CJ6" i="7" s="1"/>
  <c r="CJ9" i="7" l="1"/>
  <c r="AA34" i="9"/>
  <c r="AA43" i="9"/>
  <c r="Q11" i="9" l="1"/>
  <c r="Q12" i="9"/>
  <c r="Q13" i="9"/>
  <c r="Q14" i="9"/>
  <c r="Q15" i="9"/>
  <c r="Q16" i="9"/>
  <c r="Q17" i="9"/>
  <c r="Q18" i="9"/>
  <c r="Q19" i="9"/>
  <c r="Q20" i="9"/>
  <c r="Q21" i="9"/>
  <c r="Q22" i="9"/>
  <c r="Q23" i="9"/>
  <c r="Q24" i="9"/>
  <c r="Q25" i="9"/>
  <c r="Q26" i="9"/>
  <c r="Q27" i="9"/>
  <c r="Q28" i="9"/>
  <c r="Q29" i="9"/>
  <c r="Q30" i="9"/>
  <c r="Q31" i="9"/>
  <c r="Q32" i="9"/>
  <c r="Q33" i="9"/>
  <c r="Q34" i="9"/>
  <c r="Q35" i="9"/>
  <c r="Q36" i="9"/>
  <c r="Q37" i="9"/>
  <c r="Q38" i="9"/>
  <c r="Q39" i="9"/>
  <c r="Q40" i="9"/>
  <c r="Q41" i="9"/>
  <c r="Q42" i="9"/>
  <c r="Q43" i="9"/>
  <c r="Q44" i="9"/>
  <c r="Q45" i="9"/>
  <c r="Q10" i="9"/>
  <c r="Q7" i="9"/>
  <c r="Q8" i="9"/>
  <c r="Q6" i="9"/>
  <c r="K34" i="9" l="1"/>
  <c r="K43" i="9"/>
  <c r="P43" i="9" l="1"/>
  <c r="P34" i="9"/>
  <c r="BP34" i="9" s="1"/>
  <c r="CE45" i="10" l="1"/>
  <c r="CO45" i="10" s="1"/>
  <c r="CB45" i="10"/>
  <c r="BH45" i="10"/>
  <c r="BG45" i="10"/>
  <c r="CT45" i="10" s="1"/>
  <c r="Z45" i="10"/>
  <c r="CS45" i="10" s="1"/>
  <c r="CU45" i="10" s="1"/>
  <c r="CV45" i="10" s="1"/>
  <c r="CW45" i="10" s="1"/>
  <c r="CE44" i="10"/>
  <c r="CO44" i="10" s="1"/>
  <c r="CB44" i="10"/>
  <c r="BH44" i="10"/>
  <c r="BG44" i="10"/>
  <c r="CT44" i="10" s="1"/>
  <c r="Z44" i="10"/>
  <c r="CS44" i="10" s="1"/>
  <c r="CU44" i="10" s="1"/>
  <c r="CV44" i="10" s="1"/>
  <c r="CW44" i="10" s="1"/>
  <c r="CB43" i="10"/>
  <c r="BY43" i="10"/>
  <c r="BZ43" i="10" s="1"/>
  <c r="CE43" i="10" s="1"/>
  <c r="BH43" i="10"/>
  <c r="P43" i="10"/>
  <c r="CB42" i="10"/>
  <c r="BY42" i="10"/>
  <c r="BZ42" i="10" s="1"/>
  <c r="CE42" i="10" s="1"/>
  <c r="BH42" i="10"/>
  <c r="Z42" i="10"/>
  <c r="CB41" i="10"/>
  <c r="BY41" i="10"/>
  <c r="BZ41" i="10" s="1"/>
  <c r="CE41" i="10" s="1"/>
  <c r="BH41" i="10"/>
  <c r="Z41" i="10"/>
  <c r="CB40" i="10"/>
  <c r="BY40" i="10"/>
  <c r="BZ40" i="10" s="1"/>
  <c r="CE40" i="10" s="1"/>
  <c r="BH40" i="10"/>
  <c r="Z40" i="10"/>
  <c r="CB39" i="10"/>
  <c r="BY39" i="10"/>
  <c r="BZ39" i="10" s="1"/>
  <c r="CE39" i="10" s="1"/>
  <c r="BH39" i="10"/>
  <c r="Z39" i="10"/>
  <c r="CB38" i="10"/>
  <c r="BY38" i="10"/>
  <c r="BZ38" i="10" s="1"/>
  <c r="CE38" i="10" s="1"/>
  <c r="BH38" i="10"/>
  <c r="Z38" i="10"/>
  <c r="P38" i="10"/>
  <c r="CB37" i="10"/>
  <c r="BY37" i="10"/>
  <c r="BZ37" i="10" s="1"/>
  <c r="CE37" i="10" s="1"/>
  <c r="BH37" i="10"/>
  <c r="BG37" i="10"/>
  <c r="Z37" i="10"/>
  <c r="P37" i="10"/>
  <c r="CB36" i="10"/>
  <c r="BY36" i="10"/>
  <c r="BZ36" i="10" s="1"/>
  <c r="CE36" i="10" s="1"/>
  <c r="BH36" i="10"/>
  <c r="BG36" i="10"/>
  <c r="Z36" i="10"/>
  <c r="P36" i="10"/>
  <c r="CB35" i="10"/>
  <c r="BY35" i="10"/>
  <c r="BZ35" i="10" s="1"/>
  <c r="CE35" i="10" s="1"/>
  <c r="BH35" i="10"/>
  <c r="Z35" i="10"/>
  <c r="P35" i="10"/>
  <c r="CB34" i="10"/>
  <c r="BY33" i="10"/>
  <c r="BH33" i="10"/>
  <c r="Z33" i="10"/>
  <c r="CB33" i="10"/>
  <c r="BY32" i="10"/>
  <c r="BH32" i="10"/>
  <c r="Z32" i="10"/>
  <c r="BY31" i="10"/>
  <c r="BH31" i="10"/>
  <c r="Z31" i="10"/>
  <c r="CB31" i="10"/>
  <c r="BY30" i="10"/>
  <c r="BH30" i="10"/>
  <c r="Z30" i="10"/>
  <c r="BY29" i="10"/>
  <c r="BH29" i="10"/>
  <c r="Z29" i="10"/>
  <c r="CB29" i="10"/>
  <c r="BY28" i="10"/>
  <c r="BH28" i="10"/>
  <c r="BG28" i="10"/>
  <c r="Z28" i="10"/>
  <c r="BY27" i="10"/>
  <c r="BH27" i="10"/>
  <c r="BG27" i="10"/>
  <c r="Z27" i="10"/>
  <c r="CB27" i="10"/>
  <c r="BY26" i="10"/>
  <c r="BH26" i="10"/>
  <c r="Z26" i="10"/>
  <c r="BY25" i="10"/>
  <c r="BH25" i="10"/>
  <c r="Z25" i="10"/>
  <c r="CB25" i="10"/>
  <c r="BY24" i="10"/>
  <c r="BH24" i="10"/>
  <c r="BG24" i="10"/>
  <c r="Z24" i="10"/>
  <c r="BY23" i="10"/>
  <c r="BH23" i="10"/>
  <c r="BG23" i="10"/>
  <c r="Z23" i="10"/>
  <c r="CB23" i="10"/>
  <c r="BY22" i="10"/>
  <c r="BH22" i="10"/>
  <c r="BG22" i="10"/>
  <c r="Z22" i="10"/>
  <c r="BY21" i="10"/>
  <c r="BH21" i="10"/>
  <c r="BG21" i="10"/>
  <c r="Z21" i="10"/>
  <c r="BY20" i="10"/>
  <c r="BH20" i="10"/>
  <c r="Z20" i="10"/>
  <c r="BY19" i="10"/>
  <c r="BH19" i="10"/>
  <c r="BG19" i="10"/>
  <c r="Z19" i="10"/>
  <c r="BY18" i="10"/>
  <c r="BH18" i="10"/>
  <c r="Z18" i="10"/>
  <c r="BY17" i="10"/>
  <c r="BH17" i="10"/>
  <c r="BG17" i="10"/>
  <c r="Z17" i="10"/>
  <c r="BY16" i="10"/>
  <c r="BH16" i="10"/>
  <c r="BG16" i="10"/>
  <c r="Z16" i="10"/>
  <c r="CB16" i="10"/>
  <c r="BY15" i="10"/>
  <c r="BH15" i="10"/>
  <c r="Z15" i="10"/>
  <c r="BY14" i="10"/>
  <c r="BH14" i="10"/>
  <c r="Z14" i="10"/>
  <c r="CB14" i="10"/>
  <c r="BY13" i="10"/>
  <c r="BH13" i="10"/>
  <c r="BG13" i="10"/>
  <c r="Z13" i="10"/>
  <c r="BY12" i="10"/>
  <c r="BH12" i="10"/>
  <c r="Z12" i="10"/>
  <c r="CB12" i="10"/>
  <c r="BY11" i="10"/>
  <c r="BH11" i="10"/>
  <c r="Z11" i="10"/>
  <c r="BY10" i="10"/>
  <c r="BH10" i="10"/>
  <c r="Z10" i="10"/>
  <c r="CB10" i="10"/>
  <c r="BY8" i="10"/>
  <c r="CB8" i="10"/>
  <c r="BH8" i="10"/>
  <c r="Z8" i="10"/>
  <c r="BY7" i="10"/>
  <c r="BH7" i="10"/>
  <c r="Z7" i="10"/>
  <c r="BY6" i="10"/>
  <c r="CB6" i="10"/>
  <c r="BH6" i="10"/>
  <c r="Z6" i="10"/>
  <c r="Z45" i="9"/>
  <c r="Z44" i="9"/>
  <c r="CA43" i="9"/>
  <c r="BX43" i="9"/>
  <c r="BY43" i="9" s="1"/>
  <c r="CD43" i="9" s="1"/>
  <c r="BG43" i="9"/>
  <c r="CS43" i="9" s="1"/>
  <c r="AK43" i="9"/>
  <c r="BP43" i="9" s="1"/>
  <c r="BX42" i="9"/>
  <c r="Z42" i="9"/>
  <c r="BX41" i="9"/>
  <c r="Z41" i="9"/>
  <c r="BX40" i="9"/>
  <c r="Z40" i="9"/>
  <c r="BX39" i="9"/>
  <c r="Z39" i="9"/>
  <c r="BX38" i="9"/>
  <c r="BG38" i="9"/>
  <c r="Z38" i="9"/>
  <c r="BX37" i="9"/>
  <c r="BG37" i="9"/>
  <c r="Z37" i="9"/>
  <c r="BX36" i="9"/>
  <c r="BG36" i="9"/>
  <c r="Z36" i="9"/>
  <c r="BX35" i="9"/>
  <c r="Z35" i="9"/>
  <c r="CA34" i="9"/>
  <c r="BX33" i="9"/>
  <c r="BH33" i="9"/>
  <c r="Z33" i="9"/>
  <c r="BX32" i="9"/>
  <c r="BH32" i="9"/>
  <c r="Z32" i="9"/>
  <c r="BX31" i="9"/>
  <c r="BH31" i="9"/>
  <c r="Z31" i="9"/>
  <c r="BX30" i="9"/>
  <c r="BH30" i="9"/>
  <c r="BG30" i="9"/>
  <c r="Z30" i="9"/>
  <c r="BX29" i="9"/>
  <c r="BH29" i="9"/>
  <c r="Z29" i="9"/>
  <c r="BX28" i="9"/>
  <c r="BH28" i="9"/>
  <c r="BG28" i="9"/>
  <c r="Z28" i="9"/>
  <c r="BX27" i="9"/>
  <c r="BH27" i="9"/>
  <c r="BG27" i="9"/>
  <c r="Z27" i="9"/>
  <c r="BX26" i="9"/>
  <c r="BH26" i="9"/>
  <c r="Z26" i="9"/>
  <c r="BX25" i="9"/>
  <c r="BH25" i="9"/>
  <c r="BG25" i="9"/>
  <c r="Z25" i="9"/>
  <c r="BX24" i="9"/>
  <c r="BH24" i="9"/>
  <c r="BG24" i="9"/>
  <c r="Z24" i="9"/>
  <c r="BX23" i="9"/>
  <c r="BH23" i="9"/>
  <c r="BG23" i="9"/>
  <c r="Z23" i="9"/>
  <c r="BX22" i="9"/>
  <c r="BH22" i="9"/>
  <c r="BG22" i="9"/>
  <c r="Z22" i="9"/>
  <c r="BX21" i="9"/>
  <c r="BH21" i="9"/>
  <c r="BG21" i="9"/>
  <c r="Z21" i="9"/>
  <c r="BX20" i="9"/>
  <c r="BH20" i="9"/>
  <c r="BG20" i="9"/>
  <c r="Z20" i="9"/>
  <c r="BX19" i="9"/>
  <c r="BH19" i="9"/>
  <c r="BG19" i="9"/>
  <c r="Z19" i="9"/>
  <c r="BX18" i="9"/>
  <c r="BH18" i="9"/>
  <c r="Z18" i="9"/>
  <c r="BX17" i="9"/>
  <c r="BH17" i="9"/>
  <c r="BG17" i="9"/>
  <c r="Z17" i="9"/>
  <c r="BX16" i="9"/>
  <c r="BH16" i="9"/>
  <c r="BG16" i="9"/>
  <c r="Z16" i="9"/>
  <c r="BX15" i="9"/>
  <c r="BH15" i="9"/>
  <c r="BG15" i="9"/>
  <c r="Z15" i="9"/>
  <c r="BX14" i="9"/>
  <c r="BH14" i="9"/>
  <c r="BG14" i="9"/>
  <c r="Z14" i="9"/>
  <c r="BX13" i="9"/>
  <c r="BH13" i="9"/>
  <c r="BG13" i="9"/>
  <c r="Z13" i="9"/>
  <c r="BX12" i="9"/>
  <c r="BH12" i="9"/>
  <c r="Z12" i="9"/>
  <c r="BX11" i="9"/>
  <c r="BH11" i="9"/>
  <c r="Z11" i="9"/>
  <c r="BX10" i="9"/>
  <c r="BH10" i="9"/>
  <c r="Z10" i="9"/>
  <c r="BX8" i="9"/>
  <c r="BH8" i="9"/>
  <c r="Z8" i="9"/>
  <c r="BX7" i="9"/>
  <c r="BH7" i="9"/>
  <c r="BG7" i="9"/>
  <c r="Z7" i="9"/>
  <c r="BX6" i="9"/>
  <c r="BH6" i="9"/>
  <c r="Z6" i="9"/>
  <c r="BG35" i="10" l="1"/>
  <c r="CS35" i="10"/>
  <c r="AK36" i="10"/>
  <c r="BQ36" i="10" s="1"/>
  <c r="CS36" i="10"/>
  <c r="CT36" i="10"/>
  <c r="AK43" i="10"/>
  <c r="BQ43" i="10" s="1"/>
  <c r="CS43" i="10"/>
  <c r="AK37" i="10"/>
  <c r="BQ37" i="10" s="1"/>
  <c r="CT37" i="10" s="1"/>
  <c r="CS37" i="10"/>
  <c r="BT37" i="10"/>
  <c r="AK38" i="10"/>
  <c r="BQ38" i="10" s="1"/>
  <c r="CS38" i="10"/>
  <c r="BG38" i="10"/>
  <c r="CT38" i="10" s="1"/>
  <c r="BG43" i="10"/>
  <c r="CT43" i="10" s="1"/>
  <c r="P39" i="10"/>
  <c r="CT43" i="9"/>
  <c r="CU43" i="9" s="1"/>
  <c r="BZ6" i="10"/>
  <c r="CE6" i="10" s="1"/>
  <c r="P7" i="10"/>
  <c r="BZ8" i="10"/>
  <c r="CE8" i="10" s="1"/>
  <c r="CG8" i="10" s="1"/>
  <c r="BZ10" i="10"/>
  <c r="CE10" i="10" s="1"/>
  <c r="CG10" i="10" s="1"/>
  <c r="P11" i="10"/>
  <c r="BZ12" i="10"/>
  <c r="CE12" i="10" s="1"/>
  <c r="P13" i="10"/>
  <c r="BZ14" i="10"/>
  <c r="CE14" i="10" s="1"/>
  <c r="P15" i="10"/>
  <c r="BZ16" i="10"/>
  <c r="CE16" i="10" s="1"/>
  <c r="P17" i="10"/>
  <c r="P6" i="10"/>
  <c r="P8" i="10"/>
  <c r="P10" i="10"/>
  <c r="P12" i="10"/>
  <c r="P14" i="10"/>
  <c r="P16" i="10"/>
  <c r="P22" i="10"/>
  <c r="BZ23" i="10"/>
  <c r="CE23" i="10" s="1"/>
  <c r="CG23" i="10" s="1"/>
  <c r="P24" i="10"/>
  <c r="BZ25" i="10"/>
  <c r="CE25" i="10" s="1"/>
  <c r="P26" i="10"/>
  <c r="AK26" i="10" s="1"/>
  <c r="BQ26" i="10" s="1"/>
  <c r="BZ27" i="10"/>
  <c r="CE27" i="10" s="1"/>
  <c r="P28" i="10"/>
  <c r="BZ29" i="10"/>
  <c r="CE29" i="10" s="1"/>
  <c r="P30" i="10"/>
  <c r="BZ31" i="10"/>
  <c r="CE31" i="10" s="1"/>
  <c r="P32" i="10"/>
  <c r="BZ33" i="10"/>
  <c r="CE33" i="10" s="1"/>
  <c r="CG33" i="10" s="1"/>
  <c r="AK35" i="10"/>
  <c r="P18" i="10"/>
  <c r="P19" i="10"/>
  <c r="P20" i="10"/>
  <c r="P21" i="10"/>
  <c r="P23" i="10"/>
  <c r="P25" i="10"/>
  <c r="P27" i="10"/>
  <c r="P29" i="10"/>
  <c r="AK29" i="10" s="1"/>
  <c r="BQ29" i="10" s="1"/>
  <c r="P31" i="10"/>
  <c r="P33" i="10"/>
  <c r="AK33" i="10" s="1"/>
  <c r="BQ33" i="10" s="1"/>
  <c r="BT36" i="10"/>
  <c r="BU36" i="10" s="1"/>
  <c r="P40" i="10"/>
  <c r="CS40" i="10" s="1"/>
  <c r="P42" i="10"/>
  <c r="CS42" i="10" s="1"/>
  <c r="P41" i="10"/>
  <c r="BT44" i="10"/>
  <c r="CY44" i="10"/>
  <c r="BT45" i="10"/>
  <c r="CY45" i="10"/>
  <c r="BG11" i="9"/>
  <c r="BG8" i="9"/>
  <c r="BG12" i="9"/>
  <c r="BG18" i="9"/>
  <c r="BG29" i="9"/>
  <c r="BG31" i="9"/>
  <c r="BS43" i="9"/>
  <c r="BT43" i="9" s="1"/>
  <c r="CF16" i="10" l="1"/>
  <c r="CG16" i="10"/>
  <c r="CF14" i="10"/>
  <c r="CG14" i="10"/>
  <c r="CF12" i="10"/>
  <c r="CG12" i="10"/>
  <c r="CF31" i="10"/>
  <c r="CG31" i="10"/>
  <c r="CF29" i="10"/>
  <c r="CG29" i="10"/>
  <c r="CF27" i="10"/>
  <c r="CG27" i="10"/>
  <c r="CF25" i="10"/>
  <c r="CG25" i="10"/>
  <c r="CF6" i="10"/>
  <c r="CG6" i="10"/>
  <c r="CU38" i="10"/>
  <c r="CV38" i="10" s="1"/>
  <c r="CW38" i="10" s="1"/>
  <c r="CS10" i="10"/>
  <c r="CU36" i="10"/>
  <c r="CV36" i="10" s="1"/>
  <c r="CW36" i="10" s="1"/>
  <c r="BG41" i="10"/>
  <c r="CS41" i="10"/>
  <c r="BG31" i="10"/>
  <c r="CS31" i="10"/>
  <c r="AK27" i="10"/>
  <c r="BQ27" i="10" s="1"/>
  <c r="CS27" i="10"/>
  <c r="BG25" i="10"/>
  <c r="CS25" i="10"/>
  <c r="AK23" i="10"/>
  <c r="BQ23" i="10" s="1"/>
  <c r="CS23" i="10"/>
  <c r="BG18" i="10"/>
  <c r="BU35" i="10"/>
  <c r="CO35" i="10" s="1"/>
  <c r="BQ35" i="10"/>
  <c r="BG32" i="10"/>
  <c r="AK22" i="10"/>
  <c r="BQ22" i="10" s="1"/>
  <c r="AK16" i="10"/>
  <c r="BQ16" i="10" s="1"/>
  <c r="CS16" i="10"/>
  <c r="BG12" i="10"/>
  <c r="CS12" i="10"/>
  <c r="BG6" i="10"/>
  <c r="CS6" i="10"/>
  <c r="AK13" i="10"/>
  <c r="BQ13" i="10" s="1"/>
  <c r="BG11" i="10"/>
  <c r="BG7" i="10"/>
  <c r="BT35" i="10"/>
  <c r="BT43" i="10"/>
  <c r="BU43" i="10" s="1"/>
  <c r="CI43" i="10" s="1"/>
  <c r="BG33" i="10"/>
  <c r="CS33" i="10"/>
  <c r="BG29" i="10"/>
  <c r="CS29" i="10"/>
  <c r="AK21" i="10"/>
  <c r="BQ21" i="10" s="1"/>
  <c r="CT35" i="10"/>
  <c r="CU35" i="10" s="1"/>
  <c r="CV35" i="10" s="1"/>
  <c r="CW35" i="10" s="1"/>
  <c r="AK28" i="10"/>
  <c r="BQ28" i="10" s="1"/>
  <c r="BG26" i="10"/>
  <c r="CT26" i="10" s="1"/>
  <c r="AK24" i="10"/>
  <c r="BQ24" i="10" s="1"/>
  <c r="CS14" i="10"/>
  <c r="BG8" i="10"/>
  <c r="CS8" i="10"/>
  <c r="AK17" i="10"/>
  <c r="BQ17" i="10" s="1"/>
  <c r="BG39" i="10"/>
  <c r="CS39" i="10"/>
  <c r="BU37" i="10"/>
  <c r="CU43" i="10"/>
  <c r="CV43" i="10" s="1"/>
  <c r="CW43" i="10" s="1"/>
  <c r="AK20" i="10"/>
  <c r="BQ20" i="10" s="1"/>
  <c r="BG20" i="10"/>
  <c r="AK30" i="10"/>
  <c r="BQ30" i="10" s="1"/>
  <c r="BG30" i="10"/>
  <c r="AK15" i="10"/>
  <c r="BQ15" i="10" s="1"/>
  <c r="BG15" i="10"/>
  <c r="AK41" i="10"/>
  <c r="BQ41" i="10" s="1"/>
  <c r="BT41" i="10" s="1"/>
  <c r="AK39" i="10"/>
  <c r="BQ39" i="10" s="1"/>
  <c r="BT38" i="10"/>
  <c r="BU38" i="10" s="1"/>
  <c r="CI38" i="10" s="1"/>
  <c r="AK25" i="10"/>
  <c r="BQ25" i="10" s="1"/>
  <c r="BT25" i="10" s="1"/>
  <c r="CU37" i="10"/>
  <c r="CV37" i="10" s="1"/>
  <c r="CW37" i="10" s="1"/>
  <c r="AK32" i="10"/>
  <c r="BQ32" i="10" s="1"/>
  <c r="AK14" i="10"/>
  <c r="BQ14" i="10" s="1"/>
  <c r="BG14" i="10"/>
  <c r="AK10" i="10"/>
  <c r="BQ10" i="10" s="1"/>
  <c r="BG10" i="10"/>
  <c r="AK7" i="10"/>
  <c r="BQ7" i="10" s="1"/>
  <c r="AK12" i="10"/>
  <c r="BQ12" i="10" s="1"/>
  <c r="CT12" i="10" s="1"/>
  <c r="AK6" i="10"/>
  <c r="BQ6" i="10" s="1"/>
  <c r="CF23" i="10"/>
  <c r="CF33" i="10"/>
  <c r="CF10" i="10"/>
  <c r="CF8" i="10"/>
  <c r="BG42" i="10"/>
  <c r="BG40" i="10"/>
  <c r="CB30" i="10"/>
  <c r="BZ30" i="10"/>
  <c r="CB21" i="10"/>
  <c r="BZ21" i="10"/>
  <c r="CB19" i="10"/>
  <c r="BZ19" i="10"/>
  <c r="CI36" i="10"/>
  <c r="CO36" i="10"/>
  <c r="CY36" i="10" s="1"/>
  <c r="CB17" i="10"/>
  <c r="BZ17" i="10"/>
  <c r="CB15" i="10"/>
  <c r="BZ15" i="10"/>
  <c r="CB13" i="10"/>
  <c r="BZ13" i="10"/>
  <c r="CB7" i="10"/>
  <c r="BZ7" i="10"/>
  <c r="AK19" i="10"/>
  <c r="CT41" i="10"/>
  <c r="CU41" i="10" s="1"/>
  <c r="CV41" i="10" s="1"/>
  <c r="CW41" i="10" s="1"/>
  <c r="AK42" i="10"/>
  <c r="BQ42" i="10" s="1"/>
  <c r="AK40" i="10"/>
  <c r="BQ40" i="10" s="1"/>
  <c r="CB32" i="10"/>
  <c r="BZ32" i="10"/>
  <c r="AK31" i="10"/>
  <c r="BQ31" i="10" s="1"/>
  <c r="CT31" i="10" s="1"/>
  <c r="CT29" i="10"/>
  <c r="BT29" i="10"/>
  <c r="BU29" i="10" s="1"/>
  <c r="CB28" i="10"/>
  <c r="BZ28" i="10"/>
  <c r="CB26" i="10"/>
  <c r="BZ26" i="10"/>
  <c r="CB24" i="10"/>
  <c r="BZ24" i="10"/>
  <c r="CB22" i="10"/>
  <c r="BZ22" i="10"/>
  <c r="BT26" i="10"/>
  <c r="BU26" i="10" s="1"/>
  <c r="CB20" i="10"/>
  <c r="BZ20" i="10"/>
  <c r="CB18" i="10"/>
  <c r="BZ18" i="10"/>
  <c r="CB11" i="10"/>
  <c r="BZ11" i="10"/>
  <c r="AK8" i="10"/>
  <c r="BT6" i="10"/>
  <c r="BU6" i="10" s="1"/>
  <c r="AK18" i="10"/>
  <c r="BQ18" i="10" s="1"/>
  <c r="CT18" i="10" s="1"/>
  <c r="AK11" i="10"/>
  <c r="BQ11" i="10" s="1"/>
  <c r="BT11" i="10" s="1"/>
  <c r="CN43" i="9"/>
  <c r="CX43" i="9" s="1"/>
  <c r="CH43" i="9"/>
  <c r="BZ34" i="7"/>
  <c r="BZ35" i="7"/>
  <c r="BZ36" i="7"/>
  <c r="BZ37" i="7"/>
  <c r="BZ38" i="7"/>
  <c r="BZ39" i="7"/>
  <c r="BZ40" i="7"/>
  <c r="BZ41" i="7"/>
  <c r="BZ42" i="7"/>
  <c r="BZ43" i="7"/>
  <c r="BZ44" i="7"/>
  <c r="BZ45" i="7"/>
  <c r="BW6" i="7"/>
  <c r="CC45" i="7"/>
  <c r="CM45" i="7" s="1"/>
  <c r="BG45" i="7"/>
  <c r="BF45" i="7"/>
  <c r="CR45" i="7" s="1"/>
  <c r="Z45" i="7"/>
  <c r="K45" i="7"/>
  <c r="CC44" i="7"/>
  <c r="CM44" i="7" s="1"/>
  <c r="BG44" i="7"/>
  <c r="BF44" i="7"/>
  <c r="CR44" i="7" s="1"/>
  <c r="Z44" i="7"/>
  <c r="K44" i="7"/>
  <c r="BW43" i="7"/>
  <c r="BX43" i="7" s="1"/>
  <c r="BG43" i="7"/>
  <c r="BF43" i="7"/>
  <c r="CR43" i="7" s="1"/>
  <c r="P43" i="7"/>
  <c r="BW42" i="7"/>
  <c r="BX42" i="7" s="1"/>
  <c r="BG42" i="7"/>
  <c r="Z42" i="7"/>
  <c r="K42" i="7"/>
  <c r="BW41" i="7"/>
  <c r="BX41" i="7" s="1"/>
  <c r="BG41" i="7"/>
  <c r="Z41" i="7"/>
  <c r="K41" i="7"/>
  <c r="BW40" i="7"/>
  <c r="BX40" i="7" s="1"/>
  <c r="BG40" i="7"/>
  <c r="Z40" i="7"/>
  <c r="K40" i="7"/>
  <c r="BW39" i="7"/>
  <c r="BX39" i="7" s="1"/>
  <c r="BG39" i="7"/>
  <c r="Z39" i="7"/>
  <c r="K39" i="7"/>
  <c r="BW38" i="7"/>
  <c r="BX38" i="7" s="1"/>
  <c r="BG38" i="7"/>
  <c r="Z38" i="7"/>
  <c r="K38" i="7"/>
  <c r="BW37" i="7"/>
  <c r="BX37" i="7" s="1"/>
  <c r="BG37" i="7"/>
  <c r="BF37" i="7"/>
  <c r="CR37" i="7" s="1"/>
  <c r="Z37" i="7"/>
  <c r="K37" i="7"/>
  <c r="BW36" i="7"/>
  <c r="BX36" i="7" s="1"/>
  <c r="BG36" i="7"/>
  <c r="BF36" i="7"/>
  <c r="Z36" i="7"/>
  <c r="K36" i="7"/>
  <c r="BW35" i="7"/>
  <c r="BX35" i="7" s="1"/>
  <c r="BG35" i="7"/>
  <c r="Z35" i="7"/>
  <c r="K35" i="7"/>
  <c r="BW33" i="7"/>
  <c r="BG33" i="7"/>
  <c r="BF33" i="7"/>
  <c r="CR33" i="7" s="1"/>
  <c r="Z33" i="7"/>
  <c r="K33" i="7"/>
  <c r="BW32" i="7"/>
  <c r="BG32" i="7"/>
  <c r="BF32" i="7"/>
  <c r="CR32" i="7" s="1"/>
  <c r="Z32" i="7"/>
  <c r="P32" i="7"/>
  <c r="K32" i="7"/>
  <c r="BW31" i="7"/>
  <c r="BG31" i="7"/>
  <c r="Z31" i="7"/>
  <c r="K31" i="7"/>
  <c r="BW30" i="7"/>
  <c r="BG30" i="7"/>
  <c r="BF30" i="7"/>
  <c r="CR30" i="7" s="1"/>
  <c r="Z30" i="7"/>
  <c r="K30" i="7"/>
  <c r="BW29" i="7"/>
  <c r="BG29" i="7"/>
  <c r="Z29" i="7"/>
  <c r="K29" i="7"/>
  <c r="BW28" i="7"/>
  <c r="BG28" i="7"/>
  <c r="BF28" i="7"/>
  <c r="CR28" i="7" s="1"/>
  <c r="Z28" i="7"/>
  <c r="K28" i="7"/>
  <c r="BW27" i="7"/>
  <c r="BG27" i="7"/>
  <c r="BF27" i="7"/>
  <c r="Z27" i="7"/>
  <c r="K27" i="7"/>
  <c r="BW26" i="7"/>
  <c r="BG26" i="7"/>
  <c r="Z26" i="7"/>
  <c r="K26" i="7"/>
  <c r="BW25" i="7"/>
  <c r="BG25" i="7"/>
  <c r="BF25" i="7"/>
  <c r="CR25" i="7" s="1"/>
  <c r="Z25" i="7"/>
  <c r="K25" i="7"/>
  <c r="BW24" i="7"/>
  <c r="BG24" i="7"/>
  <c r="BF24" i="7"/>
  <c r="CR24" i="7" s="1"/>
  <c r="Z24" i="7"/>
  <c r="K24" i="7"/>
  <c r="BW23" i="7"/>
  <c r="BG23" i="7"/>
  <c r="BF23" i="7"/>
  <c r="Z23" i="7"/>
  <c r="K23" i="7"/>
  <c r="BW22" i="7"/>
  <c r="BG22" i="7"/>
  <c r="BF22" i="7"/>
  <c r="CR22" i="7" s="1"/>
  <c r="Z22" i="7"/>
  <c r="P22" i="7"/>
  <c r="K22" i="7"/>
  <c r="BW21" i="7"/>
  <c r="BG21" i="7"/>
  <c r="BF21" i="7"/>
  <c r="CR21" i="7" s="1"/>
  <c r="Z21" i="7"/>
  <c r="K21" i="7"/>
  <c r="BW20" i="7"/>
  <c r="BG20" i="7"/>
  <c r="BF20" i="7"/>
  <c r="Z20" i="7"/>
  <c r="K20" i="7"/>
  <c r="BW19" i="7"/>
  <c r="BG19" i="7"/>
  <c r="BF19" i="7"/>
  <c r="CR19" i="7" s="1"/>
  <c r="Z19" i="7"/>
  <c r="K19" i="7"/>
  <c r="BW18" i="7"/>
  <c r="BG18" i="7"/>
  <c r="Z18" i="7"/>
  <c r="P18" i="7"/>
  <c r="K18" i="7"/>
  <c r="BW17" i="7"/>
  <c r="BG17" i="7"/>
  <c r="BF17" i="7"/>
  <c r="CR17" i="7" s="1"/>
  <c r="Z17" i="7"/>
  <c r="K17" i="7"/>
  <c r="BW16" i="7"/>
  <c r="BG16" i="7"/>
  <c r="BF16" i="7"/>
  <c r="CR16" i="7" s="1"/>
  <c r="Z16" i="7"/>
  <c r="K16" i="7"/>
  <c r="BW15" i="7"/>
  <c r="BG15" i="7"/>
  <c r="BF15" i="7"/>
  <c r="CR15" i="7" s="1"/>
  <c r="Z15" i="7"/>
  <c r="K15" i="7"/>
  <c r="BW14" i="7"/>
  <c r="BG14" i="7"/>
  <c r="BF14" i="7"/>
  <c r="CR14" i="7" s="1"/>
  <c r="Z14" i="7"/>
  <c r="K14" i="7"/>
  <c r="BW13" i="7"/>
  <c r="BG13" i="7"/>
  <c r="BF13" i="7"/>
  <c r="CR13" i="7" s="1"/>
  <c r="Z13" i="7"/>
  <c r="K13" i="7"/>
  <c r="BW12" i="7"/>
  <c r="BG12" i="7"/>
  <c r="Z12" i="7"/>
  <c r="K12" i="7"/>
  <c r="BW11" i="7"/>
  <c r="BG11" i="7"/>
  <c r="Z11" i="7"/>
  <c r="K11" i="7"/>
  <c r="BW10" i="7"/>
  <c r="BG10" i="7"/>
  <c r="Z10" i="7"/>
  <c r="K10" i="7"/>
  <c r="BW9" i="7"/>
  <c r="BW8" i="7"/>
  <c r="BG8" i="7"/>
  <c r="Z8" i="7"/>
  <c r="K8" i="7"/>
  <c r="BW7" i="7"/>
  <c r="BG7" i="7"/>
  <c r="BF7" i="7"/>
  <c r="Z7" i="7"/>
  <c r="K7" i="7"/>
  <c r="BG6" i="7"/>
  <c r="Z6" i="7"/>
  <c r="K6" i="7"/>
  <c r="CI35" i="10" l="1"/>
  <c r="BT32" i="10"/>
  <c r="BU32" i="10"/>
  <c r="BT7" i="10"/>
  <c r="BU7" i="10" s="1"/>
  <c r="BT31" i="10"/>
  <c r="CT6" i="10"/>
  <c r="BT12" i="10"/>
  <c r="CT32" i="10"/>
  <c r="CT11" i="10"/>
  <c r="CO43" i="10"/>
  <c r="CY43" i="10" s="1"/>
  <c r="BU25" i="10"/>
  <c r="CO38" i="10"/>
  <c r="CY38" i="10" s="1"/>
  <c r="BT18" i="10"/>
  <c r="CT17" i="10"/>
  <c r="BT17" i="10"/>
  <c r="BU17" i="10" s="1"/>
  <c r="BQ8" i="10"/>
  <c r="BT8" i="10" s="1"/>
  <c r="BU8" i="10" s="1"/>
  <c r="BQ19" i="10"/>
  <c r="CO37" i="10"/>
  <c r="CY37" i="10" s="1"/>
  <c r="CI37" i="10"/>
  <c r="BT39" i="10"/>
  <c r="BU39" i="10" s="1"/>
  <c r="CT39" i="10"/>
  <c r="CU39" i="10" s="1"/>
  <c r="CV39" i="10" s="1"/>
  <c r="CW39" i="10" s="1"/>
  <c r="CT24" i="10"/>
  <c r="BT24" i="10"/>
  <c r="BU24" i="10" s="1"/>
  <c r="CT28" i="10"/>
  <c r="BT28" i="10"/>
  <c r="BU28" i="10" s="1"/>
  <c r="BT21" i="10"/>
  <c r="BU21" i="10" s="1"/>
  <c r="CT21" i="10"/>
  <c r="CT33" i="10"/>
  <c r="CU33" i="10" s="1"/>
  <c r="CV33" i="10" s="1"/>
  <c r="CW33" i="10" s="1"/>
  <c r="BT33" i="10"/>
  <c r="BU33" i="10" s="1"/>
  <c r="CO33" i="10" s="1"/>
  <c r="CT7" i="10"/>
  <c r="CT13" i="10"/>
  <c r="BT13" i="10"/>
  <c r="BU13" i="10" s="1"/>
  <c r="BT16" i="10"/>
  <c r="BU16" i="10" s="1"/>
  <c r="CO16" i="10" s="1"/>
  <c r="CT16" i="10"/>
  <c r="CU16" i="10" s="1"/>
  <c r="CV16" i="10" s="1"/>
  <c r="CW16" i="10" s="1"/>
  <c r="CT22" i="10"/>
  <c r="BT22" i="10"/>
  <c r="BU22" i="10" s="1"/>
  <c r="BT23" i="10"/>
  <c r="BU23" i="10" s="1"/>
  <c r="CO23" i="10" s="1"/>
  <c r="CT23" i="10"/>
  <c r="CU23" i="10" s="1"/>
  <c r="CV23" i="10" s="1"/>
  <c r="CW23" i="10" s="1"/>
  <c r="CT25" i="10"/>
  <c r="CU25" i="10" s="1"/>
  <c r="CV25" i="10" s="1"/>
  <c r="CW25" i="10" s="1"/>
  <c r="BT27" i="10"/>
  <c r="BU27" i="10" s="1"/>
  <c r="CT27" i="10"/>
  <c r="CU27" i="10" s="1"/>
  <c r="CV27" i="10" s="1"/>
  <c r="CW27" i="10" s="1"/>
  <c r="CE18" i="10"/>
  <c r="CE20" i="10"/>
  <c r="CE24" i="10"/>
  <c r="CE26" i="10"/>
  <c r="CE28" i="10"/>
  <c r="CE32" i="10"/>
  <c r="CG32" i="10" s="1"/>
  <c r="CE13" i="10"/>
  <c r="CT14" i="10"/>
  <c r="CU14" i="10" s="1"/>
  <c r="CV14" i="10" s="1"/>
  <c r="CW14" i="10" s="1"/>
  <c r="BT14" i="10"/>
  <c r="BU14" i="10" s="1"/>
  <c r="CT15" i="10"/>
  <c r="BT15" i="10"/>
  <c r="BU15" i="10" s="1"/>
  <c r="CT30" i="10"/>
  <c r="BT30" i="10"/>
  <c r="BU30" i="10" s="1"/>
  <c r="CT20" i="10"/>
  <c r="BT20" i="10"/>
  <c r="BU12" i="10"/>
  <c r="CO12" i="10" s="1"/>
  <c r="BU31" i="10"/>
  <c r="CO31" i="10" s="1"/>
  <c r="BU41" i="10"/>
  <c r="CO41" i="10" s="1"/>
  <c r="CY41" i="10" s="1"/>
  <c r="BU20" i="10"/>
  <c r="CT10" i="10"/>
  <c r="CU10" i="10" s="1"/>
  <c r="CV10" i="10" s="1"/>
  <c r="CW10" i="10" s="1"/>
  <c r="BT10" i="10"/>
  <c r="BU10" i="10" s="1"/>
  <c r="CO10" i="10" s="1"/>
  <c r="CU31" i="10"/>
  <c r="CV31" i="10" s="1"/>
  <c r="CW31" i="10" s="1"/>
  <c r="BU18" i="10"/>
  <c r="BT7" i="7"/>
  <c r="AA7" i="9"/>
  <c r="K7" i="9"/>
  <c r="BT14" i="7"/>
  <c r="AA14" i="9"/>
  <c r="K14" i="9"/>
  <c r="AA15" i="9"/>
  <c r="K15" i="9"/>
  <c r="AA17" i="9"/>
  <c r="K17" i="9"/>
  <c r="BF18" i="7"/>
  <c r="AA19" i="9"/>
  <c r="K19" i="9"/>
  <c r="AA21" i="9"/>
  <c r="K21" i="9"/>
  <c r="AJ22" i="7"/>
  <c r="BT24" i="7"/>
  <c r="AA24" i="9"/>
  <c r="K24" i="9"/>
  <c r="AA25" i="9"/>
  <c r="K25" i="9"/>
  <c r="BT28" i="7"/>
  <c r="AA28" i="9"/>
  <c r="K28" i="9"/>
  <c r="AA31" i="9"/>
  <c r="K31" i="9"/>
  <c r="P35" i="7"/>
  <c r="AA35" i="9"/>
  <c r="K35" i="9"/>
  <c r="AA36" i="9"/>
  <c r="K36" i="9"/>
  <c r="AA37" i="9"/>
  <c r="K37" i="9"/>
  <c r="P38" i="7"/>
  <c r="AA38" i="9"/>
  <c r="K38" i="9"/>
  <c r="AA39" i="9"/>
  <c r="K39" i="9"/>
  <c r="CQ45" i="7"/>
  <c r="AA45" i="9"/>
  <c r="K45" i="9"/>
  <c r="AA6" i="9"/>
  <c r="K6" i="9"/>
  <c r="BT8" i="7"/>
  <c r="AA8" i="9"/>
  <c r="K8" i="9"/>
  <c r="BT10" i="7"/>
  <c r="AA10" i="9"/>
  <c r="K10" i="9"/>
  <c r="AA11" i="9"/>
  <c r="K11" i="9"/>
  <c r="BT12" i="7"/>
  <c r="AA12" i="9"/>
  <c r="K12" i="9"/>
  <c r="AA13" i="9"/>
  <c r="K13" i="9"/>
  <c r="P14" i="7"/>
  <c r="BT16" i="7"/>
  <c r="AA16" i="9"/>
  <c r="K16" i="9"/>
  <c r="BT18" i="7"/>
  <c r="AA18" i="9"/>
  <c r="K18" i="9"/>
  <c r="BT20" i="7"/>
  <c r="AA20" i="9"/>
  <c r="K20" i="9"/>
  <c r="BT22" i="7"/>
  <c r="AA22" i="9"/>
  <c r="K22" i="9"/>
  <c r="BT23" i="7"/>
  <c r="AA23" i="9"/>
  <c r="K23" i="9"/>
  <c r="P24" i="7"/>
  <c r="BT26" i="7"/>
  <c r="AA26" i="9"/>
  <c r="K26" i="9"/>
  <c r="BT27" i="7"/>
  <c r="AA27" i="9"/>
  <c r="K27" i="9"/>
  <c r="AA29" i="9"/>
  <c r="K29" i="9"/>
  <c r="BT30" i="7"/>
  <c r="AA30" i="9"/>
  <c r="K30" i="9"/>
  <c r="BT31" i="7"/>
  <c r="BT32" i="7"/>
  <c r="AA32" i="9"/>
  <c r="K32" i="9"/>
  <c r="AA33" i="9"/>
  <c r="K33" i="9"/>
  <c r="P36" i="7"/>
  <c r="CQ36" i="7" s="1"/>
  <c r="P37" i="7"/>
  <c r="CC37" i="7"/>
  <c r="CC38" i="7"/>
  <c r="P39" i="7"/>
  <c r="AA40" i="9"/>
  <c r="K40" i="9"/>
  <c r="AA41" i="9"/>
  <c r="K41" i="9"/>
  <c r="AA42" i="9"/>
  <c r="K42" i="9"/>
  <c r="AJ43" i="7"/>
  <c r="CQ44" i="7"/>
  <c r="AA44" i="9"/>
  <c r="K44" i="9"/>
  <c r="CE11" i="10"/>
  <c r="CG11" i="10" s="1"/>
  <c r="CE22" i="10"/>
  <c r="CE7" i="10"/>
  <c r="CG7" i="10" s="1"/>
  <c r="CE15" i="10"/>
  <c r="CE17" i="10"/>
  <c r="CG17" i="10" s="1"/>
  <c r="CE19" i="10"/>
  <c r="CG19" i="10" s="1"/>
  <c r="CE21" i="10"/>
  <c r="CG21" i="10" s="1"/>
  <c r="CE30" i="10"/>
  <c r="CF11" i="10"/>
  <c r="CR18" i="7"/>
  <c r="CF18" i="10"/>
  <c r="CF26" i="10"/>
  <c r="CI12" i="10"/>
  <c r="CF32" i="10"/>
  <c r="CF24" i="10"/>
  <c r="CF28" i="10"/>
  <c r="CI31" i="10"/>
  <c r="CO6" i="10"/>
  <c r="CI6" i="10"/>
  <c r="CI10" i="10"/>
  <c r="CO32" i="10"/>
  <c r="CO25" i="10"/>
  <c r="CI25" i="10"/>
  <c r="CO29" i="10"/>
  <c r="CI29" i="10"/>
  <c r="CI41" i="10"/>
  <c r="BU11" i="10"/>
  <c r="CO18" i="10"/>
  <c r="CU6" i="10"/>
  <c r="CV6" i="10" s="1"/>
  <c r="CW6" i="10" s="1"/>
  <c r="CU12" i="10"/>
  <c r="CV12" i="10" s="1"/>
  <c r="CW12" i="10" s="1"/>
  <c r="CY35" i="10"/>
  <c r="CU29" i="10"/>
  <c r="CV29" i="10" s="1"/>
  <c r="CW29" i="10" s="1"/>
  <c r="CO7" i="10"/>
  <c r="CO22" i="10"/>
  <c r="CI28" i="10"/>
  <c r="CO27" i="10"/>
  <c r="CI27" i="10"/>
  <c r="CI33" i="10"/>
  <c r="CT40" i="10"/>
  <c r="CU40" i="10" s="1"/>
  <c r="CV40" i="10" s="1"/>
  <c r="CW40" i="10" s="1"/>
  <c r="BT40" i="10"/>
  <c r="BU40" i="10" s="1"/>
  <c r="CT42" i="10"/>
  <c r="CU42" i="10" s="1"/>
  <c r="CV42" i="10" s="1"/>
  <c r="CW42" i="10" s="1"/>
  <c r="BT42" i="10"/>
  <c r="BU42" i="10" s="1"/>
  <c r="CT9" i="9"/>
  <c r="CU9" i="9" s="1"/>
  <c r="CV9" i="9" s="1"/>
  <c r="BR7" i="7"/>
  <c r="P8" i="7"/>
  <c r="P10" i="7"/>
  <c r="P12" i="7"/>
  <c r="P16" i="7"/>
  <c r="P20" i="7"/>
  <c r="P26" i="7"/>
  <c r="BR27" i="7"/>
  <c r="P28" i="7"/>
  <c r="P30" i="7"/>
  <c r="CC39" i="7"/>
  <c r="CC41" i="7"/>
  <c r="CS44" i="7"/>
  <c r="CT44" i="7" s="1"/>
  <c r="CW44" i="7" s="1"/>
  <c r="BR23" i="7"/>
  <c r="BR36" i="7"/>
  <c r="CS45" i="7"/>
  <c r="CT45" i="7" s="1"/>
  <c r="CW45" i="7" s="1"/>
  <c r="CR7" i="7"/>
  <c r="CR23" i="7"/>
  <c r="CR27" i="7"/>
  <c r="CC35" i="7"/>
  <c r="CQ35" i="7" s="1"/>
  <c r="CC36" i="7"/>
  <c r="CR36" i="7"/>
  <c r="P6" i="7"/>
  <c r="BX7" i="7"/>
  <c r="AJ8" i="7"/>
  <c r="BX10" i="7"/>
  <c r="P11" i="7"/>
  <c r="BT11" i="7"/>
  <c r="BX12" i="7"/>
  <c r="BX16" i="7"/>
  <c r="BT6" i="7"/>
  <c r="P7" i="7"/>
  <c r="BX8" i="7"/>
  <c r="BT9" i="7"/>
  <c r="AJ10" i="7"/>
  <c r="BX14" i="7"/>
  <c r="BX18" i="7"/>
  <c r="BR13" i="7"/>
  <c r="BT13" i="7"/>
  <c r="AJ14" i="7"/>
  <c r="BR15" i="7"/>
  <c r="BT15" i="7"/>
  <c r="AJ16" i="7"/>
  <c r="BR17" i="7"/>
  <c r="BT17" i="7"/>
  <c r="AJ18" i="7"/>
  <c r="BR19" i="7"/>
  <c r="BT19" i="7"/>
  <c r="P21" i="7"/>
  <c r="BR21" i="7"/>
  <c r="BX22" i="7"/>
  <c r="BX23" i="7"/>
  <c r="AJ24" i="7"/>
  <c r="P25" i="7"/>
  <c r="BR25" i="7"/>
  <c r="BX26" i="7"/>
  <c r="BX27" i="7"/>
  <c r="AJ28" i="7"/>
  <c r="P29" i="7"/>
  <c r="BX30" i="7"/>
  <c r="BX31" i="7"/>
  <c r="AJ32" i="7"/>
  <c r="P33" i="7"/>
  <c r="AJ33" i="7" s="1"/>
  <c r="BR33" i="7"/>
  <c r="P13" i="7"/>
  <c r="BR14" i="7"/>
  <c r="P15" i="7"/>
  <c r="BR16" i="7"/>
  <c r="P17" i="7"/>
  <c r="BR18" i="7"/>
  <c r="P19" i="7"/>
  <c r="BX20" i="7"/>
  <c r="CR20" i="7"/>
  <c r="BR20" i="7"/>
  <c r="BT21" i="7"/>
  <c r="P23" i="7"/>
  <c r="BX24" i="7"/>
  <c r="BT25" i="7"/>
  <c r="P27" i="7"/>
  <c r="BX28" i="7"/>
  <c r="BT29" i="7"/>
  <c r="P31" i="7"/>
  <c r="BX32" i="7"/>
  <c r="BT33" i="7"/>
  <c r="AJ35" i="7"/>
  <c r="BR37" i="7"/>
  <c r="AJ38" i="7"/>
  <c r="AJ39" i="7"/>
  <c r="P40" i="7"/>
  <c r="P42" i="7"/>
  <c r="BR43" i="7"/>
  <c r="BS43" i="7" s="1"/>
  <c r="BR22" i="7"/>
  <c r="BR24" i="7"/>
  <c r="BR28" i="7"/>
  <c r="BR30" i="7"/>
  <c r="BR32" i="7"/>
  <c r="CC40" i="7"/>
  <c r="P41" i="7"/>
  <c r="CC42" i="7"/>
  <c r="CC43" i="7"/>
  <c r="BR44" i="7"/>
  <c r="BR45" i="7"/>
  <c r="CS30" i="10" l="1"/>
  <c r="CU30" i="10" s="1"/>
  <c r="CV30" i="10" s="1"/>
  <c r="CW30" i="10" s="1"/>
  <c r="CG30" i="10"/>
  <c r="CS15" i="10"/>
  <c r="CU15" i="10" s="1"/>
  <c r="CV15" i="10" s="1"/>
  <c r="CW15" i="10" s="1"/>
  <c r="CG15" i="10"/>
  <c r="CS22" i="10"/>
  <c r="CG22" i="10"/>
  <c r="CS13" i="10"/>
  <c r="CU13" i="10" s="1"/>
  <c r="CV13" i="10" s="1"/>
  <c r="CW13" i="10" s="1"/>
  <c r="CG13" i="10"/>
  <c r="CS28" i="10"/>
  <c r="CU28" i="10" s="1"/>
  <c r="CV28" i="10" s="1"/>
  <c r="CW28" i="10" s="1"/>
  <c r="CG28" i="10"/>
  <c r="CS24" i="10"/>
  <c r="CU24" i="10" s="1"/>
  <c r="CV24" i="10" s="1"/>
  <c r="CW24" i="10" s="1"/>
  <c r="CG24" i="10"/>
  <c r="CS18" i="10"/>
  <c r="CU18" i="10" s="1"/>
  <c r="CV18" i="10" s="1"/>
  <c r="CW18" i="10" s="1"/>
  <c r="CG18" i="10"/>
  <c r="CO26" i="10"/>
  <c r="CG26" i="10"/>
  <c r="CS20" i="10"/>
  <c r="CG20" i="10"/>
  <c r="CY23" i="10"/>
  <c r="CY16" i="10"/>
  <c r="CY33" i="10"/>
  <c r="CO28" i="10"/>
  <c r="CO24" i="10"/>
  <c r="CU22" i="10"/>
  <c r="CV22" i="10" s="1"/>
  <c r="CW22" i="10" s="1"/>
  <c r="CY22" i="10" s="1"/>
  <c r="CI23" i="10"/>
  <c r="CI22" i="10"/>
  <c r="CI24" i="10"/>
  <c r="CF20" i="10"/>
  <c r="CF22" i="10"/>
  <c r="CF30" i="10"/>
  <c r="CF15" i="10"/>
  <c r="CI20" i="10"/>
  <c r="CO30" i="10"/>
  <c r="CY30" i="10" s="1"/>
  <c r="CO15" i="10"/>
  <c r="CI17" i="10"/>
  <c r="CI39" i="10"/>
  <c r="CO39" i="10"/>
  <c r="CY39" i="10" s="1"/>
  <c r="CO8" i="10"/>
  <c r="CI8" i="10"/>
  <c r="CF21" i="10"/>
  <c r="CS21" i="10"/>
  <c r="CU21" i="10" s="1"/>
  <c r="CV21" i="10" s="1"/>
  <c r="CW21" i="10" s="1"/>
  <c r="CS17" i="10"/>
  <c r="CU17" i="10" s="1"/>
  <c r="CV17" i="10" s="1"/>
  <c r="CW17" i="10" s="1"/>
  <c r="CS7" i="10"/>
  <c r="CU7" i="10" s="1"/>
  <c r="CV7" i="10" s="1"/>
  <c r="CS11" i="10"/>
  <c r="CU11" i="10" s="1"/>
  <c r="CV11" i="10" s="1"/>
  <c r="CW11" i="10" s="1"/>
  <c r="CT19" i="10"/>
  <c r="BT19" i="10"/>
  <c r="BU19" i="10" s="1"/>
  <c r="CT8" i="10"/>
  <c r="CU8" i="10" s="1"/>
  <c r="CV8" i="10" s="1"/>
  <c r="CO13" i="10"/>
  <c r="CY13" i="10" s="1"/>
  <c r="CO17" i="10"/>
  <c r="CY27" i="10"/>
  <c r="CI18" i="10"/>
  <c r="CI13" i="10"/>
  <c r="CY25" i="10"/>
  <c r="CF13" i="10"/>
  <c r="CI15" i="10"/>
  <c r="CI30" i="10"/>
  <c r="CF7" i="10"/>
  <c r="CF19" i="10"/>
  <c r="CS19" i="10"/>
  <c r="CU19" i="10" s="1"/>
  <c r="CV19" i="10" s="1"/>
  <c r="CW19" i="10" s="1"/>
  <c r="CS32" i="10"/>
  <c r="CU32" i="10" s="1"/>
  <c r="CV32" i="10" s="1"/>
  <c r="CS26" i="10"/>
  <c r="CU26" i="10" s="1"/>
  <c r="CV26" i="10" s="1"/>
  <c r="CI16" i="10"/>
  <c r="CU20" i="10"/>
  <c r="CV20" i="10" s="1"/>
  <c r="CW20" i="10" s="1"/>
  <c r="CY31" i="10"/>
  <c r="CO20" i="10"/>
  <c r="CY20" i="10" s="1"/>
  <c r="CI32" i="10"/>
  <c r="CI26" i="10"/>
  <c r="CF17" i="10"/>
  <c r="CO21" i="10"/>
  <c r="CI7" i="10"/>
  <c r="CO14" i="10"/>
  <c r="CY14" i="10" s="1"/>
  <c r="CI14" i="10"/>
  <c r="CI21" i="10"/>
  <c r="CY10" i="10"/>
  <c r="CY18" i="10"/>
  <c r="BF41" i="7"/>
  <c r="BZ29" i="7"/>
  <c r="AJ27" i="7"/>
  <c r="BZ21" i="7"/>
  <c r="AJ17" i="7"/>
  <c r="AJ13" i="7"/>
  <c r="AJ25" i="7"/>
  <c r="BZ19" i="7"/>
  <c r="BZ15" i="7"/>
  <c r="BZ9" i="7"/>
  <c r="AJ7" i="7"/>
  <c r="BZ11" i="7"/>
  <c r="AJ30" i="7"/>
  <c r="AJ20" i="7"/>
  <c r="BF12" i="7"/>
  <c r="BR12" i="7" s="1"/>
  <c r="BF8" i="7"/>
  <c r="CR8" i="7" s="1"/>
  <c r="P44" i="9"/>
  <c r="P42" i="9"/>
  <c r="BG42" i="9" s="1"/>
  <c r="AK42" i="9"/>
  <c r="BP42" i="9" s="1"/>
  <c r="CQ42" i="7"/>
  <c r="P41" i="9"/>
  <c r="BG41" i="9" s="1"/>
  <c r="AK41" i="9"/>
  <c r="CQ41" i="7"/>
  <c r="P40" i="9"/>
  <c r="BG40" i="9" s="1"/>
  <c r="AK40" i="9"/>
  <c r="BP40" i="9" s="1"/>
  <c r="CQ40" i="7"/>
  <c r="AJ37" i="7"/>
  <c r="P33" i="9"/>
  <c r="BG33" i="9" s="1"/>
  <c r="BU33" i="9"/>
  <c r="AK33" i="9"/>
  <c r="BZ32" i="7"/>
  <c r="CC32" i="7" s="1"/>
  <c r="CC30" i="7"/>
  <c r="BZ30" i="7"/>
  <c r="P29" i="9"/>
  <c r="BU29" i="9"/>
  <c r="AK29" i="9"/>
  <c r="P27" i="9"/>
  <c r="BU27" i="9"/>
  <c r="AK27" i="9"/>
  <c r="CC26" i="7"/>
  <c r="BZ26" i="7"/>
  <c r="BZ23" i="7"/>
  <c r="CC23" i="7"/>
  <c r="P22" i="9"/>
  <c r="BU22" i="9"/>
  <c r="AK22" i="9"/>
  <c r="BZ20" i="7"/>
  <c r="P18" i="9"/>
  <c r="BU18" i="9"/>
  <c r="AK18" i="9"/>
  <c r="BP18" i="9" s="1"/>
  <c r="BZ16" i="7"/>
  <c r="CC12" i="7"/>
  <c r="BZ12" i="7"/>
  <c r="P11" i="9"/>
  <c r="BU11" i="9"/>
  <c r="AK11" i="9"/>
  <c r="P10" i="9"/>
  <c r="BG10" i="9" s="1"/>
  <c r="BU10" i="9"/>
  <c r="AK10" i="9"/>
  <c r="BZ8" i="7"/>
  <c r="BU6" i="9"/>
  <c r="P6" i="9"/>
  <c r="BG6" i="9" s="1"/>
  <c r="BF38" i="7"/>
  <c r="P37" i="9"/>
  <c r="AK37" i="9" s="1"/>
  <c r="CQ37" i="7"/>
  <c r="P36" i="9"/>
  <c r="AK36" i="9"/>
  <c r="BP36" i="9" s="1"/>
  <c r="P35" i="9"/>
  <c r="BG35" i="9" s="1"/>
  <c r="AK35" i="9"/>
  <c r="BP35" i="9" s="1"/>
  <c r="CC28" i="7"/>
  <c r="BZ28" i="7"/>
  <c r="P25" i="9"/>
  <c r="BU25" i="9"/>
  <c r="AK25" i="9"/>
  <c r="BP25" i="9" s="1"/>
  <c r="P24" i="9"/>
  <c r="BU24" i="9"/>
  <c r="AK24" i="9"/>
  <c r="CC14" i="7"/>
  <c r="BZ14" i="7"/>
  <c r="P7" i="9"/>
  <c r="BU7" i="9"/>
  <c r="AK7" i="9"/>
  <c r="BP7" i="9" s="1"/>
  <c r="BZ33" i="7"/>
  <c r="BF31" i="7"/>
  <c r="BZ25" i="7"/>
  <c r="CC25" i="7"/>
  <c r="AJ23" i="7"/>
  <c r="BF29" i="7"/>
  <c r="AJ21" i="7"/>
  <c r="BZ17" i="7"/>
  <c r="BZ13" i="7"/>
  <c r="CC13" i="7"/>
  <c r="CC6" i="7"/>
  <c r="BZ6" i="7"/>
  <c r="BF10" i="7"/>
  <c r="CQ43" i="7"/>
  <c r="CS43" i="7" s="1"/>
  <c r="CT43" i="7" s="1"/>
  <c r="BF39" i="7"/>
  <c r="AJ36" i="7"/>
  <c r="P32" i="9"/>
  <c r="BG32" i="9" s="1"/>
  <c r="BU32" i="9"/>
  <c r="AK32" i="9"/>
  <c r="BP32" i="9" s="1"/>
  <c r="CS32" i="9" s="1"/>
  <c r="BZ31" i="7"/>
  <c r="CC31" i="7"/>
  <c r="P30" i="9"/>
  <c r="BU30" i="9"/>
  <c r="AK30" i="9"/>
  <c r="CQ30" i="7"/>
  <c r="BZ27" i="7"/>
  <c r="P26" i="9"/>
  <c r="BU26" i="9"/>
  <c r="AK26" i="9"/>
  <c r="BP26" i="9" s="1"/>
  <c r="P23" i="9"/>
  <c r="BU23" i="9"/>
  <c r="AK23" i="9"/>
  <c r="CQ23" i="7"/>
  <c r="CC22" i="7"/>
  <c r="BZ22" i="7"/>
  <c r="P20" i="9"/>
  <c r="BU20" i="9"/>
  <c r="AK20" i="9"/>
  <c r="BP20" i="9" s="1"/>
  <c r="BZ18" i="7"/>
  <c r="P16" i="9"/>
  <c r="BU16" i="9"/>
  <c r="AK16" i="9"/>
  <c r="BP16" i="9" s="1"/>
  <c r="P13" i="9"/>
  <c r="BU13" i="9"/>
  <c r="AK13" i="9"/>
  <c r="P12" i="9"/>
  <c r="BU12" i="9"/>
  <c r="AK12" i="9"/>
  <c r="CQ12" i="7"/>
  <c r="CC10" i="7"/>
  <c r="BZ10" i="7"/>
  <c r="P8" i="9"/>
  <c r="BU8" i="9"/>
  <c r="BY8" i="9" s="1"/>
  <c r="AK8" i="9"/>
  <c r="P45" i="9"/>
  <c r="P39" i="9"/>
  <c r="BG39" i="9" s="1"/>
  <c r="AK39" i="9"/>
  <c r="CQ39" i="7"/>
  <c r="P38" i="9"/>
  <c r="AK38" i="9"/>
  <c r="BP38" i="9" s="1"/>
  <c r="CQ38" i="7"/>
  <c r="BF35" i="7"/>
  <c r="P31" i="9"/>
  <c r="BU31" i="9"/>
  <c r="AK31" i="9"/>
  <c r="P28" i="9"/>
  <c r="BU28" i="9"/>
  <c r="AK28" i="9"/>
  <c r="BZ24" i="7"/>
  <c r="P21" i="9"/>
  <c r="BU21" i="9"/>
  <c r="AK21" i="9"/>
  <c r="P19" i="9"/>
  <c r="BU19" i="9"/>
  <c r="AK19" i="9"/>
  <c r="BP19" i="9" s="1"/>
  <c r="CS19" i="9" s="1"/>
  <c r="P17" i="9"/>
  <c r="BU17" i="9"/>
  <c r="AK17" i="9"/>
  <c r="P15" i="9"/>
  <c r="BU15" i="9"/>
  <c r="AK15" i="9"/>
  <c r="P14" i="9"/>
  <c r="BU14" i="9"/>
  <c r="AK14" i="9"/>
  <c r="BZ7" i="7"/>
  <c r="CC7" i="7"/>
  <c r="CY28" i="10"/>
  <c r="CY15" i="10"/>
  <c r="CY24" i="10"/>
  <c r="BS22" i="7"/>
  <c r="BS36" i="7"/>
  <c r="CS30" i="7"/>
  <c r="CS37" i="7"/>
  <c r="CS36" i="7"/>
  <c r="BS19" i="9"/>
  <c r="BT19" i="9" s="1"/>
  <c r="CS18" i="9"/>
  <c r="BS18" i="9"/>
  <c r="BT18" i="9" s="1"/>
  <c r="CO42" i="10"/>
  <c r="CY42" i="10" s="1"/>
  <c r="CI42" i="10"/>
  <c r="CO40" i="10"/>
  <c r="CY40" i="10" s="1"/>
  <c r="CI40" i="10"/>
  <c r="CO11" i="10"/>
  <c r="CI11" i="10"/>
  <c r="CY29" i="10"/>
  <c r="CY6" i="10"/>
  <c r="CY12" i="10"/>
  <c r="CX9" i="9"/>
  <c r="BS23" i="7"/>
  <c r="AJ41" i="7"/>
  <c r="BS27" i="7"/>
  <c r="BR8" i="7"/>
  <c r="AJ12" i="7"/>
  <c r="AJ11" i="7"/>
  <c r="BF11" i="7"/>
  <c r="AJ9" i="7"/>
  <c r="AJ6" i="7"/>
  <c r="BF6" i="7"/>
  <c r="AJ26" i="7"/>
  <c r="BF26" i="7"/>
  <c r="CM36" i="7"/>
  <c r="CG36" i="7"/>
  <c r="BS17" i="7"/>
  <c r="BS21" i="7"/>
  <c r="CG23" i="7"/>
  <c r="CM43" i="7"/>
  <c r="CG43" i="7"/>
  <c r="BF42" i="7"/>
  <c r="BF40" i="7"/>
  <c r="BR31" i="7"/>
  <c r="BS33" i="7"/>
  <c r="BS32" i="7"/>
  <c r="CR29" i="7"/>
  <c r="BR29" i="7"/>
  <c r="BX17" i="7"/>
  <c r="BS16" i="7"/>
  <c r="BX13" i="7"/>
  <c r="CG22" i="7"/>
  <c r="BR41" i="7"/>
  <c r="AJ42" i="7"/>
  <c r="AJ40" i="7"/>
  <c r="BX33" i="7"/>
  <c r="AJ31" i="7"/>
  <c r="BX29" i="7"/>
  <c r="BX25" i="7"/>
  <c r="BX21" i="7"/>
  <c r="AJ19" i="7"/>
  <c r="AJ15" i="7"/>
  <c r="AJ29" i="7"/>
  <c r="BS28" i="7"/>
  <c r="BS24" i="7"/>
  <c r="BX19" i="7"/>
  <c r="BS18" i="7"/>
  <c r="BX15" i="7"/>
  <c r="BS14" i="7"/>
  <c r="BX9" i="7"/>
  <c r="BX6" i="7"/>
  <c r="BX11" i="7"/>
  <c r="BY45" i="5"/>
  <c r="CA45" i="5" s="1"/>
  <c r="CG45" i="5" s="1"/>
  <c r="BG45" i="5"/>
  <c r="BF45" i="5"/>
  <c r="CL45" i="5" s="1"/>
  <c r="Z45" i="5"/>
  <c r="K45" i="5"/>
  <c r="CK45" i="5" s="1"/>
  <c r="CM45" i="5" s="1"/>
  <c r="CN45" i="5" s="1"/>
  <c r="CO45" i="5" s="1"/>
  <c r="CA44" i="5"/>
  <c r="CG44" i="5" s="1"/>
  <c r="BY44" i="5"/>
  <c r="BG44" i="5"/>
  <c r="BF44" i="5"/>
  <c r="CL44" i="5" s="1"/>
  <c r="Z44" i="5"/>
  <c r="K44" i="5"/>
  <c r="CK44" i="5" s="1"/>
  <c r="CM44" i="5" s="1"/>
  <c r="CN44" i="5" s="1"/>
  <c r="CO44" i="5" s="1"/>
  <c r="BY43" i="5"/>
  <c r="BW43" i="5"/>
  <c r="BX43" i="5" s="1"/>
  <c r="BG43" i="5"/>
  <c r="BF43" i="5"/>
  <c r="CL43" i="5" s="1"/>
  <c r="P43" i="5"/>
  <c r="AJ43" i="5" s="1"/>
  <c r="BY42" i="5"/>
  <c r="BW42" i="5"/>
  <c r="BX42" i="5" s="1"/>
  <c r="BG42" i="5"/>
  <c r="Z42" i="5"/>
  <c r="K42" i="5"/>
  <c r="BY41" i="5"/>
  <c r="BW41" i="5"/>
  <c r="BX41" i="5" s="1"/>
  <c r="BG41" i="5"/>
  <c r="Z41" i="5"/>
  <c r="K41" i="5"/>
  <c r="BY40" i="5"/>
  <c r="BW40" i="5"/>
  <c r="BX40" i="5" s="1"/>
  <c r="BG40" i="5"/>
  <c r="Z40" i="5"/>
  <c r="K40" i="5"/>
  <c r="BY39" i="5"/>
  <c r="BW39" i="5"/>
  <c r="BX39" i="5" s="1"/>
  <c r="BG39" i="5"/>
  <c r="Z39" i="5"/>
  <c r="P39" i="5"/>
  <c r="K39" i="5"/>
  <c r="BY38" i="5"/>
  <c r="BW38" i="5"/>
  <c r="BX38" i="5" s="1"/>
  <c r="BG38" i="5"/>
  <c r="Z38" i="5"/>
  <c r="K38" i="5"/>
  <c r="BY37" i="5"/>
  <c r="BX37" i="5"/>
  <c r="BW37" i="5"/>
  <c r="BG37" i="5"/>
  <c r="BF37" i="5"/>
  <c r="CL37" i="5" s="1"/>
  <c r="Z37" i="5"/>
  <c r="K37" i="5"/>
  <c r="BY36" i="5"/>
  <c r="BX36" i="5"/>
  <c r="BW36" i="5"/>
  <c r="BG36" i="5"/>
  <c r="BF36" i="5"/>
  <c r="Z36" i="5"/>
  <c r="K36" i="5"/>
  <c r="BY35" i="5"/>
  <c r="BX35" i="5"/>
  <c r="BW35" i="5"/>
  <c r="BG35" i="5"/>
  <c r="Z35" i="5"/>
  <c r="P35" i="5"/>
  <c r="K35" i="5"/>
  <c r="BW33" i="5"/>
  <c r="BG33" i="5"/>
  <c r="BF33" i="5"/>
  <c r="CL33" i="5" s="1"/>
  <c r="Z33" i="5"/>
  <c r="K33" i="5"/>
  <c r="BW32" i="5"/>
  <c r="BG32" i="5"/>
  <c r="BF32" i="5"/>
  <c r="CL32" i="5" s="1"/>
  <c r="Z32" i="5"/>
  <c r="K32" i="5"/>
  <c r="BT32" i="5" s="1"/>
  <c r="BW31" i="5"/>
  <c r="BG31" i="5"/>
  <c r="Z31" i="5"/>
  <c r="K31" i="5"/>
  <c r="BW30" i="5"/>
  <c r="BG30" i="5"/>
  <c r="BF30" i="5"/>
  <c r="CL30" i="5" s="1"/>
  <c r="Z30" i="5"/>
  <c r="K30" i="5"/>
  <c r="BW29" i="5"/>
  <c r="BG29" i="5"/>
  <c r="Z29" i="5"/>
  <c r="K29" i="5"/>
  <c r="BW28" i="5"/>
  <c r="BG28" i="5"/>
  <c r="BF28" i="5"/>
  <c r="CL28" i="5" s="1"/>
  <c r="Z28" i="5"/>
  <c r="P28" i="5"/>
  <c r="K28" i="5"/>
  <c r="BW27" i="5"/>
  <c r="BG27" i="5"/>
  <c r="BF27" i="5"/>
  <c r="BR27" i="5" s="1"/>
  <c r="Z27" i="5"/>
  <c r="K27" i="5"/>
  <c r="BW26" i="5"/>
  <c r="BG26" i="5"/>
  <c r="BF26" i="5"/>
  <c r="CL26" i="5" s="1"/>
  <c r="Z26" i="5"/>
  <c r="K26" i="5"/>
  <c r="BW25" i="5"/>
  <c r="BG25" i="5"/>
  <c r="BF25" i="5"/>
  <c r="CL25" i="5" s="1"/>
  <c r="Z25" i="5"/>
  <c r="K25" i="5"/>
  <c r="BW24" i="5"/>
  <c r="BG24" i="5"/>
  <c r="BF24" i="5"/>
  <c r="CL24" i="5" s="1"/>
  <c r="Z24" i="5"/>
  <c r="P24" i="5"/>
  <c r="K24" i="5"/>
  <c r="BW23" i="5"/>
  <c r="BG23" i="5"/>
  <c r="BF23" i="5"/>
  <c r="BR23" i="5" s="1"/>
  <c r="Z23" i="5"/>
  <c r="K23" i="5"/>
  <c r="BW22" i="5"/>
  <c r="BG22" i="5"/>
  <c r="BF22" i="5"/>
  <c r="CL22" i="5" s="1"/>
  <c r="Z22" i="5"/>
  <c r="K22" i="5"/>
  <c r="BW21" i="5"/>
  <c r="BG21" i="5"/>
  <c r="BF21" i="5"/>
  <c r="CL21" i="5" s="1"/>
  <c r="Z21" i="5"/>
  <c r="K21" i="5"/>
  <c r="BW20" i="5"/>
  <c r="BG20" i="5"/>
  <c r="BF20" i="5"/>
  <c r="Z20" i="5"/>
  <c r="P20" i="5"/>
  <c r="K20" i="5"/>
  <c r="BW19" i="5"/>
  <c r="BG19" i="5"/>
  <c r="BF19" i="5"/>
  <c r="CL19" i="5" s="1"/>
  <c r="Z19" i="5"/>
  <c r="K19" i="5"/>
  <c r="BW18" i="5"/>
  <c r="BG18" i="5"/>
  <c r="BF18" i="5"/>
  <c r="CL18" i="5" s="1"/>
  <c r="Z18" i="5"/>
  <c r="K18" i="5"/>
  <c r="BW17" i="5"/>
  <c r="BG17" i="5"/>
  <c r="BF17" i="5"/>
  <c r="Z17" i="5"/>
  <c r="K17" i="5"/>
  <c r="BW16" i="5"/>
  <c r="BG16" i="5"/>
  <c r="BF16" i="5"/>
  <c r="CL16" i="5" s="1"/>
  <c r="Z16" i="5"/>
  <c r="K16" i="5"/>
  <c r="BW15" i="5"/>
  <c r="BG15" i="5"/>
  <c r="Z15" i="5"/>
  <c r="K15" i="5"/>
  <c r="BW14" i="5"/>
  <c r="BG14" i="5"/>
  <c r="BF14" i="5"/>
  <c r="CL14" i="5" s="1"/>
  <c r="Z14" i="5"/>
  <c r="K14" i="5"/>
  <c r="BW13" i="5"/>
  <c r="BG13" i="5"/>
  <c r="BF13" i="5"/>
  <c r="BR13" i="5" s="1"/>
  <c r="Z13" i="5"/>
  <c r="K13" i="5"/>
  <c r="BW12" i="5"/>
  <c r="BG12" i="5"/>
  <c r="BF12" i="5"/>
  <c r="CL12" i="5" s="1"/>
  <c r="Z12" i="5"/>
  <c r="K12" i="5"/>
  <c r="BW11" i="5"/>
  <c r="BG11" i="5"/>
  <c r="BF11" i="5"/>
  <c r="CL11" i="5" s="1"/>
  <c r="Z11" i="5"/>
  <c r="K11" i="5"/>
  <c r="BW10" i="5"/>
  <c r="BG10" i="5"/>
  <c r="Z10" i="5"/>
  <c r="K10" i="5"/>
  <c r="BW9" i="5"/>
  <c r="BG9" i="5"/>
  <c r="Z9" i="5"/>
  <c r="K9" i="5"/>
  <c r="BW8" i="5"/>
  <c r="BG8" i="5"/>
  <c r="BF8" i="5"/>
  <c r="CL8" i="5" s="1"/>
  <c r="Z8" i="5"/>
  <c r="K8" i="5"/>
  <c r="BW7" i="5"/>
  <c r="BG7" i="5"/>
  <c r="BF7" i="5"/>
  <c r="CL7" i="5" s="1"/>
  <c r="Z7" i="5"/>
  <c r="K7" i="5"/>
  <c r="BW6" i="5"/>
  <c r="BG6" i="5"/>
  <c r="BF6" i="5"/>
  <c r="Z6" i="5"/>
  <c r="K6" i="5"/>
  <c r="CW32" i="10" l="1"/>
  <c r="CY32" i="10" s="1"/>
  <c r="CW26" i="10"/>
  <c r="CY26" i="10" s="1"/>
  <c r="CW8" i="10"/>
  <c r="CY8" i="10" s="1"/>
  <c r="CW7" i="10"/>
  <c r="CY7" i="10" s="1"/>
  <c r="CY17" i="10"/>
  <c r="CO19" i="10"/>
  <c r="CY19" i="10" s="1"/>
  <c r="CI19" i="10"/>
  <c r="CY11" i="10"/>
  <c r="CY21" i="10"/>
  <c r="AK6" i="9"/>
  <c r="BP6" i="9" s="1"/>
  <c r="BT7" i="5"/>
  <c r="BT8" i="5"/>
  <c r="BT10" i="5"/>
  <c r="BT12" i="5"/>
  <c r="BT13" i="5"/>
  <c r="BT14" i="5"/>
  <c r="BT16" i="5"/>
  <c r="BT17" i="5"/>
  <c r="BT18" i="5"/>
  <c r="AJ20" i="5"/>
  <c r="BT22" i="5"/>
  <c r="BT23" i="5"/>
  <c r="CL23" i="5"/>
  <c r="BT26" i="5"/>
  <c r="BT27" i="5"/>
  <c r="CL27" i="5"/>
  <c r="BT30" i="5"/>
  <c r="BT31" i="5"/>
  <c r="BF35" i="5"/>
  <c r="BF39" i="5"/>
  <c r="P6" i="5"/>
  <c r="BR6" i="5"/>
  <c r="P7" i="5"/>
  <c r="P10" i="5"/>
  <c r="P12" i="5"/>
  <c r="P14" i="5"/>
  <c r="P16" i="5"/>
  <c r="P18" i="5"/>
  <c r="BT20" i="5"/>
  <c r="P22" i="5"/>
  <c r="BT24" i="5"/>
  <c r="P26" i="5"/>
  <c r="BT28" i="5"/>
  <c r="P30" i="5"/>
  <c r="P32" i="5"/>
  <c r="P36" i="5"/>
  <c r="BR36" i="5"/>
  <c r="P37" i="5"/>
  <c r="P38" i="5"/>
  <c r="BP37" i="9"/>
  <c r="CD32" i="7"/>
  <c r="CQ32" i="7"/>
  <c r="CS32" i="7" s="1"/>
  <c r="CT32" i="7" s="1"/>
  <c r="BS15" i="7"/>
  <c r="CD7" i="7"/>
  <c r="CA14" i="9"/>
  <c r="BY14" i="9"/>
  <c r="CD14" i="9" s="1"/>
  <c r="BY15" i="9"/>
  <c r="CA15" i="9"/>
  <c r="CD15" i="9" s="1"/>
  <c r="BY17" i="9"/>
  <c r="CA17" i="9"/>
  <c r="CD17" i="9" s="1"/>
  <c r="BY19" i="9"/>
  <c r="CA19" i="9"/>
  <c r="BY21" i="9"/>
  <c r="CA21" i="9"/>
  <c r="CD21" i="9"/>
  <c r="BP28" i="9"/>
  <c r="BP31" i="9"/>
  <c r="CA31" i="9"/>
  <c r="BY31" i="9"/>
  <c r="BS38" i="9"/>
  <c r="BT38" i="9" s="1"/>
  <c r="CS38" i="9"/>
  <c r="BP39" i="9"/>
  <c r="BS39" i="9" s="1"/>
  <c r="BT39" i="9" s="1"/>
  <c r="CA39" i="9"/>
  <c r="BY39" i="9"/>
  <c r="CD39" i="9" s="1"/>
  <c r="BP45" i="9"/>
  <c r="BG45" i="9"/>
  <c r="BP8" i="9"/>
  <c r="CA8" i="9"/>
  <c r="CD10" i="7"/>
  <c r="BP12" i="9"/>
  <c r="BP13" i="9"/>
  <c r="CA16" i="9"/>
  <c r="BY16" i="9"/>
  <c r="CS20" i="9"/>
  <c r="BS20" i="9"/>
  <c r="BT20" i="9" s="1"/>
  <c r="CD22" i="7"/>
  <c r="CQ22" i="7"/>
  <c r="BP23" i="9"/>
  <c r="BG26" i="9"/>
  <c r="BS26" i="9" s="1"/>
  <c r="BT26" i="9" s="1"/>
  <c r="BY30" i="9"/>
  <c r="CA30" i="9"/>
  <c r="CD30" i="9" s="1"/>
  <c r="CD31" i="7"/>
  <c r="CA32" i="9"/>
  <c r="BY32" i="9"/>
  <c r="CR10" i="7"/>
  <c r="BR10" i="7"/>
  <c r="CD6" i="7"/>
  <c r="CD13" i="7"/>
  <c r="CD25" i="7"/>
  <c r="CS7" i="9"/>
  <c r="BS7" i="9"/>
  <c r="BT7" i="9" s="1"/>
  <c r="CD14" i="7"/>
  <c r="CA24" i="9"/>
  <c r="BY24" i="9"/>
  <c r="CD24" i="9"/>
  <c r="CQ25" i="7"/>
  <c r="CS25" i="9"/>
  <c r="BS25" i="9"/>
  <c r="BT25" i="9" s="1"/>
  <c r="CD28" i="7"/>
  <c r="BY35" i="9"/>
  <c r="CD35" i="9" s="1"/>
  <c r="CA35" i="9"/>
  <c r="CA36" i="9"/>
  <c r="BY36" i="9"/>
  <c r="CD36" i="9" s="1"/>
  <c r="BR38" i="7"/>
  <c r="CR38" i="7"/>
  <c r="BS6" i="9"/>
  <c r="BT6" i="9" s="1"/>
  <c r="CS6" i="9"/>
  <c r="BP10" i="9"/>
  <c r="CS10" i="9" s="1"/>
  <c r="BP11" i="9"/>
  <c r="CD12" i="7"/>
  <c r="BY18" i="9"/>
  <c r="CA18" i="9"/>
  <c r="CD18" i="9" s="1"/>
  <c r="CA22" i="9"/>
  <c r="BY22" i="9"/>
  <c r="CD22" i="9" s="1"/>
  <c r="CD23" i="7"/>
  <c r="CD26" i="7"/>
  <c r="BP27" i="9"/>
  <c r="BP29" i="9"/>
  <c r="CD30" i="7"/>
  <c r="BP33" i="9"/>
  <c r="CS33" i="9" s="1"/>
  <c r="BS33" i="9"/>
  <c r="BT33" i="9" s="1"/>
  <c r="CA40" i="9"/>
  <c r="BY40" i="9"/>
  <c r="CD40" i="9" s="1"/>
  <c r="BP41" i="9"/>
  <c r="BS41" i="9" s="1"/>
  <c r="BT41" i="9" s="1"/>
  <c r="CS41" i="9"/>
  <c r="CA42" i="9"/>
  <c r="BY42" i="9"/>
  <c r="CD42" i="9" s="1"/>
  <c r="BP44" i="9"/>
  <c r="BG44" i="9"/>
  <c r="CC9" i="7"/>
  <c r="CE9" i="7" s="1"/>
  <c r="CC19" i="7"/>
  <c r="CC21" i="7"/>
  <c r="CC29" i="7"/>
  <c r="CQ10" i="7"/>
  <c r="CR9" i="7"/>
  <c r="F9" i="8" s="1"/>
  <c r="CS38" i="7"/>
  <c r="BS19" i="7"/>
  <c r="CR41" i="7"/>
  <c r="CM22" i="7"/>
  <c r="CR31" i="7"/>
  <c r="CW43" i="7"/>
  <c r="CM23" i="7"/>
  <c r="BS25" i="7"/>
  <c r="BS12" i="7"/>
  <c r="BS20" i="7"/>
  <c r="CM20" i="7" s="1"/>
  <c r="BS37" i="7"/>
  <c r="BS30" i="7"/>
  <c r="CR12" i="7"/>
  <c r="CQ14" i="7"/>
  <c r="BP14" i="9"/>
  <c r="BP15" i="9"/>
  <c r="BP17" i="9"/>
  <c r="BP21" i="9"/>
  <c r="CC24" i="7"/>
  <c r="CQ28" i="7"/>
  <c r="CA28" i="9"/>
  <c r="BY28" i="9"/>
  <c r="CD28" i="9" s="1"/>
  <c r="CE28" i="9" s="1"/>
  <c r="CF28" i="9" s="1"/>
  <c r="CQ31" i="7"/>
  <c r="BR35" i="7"/>
  <c r="CR35" i="7"/>
  <c r="CA38" i="9"/>
  <c r="BY38" i="9"/>
  <c r="CD38" i="9" s="1"/>
  <c r="CA45" i="9"/>
  <c r="CD45" i="9"/>
  <c r="CA12" i="9"/>
  <c r="BY12" i="9"/>
  <c r="CQ13" i="7"/>
  <c r="BY13" i="9"/>
  <c r="CA13" i="9"/>
  <c r="CD13" i="9" s="1"/>
  <c r="CS16" i="9"/>
  <c r="BS16" i="9"/>
  <c r="BT16" i="9" s="1"/>
  <c r="CC18" i="7"/>
  <c r="BY20" i="9"/>
  <c r="CA20" i="9"/>
  <c r="CA23" i="9"/>
  <c r="BY23" i="9"/>
  <c r="CQ26" i="7"/>
  <c r="CA26" i="9"/>
  <c r="BY26" i="9"/>
  <c r="CD26" i="9" s="1"/>
  <c r="CC27" i="7"/>
  <c r="BP30" i="9"/>
  <c r="BS32" i="9"/>
  <c r="BT32" i="9" s="1"/>
  <c r="CR39" i="7"/>
  <c r="BR39" i="7"/>
  <c r="CC17" i="7"/>
  <c r="CC33" i="7"/>
  <c r="CQ7" i="7"/>
  <c r="CA7" i="9"/>
  <c r="BY7" i="9"/>
  <c r="CD7" i="9"/>
  <c r="BP24" i="9"/>
  <c r="CA25" i="9"/>
  <c r="BY25" i="9"/>
  <c r="CS35" i="9"/>
  <c r="BS35" i="9"/>
  <c r="BT35" i="9" s="1"/>
  <c r="CS36" i="9"/>
  <c r="BS36" i="9"/>
  <c r="BT36" i="9" s="1"/>
  <c r="BY37" i="9"/>
  <c r="CD37" i="9" s="1"/>
  <c r="CA37" i="9"/>
  <c r="CQ6" i="7"/>
  <c r="CA6" i="9"/>
  <c r="BY6" i="9"/>
  <c r="CD6" i="9" s="1"/>
  <c r="CE6" i="9" s="1"/>
  <c r="CF6" i="9" s="1"/>
  <c r="CC8" i="7"/>
  <c r="CA10" i="9"/>
  <c r="BY10" i="9"/>
  <c r="BY11" i="9"/>
  <c r="CA11" i="9"/>
  <c r="CC16" i="7"/>
  <c r="CC20" i="7"/>
  <c r="BP22" i="9"/>
  <c r="CA27" i="9"/>
  <c r="BY27" i="9"/>
  <c r="CA29" i="9"/>
  <c r="BY29" i="9"/>
  <c r="CA33" i="9"/>
  <c r="BY33" i="9"/>
  <c r="BS40" i="9"/>
  <c r="BT40" i="9" s="1"/>
  <c r="CS40" i="9"/>
  <c r="CA41" i="9"/>
  <c r="BY41" i="9"/>
  <c r="CD41" i="9" s="1"/>
  <c r="BS42" i="9"/>
  <c r="BT42" i="9" s="1"/>
  <c r="CS42" i="9"/>
  <c r="CA44" i="9"/>
  <c r="CD44" i="9"/>
  <c r="CC11" i="7"/>
  <c r="BS7" i="7"/>
  <c r="CC15" i="7"/>
  <c r="BS13" i="7"/>
  <c r="BS9" i="7"/>
  <c r="CR42" i="7"/>
  <c r="BS8" i="7"/>
  <c r="CM27" i="7"/>
  <c r="BS41" i="7"/>
  <c r="CG20" i="7"/>
  <c r="CS12" i="7"/>
  <c r="CT38" i="7"/>
  <c r="CS7" i="7"/>
  <c r="CS13" i="7"/>
  <c r="CS23" i="7"/>
  <c r="CT36" i="7"/>
  <c r="CT37" i="7"/>
  <c r="CT30" i="7"/>
  <c r="CM25" i="7"/>
  <c r="CD29" i="7"/>
  <c r="BS29" i="7"/>
  <c r="CR26" i="7"/>
  <c r="BR26" i="7"/>
  <c r="CR6" i="7"/>
  <c r="BR6" i="7"/>
  <c r="CS41" i="7"/>
  <c r="CR11" i="7"/>
  <c r="BR11" i="7"/>
  <c r="CM21" i="7"/>
  <c r="BS31" i="7"/>
  <c r="CM17" i="7"/>
  <c r="CG17" i="7"/>
  <c r="CM9" i="7"/>
  <c r="CM41" i="7"/>
  <c r="CG41" i="7"/>
  <c r="CM14" i="7"/>
  <c r="CG14" i="7"/>
  <c r="CM24" i="7"/>
  <c r="CM29" i="7"/>
  <c r="CM19" i="7"/>
  <c r="CG12" i="7"/>
  <c r="CM33" i="7"/>
  <c r="CG21" i="7"/>
  <c r="CG25" i="7"/>
  <c r="CG18" i="7"/>
  <c r="CM28" i="7"/>
  <c r="CG28" i="7"/>
  <c r="CM15" i="7"/>
  <c r="CG16" i="7"/>
  <c r="CM32" i="7"/>
  <c r="CW32" i="7" s="1"/>
  <c r="CG32" i="7"/>
  <c r="CS31" i="7"/>
  <c r="CR40" i="7"/>
  <c r="BR40" i="7"/>
  <c r="BR42" i="7"/>
  <c r="CA39" i="5"/>
  <c r="CA41" i="5"/>
  <c r="CA35" i="5"/>
  <c r="CA38" i="5"/>
  <c r="CA37" i="5"/>
  <c r="CL13" i="5"/>
  <c r="CA36" i="5"/>
  <c r="CL36" i="5"/>
  <c r="BR17" i="5"/>
  <c r="CL17" i="5"/>
  <c r="CL6" i="5"/>
  <c r="BX7" i="5"/>
  <c r="BX8" i="5"/>
  <c r="AJ7" i="5"/>
  <c r="BT9" i="5"/>
  <c r="AJ11" i="5"/>
  <c r="P11" i="5"/>
  <c r="BR11" i="5"/>
  <c r="BX13" i="5"/>
  <c r="AJ14" i="5"/>
  <c r="AJ15" i="5"/>
  <c r="P15" i="5"/>
  <c r="CA16" i="5"/>
  <c r="BX16" i="5"/>
  <c r="BX17" i="5"/>
  <c r="AJ18" i="5"/>
  <c r="BT6" i="5"/>
  <c r="BR7" i="5"/>
  <c r="P8" i="5"/>
  <c r="BR8" i="5"/>
  <c r="P9" i="5"/>
  <c r="AJ10" i="5"/>
  <c r="BT11" i="5"/>
  <c r="AJ13" i="5"/>
  <c r="P13" i="5"/>
  <c r="CA14" i="5"/>
  <c r="BX14" i="5"/>
  <c r="BT15" i="5"/>
  <c r="P17" i="5"/>
  <c r="BX18" i="5"/>
  <c r="BR19" i="5"/>
  <c r="BT19" i="5"/>
  <c r="AJ21" i="5"/>
  <c r="P21" i="5"/>
  <c r="BR21" i="5"/>
  <c r="BX23" i="5"/>
  <c r="AJ24" i="5"/>
  <c r="AJ25" i="5"/>
  <c r="P25" i="5"/>
  <c r="BR25" i="5"/>
  <c r="BX27" i="5"/>
  <c r="AJ28" i="5"/>
  <c r="AJ29" i="5"/>
  <c r="P29" i="5"/>
  <c r="BX31" i="5"/>
  <c r="AJ32" i="5"/>
  <c r="AJ33" i="5"/>
  <c r="P33" i="5"/>
  <c r="BR33" i="5"/>
  <c r="CK38" i="5"/>
  <c r="BR12" i="5"/>
  <c r="BR14" i="5"/>
  <c r="BR16" i="5"/>
  <c r="BR18" i="5"/>
  <c r="P19" i="5"/>
  <c r="BX20" i="5"/>
  <c r="CL20" i="5"/>
  <c r="BR20" i="5"/>
  <c r="BT21" i="5"/>
  <c r="AJ23" i="5"/>
  <c r="P23" i="5"/>
  <c r="CA24" i="5"/>
  <c r="BX24" i="5"/>
  <c r="BT25" i="5"/>
  <c r="P27" i="5"/>
  <c r="BX28" i="5"/>
  <c r="BT29" i="5"/>
  <c r="AJ31" i="5"/>
  <c r="P31" i="5"/>
  <c r="CA32" i="5"/>
  <c r="CK32" i="5" s="1"/>
  <c r="CM32" i="5" s="1"/>
  <c r="CN32" i="5" s="1"/>
  <c r="CO32" i="5" s="1"/>
  <c r="BX32" i="5"/>
  <c r="BT33" i="5"/>
  <c r="BR35" i="5"/>
  <c r="AJ35" i="5"/>
  <c r="CL35" i="5"/>
  <c r="BR37" i="5"/>
  <c r="AJ38" i="5"/>
  <c r="CL39" i="5"/>
  <c r="BR39" i="5"/>
  <c r="AJ39" i="5"/>
  <c r="P40" i="5"/>
  <c r="P42" i="5"/>
  <c r="BR43" i="5"/>
  <c r="BS43" i="5" s="1"/>
  <c r="BR22" i="5"/>
  <c r="BR24" i="5"/>
  <c r="BR26" i="5"/>
  <c r="BR28" i="5"/>
  <c r="BR30" i="5"/>
  <c r="BR32" i="5"/>
  <c r="CA40" i="5"/>
  <c r="P41" i="5"/>
  <c r="CA42" i="5"/>
  <c r="CA43" i="5"/>
  <c r="CK43" i="5" s="1"/>
  <c r="CM43" i="5" s="1"/>
  <c r="CN43" i="5" s="1"/>
  <c r="CO43" i="5" s="1"/>
  <c r="BR44" i="5"/>
  <c r="CQ44" i="5"/>
  <c r="BR45" i="5"/>
  <c r="CQ45" i="5"/>
  <c r="BG10" i="2"/>
  <c r="BG11" i="2"/>
  <c r="BG9" i="2"/>
  <c r="CG9" i="7" l="1"/>
  <c r="CE22" i="9"/>
  <c r="CF22" i="9" s="1"/>
  <c r="CT22" i="9"/>
  <c r="CU22" i="9" s="1"/>
  <c r="CT41" i="9"/>
  <c r="CU41" i="9" s="1"/>
  <c r="CT40" i="9"/>
  <c r="CU40" i="9" s="1"/>
  <c r="CD33" i="9"/>
  <c r="CE33" i="9" s="1"/>
  <c r="CF33" i="9" s="1"/>
  <c r="CD29" i="9"/>
  <c r="CE29" i="9" s="1"/>
  <c r="CF29" i="9" s="1"/>
  <c r="CD27" i="9"/>
  <c r="CE27" i="9" s="1"/>
  <c r="CF27" i="9" s="1"/>
  <c r="CD11" i="9"/>
  <c r="CE11" i="9" s="1"/>
  <c r="CF11" i="9" s="1"/>
  <c r="CD10" i="9"/>
  <c r="CE10" i="9" s="1"/>
  <c r="CF10" i="9" s="1"/>
  <c r="CD25" i="9"/>
  <c r="CE25" i="9" s="1"/>
  <c r="CF25" i="9" s="1"/>
  <c r="CD20" i="9"/>
  <c r="CT38" i="9"/>
  <c r="CU38" i="9" s="1"/>
  <c r="BS10" i="9"/>
  <c r="BT10" i="9" s="1"/>
  <c r="CD32" i="9"/>
  <c r="CE32" i="9" s="1"/>
  <c r="CF32" i="9" s="1"/>
  <c r="CD19" i="9"/>
  <c r="BF41" i="5"/>
  <c r="CK24" i="5"/>
  <c r="BS23" i="5"/>
  <c r="BS20" i="5"/>
  <c r="CA20" i="5"/>
  <c r="CA27" i="5"/>
  <c r="CK14" i="5"/>
  <c r="BS13" i="5"/>
  <c r="CA17" i="5"/>
  <c r="CK16" i="5"/>
  <c r="CA8" i="5"/>
  <c r="CK37" i="5"/>
  <c r="CK35" i="5"/>
  <c r="CK39" i="5"/>
  <c r="AJ37" i="5"/>
  <c r="AJ36" i="5"/>
  <c r="AJ30" i="5"/>
  <c r="AJ22" i="5"/>
  <c r="AJ16" i="5"/>
  <c r="AJ12" i="5"/>
  <c r="AJ6" i="5"/>
  <c r="BS30" i="5"/>
  <c r="BS22" i="5"/>
  <c r="AJ42" i="5"/>
  <c r="AJ40" i="5"/>
  <c r="BF31" i="5"/>
  <c r="CA28" i="5"/>
  <c r="AJ27" i="5"/>
  <c r="AJ19" i="5"/>
  <c r="BS32" i="5"/>
  <c r="CG32" i="5" s="1"/>
  <c r="CQ32" i="5" s="1"/>
  <c r="BX30" i="5"/>
  <c r="BF29" i="5"/>
  <c r="BX26" i="5"/>
  <c r="BX22" i="5"/>
  <c r="CA31" i="5"/>
  <c r="CA23" i="5"/>
  <c r="CA18" i="5"/>
  <c r="AJ17" i="5"/>
  <c r="BF9" i="5"/>
  <c r="AJ8" i="5"/>
  <c r="BF15" i="5"/>
  <c r="CL15" i="5" s="1"/>
  <c r="BX12" i="5"/>
  <c r="BX10" i="5"/>
  <c r="CA13" i="5"/>
  <c r="CA7" i="5"/>
  <c r="BF38" i="5"/>
  <c r="AJ26" i="5"/>
  <c r="BF10" i="5"/>
  <c r="CT20" i="9"/>
  <c r="CU20" i="9" s="1"/>
  <c r="CE20" i="9"/>
  <c r="CF20" i="9" s="1"/>
  <c r="CH41" i="9"/>
  <c r="CN41" i="9"/>
  <c r="CX41" i="9" s="1"/>
  <c r="CN10" i="9"/>
  <c r="CH10" i="9"/>
  <c r="CT32" i="9"/>
  <c r="CU32" i="9" s="1"/>
  <c r="CE15" i="9"/>
  <c r="CF15" i="9" s="1"/>
  <c r="CE26" i="9"/>
  <c r="CF26" i="9" s="1"/>
  <c r="CE13" i="9"/>
  <c r="CF13" i="9" s="1"/>
  <c r="CT18" i="9"/>
  <c r="CU18" i="9" s="1"/>
  <c r="CE18" i="9"/>
  <c r="CF18" i="9" s="1"/>
  <c r="CN18" i="9"/>
  <c r="CX18" i="9" s="1"/>
  <c r="CH18" i="9"/>
  <c r="CN39" i="9"/>
  <c r="CH39" i="9"/>
  <c r="CE19" i="9"/>
  <c r="CF19" i="9" s="1"/>
  <c r="CT19" i="9"/>
  <c r="CU19" i="9" s="1"/>
  <c r="CH19" i="9"/>
  <c r="CN19" i="9"/>
  <c r="CX19" i="9" s="1"/>
  <c r="CD11" i="7"/>
  <c r="CQ11" i="7"/>
  <c r="CN42" i="9"/>
  <c r="CH42" i="9"/>
  <c r="CT33" i="9"/>
  <c r="CU33" i="9" s="1"/>
  <c r="CS22" i="9"/>
  <c r="BS22" i="9"/>
  <c r="BT22" i="9" s="1"/>
  <c r="CD16" i="7"/>
  <c r="CQ16" i="7"/>
  <c r="CT10" i="9"/>
  <c r="CU10" i="9" s="1"/>
  <c r="CT6" i="9"/>
  <c r="CU6" i="9" s="1"/>
  <c r="CN36" i="9"/>
  <c r="CH36" i="9"/>
  <c r="CN35" i="9"/>
  <c r="CH35" i="9"/>
  <c r="CT7" i="9"/>
  <c r="CU7" i="9" s="1"/>
  <c r="CE7" i="9"/>
  <c r="CF7" i="9" s="1"/>
  <c r="CD33" i="7"/>
  <c r="CQ33" i="7"/>
  <c r="CS33" i="7" s="1"/>
  <c r="CT33" i="7" s="1"/>
  <c r="CW33" i="7" s="1"/>
  <c r="BS39" i="7"/>
  <c r="CD27" i="7"/>
  <c r="CQ27" i="7"/>
  <c r="CD18" i="7"/>
  <c r="CQ18" i="7"/>
  <c r="CS35" i="7"/>
  <c r="CD24" i="7"/>
  <c r="CQ24" i="7"/>
  <c r="BS21" i="9"/>
  <c r="BT21" i="9" s="1"/>
  <c r="CS21" i="9"/>
  <c r="CS17" i="9"/>
  <c r="BS17" i="9"/>
  <c r="BT17" i="9" s="1"/>
  <c r="BS15" i="9"/>
  <c r="BT15" i="9" s="1"/>
  <c r="CS15" i="9"/>
  <c r="BS14" i="9"/>
  <c r="BT14" i="9" s="1"/>
  <c r="CS14" i="9"/>
  <c r="CG37" i="7"/>
  <c r="CM37" i="7"/>
  <c r="CQ29" i="7"/>
  <c r="CD19" i="7"/>
  <c r="CQ19" i="7"/>
  <c r="CS44" i="9"/>
  <c r="BS44" i="9"/>
  <c r="CH33" i="9"/>
  <c r="CN33" i="9"/>
  <c r="CN6" i="9"/>
  <c r="CX6" i="9" s="1"/>
  <c r="CH6" i="9"/>
  <c r="BS38" i="7"/>
  <c r="CE24" i="9"/>
  <c r="CF24" i="9" s="1"/>
  <c r="CE30" i="9"/>
  <c r="CF30" i="9" s="1"/>
  <c r="CH26" i="9"/>
  <c r="CN26" i="9"/>
  <c r="CS22" i="7"/>
  <c r="CS13" i="9"/>
  <c r="BS13" i="9"/>
  <c r="BT13" i="9" s="1"/>
  <c r="BS12" i="9"/>
  <c r="BT12" i="9" s="1"/>
  <c r="CS12" i="9"/>
  <c r="BS8" i="9"/>
  <c r="BT8" i="9" s="1"/>
  <c r="CS8" i="9"/>
  <c r="CN38" i="9"/>
  <c r="CH38" i="9"/>
  <c r="CS31" i="9"/>
  <c r="BS31" i="9"/>
  <c r="BT31" i="9" s="1"/>
  <c r="CE21" i="9"/>
  <c r="CF21" i="9" s="1"/>
  <c r="CT21" i="9"/>
  <c r="CU21" i="9" s="1"/>
  <c r="CT17" i="9"/>
  <c r="CU17" i="9" s="1"/>
  <c r="CE17" i="9"/>
  <c r="CF17" i="9" s="1"/>
  <c r="CE14" i="9"/>
  <c r="CF14" i="9" s="1"/>
  <c r="CT14" i="9"/>
  <c r="CU14" i="9" s="1"/>
  <c r="CT25" i="9"/>
  <c r="CU25" i="9" s="1"/>
  <c r="CS42" i="7"/>
  <c r="CT42" i="7" s="1"/>
  <c r="CM13" i="7"/>
  <c r="CM16" i="7"/>
  <c r="CG15" i="7"/>
  <c r="CM18" i="7"/>
  <c r="CG13" i="7"/>
  <c r="CG33" i="7"/>
  <c r="CM12" i="7"/>
  <c r="CG19" i="7"/>
  <c r="CG24" i="7"/>
  <c r="BS6" i="7"/>
  <c r="CM8" i="7"/>
  <c r="CG27" i="7"/>
  <c r="CD15" i="7"/>
  <c r="CQ15" i="7"/>
  <c r="CG7" i="7"/>
  <c r="CM7" i="7"/>
  <c r="CN44" i="9"/>
  <c r="CT42" i="9"/>
  <c r="CU42" i="9" s="1"/>
  <c r="CN40" i="9"/>
  <c r="CH40" i="9"/>
  <c r="CD20" i="7"/>
  <c r="CQ20" i="7"/>
  <c r="CD8" i="7"/>
  <c r="CQ8" i="7"/>
  <c r="CT35" i="9"/>
  <c r="CU35" i="9" s="1"/>
  <c r="BS24" i="9"/>
  <c r="BT24" i="9" s="1"/>
  <c r="CS24" i="9"/>
  <c r="CD17" i="7"/>
  <c r="CQ17" i="7"/>
  <c r="CS17" i="7" s="1"/>
  <c r="CS39" i="7"/>
  <c r="CH32" i="9"/>
  <c r="BS30" i="9"/>
  <c r="BT30" i="9" s="1"/>
  <c r="CS30" i="9"/>
  <c r="CD23" i="9"/>
  <c r="CD12" i="9"/>
  <c r="CN45" i="9"/>
  <c r="CS39" i="9"/>
  <c r="CT39" i="9" s="1"/>
  <c r="CU39" i="9" s="1"/>
  <c r="BS35" i="7"/>
  <c r="CS28" i="7"/>
  <c r="CS14" i="7"/>
  <c r="CG30" i="7"/>
  <c r="CM30" i="7"/>
  <c r="CS10" i="7"/>
  <c r="CD21" i="7"/>
  <c r="CQ21" i="7"/>
  <c r="CD9" i="7"/>
  <c r="CQ9" i="7"/>
  <c r="E9" i="8" s="1"/>
  <c r="G9" i="8" s="1"/>
  <c r="H9" i="8" s="1"/>
  <c r="I9" i="8" s="1"/>
  <c r="K9" i="8" s="1"/>
  <c r="CS29" i="9"/>
  <c r="BS29" i="9"/>
  <c r="BT29" i="9" s="1"/>
  <c r="BS27" i="9"/>
  <c r="BT27" i="9" s="1"/>
  <c r="CS27" i="9"/>
  <c r="BS11" i="9"/>
  <c r="BT11" i="9" s="1"/>
  <c r="CS11" i="9"/>
  <c r="CT36" i="9"/>
  <c r="CU36" i="9" s="1"/>
  <c r="CH25" i="9"/>
  <c r="CN7" i="9"/>
  <c r="CH7" i="9"/>
  <c r="BS10" i="7"/>
  <c r="CS26" i="9"/>
  <c r="BS23" i="9"/>
  <c r="BT23" i="9" s="1"/>
  <c r="CS23" i="9"/>
  <c r="CN20" i="9"/>
  <c r="CX20" i="9" s="1"/>
  <c r="CH20" i="9"/>
  <c r="CD16" i="9"/>
  <c r="CN16" i="9" s="1"/>
  <c r="CD8" i="9"/>
  <c r="CS45" i="9"/>
  <c r="BS45" i="9"/>
  <c r="CD31" i="9"/>
  <c r="CS28" i="9"/>
  <c r="BS28" i="9"/>
  <c r="BT28" i="9" s="1"/>
  <c r="BS37" i="9"/>
  <c r="BT37" i="9" s="1"/>
  <c r="CS37" i="9"/>
  <c r="CT37" i="9" s="1"/>
  <c r="CU37" i="9" s="1"/>
  <c r="CG8" i="7"/>
  <c r="CS40" i="7"/>
  <c r="BS11" i="7"/>
  <c r="CS26" i="7"/>
  <c r="BS42" i="7"/>
  <c r="BS40" i="7"/>
  <c r="CG29" i="7"/>
  <c r="CM31" i="7"/>
  <c r="BS26" i="7"/>
  <c r="CT40" i="7"/>
  <c r="CS21" i="7"/>
  <c r="CT31" i="7"/>
  <c r="CS25" i="7"/>
  <c r="CT41" i="7"/>
  <c r="CT26" i="7"/>
  <c r="CS29" i="7"/>
  <c r="CW37" i="7"/>
  <c r="CW36" i="7"/>
  <c r="CT23" i="7"/>
  <c r="CT13" i="7"/>
  <c r="CT7" i="7"/>
  <c r="CT12" i="7"/>
  <c r="CM11" i="7"/>
  <c r="CG11" i="7"/>
  <c r="CS6" i="7"/>
  <c r="CG26" i="7"/>
  <c r="CG31" i="7"/>
  <c r="CM42" i="7"/>
  <c r="CG42" i="7"/>
  <c r="CM40" i="7"/>
  <c r="CG40" i="7"/>
  <c r="CM39" i="5"/>
  <c r="BS35" i="5"/>
  <c r="CK36" i="5"/>
  <c r="BS8" i="5"/>
  <c r="CG43" i="5"/>
  <c r="CQ43" i="5" s="1"/>
  <c r="CC43" i="5"/>
  <c r="CG20" i="5"/>
  <c r="CC20" i="5"/>
  <c r="BX25" i="5"/>
  <c r="CK41" i="5"/>
  <c r="AJ41" i="5"/>
  <c r="BF42" i="5"/>
  <c r="CK42" i="5"/>
  <c r="BF40" i="5"/>
  <c r="CK40" i="5"/>
  <c r="BS39" i="5"/>
  <c r="AJ9" i="5"/>
  <c r="BR15" i="5"/>
  <c r="BS7" i="5"/>
  <c r="CL41" i="5"/>
  <c r="BR41" i="5"/>
  <c r="BX33" i="5"/>
  <c r="CA33" i="5" s="1"/>
  <c r="CK33" i="5" s="1"/>
  <c r="CM33" i="5" s="1"/>
  <c r="CN33" i="5" s="1"/>
  <c r="CO33" i="5" s="1"/>
  <c r="CA29" i="5"/>
  <c r="BX29" i="5"/>
  <c r="CC23" i="5"/>
  <c r="CG23" i="5"/>
  <c r="CA21" i="5"/>
  <c r="BX21" i="5"/>
  <c r="BS33" i="5"/>
  <c r="CC32" i="5"/>
  <c r="BS28" i="5"/>
  <c r="BS25" i="5"/>
  <c r="BS24" i="5"/>
  <c r="BS21" i="5"/>
  <c r="BX19" i="5"/>
  <c r="BX15" i="5"/>
  <c r="CC13" i="5"/>
  <c r="BX11" i="5"/>
  <c r="BX6" i="5"/>
  <c r="CA6" i="5"/>
  <c r="BS18" i="5"/>
  <c r="BS15" i="5"/>
  <c r="BS14" i="5"/>
  <c r="BS11" i="5"/>
  <c r="BX9" i="5"/>
  <c r="K32" i="2"/>
  <c r="P32" i="2" s="1"/>
  <c r="Z32" i="2"/>
  <c r="BF32" i="2"/>
  <c r="BG32" i="2"/>
  <c r="BR32" i="2" s="1"/>
  <c r="BW32" i="2"/>
  <c r="CL32" i="2"/>
  <c r="K33" i="2"/>
  <c r="P33" i="2" s="1"/>
  <c r="Z33" i="2"/>
  <c r="BF33" i="2"/>
  <c r="CL33" i="2" s="1"/>
  <c r="BG33" i="2"/>
  <c r="BT33" i="2"/>
  <c r="BW33" i="2"/>
  <c r="BX33" i="2"/>
  <c r="BY37" i="2"/>
  <c r="BW37" i="2"/>
  <c r="BG37" i="2"/>
  <c r="BF37" i="2"/>
  <c r="CL37" i="2" s="1"/>
  <c r="Z37" i="2"/>
  <c r="K37" i="2"/>
  <c r="CX38" i="9" l="1"/>
  <c r="CT29" i="9"/>
  <c r="CU29" i="9" s="1"/>
  <c r="CT28" i="9"/>
  <c r="CU28" i="9" s="1"/>
  <c r="CN25" i="9"/>
  <c r="CX25" i="9" s="1"/>
  <c r="CT45" i="9"/>
  <c r="CU45" i="9" s="1"/>
  <c r="CX45" i="9" s="1"/>
  <c r="CN32" i="9"/>
  <c r="CX40" i="9"/>
  <c r="CT44" i="9"/>
  <c r="CU44" i="9" s="1"/>
  <c r="CX44" i="9" s="1"/>
  <c r="CT24" i="9"/>
  <c r="CU24" i="9" s="1"/>
  <c r="CX33" i="9"/>
  <c r="CX35" i="9"/>
  <c r="CX36" i="9"/>
  <c r="BS32" i="2"/>
  <c r="AJ32" i="2"/>
  <c r="P37" i="2"/>
  <c r="BR33" i="2"/>
  <c r="BT32" i="2"/>
  <c r="BX32" i="2" s="1"/>
  <c r="AJ33" i="2"/>
  <c r="CA11" i="5"/>
  <c r="CG11" i="5" s="1"/>
  <c r="CA19" i="5"/>
  <c r="CM36" i="5"/>
  <c r="CK21" i="5"/>
  <c r="CK29" i="5"/>
  <c r="CG8" i="5"/>
  <c r="CN39" i="5"/>
  <c r="CA12" i="5"/>
  <c r="CK13" i="5"/>
  <c r="CK18" i="5"/>
  <c r="CA26" i="5"/>
  <c r="BS27" i="5"/>
  <c r="CL31" i="5"/>
  <c r="BR31" i="5"/>
  <c r="CK31" i="5"/>
  <c r="CM37" i="5"/>
  <c r="CM16" i="5"/>
  <c r="CM14" i="5"/>
  <c r="CA9" i="5"/>
  <c r="CG13" i="5"/>
  <c r="CA15" i="5"/>
  <c r="CK8" i="5"/>
  <c r="CM35" i="5"/>
  <c r="CA25" i="5"/>
  <c r="CK17" i="5"/>
  <c r="CC35" i="5"/>
  <c r="BR10" i="5"/>
  <c r="CL10" i="5"/>
  <c r="BR38" i="5"/>
  <c r="CL38" i="5"/>
  <c r="CK7" i="5"/>
  <c r="CA10" i="5"/>
  <c r="CL9" i="5"/>
  <c r="BR9" i="5"/>
  <c r="BS17" i="5"/>
  <c r="CA22" i="5"/>
  <c r="CL29" i="5"/>
  <c r="BR29" i="5"/>
  <c r="CA30" i="5"/>
  <c r="BS19" i="5"/>
  <c r="CK23" i="5"/>
  <c r="CK28" i="5"/>
  <c r="BS26" i="5"/>
  <c r="BS6" i="5"/>
  <c r="BS36" i="5"/>
  <c r="BS12" i="5"/>
  <c r="BS16" i="5"/>
  <c r="CK20" i="5"/>
  <c r="CM24" i="5"/>
  <c r="CK27" i="5"/>
  <c r="BS37" i="5"/>
  <c r="CN28" i="9"/>
  <c r="CX28" i="9" s="1"/>
  <c r="CH28" i="9"/>
  <c r="CE8" i="9"/>
  <c r="CF8" i="9" s="1"/>
  <c r="CT8" i="9"/>
  <c r="CU8" i="9" s="1"/>
  <c r="CX7" i="9"/>
  <c r="CH29" i="9"/>
  <c r="CN29" i="9"/>
  <c r="CS9" i="7"/>
  <c r="CE12" i="9"/>
  <c r="CF12" i="9" s="1"/>
  <c r="CT12" i="9"/>
  <c r="CU12" i="9" s="1"/>
  <c r="CT39" i="7"/>
  <c r="CH24" i="9"/>
  <c r="CN24" i="9"/>
  <c r="CX24" i="9" s="1"/>
  <c r="CS20" i="7"/>
  <c r="CG6" i="7"/>
  <c r="CM6" i="7"/>
  <c r="CH31" i="9"/>
  <c r="CN31" i="9"/>
  <c r="CN13" i="9"/>
  <c r="CH13" i="9"/>
  <c r="CT22" i="7"/>
  <c r="CT30" i="9"/>
  <c r="CU30" i="9" s="1"/>
  <c r="CG38" i="7"/>
  <c r="CM38" i="7"/>
  <c r="CS19" i="7"/>
  <c r="CH17" i="9"/>
  <c r="CN17" i="9"/>
  <c r="CX17" i="9" s="1"/>
  <c r="CS24" i="7"/>
  <c r="CS27" i="7"/>
  <c r="CH22" i="9"/>
  <c r="CN22" i="9"/>
  <c r="CX22" i="9" s="1"/>
  <c r="CT26" i="9"/>
  <c r="CU26" i="9" s="1"/>
  <c r="CX26" i="9" s="1"/>
  <c r="CT15" i="9"/>
  <c r="CU15" i="9" s="1"/>
  <c r="CT11" i="9"/>
  <c r="CU11" i="9" s="1"/>
  <c r="CS11" i="7"/>
  <c r="CT11" i="7" s="1"/>
  <c r="CT27" i="9"/>
  <c r="CU27" i="9" s="1"/>
  <c r="CH37" i="9"/>
  <c r="CN37" i="9"/>
  <c r="CX37" i="9" s="1"/>
  <c r="CE31" i="9"/>
  <c r="CF31" i="9" s="1"/>
  <c r="CT31" i="9"/>
  <c r="CU31" i="9" s="1"/>
  <c r="CE16" i="9"/>
  <c r="CF16" i="9" s="1"/>
  <c r="CT16" i="9"/>
  <c r="CU16" i="9" s="1"/>
  <c r="CX16" i="9" s="1"/>
  <c r="CH23" i="9"/>
  <c r="CN23" i="9"/>
  <c r="CM10" i="7"/>
  <c r="CG10" i="7"/>
  <c r="CN11" i="9"/>
  <c r="CX11" i="9" s="1"/>
  <c r="CH11" i="9"/>
  <c r="CH27" i="9"/>
  <c r="CN27" i="9"/>
  <c r="CT10" i="7"/>
  <c r="CT14" i="7"/>
  <c r="CT28" i="7"/>
  <c r="CG35" i="7"/>
  <c r="CM35" i="7"/>
  <c r="CH16" i="9"/>
  <c r="CE23" i="9"/>
  <c r="CF23" i="9" s="1"/>
  <c r="CT23" i="9"/>
  <c r="CU23" i="9" s="1"/>
  <c r="CH30" i="9"/>
  <c r="CN30" i="9"/>
  <c r="CX32" i="9"/>
  <c r="CS8" i="7"/>
  <c r="CS15" i="7"/>
  <c r="CH8" i="9"/>
  <c r="CN8" i="9"/>
  <c r="CN12" i="9"/>
  <c r="CH12" i="9"/>
  <c r="CH14" i="9"/>
  <c r="CN14" i="9"/>
  <c r="CX14" i="9" s="1"/>
  <c r="CN15" i="9"/>
  <c r="CH15" i="9"/>
  <c r="CN21" i="9"/>
  <c r="CX21" i="9" s="1"/>
  <c r="CH21" i="9"/>
  <c r="CT35" i="7"/>
  <c r="CS18" i="7"/>
  <c r="CM39" i="7"/>
  <c r="CG39" i="7"/>
  <c r="CS16" i="7"/>
  <c r="CX42" i="9"/>
  <c r="CX39" i="9"/>
  <c r="CT13" i="9"/>
  <c r="CU13" i="9" s="1"/>
  <c r="CX10" i="9"/>
  <c r="CM26" i="7"/>
  <c r="CT6" i="7"/>
  <c r="CW30" i="7"/>
  <c r="CT29" i="7"/>
  <c r="CW41" i="7"/>
  <c r="CT25" i="7"/>
  <c r="CT17" i="7"/>
  <c r="CT21" i="7"/>
  <c r="CW40" i="7"/>
  <c r="CW42" i="7"/>
  <c r="CK9" i="5"/>
  <c r="BS9" i="5"/>
  <c r="CG35" i="5"/>
  <c r="CC8" i="5"/>
  <c r="CG19" i="5"/>
  <c r="CC15" i="5"/>
  <c r="CG15" i="5"/>
  <c r="CC21" i="5"/>
  <c r="CG21" i="5"/>
  <c r="CC25" i="5"/>
  <c r="CG25" i="5"/>
  <c r="CC9" i="5"/>
  <c r="BS41" i="5"/>
  <c r="CC6" i="5"/>
  <c r="CK6" i="5"/>
  <c r="CG6" i="5"/>
  <c r="CG14" i="5"/>
  <c r="CC14" i="5"/>
  <c r="CG18" i="5"/>
  <c r="CC18" i="5"/>
  <c r="CG24" i="5"/>
  <c r="CC24" i="5"/>
  <c r="CG28" i="5"/>
  <c r="CC28" i="5"/>
  <c r="CC33" i="5"/>
  <c r="CG33" i="5"/>
  <c r="CQ33" i="5" s="1"/>
  <c r="CG7" i="5"/>
  <c r="CC7" i="5"/>
  <c r="CG39" i="5"/>
  <c r="CC39" i="5"/>
  <c r="CL40" i="5"/>
  <c r="BR40" i="5"/>
  <c r="CL42" i="5"/>
  <c r="BR42" i="5"/>
  <c r="CM41" i="5"/>
  <c r="CA33" i="2"/>
  <c r="CK33" i="2"/>
  <c r="CM33" i="2" s="1"/>
  <c r="CN33" i="2" s="1"/>
  <c r="CO33" i="2" s="1"/>
  <c r="BS33" i="2"/>
  <c r="BX37" i="2"/>
  <c r="BR37" i="2"/>
  <c r="Z44" i="2"/>
  <c r="Z45" i="2"/>
  <c r="Z7" i="2"/>
  <c r="Z8" i="2"/>
  <c r="Z9" i="2"/>
  <c r="Z10" i="2"/>
  <c r="Z11" i="2"/>
  <c r="Z12" i="2"/>
  <c r="Z13" i="2"/>
  <c r="Z14" i="2"/>
  <c r="Z15" i="2"/>
  <c r="Z16" i="2"/>
  <c r="Z17" i="2"/>
  <c r="Z18" i="2"/>
  <c r="Z19" i="2"/>
  <c r="Z20" i="2"/>
  <c r="Z21" i="2"/>
  <c r="Z22" i="2"/>
  <c r="Z23" i="2"/>
  <c r="Z24" i="2"/>
  <c r="Z25" i="2"/>
  <c r="Z26" i="2"/>
  <c r="Z27" i="2"/>
  <c r="Z28" i="2"/>
  <c r="Z29" i="2"/>
  <c r="Z30" i="2"/>
  <c r="Z31" i="2"/>
  <c r="Z35" i="2"/>
  <c r="Z36" i="2"/>
  <c r="Z38" i="2"/>
  <c r="Z39" i="2"/>
  <c r="Z40" i="2"/>
  <c r="Z41" i="2"/>
  <c r="Z42" i="2"/>
  <c r="Z6" i="2"/>
  <c r="CX23" i="9" l="1"/>
  <c r="CX29" i="9"/>
  <c r="CX12" i="9"/>
  <c r="CX8" i="9"/>
  <c r="CA37" i="2"/>
  <c r="AJ37" i="2"/>
  <c r="BS37" i="2"/>
  <c r="CA32" i="2"/>
  <c r="CK32" i="2" s="1"/>
  <c r="CM32" i="2" s="1"/>
  <c r="CN32" i="2" s="1"/>
  <c r="CO32" i="2" s="1"/>
  <c r="BS42" i="5"/>
  <c r="BS40" i="5"/>
  <c r="CC11" i="5"/>
  <c r="CC37" i="5"/>
  <c r="CG37" i="5"/>
  <c r="CG16" i="5"/>
  <c r="CC16" i="5"/>
  <c r="CG26" i="5"/>
  <c r="CC26" i="5"/>
  <c r="CM28" i="5"/>
  <c r="BS29" i="5"/>
  <c r="CK22" i="5"/>
  <c r="CG22" i="5"/>
  <c r="CC22" i="5"/>
  <c r="CC17" i="5"/>
  <c r="CG17" i="5"/>
  <c r="CM7" i="5"/>
  <c r="BS38" i="5"/>
  <c r="CN35" i="5"/>
  <c r="CN14" i="5"/>
  <c r="CN16" i="5"/>
  <c r="CN37" i="5"/>
  <c r="BS31" i="5"/>
  <c r="CG27" i="5"/>
  <c r="CC27" i="5"/>
  <c r="CK26" i="5"/>
  <c r="CM18" i="5"/>
  <c r="CN36" i="5"/>
  <c r="CN41" i="5"/>
  <c r="CM42" i="5"/>
  <c r="CM40" i="5"/>
  <c r="CM6" i="5"/>
  <c r="CG9" i="5"/>
  <c r="CC19" i="5"/>
  <c r="CK19" i="5"/>
  <c r="CM27" i="5"/>
  <c r="CN24" i="5"/>
  <c r="CM20" i="5"/>
  <c r="CG12" i="5"/>
  <c r="CC12" i="5"/>
  <c r="CC36" i="5"/>
  <c r="CG36" i="5"/>
  <c r="CM23" i="5"/>
  <c r="CK30" i="5"/>
  <c r="CG30" i="5"/>
  <c r="CC30" i="5"/>
  <c r="CK10" i="5"/>
  <c r="CM38" i="5"/>
  <c r="BS10" i="5"/>
  <c r="CM17" i="5"/>
  <c r="CK25" i="5"/>
  <c r="CM8" i="5"/>
  <c r="CK15" i="5"/>
  <c r="CM31" i="5"/>
  <c r="CM13" i="5"/>
  <c r="CK12" i="5"/>
  <c r="CO39" i="5"/>
  <c r="CQ39" i="5" s="1"/>
  <c r="CM29" i="5"/>
  <c r="CM21" i="5"/>
  <c r="CK11" i="5"/>
  <c r="CT18" i="7"/>
  <c r="CW35" i="7"/>
  <c r="CT15" i="7"/>
  <c r="CT8" i="7"/>
  <c r="CT27" i="7"/>
  <c r="CT24" i="7"/>
  <c r="CT19" i="7"/>
  <c r="CT20" i="7"/>
  <c r="CW39" i="7"/>
  <c r="CT9" i="7"/>
  <c r="CU9" i="7" s="1"/>
  <c r="CT16" i="7"/>
  <c r="CX15" i="9"/>
  <c r="CX30" i="9"/>
  <c r="CX27" i="9"/>
  <c r="CW38" i="7"/>
  <c r="CX13" i="9"/>
  <c r="CX31" i="9"/>
  <c r="CW31" i="7"/>
  <c r="CW29" i="7"/>
  <c r="CW23" i="7"/>
  <c r="CW13" i="7"/>
  <c r="CW7" i="7"/>
  <c r="CW12" i="7"/>
  <c r="CW26" i="7"/>
  <c r="CM9" i="5"/>
  <c r="CG42" i="5"/>
  <c r="CC42" i="5"/>
  <c r="CG40" i="5"/>
  <c r="CC40" i="5"/>
  <c r="CG41" i="5"/>
  <c r="CC41" i="5"/>
  <c r="CG32" i="2"/>
  <c r="CQ32" i="2"/>
  <c r="CC33" i="2"/>
  <c r="CG33" i="2"/>
  <c r="CQ33" i="2" s="1"/>
  <c r="CC37" i="2"/>
  <c r="BY35" i="2"/>
  <c r="BY36" i="2"/>
  <c r="BY38" i="2"/>
  <c r="BY39" i="2"/>
  <c r="BY40" i="2"/>
  <c r="BY41" i="2"/>
  <c r="BY42" i="2"/>
  <c r="BY43" i="2"/>
  <c r="BY44" i="2"/>
  <c r="BY45" i="2"/>
  <c r="CG37" i="2" l="1"/>
  <c r="CC32" i="2"/>
  <c r="CK37" i="2"/>
  <c r="CG10" i="5"/>
  <c r="CC10" i="5"/>
  <c r="CN38" i="5"/>
  <c r="CN20" i="5"/>
  <c r="CO37" i="5"/>
  <c r="CO16" i="5"/>
  <c r="CO14" i="5"/>
  <c r="CO35" i="5"/>
  <c r="CQ35" i="5" s="1"/>
  <c r="CN7" i="5"/>
  <c r="CG29" i="5"/>
  <c r="CC29" i="5"/>
  <c r="CQ16" i="5"/>
  <c r="CQ37" i="5"/>
  <c r="CM11" i="5"/>
  <c r="CN21" i="5"/>
  <c r="CN29" i="5"/>
  <c r="CM12" i="5"/>
  <c r="CN13" i="5"/>
  <c r="CN31" i="5"/>
  <c r="CM15" i="5"/>
  <c r="CN8" i="5"/>
  <c r="CM25" i="5"/>
  <c r="CN17" i="5"/>
  <c r="CM10" i="5"/>
  <c r="CM30" i="5"/>
  <c r="CN23" i="5"/>
  <c r="CO24" i="5"/>
  <c r="CN27" i="5"/>
  <c r="CM19" i="5"/>
  <c r="CN6" i="5"/>
  <c r="CN40" i="5"/>
  <c r="CN42" i="5"/>
  <c r="CO41" i="5"/>
  <c r="CQ41" i="5" s="1"/>
  <c r="CO36" i="5"/>
  <c r="CQ36" i="5" s="1"/>
  <c r="CN18" i="5"/>
  <c r="CM26" i="5"/>
  <c r="CG31" i="5"/>
  <c r="CC31" i="5"/>
  <c r="CG38" i="5"/>
  <c r="CC38" i="5"/>
  <c r="CM22" i="5"/>
  <c r="CN28" i="5"/>
  <c r="CW10" i="7"/>
  <c r="CW14" i="7"/>
  <c r="CW28" i="7"/>
  <c r="CW16" i="7"/>
  <c r="CW8" i="7"/>
  <c r="CW22" i="7"/>
  <c r="CW11" i="7"/>
  <c r="CW6" i="7"/>
  <c r="CW25" i="7"/>
  <c r="CW17" i="7"/>
  <c r="CW21" i="7"/>
  <c r="CN9" i="5"/>
  <c r="BF7" i="2"/>
  <c r="BF8" i="2"/>
  <c r="BF9" i="2"/>
  <c r="BF11" i="2"/>
  <c r="BF12" i="2"/>
  <c r="BF13" i="2"/>
  <c r="BF14" i="2"/>
  <c r="BF16" i="2"/>
  <c r="BF17" i="2"/>
  <c r="BF18" i="2"/>
  <c r="BF19" i="2"/>
  <c r="BF20" i="2"/>
  <c r="BF21" i="2"/>
  <c r="BF22" i="2"/>
  <c r="BF23" i="2"/>
  <c r="BF24" i="2"/>
  <c r="BF25" i="2"/>
  <c r="BF26" i="2"/>
  <c r="BF27" i="2"/>
  <c r="BF28" i="2"/>
  <c r="BF29" i="2"/>
  <c r="BF30" i="2"/>
  <c r="BF31" i="2"/>
  <c r="BF36" i="2"/>
  <c r="BF43" i="2"/>
  <c r="BF44" i="2"/>
  <c r="BF45" i="2"/>
  <c r="BF6" i="2"/>
  <c r="CL6" i="2" s="1"/>
  <c r="BG7" i="2"/>
  <c r="BG8" i="2"/>
  <c r="BG12" i="2"/>
  <c r="BG13" i="2"/>
  <c r="BG14" i="2"/>
  <c r="BG15" i="2"/>
  <c r="BG16" i="2"/>
  <c r="BG17" i="2"/>
  <c r="BG18" i="2"/>
  <c r="BG19" i="2"/>
  <c r="BG20" i="2"/>
  <c r="BG21" i="2"/>
  <c r="BG22" i="2"/>
  <c r="BG23" i="2"/>
  <c r="BG24" i="2"/>
  <c r="BG25" i="2"/>
  <c r="BG26" i="2"/>
  <c r="BG27" i="2"/>
  <c r="BG28" i="2"/>
  <c r="BG29" i="2"/>
  <c r="BG30" i="2"/>
  <c r="BG31" i="2"/>
  <c r="BG35" i="2"/>
  <c r="BG36" i="2"/>
  <c r="BG38" i="2"/>
  <c r="BG39" i="2"/>
  <c r="BG40" i="2"/>
  <c r="BG41" i="2"/>
  <c r="BG42" i="2"/>
  <c r="BG43" i="2"/>
  <c r="BG44" i="2"/>
  <c r="BG45" i="2"/>
  <c r="BG6" i="2"/>
  <c r="Q8" i="2"/>
  <c r="K44" i="2"/>
  <c r="K45" i="2"/>
  <c r="K7" i="2"/>
  <c r="K8" i="2"/>
  <c r="K9" i="2"/>
  <c r="K10" i="2"/>
  <c r="K11" i="2"/>
  <c r="K12" i="2"/>
  <c r="K13" i="2"/>
  <c r="K14" i="2"/>
  <c r="K15" i="2"/>
  <c r="K16" i="2"/>
  <c r="K17" i="2"/>
  <c r="K18" i="2"/>
  <c r="K19" i="2"/>
  <c r="K20" i="2"/>
  <c r="K21" i="2"/>
  <c r="K22" i="2"/>
  <c r="K23" i="2"/>
  <c r="K24" i="2"/>
  <c r="K25" i="2"/>
  <c r="K26" i="2"/>
  <c r="K27" i="2"/>
  <c r="K28" i="2"/>
  <c r="K29" i="2"/>
  <c r="K30" i="2"/>
  <c r="K31" i="2"/>
  <c r="K35" i="2"/>
  <c r="K36" i="2"/>
  <c r="K38" i="2"/>
  <c r="K39" i="2"/>
  <c r="K40" i="2"/>
  <c r="K41" i="2"/>
  <c r="K42" i="2"/>
  <c r="K6" i="2"/>
  <c r="CM37" i="2" l="1"/>
  <c r="BT30" i="2"/>
  <c r="BT28" i="2"/>
  <c r="BT26" i="2"/>
  <c r="BT24" i="2"/>
  <c r="BT22" i="2"/>
  <c r="BT20" i="2"/>
  <c r="BT18" i="2"/>
  <c r="BT16" i="2"/>
  <c r="BT14" i="2"/>
  <c r="BT12" i="2"/>
  <c r="BT10" i="2"/>
  <c r="BT8" i="2"/>
  <c r="BT31" i="2"/>
  <c r="BT29" i="2"/>
  <c r="BT27" i="2"/>
  <c r="BT25" i="2"/>
  <c r="BT23" i="2"/>
  <c r="BT21" i="2"/>
  <c r="BT19" i="2"/>
  <c r="BT17" i="2"/>
  <c r="BT15" i="2"/>
  <c r="BT13" i="2"/>
  <c r="BT11" i="2"/>
  <c r="BT9" i="2"/>
  <c r="CO28" i="5"/>
  <c r="CN22" i="5"/>
  <c r="CQ38" i="5"/>
  <c r="CN26" i="5"/>
  <c r="CO18" i="5"/>
  <c r="CO42" i="5"/>
  <c r="CQ42" i="5" s="1"/>
  <c r="CO40" i="5"/>
  <c r="CQ40" i="5" s="1"/>
  <c r="CO6" i="5"/>
  <c r="CN19" i="5"/>
  <c r="CO27" i="5"/>
  <c r="CQ24" i="5"/>
  <c r="CO23" i="5"/>
  <c r="CN30" i="5"/>
  <c r="CO17" i="5"/>
  <c r="CN25" i="5"/>
  <c r="CO8" i="5"/>
  <c r="CQ8" i="5" s="1"/>
  <c r="CN15" i="5"/>
  <c r="CO31" i="5"/>
  <c r="CO13" i="5"/>
  <c r="CN12" i="5"/>
  <c r="CO29" i="5"/>
  <c r="CO21" i="5"/>
  <c r="CN11" i="5"/>
  <c r="CQ29" i="5"/>
  <c r="CN10" i="5"/>
  <c r="CO7" i="5"/>
  <c r="CQ14" i="5"/>
  <c r="CO20" i="5"/>
  <c r="CO38" i="5"/>
  <c r="CW15" i="7"/>
  <c r="CW27" i="7"/>
  <c r="CW19" i="7"/>
  <c r="CW18" i="7"/>
  <c r="CW24" i="7"/>
  <c r="CW20" i="7"/>
  <c r="CW9" i="7"/>
  <c r="CO9" i="5"/>
  <c r="CP9" i="5" s="1"/>
  <c r="BT7" i="2"/>
  <c r="CA45" i="2"/>
  <c r="CK45" i="2" s="1"/>
  <c r="CA44" i="2"/>
  <c r="CK44" i="2" s="1"/>
  <c r="CL44" i="2"/>
  <c r="BR44" i="2"/>
  <c r="CL36" i="2"/>
  <c r="BR36" i="2"/>
  <c r="CL30" i="2"/>
  <c r="BR30" i="2"/>
  <c r="CL28" i="2"/>
  <c r="BR28" i="2"/>
  <c r="CL26" i="2"/>
  <c r="BR26" i="2"/>
  <c r="CL23" i="2"/>
  <c r="BR23" i="2"/>
  <c r="CL21" i="2"/>
  <c r="BR21" i="2"/>
  <c r="CL19" i="2"/>
  <c r="BR19" i="2"/>
  <c r="CL17" i="2"/>
  <c r="BR17" i="2"/>
  <c r="CL14" i="2"/>
  <c r="BR14" i="2"/>
  <c r="CL12" i="2"/>
  <c r="BR12" i="2"/>
  <c r="CL8" i="2"/>
  <c r="BR8" i="2"/>
  <c r="CL45" i="2"/>
  <c r="BR45" i="2"/>
  <c r="CL43" i="2"/>
  <c r="BR43" i="2"/>
  <c r="CL31" i="2"/>
  <c r="BR31" i="2"/>
  <c r="CL29" i="2"/>
  <c r="BR29" i="2"/>
  <c r="CL27" i="2"/>
  <c r="BR27" i="2"/>
  <c r="CL25" i="2"/>
  <c r="BR25" i="2"/>
  <c r="CL24" i="2"/>
  <c r="BR24" i="2"/>
  <c r="CL22" i="2"/>
  <c r="BR22" i="2"/>
  <c r="CL20" i="2"/>
  <c r="BR20" i="2"/>
  <c r="CL18" i="2"/>
  <c r="BR18" i="2"/>
  <c r="CL16" i="2"/>
  <c r="BR16" i="2"/>
  <c r="CL13" i="2"/>
  <c r="BR13" i="2"/>
  <c r="CL11" i="2"/>
  <c r="BR11" i="2"/>
  <c r="CL9" i="2"/>
  <c r="BR9" i="2"/>
  <c r="CL7" i="2"/>
  <c r="BR7" i="2"/>
  <c r="BR6" i="2"/>
  <c r="CG44" i="2"/>
  <c r="CN37" i="2" l="1"/>
  <c r="CO11" i="5"/>
  <c r="CQ21" i="5"/>
  <c r="CO12" i="5"/>
  <c r="CQ13" i="5"/>
  <c r="CO15" i="5"/>
  <c r="CO25" i="5"/>
  <c r="CQ17" i="5"/>
  <c r="CO30" i="5"/>
  <c r="CQ23" i="5"/>
  <c r="CQ27" i="5"/>
  <c r="CO19" i="5"/>
  <c r="CQ6" i="5"/>
  <c r="CQ18" i="5"/>
  <c r="CO26" i="5"/>
  <c r="CQ31" i="5"/>
  <c r="CO22" i="5"/>
  <c r="CQ28" i="5"/>
  <c r="CQ20" i="5"/>
  <c r="CQ7" i="5"/>
  <c r="CO10" i="5"/>
  <c r="CQ9" i="5"/>
  <c r="CG45" i="2"/>
  <c r="CM44" i="2"/>
  <c r="CN44" i="2" s="1"/>
  <c r="CO44" i="2" s="1"/>
  <c r="CQ44" i="2" s="1"/>
  <c r="CM45" i="2"/>
  <c r="CN45" i="2" s="1"/>
  <c r="CO45" i="2" s="1"/>
  <c r="CQ45" i="2" s="1"/>
  <c r="BW7" i="2"/>
  <c r="BW8" i="2"/>
  <c r="BW9" i="2"/>
  <c r="BW10" i="2"/>
  <c r="BW11" i="2"/>
  <c r="BW12" i="2"/>
  <c r="BW13" i="2"/>
  <c r="BW14" i="2"/>
  <c r="BW15" i="2"/>
  <c r="BW16" i="2"/>
  <c r="BW17" i="2"/>
  <c r="BW18" i="2"/>
  <c r="BW19" i="2"/>
  <c r="BW20" i="2"/>
  <c r="BW21" i="2"/>
  <c r="BW22" i="2"/>
  <c r="BW23" i="2"/>
  <c r="BW24" i="2"/>
  <c r="BW25" i="2"/>
  <c r="BW26" i="2"/>
  <c r="BW27" i="2"/>
  <c r="BW28" i="2"/>
  <c r="BW29" i="2"/>
  <c r="BW30" i="2"/>
  <c r="BW31" i="2"/>
  <c r="BW35" i="2"/>
  <c r="BW36" i="2"/>
  <c r="BW38" i="2"/>
  <c r="BW39" i="2"/>
  <c r="BW40" i="2"/>
  <c r="BW41" i="2"/>
  <c r="BW42" i="2"/>
  <c r="BW43" i="2"/>
  <c r="BW6" i="2"/>
  <c r="CO37" i="2" l="1"/>
  <c r="CQ37" i="2" s="1"/>
  <c r="CQ10" i="5"/>
  <c r="CQ22" i="5"/>
  <c r="CQ26" i="5"/>
  <c r="CQ19" i="5"/>
  <c r="CQ30" i="5"/>
  <c r="CQ25" i="5"/>
  <c r="CQ15" i="5"/>
  <c r="CQ12" i="5"/>
  <c r="CQ11" i="5"/>
  <c r="P7" i="2"/>
  <c r="P8" i="2"/>
  <c r="P9" i="2"/>
  <c r="P10" i="2"/>
  <c r="P11" i="2"/>
  <c r="P12" i="2"/>
  <c r="P13" i="2"/>
  <c r="P14" i="2"/>
  <c r="P15" i="2"/>
  <c r="P16" i="2"/>
  <c r="P17" i="2"/>
  <c r="P18" i="2"/>
  <c r="P19" i="2"/>
  <c r="P20" i="2"/>
  <c r="P21" i="2"/>
  <c r="P22" i="2"/>
  <c r="P23" i="2"/>
  <c r="P24" i="2"/>
  <c r="P25" i="2"/>
  <c r="P26" i="2"/>
  <c r="P27" i="2"/>
  <c r="P28" i="2"/>
  <c r="P29" i="2"/>
  <c r="P30" i="2"/>
  <c r="P31" i="2"/>
  <c r="P35" i="2"/>
  <c r="P36" i="2"/>
  <c r="P38" i="2"/>
  <c r="P39" i="2"/>
  <c r="P40" i="2"/>
  <c r="P41" i="2"/>
  <c r="P42" i="2"/>
  <c r="P43" i="2"/>
  <c r="AJ43" i="2" s="1"/>
  <c r="P6" i="2"/>
  <c r="BT6" i="2"/>
  <c r="BA9" i="1"/>
  <c r="BB9" i="1"/>
  <c r="BA10" i="1"/>
  <c r="BA11" i="1"/>
  <c r="BB11" i="1"/>
  <c r="BA12" i="1"/>
  <c r="BA13" i="1"/>
  <c r="BB13" i="1"/>
  <c r="BA14" i="1"/>
  <c r="BA15" i="1"/>
  <c r="BA16" i="1"/>
  <c r="BA17" i="1"/>
  <c r="BA18" i="1"/>
  <c r="BA19" i="1"/>
  <c r="BA8" i="1"/>
  <c r="AZ12" i="1"/>
  <c r="AZ18" i="1"/>
  <c r="AY9" i="1"/>
  <c r="AY10" i="1"/>
  <c r="AY11" i="1"/>
  <c r="AY12" i="1"/>
  <c r="AY13" i="1"/>
  <c r="AY14" i="1"/>
  <c r="AY15" i="1"/>
  <c r="AY16" i="1"/>
  <c r="AY17" i="1"/>
  <c r="AZ17" i="1"/>
  <c r="AY18" i="1"/>
  <c r="AY19" i="1"/>
  <c r="AZ19" i="1"/>
  <c r="AY8" i="1"/>
  <c r="M9" i="1"/>
  <c r="AD9" i="1"/>
  <c r="AZ9" i="1"/>
  <c r="M10" i="1"/>
  <c r="BB10" i="1"/>
  <c r="AD10" i="1"/>
  <c r="AZ10" i="1"/>
  <c r="M11" i="1"/>
  <c r="AD11" i="1"/>
  <c r="AZ11" i="1"/>
  <c r="M12" i="1"/>
  <c r="BB12" i="1"/>
  <c r="AD12" i="1"/>
  <c r="M13" i="1"/>
  <c r="AD13" i="1"/>
  <c r="AZ13" i="1"/>
  <c r="M14" i="1"/>
  <c r="BB14" i="1"/>
  <c r="BC14" i="1"/>
  <c r="BM6" i="1"/>
  <c r="AD14" i="1"/>
  <c r="AZ14" i="1"/>
  <c r="BL6" i="1"/>
  <c r="BT6" i="1"/>
  <c r="M15" i="1"/>
  <c r="AD15" i="1"/>
  <c r="AZ15" i="1"/>
  <c r="M16" i="1"/>
  <c r="AD16" i="1"/>
  <c r="AZ16" i="1"/>
  <c r="M17" i="1"/>
  <c r="M18" i="1"/>
  <c r="M19" i="1"/>
  <c r="M8" i="1"/>
  <c r="BB8" i="1"/>
  <c r="AD8" i="1"/>
  <c r="AZ8" i="1"/>
  <c r="AJ41" i="2" l="1"/>
  <c r="BF41" i="2"/>
  <c r="AJ36" i="2"/>
  <c r="AJ29" i="2"/>
  <c r="AJ25" i="2"/>
  <c r="AJ21" i="2"/>
  <c r="AJ17" i="2"/>
  <c r="AJ13" i="2"/>
  <c r="AJ40" i="2"/>
  <c r="BF40" i="2"/>
  <c r="AJ38" i="2"/>
  <c r="BF38" i="2"/>
  <c r="AJ35" i="2"/>
  <c r="BF35" i="2"/>
  <c r="AJ30" i="2"/>
  <c r="AJ28" i="2"/>
  <c r="AJ26" i="2"/>
  <c r="AJ24" i="2"/>
  <c r="AJ22" i="2"/>
  <c r="AJ20" i="2"/>
  <c r="AJ18" i="2"/>
  <c r="AJ16" i="2"/>
  <c r="AJ14" i="2"/>
  <c r="AJ12" i="2"/>
  <c r="AJ10" i="2"/>
  <c r="BF10" i="2"/>
  <c r="AJ8" i="2"/>
  <c r="AJ39" i="2"/>
  <c r="BF39" i="2"/>
  <c r="AJ31" i="2"/>
  <c r="AJ27" i="2"/>
  <c r="AJ23" i="2"/>
  <c r="AJ19" i="2"/>
  <c r="AJ15" i="2"/>
  <c r="BF15" i="2"/>
  <c r="AJ11" i="2"/>
  <c r="AJ9" i="2"/>
  <c r="AJ42" i="2"/>
  <c r="BF42" i="2"/>
  <c r="AJ6" i="2"/>
  <c r="AJ7" i="2"/>
  <c r="BX21" i="2"/>
  <c r="BX19" i="2"/>
  <c r="BX7" i="2"/>
  <c r="BX6" i="2"/>
  <c r="BS27" i="2"/>
  <c r="BS22" i="2"/>
  <c r="BS9" i="2"/>
  <c r="BS30" i="2"/>
  <c r="BS26" i="2"/>
  <c r="BS23" i="2"/>
  <c r="BS24" i="2"/>
  <c r="BS31" i="2"/>
  <c r="BS16" i="2"/>
  <c r="BS20" i="2"/>
  <c r="BS43" i="2"/>
  <c r="BX43" i="2"/>
  <c r="CA43" i="2" s="1"/>
  <c r="CK43" i="2" s="1"/>
  <c r="CM43" i="2" s="1"/>
  <c r="CN43" i="2" s="1"/>
  <c r="CO43" i="2" s="1"/>
  <c r="BX41" i="2"/>
  <c r="BX39" i="2"/>
  <c r="BX38" i="2"/>
  <c r="BX35" i="2"/>
  <c r="BX31" i="2"/>
  <c r="BX29" i="2"/>
  <c r="BX27" i="2"/>
  <c r="BX25" i="2"/>
  <c r="BX24" i="2"/>
  <c r="BX22" i="2"/>
  <c r="BX20" i="2"/>
  <c r="BX18" i="2"/>
  <c r="BX16" i="2"/>
  <c r="BX15" i="2"/>
  <c r="BX13" i="2"/>
  <c r="BX11" i="2"/>
  <c r="BX9" i="2"/>
  <c r="BS28" i="2"/>
  <c r="BX42" i="2"/>
  <c r="BX40" i="2"/>
  <c r="BX36" i="2"/>
  <c r="BX30" i="2"/>
  <c r="BX28" i="2"/>
  <c r="BX26" i="2"/>
  <c r="BX23" i="2"/>
  <c r="BX17" i="2"/>
  <c r="BX14" i="2"/>
  <c r="BX12" i="2"/>
  <c r="BX10" i="2"/>
  <c r="BX8" i="2"/>
  <c r="BS19" i="2"/>
  <c r="BS18" i="2"/>
  <c r="BS12" i="2"/>
  <c r="BS17" i="2"/>
  <c r="BS14" i="2"/>
  <c r="CA8" i="2" l="1"/>
  <c r="CA12" i="2"/>
  <c r="CA17" i="2"/>
  <c r="CA26" i="2"/>
  <c r="CA30" i="2"/>
  <c r="CA40" i="2"/>
  <c r="CA11" i="2"/>
  <c r="CA15" i="2"/>
  <c r="CA18" i="2"/>
  <c r="CA22" i="2"/>
  <c r="CA25" i="2"/>
  <c r="CA29" i="2"/>
  <c r="CA35" i="2"/>
  <c r="CA39" i="2"/>
  <c r="CA6" i="2"/>
  <c r="CA19" i="2"/>
  <c r="BS7" i="2"/>
  <c r="CL39" i="2"/>
  <c r="BR39" i="2"/>
  <c r="CL35" i="2"/>
  <c r="BR35" i="2"/>
  <c r="CL40" i="2"/>
  <c r="BR40" i="2"/>
  <c r="BS40" i="2"/>
  <c r="BS8" i="2"/>
  <c r="BS21" i="2"/>
  <c r="CA14" i="2"/>
  <c r="CA23" i="2"/>
  <c r="CA28" i="2"/>
  <c r="CA36" i="2"/>
  <c r="CA42" i="2"/>
  <c r="CA9" i="2"/>
  <c r="CA13" i="2"/>
  <c r="CA16" i="2"/>
  <c r="CA20" i="2"/>
  <c r="CA24" i="2"/>
  <c r="CA27" i="2"/>
  <c r="CA31" i="2"/>
  <c r="CA38" i="2"/>
  <c r="CA41" i="2"/>
  <c r="BS13" i="2"/>
  <c r="BS29" i="2"/>
  <c r="BS25" i="2"/>
  <c r="BS39" i="2"/>
  <c r="BS36" i="2"/>
  <c r="BS11" i="2"/>
  <c r="CA7" i="2"/>
  <c r="CA21" i="2"/>
  <c r="BS6" i="2"/>
  <c r="CL15" i="2"/>
  <c r="BR15" i="2"/>
  <c r="CL10" i="2"/>
  <c r="BR10" i="2"/>
  <c r="CL38" i="2"/>
  <c r="BR38" i="2"/>
  <c r="CL41" i="2"/>
  <c r="BR41" i="2"/>
  <c r="CK9" i="2"/>
  <c r="BR42" i="2"/>
  <c r="CL42" i="2"/>
  <c r="CA10" i="2"/>
  <c r="CG12" i="2"/>
  <c r="CG18" i="2"/>
  <c r="CG13" i="2"/>
  <c r="CG7" i="2"/>
  <c r="CG16" i="2"/>
  <c r="CG27" i="2"/>
  <c r="CC31" i="2"/>
  <c r="CC23" i="2"/>
  <c r="CG26" i="2"/>
  <c r="CC36" i="2"/>
  <c r="CC25" i="2"/>
  <c r="CG29" i="2"/>
  <c r="CC28" i="2"/>
  <c r="CC9" i="2"/>
  <c r="CC22" i="2"/>
  <c r="CG24" i="2"/>
  <c r="CG17" i="2"/>
  <c r="CG40" i="2"/>
  <c r="CG8" i="2"/>
  <c r="CC16" i="2"/>
  <c r="CG43" i="2"/>
  <c r="CQ43" i="2" s="1"/>
  <c r="CG9" i="2"/>
  <c r="CG22" i="2"/>
  <c r="CC6" i="2"/>
  <c r="CC7" i="2"/>
  <c r="CG20" i="2"/>
  <c r="CC24" i="2"/>
  <c r="CC12" i="2"/>
  <c r="CC30" i="2"/>
  <c r="CC18" i="2"/>
  <c r="CC20" i="2"/>
  <c r="CC17" i="2"/>
  <c r="CC40" i="2"/>
  <c r="CC13" i="2"/>
  <c r="CC43" i="2"/>
  <c r="CC8" i="2"/>
  <c r="CC14" i="2"/>
  <c r="CC21" i="2"/>
  <c r="CC19" i="2"/>
  <c r="CG14" i="2"/>
  <c r="BS41" i="2" l="1"/>
  <c r="BS10" i="2"/>
  <c r="BS35" i="2"/>
  <c r="CG39" i="2"/>
  <c r="CC39" i="2"/>
  <c r="CC11" i="2"/>
  <c r="CK10" i="2"/>
  <c r="BS42" i="2"/>
  <c r="BS38" i="2"/>
  <c r="BS15" i="2"/>
  <c r="CK21" i="2"/>
  <c r="CK7" i="2"/>
  <c r="CK41" i="2"/>
  <c r="CK38" i="2"/>
  <c r="CK31" i="2"/>
  <c r="CK27" i="2"/>
  <c r="CK24" i="2"/>
  <c r="CK20" i="2"/>
  <c r="CK16" i="2"/>
  <c r="CK13" i="2"/>
  <c r="CK42" i="2"/>
  <c r="CK36" i="2"/>
  <c r="CK28" i="2"/>
  <c r="CK23" i="2"/>
  <c r="CK14" i="2"/>
  <c r="CK19" i="2"/>
  <c r="CK6" i="2"/>
  <c r="CK39" i="2"/>
  <c r="CK35" i="2"/>
  <c r="CK29" i="2"/>
  <c r="CK25" i="2"/>
  <c r="CK22" i="2"/>
  <c r="CK18" i="2"/>
  <c r="CK15" i="2"/>
  <c r="CK11" i="2"/>
  <c r="CK40" i="2"/>
  <c r="CK30" i="2"/>
  <c r="CK26" i="2"/>
  <c r="CK17" i="2"/>
  <c r="CK12" i="2"/>
  <c r="CK8" i="2"/>
  <c r="CM9" i="2"/>
  <c r="CC42" i="2"/>
  <c r="CC10" i="2"/>
  <c r="CG6" i="2"/>
  <c r="CM6" i="2"/>
  <c r="CC29" i="2"/>
  <c r="CC27" i="2"/>
  <c r="CC26" i="2"/>
  <c r="CG28" i="2"/>
  <c r="CG36" i="2"/>
  <c r="CG23" i="2"/>
  <c r="CG35" i="2"/>
  <c r="CG25" i="2"/>
  <c r="CG11" i="2"/>
  <c r="CG31" i="2"/>
  <c r="CG19" i="2"/>
  <c r="CG21" i="2"/>
  <c r="CG30" i="2"/>
  <c r="CM24" i="2" l="1"/>
  <c r="CM27" i="2"/>
  <c r="CM31" i="2"/>
  <c r="CM38" i="2"/>
  <c r="CM41" i="2"/>
  <c r="CM7" i="2"/>
  <c r="CM21" i="2"/>
  <c r="CG42" i="2"/>
  <c r="CM10" i="2"/>
  <c r="CC35" i="2"/>
  <c r="CG10" i="2"/>
  <c r="CG41" i="2"/>
  <c r="CC41" i="2"/>
  <c r="CN6" i="2"/>
  <c r="CM8" i="2"/>
  <c r="CM12" i="2"/>
  <c r="CM17" i="2"/>
  <c r="CM26" i="2"/>
  <c r="CM30" i="2"/>
  <c r="CM40" i="2"/>
  <c r="CM11" i="2"/>
  <c r="CM15" i="2"/>
  <c r="CM18" i="2"/>
  <c r="CM22" i="2"/>
  <c r="CM25" i="2"/>
  <c r="CM29" i="2"/>
  <c r="CM35" i="2"/>
  <c r="CM39" i="2"/>
  <c r="CM19" i="2"/>
  <c r="CM14" i="2"/>
  <c r="CM23" i="2"/>
  <c r="CM28" i="2"/>
  <c r="CM36" i="2"/>
  <c r="CM13" i="2"/>
  <c r="CM16" i="2"/>
  <c r="CM20" i="2"/>
  <c r="CG15" i="2"/>
  <c r="CC15" i="2"/>
  <c r="CG38" i="2"/>
  <c r="CC38" i="2"/>
  <c r="CM42" i="2"/>
  <c r="CN9" i="2"/>
  <c r="CN42" i="2" l="1"/>
  <c r="CN20" i="2"/>
  <c r="CN16" i="2"/>
  <c r="CN13" i="2"/>
  <c r="CN36" i="2"/>
  <c r="CN28" i="2"/>
  <c r="CN23" i="2"/>
  <c r="CN14" i="2"/>
  <c r="CN19" i="2"/>
  <c r="CN39" i="2"/>
  <c r="CN35" i="2"/>
  <c r="CN29" i="2"/>
  <c r="CN25" i="2"/>
  <c r="CN22" i="2"/>
  <c r="CN18" i="2"/>
  <c r="CN15" i="2"/>
  <c r="CN11" i="2"/>
  <c r="CN40" i="2"/>
  <c r="CN30" i="2"/>
  <c r="CN26" i="2"/>
  <c r="CN17" i="2"/>
  <c r="CN12" i="2"/>
  <c r="CN8" i="2"/>
  <c r="CO6" i="2"/>
  <c r="CN10" i="2"/>
  <c r="CN21" i="2"/>
  <c r="CN7" i="2"/>
  <c r="CN41" i="2"/>
  <c r="CN38" i="2"/>
  <c r="CN31" i="2"/>
  <c r="CN27" i="2"/>
  <c r="CN24" i="2"/>
  <c r="CO9" i="2"/>
  <c r="CO24" i="2" l="1"/>
  <c r="CO27" i="2"/>
  <c r="CO31" i="2"/>
  <c r="CO38" i="2"/>
  <c r="CQ38" i="2" s="1"/>
  <c r="CO41" i="2"/>
  <c r="CQ41" i="2" s="1"/>
  <c r="CO7" i="2"/>
  <c r="CO21" i="2"/>
  <c r="CO10" i="2"/>
  <c r="CQ6" i="2"/>
  <c r="CO8" i="2"/>
  <c r="CQ8" i="2" s="1"/>
  <c r="CO12" i="2"/>
  <c r="CO17" i="2"/>
  <c r="CO26" i="2"/>
  <c r="CO30" i="2"/>
  <c r="CO40" i="2"/>
  <c r="CQ40" i="2" s="1"/>
  <c r="CO11" i="2"/>
  <c r="CO15" i="2"/>
  <c r="CO18" i="2"/>
  <c r="CO22" i="2"/>
  <c r="CO25" i="2"/>
  <c r="CO29" i="2"/>
  <c r="CO35" i="2"/>
  <c r="CQ35" i="2" s="1"/>
  <c r="CO39" i="2"/>
  <c r="CQ39" i="2" s="1"/>
  <c r="CO19" i="2"/>
  <c r="CO14" i="2"/>
  <c r="CO23" i="2"/>
  <c r="CO28" i="2"/>
  <c r="CO36" i="2"/>
  <c r="CQ36" i="2" s="1"/>
  <c r="CO13" i="2"/>
  <c r="CO16" i="2"/>
  <c r="CQ16" i="2" s="1"/>
  <c r="CO20" i="2"/>
  <c r="CO42" i="2"/>
  <c r="CQ42" i="2" s="1"/>
  <c r="CQ9" i="2"/>
  <c r="CQ20" i="2" l="1"/>
  <c r="CQ13" i="2"/>
  <c r="CQ28" i="2"/>
  <c r="CQ23" i="2"/>
  <c r="CQ14" i="2"/>
  <c r="CQ19" i="2"/>
  <c r="CQ29" i="2"/>
  <c r="CQ25" i="2"/>
  <c r="CQ22" i="2"/>
  <c r="CQ18" i="2"/>
  <c r="CQ15" i="2"/>
  <c r="CQ11" i="2"/>
  <c r="CQ30" i="2"/>
  <c r="CQ26" i="2"/>
  <c r="CQ17" i="2"/>
  <c r="CQ12" i="2"/>
  <c r="CQ10" i="2"/>
  <c r="CQ21" i="2"/>
  <c r="CQ7" i="2"/>
  <c r="CQ31" i="2"/>
  <c r="CQ27" i="2"/>
  <c r="CQ24" i="2"/>
</calcChain>
</file>

<file path=xl/sharedStrings.xml><?xml version="1.0" encoding="utf-8"?>
<sst xmlns="http://schemas.openxmlformats.org/spreadsheetml/2006/main" count="4607" uniqueCount="187">
  <si>
    <t>الشهر</t>
  </si>
  <si>
    <t>غياب</t>
  </si>
  <si>
    <t>مرضي</t>
  </si>
  <si>
    <t>إصابة</t>
  </si>
  <si>
    <t>إيقاف</t>
  </si>
  <si>
    <t>الأجر الأساسي</t>
  </si>
  <si>
    <t>بدل تمثيل</t>
  </si>
  <si>
    <t>بدل تفرغ</t>
  </si>
  <si>
    <t>عمولة انتاج</t>
  </si>
  <si>
    <t>معونة مرضي وإصابة</t>
  </si>
  <si>
    <t>بدل مخاطر</t>
  </si>
  <si>
    <t>بدل إقامة</t>
  </si>
  <si>
    <t>إجتماعية</t>
  </si>
  <si>
    <t>بدل نقدي</t>
  </si>
  <si>
    <t>فرق بدل نقدي</t>
  </si>
  <si>
    <t>المنحة</t>
  </si>
  <si>
    <t>بدل تباع</t>
  </si>
  <si>
    <t>مصاريف صياتة</t>
  </si>
  <si>
    <t>بدل مظهر</t>
  </si>
  <si>
    <t>بدل انتقال</t>
  </si>
  <si>
    <t>جملة المستحق</t>
  </si>
  <si>
    <t>تأمينات أساسية</t>
  </si>
  <si>
    <t>تأمينات متغيرة</t>
  </si>
  <si>
    <t xml:space="preserve">كسب عمل </t>
  </si>
  <si>
    <t>مدة سابقة</t>
  </si>
  <si>
    <t>اشتراكات أجازة خاصة</t>
  </si>
  <si>
    <t>إعانة وفاة</t>
  </si>
  <si>
    <t>نقابة</t>
  </si>
  <si>
    <t>نشاط رياضي</t>
  </si>
  <si>
    <t>الصندوق التأميني</t>
  </si>
  <si>
    <t>غياب حصة الشركة أساسي / متغير</t>
  </si>
  <si>
    <t>فاقد إنتاج</t>
  </si>
  <si>
    <t>تلفيات</t>
  </si>
  <si>
    <t>عجوزات</t>
  </si>
  <si>
    <t>مخالفات مرور</t>
  </si>
  <si>
    <t>فاقد سولار</t>
  </si>
  <si>
    <t>عهد</t>
  </si>
  <si>
    <t>جملة المستقطع</t>
  </si>
  <si>
    <t>الصافي المستحق</t>
  </si>
  <si>
    <t>ملاحظات</t>
  </si>
  <si>
    <t>علاوات خاصة واجتماعية</t>
  </si>
  <si>
    <t>المستحق</t>
  </si>
  <si>
    <t>المستقطع</t>
  </si>
  <si>
    <t>الإسم</t>
  </si>
  <si>
    <t>الإسم /</t>
  </si>
  <si>
    <t>يناير</t>
  </si>
  <si>
    <t>فبراير</t>
  </si>
  <si>
    <t>مارس</t>
  </si>
  <si>
    <t>أبريل</t>
  </si>
  <si>
    <t>مايو</t>
  </si>
  <si>
    <t>يونيو</t>
  </si>
  <si>
    <t>يوليو</t>
  </si>
  <si>
    <t>أغسطس</t>
  </si>
  <si>
    <t>سبتمبر</t>
  </si>
  <si>
    <t>أكتوبر</t>
  </si>
  <si>
    <t>نوفمبر</t>
  </si>
  <si>
    <t>ديسمبر</t>
  </si>
  <si>
    <t>الجملة</t>
  </si>
  <si>
    <t>مسلسل</t>
  </si>
  <si>
    <t>الرقم الكودي</t>
  </si>
  <si>
    <t>المرتب</t>
  </si>
  <si>
    <t>الحافز</t>
  </si>
  <si>
    <t>المكافأة</t>
  </si>
  <si>
    <t>الإجمالي</t>
  </si>
  <si>
    <t>الإجمالي العام</t>
  </si>
  <si>
    <t>عصام سليمان محمد</t>
  </si>
  <si>
    <t>مجموع ع.سابقة</t>
  </si>
  <si>
    <t>إيجار سكن</t>
  </si>
  <si>
    <t>غياب بدل انتقال</t>
  </si>
  <si>
    <t>ضريبة كسب عمل</t>
  </si>
  <si>
    <t>صافي الحافز</t>
  </si>
  <si>
    <t>الاسم</t>
  </si>
  <si>
    <t>كود</t>
  </si>
  <si>
    <t>م. صياتة</t>
  </si>
  <si>
    <t>ن. رياضي</t>
  </si>
  <si>
    <t>ص. التأميني</t>
  </si>
  <si>
    <t>محمود السيد برسي</t>
  </si>
  <si>
    <t>أحمد محمد حسن</t>
  </si>
  <si>
    <t>محمد محمود صقر</t>
  </si>
  <si>
    <t>أحمد حسين حسن</t>
  </si>
  <si>
    <t>محمد حسن عبد الفتاح</t>
  </si>
  <si>
    <t>شعبان عبد اللطيف</t>
  </si>
  <si>
    <t>مكافأة</t>
  </si>
  <si>
    <t>مرتب وحافز</t>
  </si>
  <si>
    <t>إجازات عارضة+اعتيادي+سنوي</t>
  </si>
  <si>
    <t>نسبة الخصم للأجازات</t>
  </si>
  <si>
    <t>المخصوم بعد نسبة الأداء</t>
  </si>
  <si>
    <t>سهير محمد مدني</t>
  </si>
  <si>
    <t>سمير حلمي محمود</t>
  </si>
  <si>
    <t>ممدوح محمد عبد المجيد</t>
  </si>
  <si>
    <t>السعيد حسن الشورى</t>
  </si>
  <si>
    <t>خالد حسن سليمان</t>
  </si>
  <si>
    <t>رجب إبراهيم صالح</t>
  </si>
  <si>
    <t>شحاته عبد الله</t>
  </si>
  <si>
    <t>أحمد شحاته مصطفى</t>
  </si>
  <si>
    <t>أحمد شوقي حميدة</t>
  </si>
  <si>
    <t>عبد الناصر سيد هلال</t>
  </si>
  <si>
    <t>إبراهيم أحمد السيد</t>
  </si>
  <si>
    <t>إيهاب أحمد صالح</t>
  </si>
  <si>
    <t>محمد محمد نوفل</t>
  </si>
  <si>
    <t>عبد الباسط هريدي</t>
  </si>
  <si>
    <t>كمال عطية عبد الغني</t>
  </si>
  <si>
    <t>خالد عربي محمد</t>
  </si>
  <si>
    <t>عمرو شوقي عنتر</t>
  </si>
  <si>
    <t>سعيد محمد علي</t>
  </si>
  <si>
    <t>سامح سعيد إبراهيم</t>
  </si>
  <si>
    <t xml:space="preserve">جمال عبد الستار </t>
  </si>
  <si>
    <t>عصام محمد السيد</t>
  </si>
  <si>
    <t>أحمد محمد حسن خاطر</t>
  </si>
  <si>
    <t>إبراهيم الحسيني إبراهيم</t>
  </si>
  <si>
    <t>خالد العوضي عبد الله</t>
  </si>
  <si>
    <t>جمال خميس إسماعيل</t>
  </si>
  <si>
    <t>محمد خليل إبراهيم</t>
  </si>
  <si>
    <t>محمد محمود محمود شرارة</t>
  </si>
  <si>
    <t>أحمد محمود عبد الله</t>
  </si>
  <si>
    <t>تأمينات شاملة 1/1/2020</t>
  </si>
  <si>
    <t>صندوق إعاقة</t>
  </si>
  <si>
    <t>الـــــــــتـــــــــأثيرات</t>
  </si>
  <si>
    <t>عدد أيام الحضور</t>
  </si>
  <si>
    <t xml:space="preserve">غياب </t>
  </si>
  <si>
    <t>أجازات عارضة</t>
  </si>
  <si>
    <t>أجازات اعتيادي</t>
  </si>
  <si>
    <t>أجازات سنوية</t>
  </si>
  <si>
    <t>أيام الجمعة والسبت</t>
  </si>
  <si>
    <t>الــــــــــــــــــــمـــــــــــــــــــــســـــــــــــــــــتــــــــــــــــــــــــــــــــــــقــــــــــــــــــــــــــطـــــــــــــــــــــــــع</t>
  </si>
  <si>
    <t>خصم مبالغ من الحافز</t>
  </si>
  <si>
    <t>الــــــمــــــــســــــــتـــــــــحـــــــــــقـــــــــــــــــــات</t>
  </si>
  <si>
    <t>الــــحــافــــــــز</t>
  </si>
  <si>
    <t>إجمالي المستقطع</t>
  </si>
  <si>
    <t>صافي المستحق</t>
  </si>
  <si>
    <t>إجمالي المستحق</t>
  </si>
  <si>
    <t>علاوة استثنائية</t>
  </si>
  <si>
    <t>غياب بدل مخاطر</t>
  </si>
  <si>
    <t>صافي أيام عمل بدل مخاطر</t>
  </si>
  <si>
    <t>صافي أيام العمل بدل انتقال</t>
  </si>
  <si>
    <t>أجازات مرضي تطبيق قرار</t>
  </si>
  <si>
    <t>أجازات مرضي لم ينطبق القرار</t>
  </si>
  <si>
    <t>خصم مرضي لم ينطبق القرار</t>
  </si>
  <si>
    <t>خصم مريضي ينطبق القرار</t>
  </si>
  <si>
    <t>استخراج الضرائب شهريا خلال عام 2022</t>
  </si>
  <si>
    <t>إجمالي المستحق الضريبي</t>
  </si>
  <si>
    <t>إجمالي المستقطع الضريبي</t>
  </si>
  <si>
    <t>الصافي</t>
  </si>
  <si>
    <t>الوعاء الضريبي</t>
  </si>
  <si>
    <t>الضريبة المستحقة</t>
  </si>
  <si>
    <t>مجموع العلاوات</t>
  </si>
  <si>
    <t>الأجر الأساسي 7/2021</t>
  </si>
  <si>
    <t>شهداء 0.0005</t>
  </si>
  <si>
    <t>ملاحظات حافز</t>
  </si>
  <si>
    <t>حافز 11/2021 نصفين</t>
  </si>
  <si>
    <t>إجمالي مرتب+حافز+ مكافأة</t>
  </si>
  <si>
    <t>الصافي بعد خصم ضريبة 2022</t>
  </si>
  <si>
    <t>نقل م.نصر</t>
  </si>
  <si>
    <t>السائقين</t>
  </si>
  <si>
    <t>مصاريف استئناف</t>
  </si>
  <si>
    <t>انتقال محامين</t>
  </si>
  <si>
    <t>حافز 12/2021 نصفين</t>
  </si>
  <si>
    <t>حافز يناير 2022 نصفين</t>
  </si>
  <si>
    <t>نصف أول شهر يناير 2022</t>
  </si>
  <si>
    <t>نصف ثاني يناير 2022</t>
  </si>
  <si>
    <t>نسبة خصم إداء-أجازات</t>
  </si>
  <si>
    <t>المبلغ المخصوم بعد نسبة أداء - أجازات</t>
  </si>
  <si>
    <t>مـــــــــــــــــــــــــــــــــــــــــــــــــــــــــــــــــــــــــــــــــعــــــــــــــــــــــــــــــــــــــــــــــــــــــــــــــــــــــــــــــــاش</t>
  </si>
  <si>
    <t>ضريبة من المكافأة</t>
  </si>
  <si>
    <t>صافي المكافأة</t>
  </si>
  <si>
    <t>نصف ثاني فبراير 2022</t>
  </si>
  <si>
    <t>نصف أول شهر فبراير 2022</t>
  </si>
  <si>
    <t>حافزفبراير 2022 نصفين</t>
  </si>
  <si>
    <t>نصف أول شهر مارس 2022</t>
  </si>
  <si>
    <t>نصف ثاني مارس 2022</t>
  </si>
  <si>
    <t>حافز مارس 2022 نصفين</t>
  </si>
  <si>
    <t>محمود محمد محمود شرارة</t>
  </si>
  <si>
    <t>8*%</t>
  </si>
  <si>
    <t>نصف أول شهر إبريل 2022</t>
  </si>
  <si>
    <t>نصف ثاني إبريل 2022</t>
  </si>
  <si>
    <t>حافز إبريل 2022 نصفين</t>
  </si>
  <si>
    <t>جزاءات</t>
  </si>
  <si>
    <t>المبلغ المخصوم من ضريبة المنح</t>
  </si>
  <si>
    <t>إجمالي المستحق /12</t>
  </si>
  <si>
    <t>لأعلى 100</t>
  </si>
  <si>
    <t>تأمينات شاملة 1/1/2022</t>
  </si>
  <si>
    <t>إجمالي المستحق الشهري للتأمينات</t>
  </si>
  <si>
    <t>التأمينات المستحقة للعاملين بفرع اسكندرية خلال عام 2022</t>
  </si>
  <si>
    <t>بدل إقامة+أجر مكمل</t>
  </si>
  <si>
    <t>إجمالي المبالغ المخصومة من كسب العمل من 1/7/2022</t>
  </si>
  <si>
    <t>صافي الضريبة المستحقة</t>
  </si>
  <si>
    <t>نقل قنا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</si>
</sst>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2" x14ac:knownFonts="1">
    <font>
      <sz val="11"/>
      <color theme="1"/>
      <name val="Arial"/>
      <family val="2"/>
      <charset val="178"/>
      <scheme val="minor"/>
    </font>
    <font>
      <sz val="14"/>
      <color theme="1"/>
      <name val="Arial"/>
      <family val="2"/>
      <charset val="178"/>
      <scheme val="minor"/>
    </font>
    <font>
      <sz val="18"/>
      <color theme="1"/>
      <name val="Arial"/>
      <family val="2"/>
      <charset val="178"/>
      <scheme val="minor"/>
    </font>
    <font>
      <sz val="16"/>
      <color theme="1"/>
      <name val="Arial"/>
      <family val="2"/>
      <charset val="178"/>
      <scheme val="minor"/>
    </font>
    <font>
      <b/>
      <sz val="14"/>
      <color theme="1"/>
      <name val="Arial"/>
      <family val="2"/>
      <scheme val="minor"/>
    </font>
    <font>
      <sz val="14"/>
      <color theme="1"/>
      <name val="Arial"/>
      <family val="2"/>
      <scheme val="minor"/>
    </font>
    <font>
      <b/>
      <sz val="22"/>
      <color theme="1"/>
      <name val="Arial"/>
      <family val="2"/>
      <scheme val="minor"/>
    </font>
    <font>
      <b/>
      <sz val="22"/>
      <color theme="0"/>
      <name val="Arial"/>
      <family val="2"/>
      <scheme val="minor"/>
    </font>
    <font>
      <sz val="14"/>
      <color theme="0"/>
      <name val="Arial"/>
      <family val="2"/>
      <charset val="178"/>
      <scheme val="minor"/>
    </font>
    <font>
      <sz val="16"/>
      <color theme="0"/>
      <name val="Arial"/>
      <family val="2"/>
      <charset val="178"/>
      <scheme val="minor"/>
    </font>
    <font>
      <b/>
      <sz val="20"/>
      <color theme="0"/>
      <name val="Arial"/>
      <family val="2"/>
      <scheme val="minor"/>
    </font>
    <font>
      <b/>
      <sz val="16"/>
      <color theme="1"/>
      <name val="Arial"/>
      <family val="2"/>
      <scheme val="minor"/>
    </font>
    <font>
      <b/>
      <sz val="16"/>
      <color theme="0"/>
      <name val="Arial"/>
      <family val="2"/>
      <scheme val="minor"/>
    </font>
    <font>
      <b/>
      <sz val="18"/>
      <color theme="1"/>
      <name val="Arial"/>
      <family val="2"/>
      <scheme val="minor"/>
    </font>
    <font>
      <sz val="18"/>
      <color theme="1"/>
      <name val="Arial"/>
      <family val="2"/>
      <scheme val="minor"/>
    </font>
    <font>
      <sz val="18"/>
      <color theme="0"/>
      <name val="Arial"/>
      <family val="2"/>
      <scheme val="minor"/>
    </font>
    <font>
      <b/>
      <sz val="20"/>
      <color theme="1"/>
      <name val="Arial"/>
      <family val="2"/>
      <scheme val="minor"/>
    </font>
    <font>
      <sz val="11"/>
      <color theme="0"/>
      <name val="Arial"/>
      <family val="2"/>
      <charset val="178"/>
      <scheme val="minor"/>
    </font>
    <font>
      <sz val="18"/>
      <color theme="0"/>
      <name val="Arial"/>
      <family val="2"/>
      <charset val="178"/>
      <scheme val="minor"/>
    </font>
    <font>
      <b/>
      <sz val="18"/>
      <color theme="0"/>
      <name val="Arial"/>
      <family val="2"/>
      <scheme val="minor"/>
    </font>
    <font>
      <b/>
      <sz val="18"/>
      <color theme="1"/>
      <name val="Arial"/>
      <family val="2"/>
      <charset val="178"/>
      <scheme val="minor"/>
    </font>
    <font>
      <sz val="18"/>
      <name val="Arial"/>
      <family val="2"/>
      <charset val="178"/>
      <scheme val="minor"/>
    </font>
  </fonts>
  <fills count="2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79998168889431442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211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0" xfId="0" applyFill="1"/>
    <xf numFmtId="0" fontId="0" fillId="3" borderId="0" xfId="0" applyFill="1"/>
    <xf numFmtId="0" fontId="0" fillId="4" borderId="0" xfId="0" applyFill="1"/>
    <xf numFmtId="0" fontId="0" fillId="0" borderId="2" xfId="0" applyBorder="1"/>
    <xf numFmtId="0" fontId="0" fillId="5" borderId="0" xfId="0" applyFill="1"/>
    <xf numFmtId="0" fontId="0" fillId="8" borderId="0" xfId="0" applyFill="1"/>
    <xf numFmtId="0" fontId="0" fillId="7" borderId="0" xfId="0" applyFill="1"/>
    <xf numFmtId="0" fontId="0" fillId="9" borderId="0" xfId="0" applyFill="1"/>
    <xf numFmtId="0" fontId="0" fillId="6" borderId="0" xfId="0" applyFill="1"/>
    <xf numFmtId="0" fontId="9" fillId="12" borderId="2" xfId="0" applyFont="1" applyFill="1" applyBorder="1"/>
    <xf numFmtId="0" fontId="9" fillId="12" borderId="1" xfId="0" applyFont="1" applyFill="1" applyBorder="1"/>
    <xf numFmtId="2" fontId="8" fillId="10" borderId="2" xfId="0" applyNumberFormat="1" applyFont="1" applyFill="1" applyBorder="1" applyAlignment="1">
      <alignment horizontal="center"/>
    </xf>
    <xf numFmtId="0" fontId="8" fillId="10" borderId="2" xfId="0" applyFont="1" applyFill="1" applyBorder="1"/>
    <xf numFmtId="2" fontId="8" fillId="10" borderId="2" xfId="0" applyNumberFormat="1" applyFont="1" applyFill="1" applyBorder="1"/>
    <xf numFmtId="2" fontId="8" fillId="10" borderId="1" xfId="0" applyNumberFormat="1" applyFont="1" applyFill="1" applyBorder="1" applyAlignment="1">
      <alignment horizontal="center"/>
    </xf>
    <xf numFmtId="0" fontId="8" fillId="10" borderId="1" xfId="0" applyFont="1" applyFill="1" applyBorder="1"/>
    <xf numFmtId="0" fontId="1" fillId="13" borderId="2" xfId="0" applyFont="1" applyFill="1" applyBorder="1"/>
    <xf numFmtId="2" fontId="4" fillId="13" borderId="3" xfId="0" applyNumberFormat="1" applyFont="1" applyFill="1" applyBorder="1" applyAlignment="1">
      <alignment horizontal="center" vertical="center"/>
    </xf>
    <xf numFmtId="0" fontId="1" fillId="13" borderId="3" xfId="0" applyFont="1" applyFill="1" applyBorder="1"/>
    <xf numFmtId="0" fontId="1" fillId="13" borderId="2" xfId="0" applyFont="1" applyFill="1" applyBorder="1" applyAlignment="1">
      <alignment horizontal="center"/>
    </xf>
    <xf numFmtId="2" fontId="1" fillId="13" borderId="2" xfId="0" applyNumberFormat="1" applyFont="1" applyFill="1" applyBorder="1" applyAlignment="1">
      <alignment horizontal="right"/>
    </xf>
    <xf numFmtId="0" fontId="1" fillId="13" borderId="1" xfId="0" applyFont="1" applyFill="1" applyBorder="1"/>
    <xf numFmtId="2" fontId="5" fillId="13" borderId="4" xfId="0" applyNumberFormat="1" applyFont="1" applyFill="1" applyBorder="1"/>
    <xf numFmtId="0" fontId="1" fillId="13" borderId="4" xfId="0" applyFont="1" applyFill="1" applyBorder="1"/>
    <xf numFmtId="0" fontId="1" fillId="13" borderId="1" xfId="0" applyFont="1" applyFill="1" applyBorder="1" applyAlignment="1">
      <alignment horizontal="center"/>
    </xf>
    <xf numFmtId="2" fontId="1" fillId="13" borderId="1" xfId="0" applyNumberFormat="1" applyFont="1" applyFill="1" applyBorder="1" applyAlignment="1">
      <alignment horizontal="right"/>
    </xf>
    <xf numFmtId="0" fontId="3" fillId="2" borderId="2" xfId="0" applyFont="1" applyFill="1" applyBorder="1"/>
    <xf numFmtId="0" fontId="3" fillId="2" borderId="1" xfId="0" applyFont="1" applyFill="1" applyBorder="1"/>
    <xf numFmtId="2" fontId="1" fillId="4" borderId="2" xfId="0" applyNumberFormat="1" applyFont="1" applyFill="1" applyBorder="1"/>
    <xf numFmtId="2" fontId="1" fillId="4" borderId="1" xfId="0" applyNumberFormat="1" applyFont="1" applyFill="1" applyBorder="1"/>
    <xf numFmtId="0" fontId="1" fillId="14" borderId="2" xfId="0" applyFont="1" applyFill="1" applyBorder="1"/>
    <xf numFmtId="0" fontId="1" fillId="14" borderId="2" xfId="0" applyFont="1" applyFill="1" applyBorder="1" applyAlignment="1">
      <alignment horizontal="center" vertical="center"/>
    </xf>
    <xf numFmtId="0" fontId="1" fillId="14" borderId="1" xfId="0" applyFont="1" applyFill="1" applyBorder="1"/>
    <xf numFmtId="2" fontId="1" fillId="14" borderId="2" xfId="0" applyNumberFormat="1" applyFont="1" applyFill="1" applyBorder="1"/>
    <xf numFmtId="2" fontId="1" fillId="4" borderId="5" xfId="0" applyNumberFormat="1" applyFont="1" applyFill="1" applyBorder="1"/>
    <xf numFmtId="0" fontId="7" fillId="4" borderId="0" xfId="0" applyFont="1" applyFill="1" applyAlignment="1">
      <alignment vertical="center"/>
    </xf>
    <xf numFmtId="2" fontId="1" fillId="2" borderId="2" xfId="0" applyNumberFormat="1" applyFont="1" applyFill="1" applyBorder="1"/>
    <xf numFmtId="2" fontId="1" fillId="2" borderId="1" xfId="0" applyNumberFormat="1" applyFont="1" applyFill="1" applyBorder="1"/>
    <xf numFmtId="2" fontId="1" fillId="15" borderId="5" xfId="0" applyNumberFormat="1" applyFont="1" applyFill="1" applyBorder="1"/>
    <xf numFmtId="0" fontId="11" fillId="2" borderId="1" xfId="0" applyFont="1" applyFill="1" applyBorder="1" applyAlignment="1">
      <alignment horizontal="center" vertical="center" wrapText="1"/>
    </xf>
    <xf numFmtId="0" fontId="11" fillId="13" borderId="1" xfId="0" applyFont="1" applyFill="1" applyBorder="1" applyAlignment="1">
      <alignment horizontal="center" vertical="center" wrapText="1"/>
    </xf>
    <xf numFmtId="0" fontId="11" fillId="13" borderId="8" xfId="0" applyFont="1" applyFill="1" applyBorder="1" applyAlignment="1">
      <alignment horizontal="center" vertical="center" wrapText="1"/>
    </xf>
    <xf numFmtId="0" fontId="11" fillId="13" borderId="6" xfId="0" applyFont="1" applyFill="1" applyBorder="1" applyAlignment="1">
      <alignment horizontal="center" vertical="center" wrapText="1"/>
    </xf>
    <xf numFmtId="0" fontId="12" fillId="12" borderId="6" xfId="0" applyFont="1" applyFill="1" applyBorder="1" applyAlignment="1">
      <alignment horizontal="center" vertical="center" wrapText="1"/>
    </xf>
    <xf numFmtId="0" fontId="12" fillId="10" borderId="6" xfId="0" applyFont="1" applyFill="1" applyBorder="1" applyAlignment="1">
      <alignment horizontal="center" vertical="center" wrapText="1"/>
    </xf>
    <xf numFmtId="0" fontId="11" fillId="4" borderId="6" xfId="0" applyFont="1" applyFill="1" applyBorder="1" applyAlignment="1">
      <alignment horizontal="center" vertical="center" wrapText="1"/>
    </xf>
    <xf numFmtId="0" fontId="11" fillId="14" borderId="6" xfId="0" applyFont="1" applyFill="1" applyBorder="1" applyAlignment="1">
      <alignment horizontal="center" vertical="center" wrapText="1"/>
    </xf>
    <xf numFmtId="0" fontId="11" fillId="4" borderId="9" xfId="0" applyFont="1" applyFill="1" applyBorder="1" applyAlignment="1">
      <alignment horizontal="center" vertical="center" wrapText="1"/>
    </xf>
    <xf numFmtId="0" fontId="11" fillId="15" borderId="1" xfId="0" applyFont="1" applyFill="1" applyBorder="1" applyAlignment="1">
      <alignment horizontal="center" vertical="center" wrapText="1"/>
    </xf>
    <xf numFmtId="0" fontId="11" fillId="4" borderId="1" xfId="0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 wrapText="1"/>
    </xf>
    <xf numFmtId="9" fontId="11" fillId="13" borderId="6" xfId="0" applyNumberFormat="1" applyFont="1" applyFill="1" applyBorder="1" applyAlignment="1">
      <alignment horizontal="center" vertical="center" wrapText="1"/>
    </xf>
    <xf numFmtId="0" fontId="13" fillId="16" borderId="1" xfId="0" applyFont="1" applyFill="1" applyBorder="1" applyAlignment="1">
      <alignment horizontal="center" vertical="center" wrapText="1"/>
    </xf>
    <xf numFmtId="2" fontId="14" fillId="16" borderId="1" xfId="0" applyNumberFormat="1" applyFont="1" applyFill="1" applyBorder="1" applyAlignment="1">
      <alignment vertical="center"/>
    </xf>
    <xf numFmtId="0" fontId="0" fillId="0" borderId="0" xfId="0" applyAlignment="1">
      <alignment horizontal="right"/>
    </xf>
    <xf numFmtId="0" fontId="14" fillId="16" borderId="1" xfId="0" applyFont="1" applyFill="1" applyBorder="1" applyAlignment="1">
      <alignment horizontal="right" vertical="center"/>
    </xf>
    <xf numFmtId="0" fontId="12" fillId="17" borderId="1" xfId="0" applyFont="1" applyFill="1" applyBorder="1" applyAlignment="1">
      <alignment horizontal="center" wrapText="1"/>
    </xf>
    <xf numFmtId="2" fontId="15" fillId="17" borderId="1" xfId="0" applyNumberFormat="1" applyFont="1" applyFill="1" applyBorder="1" applyAlignment="1">
      <alignment vertical="top"/>
    </xf>
    <xf numFmtId="0" fontId="16" fillId="5" borderId="1" xfId="0" applyFont="1" applyFill="1" applyBorder="1" applyAlignment="1">
      <alignment horizontal="center"/>
    </xf>
    <xf numFmtId="2" fontId="5" fillId="5" borderId="4" xfId="0" applyNumberFormat="1" applyFont="1" applyFill="1" applyBorder="1"/>
    <xf numFmtId="0" fontId="1" fillId="5" borderId="4" xfId="0" applyFont="1" applyFill="1" applyBorder="1"/>
    <xf numFmtId="0" fontId="1" fillId="5" borderId="1" xfId="0" applyFont="1" applyFill="1" applyBorder="1"/>
    <xf numFmtId="0" fontId="1" fillId="5" borderId="2" xfId="0" applyFont="1" applyFill="1" applyBorder="1" applyAlignment="1">
      <alignment horizontal="center"/>
    </xf>
    <xf numFmtId="2" fontId="1" fillId="5" borderId="1" xfId="0" applyNumberFormat="1" applyFont="1" applyFill="1" applyBorder="1" applyAlignment="1">
      <alignment horizontal="right"/>
    </xf>
    <xf numFmtId="0" fontId="1" fillId="5" borderId="2" xfId="0" applyFont="1" applyFill="1" applyBorder="1"/>
    <xf numFmtId="0" fontId="1" fillId="5" borderId="1" xfId="0" applyFont="1" applyFill="1" applyBorder="1" applyAlignment="1">
      <alignment horizontal="center"/>
    </xf>
    <xf numFmtId="0" fontId="9" fillId="5" borderId="1" xfId="0" applyFont="1" applyFill="1" applyBorder="1"/>
    <xf numFmtId="0" fontId="9" fillId="5" borderId="2" xfId="0" applyFont="1" applyFill="1" applyBorder="1"/>
    <xf numFmtId="2" fontId="8" fillId="5" borderId="1" xfId="0" applyNumberFormat="1" applyFont="1" applyFill="1" applyBorder="1" applyAlignment="1">
      <alignment horizontal="center"/>
    </xf>
    <xf numFmtId="0" fontId="8" fillId="5" borderId="1" xfId="0" applyFont="1" applyFill="1" applyBorder="1"/>
    <xf numFmtId="0" fontId="8" fillId="5" borderId="2" xfId="0" applyFont="1" applyFill="1" applyBorder="1"/>
    <xf numFmtId="2" fontId="8" fillId="5" borderId="2" xfId="0" applyNumberFormat="1" applyFont="1" applyFill="1" applyBorder="1"/>
    <xf numFmtId="2" fontId="1" fillId="5" borderId="1" xfId="0" applyNumberFormat="1" applyFont="1" applyFill="1" applyBorder="1"/>
    <xf numFmtId="2" fontId="1" fillId="5" borderId="2" xfId="0" applyNumberFormat="1" applyFont="1" applyFill="1" applyBorder="1"/>
    <xf numFmtId="0" fontId="1" fillId="5" borderId="2" xfId="0" applyFont="1" applyFill="1" applyBorder="1" applyAlignment="1">
      <alignment horizontal="center" vertical="center"/>
    </xf>
    <xf numFmtId="2" fontId="1" fillId="5" borderId="5" xfId="0" applyNumberFormat="1" applyFont="1" applyFill="1" applyBorder="1"/>
    <xf numFmtId="0" fontId="0" fillId="5" borderId="1" xfId="0" applyFill="1" applyBorder="1"/>
    <xf numFmtId="2" fontId="14" fillId="5" borderId="1" xfId="0" applyNumberFormat="1" applyFont="1" applyFill="1" applyBorder="1" applyAlignment="1">
      <alignment vertical="center"/>
    </xf>
    <xf numFmtId="0" fontId="14" fillId="5" borderId="1" xfId="0" applyFont="1" applyFill="1" applyBorder="1" applyAlignment="1">
      <alignment horizontal="right" vertical="center"/>
    </xf>
    <xf numFmtId="2" fontId="15" fillId="5" borderId="1" xfId="0" applyNumberFormat="1" applyFont="1" applyFill="1" applyBorder="1" applyAlignment="1">
      <alignment vertical="top"/>
    </xf>
    <xf numFmtId="0" fontId="3" fillId="8" borderId="1" xfId="0" applyFont="1" applyFill="1" applyBorder="1"/>
    <xf numFmtId="2" fontId="5" fillId="8" borderId="4" xfId="0" applyNumberFormat="1" applyFont="1" applyFill="1" applyBorder="1"/>
    <xf numFmtId="0" fontId="1" fillId="8" borderId="4" xfId="0" applyFont="1" applyFill="1" applyBorder="1"/>
    <xf numFmtId="0" fontId="1" fillId="8" borderId="1" xfId="0" applyFont="1" applyFill="1" applyBorder="1"/>
    <xf numFmtId="0" fontId="1" fillId="8" borderId="2" xfId="0" applyFont="1" applyFill="1" applyBorder="1" applyAlignment="1">
      <alignment horizontal="center"/>
    </xf>
    <xf numFmtId="2" fontId="1" fillId="8" borderId="1" xfId="0" applyNumberFormat="1" applyFont="1" applyFill="1" applyBorder="1" applyAlignment="1">
      <alignment horizontal="right"/>
    </xf>
    <xf numFmtId="0" fontId="1" fillId="8" borderId="2" xfId="0" applyFont="1" applyFill="1" applyBorder="1"/>
    <xf numFmtId="0" fontId="1" fillId="8" borderId="1" xfId="0" applyFont="1" applyFill="1" applyBorder="1" applyAlignment="1">
      <alignment horizontal="center"/>
    </xf>
    <xf numFmtId="0" fontId="9" fillId="8" borderId="1" xfId="0" applyFont="1" applyFill="1" applyBorder="1"/>
    <xf numFmtId="0" fontId="9" fillId="8" borderId="2" xfId="0" applyFont="1" applyFill="1" applyBorder="1"/>
    <xf numFmtId="2" fontId="8" fillId="8" borderId="1" xfId="0" applyNumberFormat="1" applyFont="1" applyFill="1" applyBorder="1" applyAlignment="1">
      <alignment horizontal="center"/>
    </xf>
    <xf numFmtId="0" fontId="8" fillId="8" borderId="1" xfId="0" applyFont="1" applyFill="1" applyBorder="1"/>
    <xf numFmtId="0" fontId="8" fillId="8" borderId="2" xfId="0" applyFont="1" applyFill="1" applyBorder="1"/>
    <xf numFmtId="2" fontId="8" fillId="8" borderId="2" xfId="0" applyNumberFormat="1" applyFont="1" applyFill="1" applyBorder="1"/>
    <xf numFmtId="2" fontId="1" fillId="8" borderId="1" xfId="0" applyNumberFormat="1" applyFont="1" applyFill="1" applyBorder="1"/>
    <xf numFmtId="2" fontId="1" fillId="8" borderId="2" xfId="0" applyNumberFormat="1" applyFont="1" applyFill="1" applyBorder="1"/>
    <xf numFmtId="0" fontId="1" fillId="8" borderId="2" xfId="0" applyFont="1" applyFill="1" applyBorder="1" applyAlignment="1">
      <alignment horizontal="center" vertical="center"/>
    </xf>
    <xf numFmtId="2" fontId="1" fillId="8" borderId="5" xfId="0" applyNumberFormat="1" applyFont="1" applyFill="1" applyBorder="1"/>
    <xf numFmtId="0" fontId="0" fillId="8" borderId="1" xfId="0" applyFill="1" applyBorder="1"/>
    <xf numFmtId="2" fontId="14" fillId="8" borderId="1" xfId="0" applyNumberFormat="1" applyFont="1" applyFill="1" applyBorder="1" applyAlignment="1">
      <alignment vertical="center"/>
    </xf>
    <xf numFmtId="0" fontId="14" fillId="8" borderId="1" xfId="0" applyFont="1" applyFill="1" applyBorder="1" applyAlignment="1">
      <alignment horizontal="right" vertical="center"/>
    </xf>
    <xf numFmtId="2" fontId="15" fillId="8" borderId="1" xfId="0" applyNumberFormat="1" applyFont="1" applyFill="1" applyBorder="1" applyAlignment="1">
      <alignment vertical="top"/>
    </xf>
    <xf numFmtId="2" fontId="8" fillId="12" borderId="1" xfId="0" applyNumberFormat="1" applyFont="1" applyFill="1" applyBorder="1" applyAlignment="1">
      <alignment horizontal="center"/>
    </xf>
    <xf numFmtId="0" fontId="8" fillId="12" borderId="1" xfId="0" applyFont="1" applyFill="1" applyBorder="1"/>
    <xf numFmtId="0" fontId="8" fillId="12" borderId="2" xfId="0" applyFont="1" applyFill="1" applyBorder="1"/>
    <xf numFmtId="2" fontId="8" fillId="12" borderId="2" xfId="0" applyNumberFormat="1" applyFont="1" applyFill="1" applyBorder="1"/>
    <xf numFmtId="2" fontId="1" fillId="12" borderId="2" xfId="0" applyNumberFormat="1" applyFont="1" applyFill="1" applyBorder="1"/>
    <xf numFmtId="0" fontId="17" fillId="12" borderId="0" xfId="0" applyFont="1" applyFill="1"/>
    <xf numFmtId="2" fontId="8" fillId="12" borderId="4" xfId="0" applyNumberFormat="1" applyFont="1" applyFill="1" applyBorder="1"/>
    <xf numFmtId="0" fontId="8" fillId="12" borderId="4" xfId="0" applyFont="1" applyFill="1" applyBorder="1"/>
    <xf numFmtId="0" fontId="8" fillId="12" borderId="2" xfId="0" applyFont="1" applyFill="1" applyBorder="1" applyAlignment="1">
      <alignment horizontal="center"/>
    </xf>
    <xf numFmtId="2" fontId="8" fillId="12" borderId="1" xfId="0" applyNumberFormat="1" applyFont="1" applyFill="1" applyBorder="1" applyAlignment="1">
      <alignment horizontal="right"/>
    </xf>
    <xf numFmtId="0" fontId="8" fillId="12" borderId="1" xfId="0" applyFont="1" applyFill="1" applyBorder="1" applyAlignment="1">
      <alignment horizontal="center"/>
    </xf>
    <xf numFmtId="2" fontId="8" fillId="12" borderId="1" xfId="0" applyNumberFormat="1" applyFont="1" applyFill="1" applyBorder="1"/>
    <xf numFmtId="0" fontId="8" fillId="12" borderId="2" xfId="0" applyFont="1" applyFill="1" applyBorder="1" applyAlignment="1">
      <alignment horizontal="center" vertical="center"/>
    </xf>
    <xf numFmtId="2" fontId="8" fillId="12" borderId="5" xfId="0" applyNumberFormat="1" applyFont="1" applyFill="1" applyBorder="1"/>
    <xf numFmtId="0" fontId="17" fillId="12" borderId="1" xfId="0" applyFont="1" applyFill="1" applyBorder="1"/>
    <xf numFmtId="2" fontId="18" fillId="12" borderId="1" xfId="0" applyNumberFormat="1" applyFont="1" applyFill="1" applyBorder="1" applyAlignment="1">
      <alignment vertical="center"/>
    </xf>
    <xf numFmtId="2" fontId="18" fillId="12" borderId="1" xfId="0" applyNumberFormat="1" applyFont="1" applyFill="1" applyBorder="1" applyAlignment="1">
      <alignment vertical="top"/>
    </xf>
    <xf numFmtId="0" fontId="1" fillId="0" borderId="0" xfId="0" applyFont="1"/>
    <xf numFmtId="2" fontId="19" fillId="12" borderId="10" xfId="0" applyNumberFormat="1" applyFont="1" applyFill="1" applyBorder="1" applyAlignment="1"/>
    <xf numFmtId="2" fontId="19" fillId="12" borderId="11" xfId="0" applyNumberFormat="1" applyFont="1" applyFill="1" applyBorder="1" applyAlignment="1"/>
    <xf numFmtId="2" fontId="19" fillId="12" borderId="4" xfId="0" applyNumberFormat="1" applyFont="1" applyFill="1" applyBorder="1" applyAlignment="1"/>
    <xf numFmtId="2" fontId="1" fillId="13" borderId="2" xfId="0" applyNumberFormat="1" applyFont="1" applyFill="1" applyBorder="1" applyAlignment="1">
      <alignment horizontal="center"/>
    </xf>
    <xf numFmtId="2" fontId="1" fillId="13" borderId="2" xfId="0" applyNumberFormat="1" applyFont="1" applyFill="1" applyBorder="1"/>
    <xf numFmtId="2" fontId="1" fillId="12" borderId="2" xfId="0" applyNumberFormat="1" applyFont="1" applyFill="1" applyBorder="1" applyAlignment="1">
      <alignment horizontal="center"/>
    </xf>
    <xf numFmtId="0" fontId="1" fillId="12" borderId="2" xfId="0" applyFont="1" applyFill="1" applyBorder="1"/>
    <xf numFmtId="2" fontId="1" fillId="2" borderId="5" xfId="0" applyNumberFormat="1" applyFont="1" applyFill="1" applyBorder="1"/>
    <xf numFmtId="2" fontId="1" fillId="12" borderId="5" xfId="0" applyNumberFormat="1" applyFont="1" applyFill="1" applyBorder="1"/>
    <xf numFmtId="2" fontId="1" fillId="8" borderId="2" xfId="0" applyNumberFormat="1" applyFont="1" applyFill="1" applyBorder="1" applyAlignment="1">
      <alignment horizontal="center"/>
    </xf>
    <xf numFmtId="2" fontId="14" fillId="16" borderId="1" xfId="0" applyNumberFormat="1" applyFont="1" applyFill="1" applyBorder="1" applyAlignment="1">
      <alignment horizontal="right" vertical="center"/>
    </xf>
    <xf numFmtId="2" fontId="18" fillId="12" borderId="1" xfId="0" applyNumberFormat="1" applyFont="1" applyFill="1" applyBorder="1" applyAlignment="1">
      <alignment horizontal="right" vertical="center"/>
    </xf>
    <xf numFmtId="0" fontId="3" fillId="2" borderId="7" xfId="0" applyFont="1" applyFill="1" applyBorder="1"/>
    <xf numFmtId="2" fontId="5" fillId="13" borderId="12" xfId="0" applyNumberFormat="1" applyFont="1" applyFill="1" applyBorder="1"/>
    <xf numFmtId="0" fontId="1" fillId="13" borderId="12" xfId="0" applyFont="1" applyFill="1" applyBorder="1"/>
    <xf numFmtId="0" fontId="1" fillId="13" borderId="7" xfId="0" applyFont="1" applyFill="1" applyBorder="1"/>
    <xf numFmtId="2" fontId="1" fillId="13" borderId="13" xfId="0" applyNumberFormat="1" applyFont="1" applyFill="1" applyBorder="1" applyAlignment="1">
      <alignment horizontal="center"/>
    </xf>
    <xf numFmtId="2" fontId="1" fillId="13" borderId="7" xfId="0" applyNumberFormat="1" applyFont="1" applyFill="1" applyBorder="1" applyAlignment="1">
      <alignment horizontal="right"/>
    </xf>
    <xf numFmtId="0" fontId="1" fillId="13" borderId="13" xfId="0" applyFont="1" applyFill="1" applyBorder="1"/>
    <xf numFmtId="2" fontId="1" fillId="13" borderId="13" xfId="0" applyNumberFormat="1" applyFont="1" applyFill="1" applyBorder="1"/>
    <xf numFmtId="0" fontId="1" fillId="13" borderId="7" xfId="0" applyFont="1" applyFill="1" applyBorder="1" applyAlignment="1">
      <alignment horizontal="center"/>
    </xf>
    <xf numFmtId="0" fontId="9" fillId="12" borderId="7" xfId="0" applyFont="1" applyFill="1" applyBorder="1"/>
    <xf numFmtId="0" fontId="9" fillId="12" borderId="13" xfId="0" applyFont="1" applyFill="1" applyBorder="1"/>
    <xf numFmtId="2" fontId="8" fillId="10" borderId="7" xfId="0" applyNumberFormat="1" applyFont="1" applyFill="1" applyBorder="1" applyAlignment="1">
      <alignment horizontal="center"/>
    </xf>
    <xf numFmtId="0" fontId="8" fillId="10" borderId="7" xfId="0" applyFont="1" applyFill="1" applyBorder="1"/>
    <xf numFmtId="0" fontId="8" fillId="10" borderId="13" xfId="0" applyFont="1" applyFill="1" applyBorder="1"/>
    <xf numFmtId="2" fontId="8" fillId="10" borderId="13" xfId="0" applyNumberFormat="1" applyFont="1" applyFill="1" applyBorder="1"/>
    <xf numFmtId="2" fontId="1" fillId="4" borderId="7" xfId="0" applyNumberFormat="1" applyFont="1" applyFill="1" applyBorder="1"/>
    <xf numFmtId="2" fontId="1" fillId="14" borderId="13" xfId="0" applyNumberFormat="1" applyFont="1" applyFill="1" applyBorder="1"/>
    <xf numFmtId="0" fontId="1" fillId="14" borderId="7" xfId="0" applyFont="1" applyFill="1" applyBorder="1"/>
    <xf numFmtId="0" fontId="1" fillId="14" borderId="13" xfId="0" applyFont="1" applyFill="1" applyBorder="1" applyAlignment="1">
      <alignment horizontal="center" vertical="center"/>
    </xf>
    <xf numFmtId="2" fontId="1" fillId="4" borderId="13" xfId="0" applyNumberFormat="1" applyFont="1" applyFill="1" applyBorder="1"/>
    <xf numFmtId="2" fontId="1" fillId="2" borderId="7" xfId="0" applyNumberFormat="1" applyFont="1" applyFill="1" applyBorder="1"/>
    <xf numFmtId="2" fontId="1" fillId="2" borderId="14" xfId="0" applyNumberFormat="1" applyFont="1" applyFill="1" applyBorder="1"/>
    <xf numFmtId="2" fontId="1" fillId="15" borderId="14" xfId="0" applyNumberFormat="1" applyFont="1" applyFill="1" applyBorder="1"/>
    <xf numFmtId="2" fontId="1" fillId="4" borderId="14" xfId="0" applyNumberFormat="1" applyFont="1" applyFill="1" applyBorder="1"/>
    <xf numFmtId="0" fontId="0" fillId="0" borderId="7" xfId="0" applyBorder="1"/>
    <xf numFmtId="2" fontId="14" fillId="16" borderId="7" xfId="0" applyNumberFormat="1" applyFont="1" applyFill="1" applyBorder="1" applyAlignment="1">
      <alignment vertical="center"/>
    </xf>
    <xf numFmtId="2" fontId="14" fillId="16" borderId="7" xfId="0" applyNumberFormat="1" applyFont="1" applyFill="1" applyBorder="1" applyAlignment="1">
      <alignment horizontal="right" vertical="center"/>
    </xf>
    <xf numFmtId="2" fontId="15" fillId="17" borderId="7" xfId="0" applyNumberFormat="1" applyFont="1" applyFill="1" applyBorder="1" applyAlignment="1">
      <alignment vertical="top"/>
    </xf>
    <xf numFmtId="2" fontId="5" fillId="13" borderId="3" xfId="0" applyNumberFormat="1" applyFont="1" applyFill="1" applyBorder="1"/>
    <xf numFmtId="2" fontId="14" fillId="16" borderId="2" xfId="0" applyNumberFormat="1" applyFont="1" applyFill="1" applyBorder="1" applyAlignment="1">
      <alignment vertical="center"/>
    </xf>
    <xf numFmtId="2" fontId="14" fillId="16" borderId="2" xfId="0" applyNumberFormat="1" applyFont="1" applyFill="1" applyBorder="1" applyAlignment="1">
      <alignment horizontal="right" vertical="center"/>
    </xf>
    <xf numFmtId="2" fontId="15" fillId="17" borderId="2" xfId="0" applyNumberFormat="1" applyFont="1" applyFill="1" applyBorder="1" applyAlignment="1">
      <alignment vertical="top"/>
    </xf>
    <xf numFmtId="2" fontId="9" fillId="12" borderId="1" xfId="0" applyNumberFormat="1" applyFont="1" applyFill="1" applyBorder="1" applyAlignment="1"/>
    <xf numFmtId="0" fontId="13" fillId="2" borderId="1" xfId="0" applyFont="1" applyFill="1" applyBorder="1" applyAlignment="1">
      <alignment horizontal="center" vertical="center" wrapText="1"/>
    </xf>
    <xf numFmtId="0" fontId="14" fillId="0" borderId="0" xfId="0" applyFont="1"/>
    <xf numFmtId="0" fontId="14" fillId="2" borderId="1" xfId="0" applyFont="1" applyFill="1" applyBorder="1"/>
    <xf numFmtId="0" fontId="13" fillId="5" borderId="1" xfId="0" applyFont="1" applyFill="1" applyBorder="1" applyAlignment="1">
      <alignment horizontal="center"/>
    </xf>
    <xf numFmtId="2" fontId="2" fillId="19" borderId="1" xfId="0" applyNumberFormat="1" applyFont="1" applyFill="1" applyBorder="1" applyAlignment="1">
      <alignment horizontal="right" vertical="center"/>
    </xf>
    <xf numFmtId="0" fontId="3" fillId="0" borderId="0" xfId="0" applyFont="1"/>
    <xf numFmtId="0" fontId="3" fillId="0" borderId="0" xfId="0" applyFont="1" applyAlignment="1">
      <alignment horizontal="center" vertical="center" wrapText="1"/>
    </xf>
    <xf numFmtId="2" fontId="3" fillId="0" borderId="0" xfId="0" applyNumberFormat="1" applyFont="1"/>
    <xf numFmtId="0" fontId="20" fillId="2" borderId="1" xfId="0" applyFont="1" applyFill="1" applyBorder="1" applyAlignment="1">
      <alignment horizontal="center" vertical="center" wrapText="1"/>
    </xf>
    <xf numFmtId="0" fontId="21" fillId="18" borderId="1" xfId="0" applyFont="1" applyFill="1" applyBorder="1" applyAlignment="1">
      <alignment horizontal="center" vertical="center" wrapText="1"/>
    </xf>
    <xf numFmtId="0" fontId="18" fillId="12" borderId="1" xfId="0" applyFont="1" applyFill="1" applyBorder="1" applyAlignment="1">
      <alignment horizontal="center" vertical="center" wrapText="1"/>
    </xf>
    <xf numFmtId="2" fontId="18" fillId="12" borderId="1" xfId="0" applyNumberFormat="1" applyFont="1" applyFill="1" applyBorder="1"/>
    <xf numFmtId="2" fontId="21" fillId="18" borderId="1" xfId="0" applyNumberFormat="1" applyFont="1" applyFill="1" applyBorder="1"/>
    <xf numFmtId="0" fontId="2" fillId="2" borderId="1" xfId="0" applyFont="1" applyFill="1" applyBorder="1"/>
    <xf numFmtId="0" fontId="20" fillId="5" borderId="1" xfId="0" applyFont="1" applyFill="1" applyBorder="1" applyAlignment="1">
      <alignment horizontal="center"/>
    </xf>
    <xf numFmtId="2" fontId="2" fillId="18" borderId="1" xfId="0" applyNumberFormat="1" applyFont="1" applyFill="1" applyBorder="1"/>
    <xf numFmtId="0" fontId="2" fillId="18" borderId="1" xfId="0" applyFont="1" applyFill="1" applyBorder="1"/>
    <xf numFmtId="0" fontId="13" fillId="19" borderId="1" xfId="0" applyFont="1" applyFill="1" applyBorder="1" applyAlignment="1">
      <alignment horizontal="center" vertical="center" wrapText="1"/>
    </xf>
    <xf numFmtId="2" fontId="14" fillId="19" borderId="1" xfId="0" applyNumberFormat="1" applyFont="1" applyFill="1" applyBorder="1"/>
    <xf numFmtId="2" fontId="14" fillId="19" borderId="1" xfId="0" applyNumberFormat="1" applyFont="1" applyFill="1" applyBorder="1" applyAlignment="1">
      <alignment vertical="center"/>
    </xf>
    <xf numFmtId="2" fontId="14" fillId="8" borderId="1" xfId="0" applyNumberFormat="1" applyFont="1" applyFill="1" applyBorder="1" applyAlignment="1">
      <alignment horizontal="right" vertical="center"/>
    </xf>
    <xf numFmtId="2" fontId="18" fillId="8" borderId="1" xfId="0" applyNumberFormat="1" applyFont="1" applyFill="1" applyBorder="1"/>
    <xf numFmtId="0" fontId="14" fillId="2" borderId="2" xfId="0" applyFont="1" applyFill="1" applyBorder="1"/>
    <xf numFmtId="2" fontId="14" fillId="19" borderId="2" xfId="0" applyNumberFormat="1" applyFont="1" applyFill="1" applyBorder="1"/>
    <xf numFmtId="2" fontId="14" fillId="19" borderId="2" xfId="0" applyNumberFormat="1" applyFont="1" applyFill="1" applyBorder="1" applyAlignment="1">
      <alignment vertical="center"/>
    </xf>
    <xf numFmtId="2" fontId="2" fillId="19" borderId="2" xfId="0" applyNumberFormat="1" applyFont="1" applyFill="1" applyBorder="1" applyAlignment="1">
      <alignment horizontal="right"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7" fillId="12" borderId="0" xfId="0" applyFont="1" applyFill="1" applyAlignment="1">
      <alignment horizontal="center" vertical="center"/>
    </xf>
    <xf numFmtId="0" fontId="10" fillId="10" borderId="0" xfId="0" applyFont="1" applyFill="1" applyAlignment="1">
      <alignment horizontal="center" vertical="center"/>
    </xf>
    <xf numFmtId="0" fontId="7" fillId="11" borderId="0" xfId="0" applyFont="1" applyFill="1" applyAlignment="1">
      <alignment horizontal="center" vertical="center"/>
    </xf>
    <xf numFmtId="0" fontId="6" fillId="14" borderId="0" xfId="0" applyFont="1" applyFill="1" applyAlignment="1">
      <alignment horizontal="center" vertical="center"/>
    </xf>
    <xf numFmtId="0" fontId="13" fillId="16" borderId="1" xfId="0" applyFont="1" applyFill="1" applyBorder="1" applyAlignment="1">
      <alignment horizontal="center" vertical="center"/>
    </xf>
    <xf numFmtId="0" fontId="13" fillId="18" borderId="1" xfId="0" applyFont="1" applyFill="1" applyBorder="1" applyAlignment="1">
      <alignment horizontal="center"/>
    </xf>
    <xf numFmtId="0" fontId="13" fillId="19" borderId="10" xfId="0" applyFont="1" applyFill="1" applyBorder="1" applyAlignment="1">
      <alignment horizontal="center" vertical="center"/>
    </xf>
    <xf numFmtId="0" fontId="13" fillId="19" borderId="11" xfId="0" applyFont="1" applyFill="1" applyBorder="1" applyAlignment="1">
      <alignment horizontal="center" vertical="center"/>
    </xf>
    <xf numFmtId="0" fontId="13" fillId="19" borderId="4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3:BT1010"/>
  <sheetViews>
    <sheetView rightToLeft="1" topLeftCell="V1" workbookViewId="0">
      <selection activeCell="C3" sqref="C3:BD1010"/>
    </sheetView>
  </sheetViews>
  <sheetFormatPr defaultRowHeight="14.25" x14ac:dyDescent="0.2"/>
  <cols>
    <col min="3" max="40" width="14.625" customWidth="1"/>
    <col min="41" max="41" width="22.5" customWidth="1"/>
    <col min="42" max="42" width="13.25" customWidth="1"/>
    <col min="43" max="55" width="14.625" customWidth="1"/>
    <col min="56" max="56" width="12.75" customWidth="1"/>
    <col min="63" max="63" width="27.125" customWidth="1"/>
    <col min="64" max="64" width="13" customWidth="1"/>
    <col min="65" max="65" width="12.625" customWidth="1"/>
    <col min="66" max="66" width="13.25" customWidth="1"/>
    <col min="67" max="67" width="12.75" customWidth="1"/>
    <col min="68" max="68" width="13.125" customWidth="1"/>
    <col min="69" max="69" width="12.875" customWidth="1"/>
    <col min="70" max="70" width="11.625" customWidth="1"/>
    <col min="71" max="71" width="12" customWidth="1"/>
    <col min="72" max="72" width="18.25" customWidth="1"/>
  </cols>
  <sheetData>
    <row r="3" spans="3:72" x14ac:dyDescent="0.2">
      <c r="C3" s="198" t="s">
        <v>65</v>
      </c>
      <c r="D3" s="198"/>
      <c r="E3" s="198"/>
      <c r="F3" s="198"/>
      <c r="G3" s="198"/>
      <c r="H3" s="198"/>
      <c r="I3" s="198"/>
      <c r="J3" s="198"/>
      <c r="K3" s="198"/>
      <c r="L3" s="198"/>
      <c r="M3" s="198"/>
      <c r="N3" s="198"/>
      <c r="O3" s="198"/>
      <c r="P3" s="198"/>
      <c r="Q3" s="198"/>
      <c r="R3" s="198"/>
      <c r="S3" s="198"/>
      <c r="T3" s="198"/>
      <c r="U3" s="198"/>
      <c r="V3" s="198"/>
      <c r="W3" s="198"/>
      <c r="X3" s="198"/>
      <c r="Y3" s="198"/>
      <c r="Z3" s="198"/>
      <c r="AA3" s="198"/>
      <c r="AB3" s="198"/>
      <c r="AC3" s="198"/>
      <c r="AD3" s="198"/>
      <c r="AE3" s="198"/>
      <c r="AF3" s="198"/>
      <c r="AG3" s="198"/>
      <c r="AH3" s="198"/>
      <c r="AI3" s="198"/>
      <c r="AJ3" s="198"/>
      <c r="AK3" s="198"/>
      <c r="AL3" s="198"/>
      <c r="AM3" s="198"/>
      <c r="AN3" s="198"/>
      <c r="AO3" s="198"/>
      <c r="AP3" s="198"/>
      <c r="AQ3" s="198"/>
      <c r="AR3" s="198"/>
      <c r="AS3" s="198"/>
      <c r="AT3" s="198"/>
      <c r="AU3" s="198"/>
      <c r="AV3" s="198"/>
      <c r="AW3" s="198"/>
      <c r="AX3" s="198"/>
      <c r="AY3" s="198"/>
      <c r="AZ3" s="198"/>
      <c r="BA3" s="198"/>
      <c r="BB3" s="198"/>
      <c r="BC3" s="198"/>
      <c r="BD3" s="198"/>
    </row>
    <row r="4" spans="3:72" x14ac:dyDescent="0.2">
      <c r="C4" s="198"/>
      <c r="D4" s="198"/>
      <c r="E4" s="198"/>
      <c r="F4" s="198"/>
      <c r="G4" s="198"/>
      <c r="H4" s="198"/>
      <c r="I4" s="198"/>
      <c r="J4" s="198"/>
      <c r="K4" s="198"/>
      <c r="L4" s="198"/>
      <c r="M4" s="198"/>
      <c r="N4" s="198"/>
      <c r="O4" s="198"/>
      <c r="P4" s="198"/>
      <c r="Q4" s="198"/>
      <c r="R4" s="198"/>
      <c r="S4" s="198"/>
      <c r="T4" s="198"/>
      <c r="U4" s="198"/>
      <c r="V4" s="198"/>
      <c r="W4" s="198"/>
      <c r="X4" s="198"/>
      <c r="Y4" s="198"/>
      <c r="Z4" s="198"/>
      <c r="AA4" s="198"/>
      <c r="AB4" s="198"/>
      <c r="AC4" s="198"/>
      <c r="AD4" s="198"/>
      <c r="AE4" s="198"/>
      <c r="AF4" s="198"/>
      <c r="AG4" s="198"/>
      <c r="AH4" s="198"/>
      <c r="AI4" s="198"/>
      <c r="AJ4" s="198"/>
      <c r="AK4" s="198"/>
      <c r="AL4" s="198"/>
      <c r="AM4" s="198"/>
      <c r="AN4" s="198"/>
      <c r="AO4" s="198"/>
      <c r="AP4" s="198"/>
      <c r="AQ4" s="198"/>
      <c r="AR4" s="198"/>
      <c r="AS4" s="198"/>
      <c r="AT4" s="198"/>
      <c r="AU4" s="198"/>
      <c r="AV4" s="198"/>
      <c r="AW4" s="198"/>
      <c r="AX4" s="198"/>
      <c r="AY4" s="198"/>
      <c r="AZ4" s="198"/>
      <c r="BA4" s="198"/>
      <c r="BB4" s="198"/>
      <c r="BC4" s="198"/>
      <c r="BD4" s="198"/>
    </row>
    <row r="5" spans="3:72" ht="23.25" x14ac:dyDescent="0.2">
      <c r="C5" s="199" t="s">
        <v>41</v>
      </c>
      <c r="D5" s="199"/>
      <c r="E5" s="199"/>
      <c r="F5" s="199"/>
      <c r="G5" s="199"/>
      <c r="H5" s="199"/>
      <c r="I5" s="199"/>
      <c r="J5" s="199"/>
      <c r="K5" s="199"/>
      <c r="L5" s="199"/>
      <c r="M5" s="199"/>
      <c r="N5" s="199"/>
      <c r="O5" s="199"/>
      <c r="P5" s="199"/>
      <c r="Q5" s="199"/>
      <c r="R5" s="199"/>
      <c r="S5" s="199"/>
      <c r="T5" s="199"/>
      <c r="U5" s="199"/>
      <c r="V5" s="199"/>
      <c r="W5" s="199"/>
      <c r="X5" s="199"/>
      <c r="Y5" s="199"/>
      <c r="Z5" s="199"/>
      <c r="AA5" s="199"/>
      <c r="AB5" s="199"/>
      <c r="AC5" s="199"/>
      <c r="AD5" s="199"/>
      <c r="AE5" s="199" t="s">
        <v>42</v>
      </c>
      <c r="AF5" s="199"/>
      <c r="AG5" s="199"/>
      <c r="AH5" s="199"/>
      <c r="AI5" s="199"/>
      <c r="AJ5" s="199"/>
      <c r="AK5" s="199"/>
      <c r="AL5" s="199"/>
      <c r="AM5" s="199"/>
      <c r="AN5" s="199"/>
      <c r="AO5" s="199"/>
      <c r="AP5" s="199"/>
      <c r="AQ5" s="199"/>
      <c r="AR5" s="199"/>
      <c r="AS5" s="199"/>
      <c r="AT5" s="199"/>
      <c r="AU5" s="199"/>
      <c r="AV5" s="199"/>
      <c r="AW5" s="199"/>
      <c r="AX5" s="199"/>
      <c r="AY5" s="199"/>
      <c r="AZ5" s="199"/>
      <c r="BA5" s="199"/>
      <c r="BB5" s="199"/>
      <c r="BC5" s="199"/>
      <c r="BD5" s="199"/>
      <c r="BI5" s="2" t="s">
        <v>58</v>
      </c>
      <c r="BJ5" s="2" t="s">
        <v>59</v>
      </c>
      <c r="BK5" s="2" t="s">
        <v>43</v>
      </c>
      <c r="BL5" s="2" t="s">
        <v>60</v>
      </c>
      <c r="BM5" s="2" t="s">
        <v>61</v>
      </c>
      <c r="BN5" s="2" t="s">
        <v>62</v>
      </c>
      <c r="BO5" s="2"/>
      <c r="BP5" s="2"/>
      <c r="BQ5" s="2"/>
      <c r="BR5" s="2"/>
      <c r="BS5" s="2"/>
      <c r="BT5" s="2" t="s">
        <v>63</v>
      </c>
    </row>
    <row r="6" spans="3:72" x14ac:dyDescent="0.2">
      <c r="C6" s="197" t="s">
        <v>0</v>
      </c>
      <c r="D6" s="197" t="s">
        <v>1</v>
      </c>
      <c r="E6" s="197" t="s">
        <v>2</v>
      </c>
      <c r="F6" s="197" t="s">
        <v>3</v>
      </c>
      <c r="G6" s="197" t="s">
        <v>4</v>
      </c>
      <c r="H6" s="197" t="s">
        <v>5</v>
      </c>
      <c r="I6" s="197" t="s">
        <v>6</v>
      </c>
      <c r="J6" s="197" t="s">
        <v>7</v>
      </c>
      <c r="K6" s="197" t="s">
        <v>8</v>
      </c>
      <c r="L6" s="197" t="s">
        <v>9</v>
      </c>
      <c r="M6" s="197" t="s">
        <v>10</v>
      </c>
      <c r="N6" s="197" t="s">
        <v>11</v>
      </c>
      <c r="O6" s="4"/>
      <c r="P6" s="197" t="s">
        <v>40</v>
      </c>
      <c r="Q6" s="197"/>
      <c r="R6" s="197"/>
      <c r="S6" s="197"/>
      <c r="T6" s="197"/>
      <c r="U6" s="197"/>
      <c r="V6" s="197"/>
      <c r="W6" s="197" t="s">
        <v>13</v>
      </c>
      <c r="X6" s="197" t="s">
        <v>14</v>
      </c>
      <c r="Y6" s="197" t="s">
        <v>15</v>
      </c>
      <c r="Z6" s="197" t="s">
        <v>16</v>
      </c>
      <c r="AA6" s="197" t="s">
        <v>17</v>
      </c>
      <c r="AB6" s="197" t="s">
        <v>18</v>
      </c>
      <c r="AC6" s="197" t="s">
        <v>19</v>
      </c>
      <c r="AD6" s="197" t="s">
        <v>20</v>
      </c>
      <c r="AE6" s="197" t="s">
        <v>21</v>
      </c>
      <c r="AF6" s="197" t="s">
        <v>22</v>
      </c>
      <c r="AG6" s="197" t="s">
        <v>23</v>
      </c>
      <c r="AH6" s="197" t="s">
        <v>24</v>
      </c>
      <c r="AI6" s="197" t="s">
        <v>25</v>
      </c>
      <c r="AJ6" s="197" t="s">
        <v>26</v>
      </c>
      <c r="AK6" s="197" t="s">
        <v>27</v>
      </c>
      <c r="AL6" s="197" t="s">
        <v>28</v>
      </c>
      <c r="AM6" s="197" t="s">
        <v>29</v>
      </c>
      <c r="AN6" s="197" t="s">
        <v>1</v>
      </c>
      <c r="AO6" s="197" t="s">
        <v>30</v>
      </c>
      <c r="AP6" s="200" t="s">
        <v>68</v>
      </c>
      <c r="AQ6" s="197" t="s">
        <v>31</v>
      </c>
      <c r="AR6" s="197" t="s">
        <v>32</v>
      </c>
      <c r="AS6" s="197" t="s">
        <v>33</v>
      </c>
      <c r="AT6" s="197" t="s">
        <v>34</v>
      </c>
      <c r="AU6" s="197" t="s">
        <v>35</v>
      </c>
      <c r="AV6" s="197" t="s">
        <v>67</v>
      </c>
      <c r="AW6" s="197" t="s">
        <v>36</v>
      </c>
      <c r="AX6" s="197"/>
      <c r="AY6" s="197" t="s">
        <v>37</v>
      </c>
      <c r="AZ6" s="197" t="s">
        <v>38</v>
      </c>
      <c r="BA6" s="200" t="s">
        <v>61</v>
      </c>
      <c r="BB6" s="200" t="s">
        <v>69</v>
      </c>
      <c r="BC6" s="200" t="s">
        <v>70</v>
      </c>
      <c r="BD6" s="200" t="s">
        <v>39</v>
      </c>
      <c r="BI6" s="2">
        <v>1</v>
      </c>
      <c r="BJ6" s="2">
        <v>202</v>
      </c>
      <c r="BK6" s="2" t="s">
        <v>65</v>
      </c>
      <c r="BL6" s="2">
        <f>$AZ$14</f>
        <v>1819.31</v>
      </c>
      <c r="BM6" s="2">
        <f>$BC$14</f>
        <v>1792.9170000000001</v>
      </c>
      <c r="BN6" s="2"/>
      <c r="BO6" s="2"/>
      <c r="BP6" s="2"/>
      <c r="BQ6" s="2"/>
      <c r="BR6" s="2"/>
      <c r="BS6" s="2"/>
      <c r="BT6" s="2">
        <f>SUM(BL6:BS6)</f>
        <v>3612.2269999999999</v>
      </c>
    </row>
    <row r="7" spans="3:72" x14ac:dyDescent="0.2">
      <c r="C7" s="197"/>
      <c r="D7" s="197"/>
      <c r="E7" s="197"/>
      <c r="F7" s="197"/>
      <c r="G7" s="197"/>
      <c r="H7" s="197"/>
      <c r="I7" s="197"/>
      <c r="J7" s="197"/>
      <c r="K7" s="197"/>
      <c r="L7" s="197"/>
      <c r="M7" s="197"/>
      <c r="N7" s="197"/>
      <c r="O7" s="4" t="s">
        <v>66</v>
      </c>
      <c r="P7" s="3">
        <v>2013</v>
      </c>
      <c r="Q7" s="3">
        <v>2014</v>
      </c>
      <c r="R7" s="3">
        <v>2015</v>
      </c>
      <c r="S7" s="3">
        <v>2016</v>
      </c>
      <c r="T7" s="3"/>
      <c r="U7" s="3"/>
      <c r="V7" s="3" t="s">
        <v>12</v>
      </c>
      <c r="W7" s="197"/>
      <c r="X7" s="197"/>
      <c r="Y7" s="197"/>
      <c r="Z7" s="197"/>
      <c r="AA7" s="197"/>
      <c r="AB7" s="197"/>
      <c r="AC7" s="197"/>
      <c r="AD7" s="197"/>
      <c r="AE7" s="197"/>
      <c r="AF7" s="197"/>
      <c r="AG7" s="197"/>
      <c r="AH7" s="197"/>
      <c r="AI7" s="197"/>
      <c r="AJ7" s="197"/>
      <c r="AK7" s="197"/>
      <c r="AL7" s="197"/>
      <c r="AM7" s="197"/>
      <c r="AN7" s="197"/>
      <c r="AO7" s="197"/>
      <c r="AP7" s="201"/>
      <c r="AQ7" s="197"/>
      <c r="AR7" s="197"/>
      <c r="AS7" s="197"/>
      <c r="AT7" s="197"/>
      <c r="AU7" s="197"/>
      <c r="AV7" s="197"/>
      <c r="AW7" s="197"/>
      <c r="AX7" s="197"/>
      <c r="AY7" s="197"/>
      <c r="AZ7" s="197"/>
      <c r="BA7" s="201"/>
      <c r="BB7" s="201"/>
      <c r="BC7" s="201"/>
      <c r="BD7" s="201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</row>
    <row r="8" spans="3:72" ht="15.95" customHeight="1" x14ac:dyDescent="0.2">
      <c r="C8" s="2" t="s">
        <v>45</v>
      </c>
      <c r="D8" s="1"/>
      <c r="E8" s="1"/>
      <c r="F8" s="1"/>
      <c r="G8" s="1"/>
      <c r="H8" s="1"/>
      <c r="I8" s="1"/>
      <c r="J8" s="1"/>
      <c r="K8" s="1"/>
      <c r="L8" s="1"/>
      <c r="M8" s="1">
        <f>H8*15%</f>
        <v>0</v>
      </c>
      <c r="N8" s="1"/>
      <c r="O8" s="1"/>
      <c r="P8" s="1">
        <v>86.39</v>
      </c>
      <c r="Q8" s="1">
        <v>92.44</v>
      </c>
      <c r="R8" s="1">
        <v>103.27</v>
      </c>
      <c r="S8" s="1">
        <v>120</v>
      </c>
      <c r="T8" s="1"/>
      <c r="U8" s="1"/>
      <c r="V8" s="1">
        <v>10</v>
      </c>
      <c r="W8" s="1"/>
      <c r="X8" s="1"/>
      <c r="Y8" s="1">
        <v>10</v>
      </c>
      <c r="Z8" s="1"/>
      <c r="AA8" s="1"/>
      <c r="AB8" s="1"/>
      <c r="AC8" s="1"/>
      <c r="AD8" s="1">
        <f>(SUM(D8:AC8))-O8</f>
        <v>422.09999999999997</v>
      </c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>
        <f>SUM(AE8:AX8)</f>
        <v>0</v>
      </c>
      <c r="AZ8" s="1">
        <f>AD8-AY8</f>
        <v>422.09999999999997</v>
      </c>
      <c r="BA8" s="1">
        <f>H8*120%</f>
        <v>0</v>
      </c>
      <c r="BB8" s="1">
        <f t="shared" ref="BB8:BB13" si="0">((H8+M8+I8+J8+N8+BA8)-(1125+AE8+AF8+AM8+O8))*10%</f>
        <v>-112.5</v>
      </c>
      <c r="BC8" s="1"/>
      <c r="BD8" s="1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</row>
    <row r="9" spans="3:72" ht="15.95" customHeight="1" x14ac:dyDescent="0.2">
      <c r="C9" s="2" t="s">
        <v>46</v>
      </c>
      <c r="D9" s="1"/>
      <c r="E9" s="1"/>
      <c r="F9" s="1"/>
      <c r="G9" s="1"/>
      <c r="H9" s="1"/>
      <c r="I9" s="1"/>
      <c r="J9" s="1"/>
      <c r="K9" s="1"/>
      <c r="L9" s="1"/>
      <c r="M9" s="1">
        <f t="shared" ref="M9:M19" si="1">H9*15%</f>
        <v>0</v>
      </c>
      <c r="N9" s="1"/>
      <c r="O9" s="1"/>
      <c r="P9" s="1">
        <v>86.39</v>
      </c>
      <c r="Q9" s="1">
        <v>92.44</v>
      </c>
      <c r="R9" s="1">
        <v>103.27</v>
      </c>
      <c r="S9" s="1">
        <v>120</v>
      </c>
      <c r="T9" s="1"/>
      <c r="U9" s="1"/>
      <c r="V9" s="1">
        <v>10</v>
      </c>
      <c r="W9" s="1"/>
      <c r="X9" s="1"/>
      <c r="Y9" s="1">
        <v>10</v>
      </c>
      <c r="Z9" s="1"/>
      <c r="AA9" s="1"/>
      <c r="AB9" s="1"/>
      <c r="AC9" s="1"/>
      <c r="AD9" s="1">
        <f t="shared" ref="AD9:AD16" si="2">(SUM(D9:AC9))-O9</f>
        <v>422.09999999999997</v>
      </c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>
        <f t="shared" ref="AY9:AY19" si="3">SUM(AE9:AX9)</f>
        <v>0</v>
      </c>
      <c r="AZ9" s="1">
        <f t="shared" ref="AZ9:AZ19" si="4">AD9-AY9</f>
        <v>422.09999999999997</v>
      </c>
      <c r="BA9" s="1">
        <f t="shared" ref="BA9:BA19" si="5">H9*120%</f>
        <v>0</v>
      </c>
      <c r="BB9" s="1">
        <f t="shared" si="0"/>
        <v>-112.5</v>
      </c>
      <c r="BC9" s="1"/>
      <c r="BD9" s="1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</row>
    <row r="10" spans="3:72" ht="15.95" customHeight="1" x14ac:dyDescent="0.2">
      <c r="C10" s="2" t="s">
        <v>47</v>
      </c>
      <c r="D10" s="1"/>
      <c r="E10" s="1"/>
      <c r="F10" s="1"/>
      <c r="G10" s="1"/>
      <c r="H10" s="1"/>
      <c r="I10" s="1"/>
      <c r="J10" s="1"/>
      <c r="K10" s="1"/>
      <c r="L10" s="1"/>
      <c r="M10" s="1">
        <f t="shared" si="1"/>
        <v>0</v>
      </c>
      <c r="N10" s="1"/>
      <c r="O10" s="1"/>
      <c r="P10" s="1">
        <v>86.39</v>
      </c>
      <c r="Q10" s="1">
        <v>92.44</v>
      </c>
      <c r="R10" s="1">
        <v>103.27</v>
      </c>
      <c r="S10" s="1">
        <v>120</v>
      </c>
      <c r="T10" s="1"/>
      <c r="U10" s="1"/>
      <c r="V10" s="1">
        <v>10</v>
      </c>
      <c r="W10" s="1"/>
      <c r="X10" s="1"/>
      <c r="Y10" s="1">
        <v>10</v>
      </c>
      <c r="Z10" s="1"/>
      <c r="AA10" s="1"/>
      <c r="AB10" s="1"/>
      <c r="AC10" s="1"/>
      <c r="AD10" s="1">
        <f t="shared" si="2"/>
        <v>422.09999999999997</v>
      </c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>
        <f t="shared" si="3"/>
        <v>0</v>
      </c>
      <c r="AZ10" s="1">
        <f t="shared" si="4"/>
        <v>422.09999999999997</v>
      </c>
      <c r="BA10" s="1">
        <f t="shared" si="5"/>
        <v>0</v>
      </c>
      <c r="BB10" s="1">
        <f t="shared" si="0"/>
        <v>-112.5</v>
      </c>
      <c r="BC10" s="1"/>
      <c r="BD10" s="1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</row>
    <row r="11" spans="3:72" ht="15.95" customHeight="1" x14ac:dyDescent="0.2">
      <c r="C11" s="2" t="s">
        <v>48</v>
      </c>
      <c r="D11" s="1"/>
      <c r="E11" s="1"/>
      <c r="F11" s="1"/>
      <c r="G11" s="1"/>
      <c r="H11" s="1"/>
      <c r="I11" s="1"/>
      <c r="J11" s="1"/>
      <c r="K11" s="1"/>
      <c r="L11" s="1"/>
      <c r="M11" s="1">
        <f t="shared" si="1"/>
        <v>0</v>
      </c>
      <c r="N11" s="1"/>
      <c r="O11" s="1"/>
      <c r="P11" s="1">
        <v>86.39</v>
      </c>
      <c r="Q11" s="1">
        <v>92.44</v>
      </c>
      <c r="R11" s="1">
        <v>103.27</v>
      </c>
      <c r="S11" s="1">
        <v>120</v>
      </c>
      <c r="T11" s="1"/>
      <c r="U11" s="1"/>
      <c r="V11" s="1">
        <v>10</v>
      </c>
      <c r="W11" s="1"/>
      <c r="X11" s="1"/>
      <c r="Y11" s="1">
        <v>10</v>
      </c>
      <c r="Z11" s="1"/>
      <c r="AA11" s="1"/>
      <c r="AB11" s="1"/>
      <c r="AC11" s="1"/>
      <c r="AD11" s="1">
        <f t="shared" si="2"/>
        <v>422.09999999999997</v>
      </c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>
        <f t="shared" si="3"/>
        <v>0</v>
      </c>
      <c r="AZ11" s="1">
        <f t="shared" si="4"/>
        <v>422.09999999999997</v>
      </c>
      <c r="BA11" s="1">
        <f t="shared" si="5"/>
        <v>0</v>
      </c>
      <c r="BB11" s="1">
        <f t="shared" si="0"/>
        <v>-112.5</v>
      </c>
      <c r="BC11" s="1"/>
      <c r="BD11" s="1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</row>
    <row r="12" spans="3:72" ht="15.95" customHeight="1" x14ac:dyDescent="0.2">
      <c r="C12" s="2" t="s">
        <v>49</v>
      </c>
      <c r="D12" s="1"/>
      <c r="E12" s="1"/>
      <c r="F12" s="1"/>
      <c r="G12" s="1"/>
      <c r="H12" s="1"/>
      <c r="I12" s="1"/>
      <c r="J12" s="1"/>
      <c r="K12" s="1"/>
      <c r="L12" s="1"/>
      <c r="M12" s="1">
        <f t="shared" si="1"/>
        <v>0</v>
      </c>
      <c r="N12" s="1"/>
      <c r="O12" s="1"/>
      <c r="P12" s="1">
        <v>86.39</v>
      </c>
      <c r="Q12" s="1">
        <v>92.44</v>
      </c>
      <c r="R12" s="1">
        <v>103.27</v>
      </c>
      <c r="S12" s="1">
        <v>120</v>
      </c>
      <c r="T12" s="1"/>
      <c r="U12" s="1"/>
      <c r="V12" s="1">
        <v>10</v>
      </c>
      <c r="W12" s="1"/>
      <c r="X12" s="1"/>
      <c r="Y12" s="1">
        <v>10</v>
      </c>
      <c r="Z12" s="1"/>
      <c r="AA12" s="1"/>
      <c r="AB12" s="1"/>
      <c r="AC12" s="1"/>
      <c r="AD12" s="1">
        <f t="shared" si="2"/>
        <v>422.09999999999997</v>
      </c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>
        <f t="shared" si="3"/>
        <v>0</v>
      </c>
      <c r="AZ12" s="1">
        <f t="shared" si="4"/>
        <v>422.09999999999997</v>
      </c>
      <c r="BA12" s="1">
        <f t="shared" si="5"/>
        <v>0</v>
      </c>
      <c r="BB12" s="1">
        <f t="shared" si="0"/>
        <v>-112.5</v>
      </c>
      <c r="BC12" s="1"/>
      <c r="BD12" s="1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</row>
    <row r="13" spans="3:72" ht="15.95" customHeight="1" x14ac:dyDescent="0.2">
      <c r="C13" s="2" t="s">
        <v>50</v>
      </c>
      <c r="D13" s="1"/>
      <c r="E13" s="1"/>
      <c r="F13" s="1"/>
      <c r="G13" s="1"/>
      <c r="H13" s="1"/>
      <c r="I13" s="1"/>
      <c r="J13" s="1"/>
      <c r="K13" s="1"/>
      <c r="L13" s="1"/>
      <c r="M13" s="1">
        <f t="shared" si="1"/>
        <v>0</v>
      </c>
      <c r="N13" s="1"/>
      <c r="O13" s="1"/>
      <c r="P13" s="1">
        <v>86.39</v>
      </c>
      <c r="Q13" s="1">
        <v>92.44</v>
      </c>
      <c r="R13" s="1">
        <v>103.27</v>
      </c>
      <c r="S13" s="1">
        <v>120</v>
      </c>
      <c r="T13" s="1"/>
      <c r="U13" s="1"/>
      <c r="V13" s="1">
        <v>10</v>
      </c>
      <c r="W13" s="1"/>
      <c r="X13" s="1"/>
      <c r="Y13" s="1">
        <v>10</v>
      </c>
      <c r="Z13" s="1"/>
      <c r="AA13" s="1"/>
      <c r="AB13" s="1"/>
      <c r="AC13" s="1"/>
      <c r="AD13" s="1">
        <f t="shared" si="2"/>
        <v>422.09999999999997</v>
      </c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>
        <f t="shared" si="3"/>
        <v>0</v>
      </c>
      <c r="AZ13" s="1">
        <f t="shared" si="4"/>
        <v>422.09999999999997</v>
      </c>
      <c r="BA13" s="1">
        <f t="shared" si="5"/>
        <v>0</v>
      </c>
      <c r="BB13" s="1">
        <f t="shared" si="0"/>
        <v>-112.5</v>
      </c>
      <c r="BC13" s="1"/>
      <c r="BD13" s="1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</row>
    <row r="14" spans="3:72" ht="15.95" customHeight="1" x14ac:dyDescent="0.2">
      <c r="C14" s="2" t="s">
        <v>51</v>
      </c>
      <c r="D14" s="1"/>
      <c r="E14" s="1"/>
      <c r="F14" s="1"/>
      <c r="G14" s="1"/>
      <c r="H14" s="1">
        <v>1616.2</v>
      </c>
      <c r="I14" s="1"/>
      <c r="J14" s="1"/>
      <c r="K14" s="1"/>
      <c r="L14" s="1"/>
      <c r="M14" s="1">
        <f t="shared" si="1"/>
        <v>242.43</v>
      </c>
      <c r="N14" s="1"/>
      <c r="O14" s="1">
        <v>716.3</v>
      </c>
      <c r="P14" s="1">
        <v>86.39</v>
      </c>
      <c r="Q14" s="1">
        <v>92.44</v>
      </c>
      <c r="R14" s="1">
        <v>103.27</v>
      </c>
      <c r="S14" s="1">
        <v>120</v>
      </c>
      <c r="T14" s="1"/>
      <c r="U14" s="1"/>
      <c r="V14" s="1">
        <v>10</v>
      </c>
      <c r="W14" s="1"/>
      <c r="X14" s="1"/>
      <c r="Y14" s="1">
        <v>10</v>
      </c>
      <c r="Z14" s="1"/>
      <c r="AA14" s="1"/>
      <c r="AB14" s="1"/>
      <c r="AC14" s="1">
        <v>96.64</v>
      </c>
      <c r="AD14" s="1">
        <f t="shared" si="2"/>
        <v>2377.37</v>
      </c>
      <c r="AE14" s="1">
        <v>191.8</v>
      </c>
      <c r="AF14" s="1">
        <v>267.3</v>
      </c>
      <c r="AG14" s="1"/>
      <c r="AH14" s="1"/>
      <c r="AI14" s="1">
        <v>5.45</v>
      </c>
      <c r="AJ14" s="1">
        <v>0.5</v>
      </c>
      <c r="AK14" s="1">
        <v>3</v>
      </c>
      <c r="AL14" s="1">
        <v>0.25</v>
      </c>
      <c r="AM14" s="1">
        <v>26.99</v>
      </c>
      <c r="AN14" s="1"/>
      <c r="AO14" s="1"/>
      <c r="AP14" s="1">
        <v>33.270000000000003</v>
      </c>
      <c r="AQ14" s="1"/>
      <c r="AR14" s="1"/>
      <c r="AS14" s="1"/>
      <c r="AT14" s="1"/>
      <c r="AU14" s="1"/>
      <c r="AV14" s="1">
        <v>29.5</v>
      </c>
      <c r="AW14" s="1"/>
      <c r="AX14" s="1"/>
      <c r="AY14" s="1">
        <f t="shared" si="3"/>
        <v>558.06000000000006</v>
      </c>
      <c r="AZ14" s="1">
        <f t="shared" si="4"/>
        <v>1819.31</v>
      </c>
      <c r="BA14" s="1">
        <f t="shared" si="5"/>
        <v>1939.44</v>
      </c>
      <c r="BB14" s="1">
        <f>((H14+M14+I14+J14+N14+BA14)-(1125+AE14+AF14+AM14+AI14+O14))*10%</f>
        <v>146.523</v>
      </c>
      <c r="BC14" s="1">
        <f>BA14-BB14</f>
        <v>1792.9170000000001</v>
      </c>
      <c r="BD14" s="1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</row>
    <row r="15" spans="3:72" ht="15.95" customHeight="1" x14ac:dyDescent="0.2">
      <c r="C15" s="2" t="s">
        <v>52</v>
      </c>
      <c r="D15" s="1"/>
      <c r="E15" s="1"/>
      <c r="F15" s="1"/>
      <c r="G15" s="1"/>
      <c r="H15" s="1">
        <v>1616.2</v>
      </c>
      <c r="I15" s="1"/>
      <c r="J15" s="1"/>
      <c r="K15" s="1"/>
      <c r="L15" s="1"/>
      <c r="M15" s="1">
        <f t="shared" si="1"/>
        <v>242.43</v>
      </c>
      <c r="N15" s="1"/>
      <c r="O15" s="1"/>
      <c r="P15" s="1">
        <v>86.39</v>
      </c>
      <c r="Q15" s="1">
        <v>92.44</v>
      </c>
      <c r="R15" s="1">
        <v>103.27</v>
      </c>
      <c r="S15" s="1">
        <v>120</v>
      </c>
      <c r="T15" s="1"/>
      <c r="U15" s="1"/>
      <c r="V15" s="1">
        <v>10</v>
      </c>
      <c r="W15" s="1"/>
      <c r="X15" s="1"/>
      <c r="Y15" s="1">
        <v>10</v>
      </c>
      <c r="Z15" s="1"/>
      <c r="AA15" s="1"/>
      <c r="AB15" s="1"/>
      <c r="AC15" s="1"/>
      <c r="AD15" s="1">
        <f t="shared" si="2"/>
        <v>2280.7300000000005</v>
      </c>
      <c r="AE15" s="1">
        <v>191.8</v>
      </c>
      <c r="AF15" s="1">
        <v>267.3</v>
      </c>
      <c r="AG15" s="1"/>
      <c r="AH15" s="1"/>
      <c r="AI15" s="1">
        <v>5.45</v>
      </c>
      <c r="AJ15" s="1">
        <v>0.5</v>
      </c>
      <c r="AK15" s="1">
        <v>3</v>
      </c>
      <c r="AL15" s="1">
        <v>0.25</v>
      </c>
      <c r="AM15" s="1">
        <v>26.99</v>
      </c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>
        <f t="shared" si="3"/>
        <v>495.29</v>
      </c>
      <c r="AZ15" s="1">
        <f t="shared" si="4"/>
        <v>1785.4400000000005</v>
      </c>
      <c r="BA15" s="1">
        <f t="shared" si="5"/>
        <v>1939.44</v>
      </c>
      <c r="BB15" s="1"/>
      <c r="BC15" s="1"/>
      <c r="BD15" s="1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</row>
    <row r="16" spans="3:72" ht="15.95" customHeight="1" x14ac:dyDescent="0.2">
      <c r="C16" s="2" t="s">
        <v>53</v>
      </c>
      <c r="D16" s="1"/>
      <c r="E16" s="1"/>
      <c r="F16" s="1"/>
      <c r="G16" s="1"/>
      <c r="H16" s="1">
        <v>1616.2</v>
      </c>
      <c r="I16" s="1"/>
      <c r="J16" s="1"/>
      <c r="K16" s="1"/>
      <c r="L16" s="1"/>
      <c r="M16" s="1">
        <f t="shared" si="1"/>
        <v>242.43</v>
      </c>
      <c r="N16" s="1"/>
      <c r="O16" s="1"/>
      <c r="P16" s="1">
        <v>86.39</v>
      </c>
      <c r="Q16" s="1">
        <v>92.44</v>
      </c>
      <c r="R16" s="1">
        <v>103.27</v>
      </c>
      <c r="S16" s="1">
        <v>120</v>
      </c>
      <c r="T16" s="1"/>
      <c r="U16" s="1"/>
      <c r="V16" s="1">
        <v>10</v>
      </c>
      <c r="W16" s="1"/>
      <c r="X16" s="1"/>
      <c r="Y16" s="1">
        <v>10</v>
      </c>
      <c r="Z16" s="1"/>
      <c r="AA16" s="1"/>
      <c r="AB16" s="1"/>
      <c r="AC16" s="1"/>
      <c r="AD16" s="1">
        <f t="shared" si="2"/>
        <v>2280.7300000000005</v>
      </c>
      <c r="AE16" s="1">
        <v>191.8</v>
      </c>
      <c r="AF16" s="1">
        <v>267.3</v>
      </c>
      <c r="AG16" s="1"/>
      <c r="AH16" s="1"/>
      <c r="AI16" s="1">
        <v>5.45</v>
      </c>
      <c r="AJ16" s="1">
        <v>0.5</v>
      </c>
      <c r="AK16" s="1">
        <v>3</v>
      </c>
      <c r="AL16" s="1">
        <v>0.25</v>
      </c>
      <c r="AM16" s="1">
        <v>26.99</v>
      </c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>
        <f t="shared" si="3"/>
        <v>495.29</v>
      </c>
      <c r="AZ16" s="1">
        <f t="shared" si="4"/>
        <v>1785.4400000000005</v>
      </c>
      <c r="BA16" s="1">
        <f t="shared" si="5"/>
        <v>1939.44</v>
      </c>
      <c r="BB16" s="1"/>
      <c r="BC16" s="1"/>
      <c r="BD16" s="1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</row>
    <row r="17" spans="3:72" ht="15.95" customHeight="1" x14ac:dyDescent="0.2">
      <c r="C17" s="2" t="s">
        <v>54</v>
      </c>
      <c r="D17" s="1"/>
      <c r="E17" s="1"/>
      <c r="F17" s="1"/>
      <c r="G17" s="1"/>
      <c r="H17" s="1"/>
      <c r="I17" s="1"/>
      <c r="J17" s="1"/>
      <c r="K17" s="1"/>
      <c r="L17" s="1"/>
      <c r="M17" s="1">
        <f t="shared" si="1"/>
        <v>0</v>
      </c>
      <c r="N17" s="1"/>
      <c r="O17" s="1"/>
      <c r="P17" s="1">
        <v>86.39</v>
      </c>
      <c r="Q17" s="1">
        <v>92.44</v>
      </c>
      <c r="R17" s="1">
        <v>103.27</v>
      </c>
      <c r="S17" s="1">
        <v>120</v>
      </c>
      <c r="T17" s="1"/>
      <c r="U17" s="1"/>
      <c r="V17" s="1">
        <v>10</v>
      </c>
      <c r="W17" s="1"/>
      <c r="X17" s="1"/>
      <c r="Y17" s="1">
        <v>10</v>
      </c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>
        <f t="shared" si="3"/>
        <v>0</v>
      </c>
      <c r="AZ17" s="1">
        <f t="shared" si="4"/>
        <v>0</v>
      </c>
      <c r="BA17" s="1">
        <f t="shared" si="5"/>
        <v>0</v>
      </c>
      <c r="BB17" s="1"/>
      <c r="BC17" s="1"/>
      <c r="BD17" s="1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</row>
    <row r="18" spans="3:72" ht="15.95" customHeight="1" x14ac:dyDescent="0.2">
      <c r="C18" s="2" t="s">
        <v>55</v>
      </c>
      <c r="D18" s="1"/>
      <c r="E18" s="1"/>
      <c r="F18" s="1"/>
      <c r="G18" s="1"/>
      <c r="H18" s="1"/>
      <c r="I18" s="1"/>
      <c r="J18" s="1"/>
      <c r="K18" s="1"/>
      <c r="L18" s="1"/>
      <c r="M18" s="1">
        <f t="shared" si="1"/>
        <v>0</v>
      </c>
      <c r="N18" s="1"/>
      <c r="O18" s="1"/>
      <c r="P18" s="1">
        <v>86.39</v>
      </c>
      <c r="Q18" s="1">
        <v>92.44</v>
      </c>
      <c r="R18" s="1">
        <v>103.27</v>
      </c>
      <c r="S18" s="1">
        <v>120</v>
      </c>
      <c r="T18" s="1"/>
      <c r="U18" s="1"/>
      <c r="V18" s="1">
        <v>10</v>
      </c>
      <c r="W18" s="1"/>
      <c r="X18" s="1"/>
      <c r="Y18" s="1">
        <v>10</v>
      </c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>
        <f t="shared" si="3"/>
        <v>0</v>
      </c>
      <c r="AZ18" s="1">
        <f t="shared" si="4"/>
        <v>0</v>
      </c>
      <c r="BA18" s="1">
        <f t="shared" si="5"/>
        <v>0</v>
      </c>
      <c r="BB18" s="1"/>
      <c r="BC18" s="1"/>
      <c r="BD18" s="1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</row>
    <row r="19" spans="3:72" ht="15.95" customHeight="1" x14ac:dyDescent="0.2">
      <c r="C19" s="2" t="s">
        <v>56</v>
      </c>
      <c r="D19" s="1"/>
      <c r="E19" s="1"/>
      <c r="F19" s="1"/>
      <c r="G19" s="1"/>
      <c r="H19" s="1"/>
      <c r="I19" s="1"/>
      <c r="J19" s="1"/>
      <c r="K19" s="1"/>
      <c r="L19" s="1"/>
      <c r="M19" s="1">
        <f t="shared" si="1"/>
        <v>0</v>
      </c>
      <c r="N19" s="1"/>
      <c r="O19" s="1"/>
      <c r="P19" s="1">
        <v>86.39</v>
      </c>
      <c r="Q19" s="1">
        <v>92.44</v>
      </c>
      <c r="R19" s="1">
        <v>103.27</v>
      </c>
      <c r="S19" s="1">
        <v>120</v>
      </c>
      <c r="T19" s="1"/>
      <c r="U19" s="1"/>
      <c r="V19" s="1">
        <v>10</v>
      </c>
      <c r="W19" s="1"/>
      <c r="X19" s="1"/>
      <c r="Y19" s="1">
        <v>10</v>
      </c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>
        <f t="shared" si="3"/>
        <v>0</v>
      </c>
      <c r="AZ19" s="1">
        <f t="shared" si="4"/>
        <v>0</v>
      </c>
      <c r="BA19" s="1">
        <f t="shared" si="5"/>
        <v>0</v>
      </c>
      <c r="BB19" s="1"/>
      <c r="BC19" s="1"/>
      <c r="BD19" s="1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</row>
    <row r="20" spans="3:72" ht="15.95" customHeight="1" x14ac:dyDescent="0.2">
      <c r="C20" s="2" t="s">
        <v>57</v>
      </c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</row>
    <row r="21" spans="3:72" ht="15.95" customHeight="1" x14ac:dyDescent="0.2">
      <c r="C21" s="2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</row>
    <row r="22" spans="3:72" ht="15.95" customHeight="1" x14ac:dyDescent="0.2">
      <c r="C22" s="2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</row>
    <row r="23" spans="3:72" x14ac:dyDescent="0.2"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</row>
    <row r="24" spans="3:72" x14ac:dyDescent="0.2"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</row>
    <row r="25" spans="3:72" x14ac:dyDescent="0.2"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</row>
    <row r="26" spans="3:72" x14ac:dyDescent="0.2"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</row>
    <row r="27" spans="3:72" x14ac:dyDescent="0.2">
      <c r="C27" s="198" t="s">
        <v>44</v>
      </c>
      <c r="D27" s="198"/>
      <c r="E27" s="198"/>
      <c r="F27" s="198"/>
      <c r="G27" s="198"/>
      <c r="H27" s="198"/>
      <c r="I27" s="198"/>
      <c r="J27" s="198"/>
      <c r="K27" s="198"/>
      <c r="L27" s="198"/>
      <c r="M27" s="198"/>
      <c r="N27" s="198"/>
      <c r="O27" s="198"/>
      <c r="P27" s="198"/>
      <c r="Q27" s="198"/>
      <c r="R27" s="198"/>
      <c r="S27" s="198"/>
      <c r="T27" s="198"/>
      <c r="U27" s="198"/>
      <c r="V27" s="198"/>
      <c r="W27" s="198"/>
      <c r="X27" s="198"/>
      <c r="Y27" s="198"/>
      <c r="Z27" s="198"/>
      <c r="AA27" s="198"/>
      <c r="AB27" s="198"/>
      <c r="AC27" s="198"/>
      <c r="AD27" s="198"/>
      <c r="AE27" s="198"/>
      <c r="AF27" s="198"/>
      <c r="AG27" s="198"/>
      <c r="AH27" s="198"/>
      <c r="AI27" s="198"/>
      <c r="AJ27" s="198"/>
      <c r="AK27" s="198"/>
      <c r="AL27" s="198"/>
      <c r="AM27" s="198"/>
      <c r="AN27" s="198"/>
      <c r="AO27" s="198"/>
      <c r="AP27" s="198"/>
      <c r="AQ27" s="198"/>
      <c r="AR27" s="198"/>
      <c r="AS27" s="198"/>
      <c r="AT27" s="198"/>
      <c r="AU27" s="198"/>
      <c r="AV27" s="198"/>
      <c r="AW27" s="198"/>
      <c r="AX27" s="198"/>
      <c r="AY27" s="198"/>
      <c r="AZ27" s="198"/>
      <c r="BA27" s="198"/>
      <c r="BB27" s="198"/>
      <c r="BC27" s="198"/>
      <c r="BD27" s="198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</row>
    <row r="28" spans="3:72" x14ac:dyDescent="0.2">
      <c r="C28" s="198"/>
      <c r="D28" s="198"/>
      <c r="E28" s="198"/>
      <c r="F28" s="198"/>
      <c r="G28" s="198"/>
      <c r="H28" s="198"/>
      <c r="I28" s="198"/>
      <c r="J28" s="198"/>
      <c r="K28" s="198"/>
      <c r="L28" s="198"/>
      <c r="M28" s="198"/>
      <c r="N28" s="198"/>
      <c r="O28" s="198"/>
      <c r="P28" s="198"/>
      <c r="Q28" s="198"/>
      <c r="R28" s="198"/>
      <c r="S28" s="198"/>
      <c r="T28" s="198"/>
      <c r="U28" s="198"/>
      <c r="V28" s="198"/>
      <c r="W28" s="198"/>
      <c r="X28" s="198"/>
      <c r="Y28" s="198"/>
      <c r="Z28" s="198"/>
      <c r="AA28" s="198"/>
      <c r="AB28" s="198"/>
      <c r="AC28" s="198"/>
      <c r="AD28" s="198"/>
      <c r="AE28" s="198"/>
      <c r="AF28" s="198"/>
      <c r="AG28" s="198"/>
      <c r="AH28" s="198"/>
      <c r="AI28" s="198"/>
      <c r="AJ28" s="198"/>
      <c r="AK28" s="198"/>
      <c r="AL28" s="198"/>
      <c r="AM28" s="198"/>
      <c r="AN28" s="198"/>
      <c r="AO28" s="198"/>
      <c r="AP28" s="198"/>
      <c r="AQ28" s="198"/>
      <c r="AR28" s="198"/>
      <c r="AS28" s="198"/>
      <c r="AT28" s="198"/>
      <c r="AU28" s="198"/>
      <c r="AV28" s="198"/>
      <c r="AW28" s="198"/>
      <c r="AX28" s="198"/>
      <c r="AY28" s="198"/>
      <c r="AZ28" s="198"/>
      <c r="BA28" s="198"/>
      <c r="BB28" s="198"/>
      <c r="BC28" s="198"/>
      <c r="BD28" s="198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</row>
    <row r="29" spans="3:72" ht="23.25" x14ac:dyDescent="0.2">
      <c r="C29" s="199" t="s">
        <v>41</v>
      </c>
      <c r="D29" s="199"/>
      <c r="E29" s="199"/>
      <c r="F29" s="199"/>
      <c r="G29" s="199"/>
      <c r="H29" s="199"/>
      <c r="I29" s="199"/>
      <c r="J29" s="199"/>
      <c r="K29" s="199"/>
      <c r="L29" s="199"/>
      <c r="M29" s="199"/>
      <c r="N29" s="199"/>
      <c r="O29" s="199"/>
      <c r="P29" s="199"/>
      <c r="Q29" s="199"/>
      <c r="R29" s="199"/>
      <c r="S29" s="199"/>
      <c r="T29" s="199"/>
      <c r="U29" s="199"/>
      <c r="V29" s="199"/>
      <c r="W29" s="199"/>
      <c r="X29" s="199"/>
      <c r="Y29" s="199"/>
      <c r="Z29" s="199"/>
      <c r="AA29" s="199"/>
      <c r="AB29" s="199"/>
      <c r="AC29" s="199"/>
      <c r="AD29" s="199"/>
      <c r="AE29" s="199" t="s">
        <v>42</v>
      </c>
      <c r="AF29" s="199"/>
      <c r="AG29" s="199"/>
      <c r="AH29" s="199"/>
      <c r="AI29" s="199"/>
      <c r="AJ29" s="199"/>
      <c r="AK29" s="199"/>
      <c r="AL29" s="199"/>
      <c r="AM29" s="199"/>
      <c r="AN29" s="199"/>
      <c r="AO29" s="199"/>
      <c r="AP29" s="199"/>
      <c r="AQ29" s="199"/>
      <c r="AR29" s="199"/>
      <c r="AS29" s="199"/>
      <c r="AT29" s="199"/>
      <c r="AU29" s="199"/>
      <c r="AV29" s="199"/>
      <c r="AW29" s="199"/>
      <c r="AX29" s="199"/>
      <c r="AY29" s="199"/>
      <c r="AZ29" s="199"/>
      <c r="BA29" s="199"/>
      <c r="BB29" s="199"/>
      <c r="BC29" s="199"/>
      <c r="BD29" s="199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</row>
    <row r="30" spans="3:72" x14ac:dyDescent="0.2">
      <c r="C30" s="197" t="s">
        <v>0</v>
      </c>
      <c r="D30" s="197" t="s">
        <v>1</v>
      </c>
      <c r="E30" s="197" t="s">
        <v>2</v>
      </c>
      <c r="F30" s="197" t="s">
        <v>3</v>
      </c>
      <c r="G30" s="197" t="s">
        <v>4</v>
      </c>
      <c r="H30" s="197" t="s">
        <v>5</v>
      </c>
      <c r="I30" s="197" t="s">
        <v>6</v>
      </c>
      <c r="J30" s="197" t="s">
        <v>7</v>
      </c>
      <c r="K30" s="197" t="s">
        <v>8</v>
      </c>
      <c r="L30" s="197" t="s">
        <v>9</v>
      </c>
      <c r="M30" s="197" t="s">
        <v>10</v>
      </c>
      <c r="N30" s="197" t="s">
        <v>11</v>
      </c>
      <c r="O30" s="4"/>
      <c r="P30" s="197" t="s">
        <v>40</v>
      </c>
      <c r="Q30" s="197"/>
      <c r="R30" s="197"/>
      <c r="S30" s="197"/>
      <c r="T30" s="197"/>
      <c r="U30" s="197"/>
      <c r="V30" s="197"/>
      <c r="W30" s="197" t="s">
        <v>13</v>
      </c>
      <c r="X30" s="197" t="s">
        <v>14</v>
      </c>
      <c r="Y30" s="197" t="s">
        <v>15</v>
      </c>
      <c r="Z30" s="197" t="s">
        <v>16</v>
      </c>
      <c r="AA30" s="197" t="s">
        <v>17</v>
      </c>
      <c r="AB30" s="197" t="s">
        <v>18</v>
      </c>
      <c r="AC30" s="197" t="s">
        <v>19</v>
      </c>
      <c r="AD30" s="197" t="s">
        <v>20</v>
      </c>
      <c r="AE30" s="197" t="s">
        <v>21</v>
      </c>
      <c r="AF30" s="197" t="s">
        <v>22</v>
      </c>
      <c r="AG30" s="197" t="s">
        <v>23</v>
      </c>
      <c r="AH30" s="197" t="s">
        <v>24</v>
      </c>
      <c r="AI30" s="197" t="s">
        <v>25</v>
      </c>
      <c r="AJ30" s="197" t="s">
        <v>26</v>
      </c>
      <c r="AK30" s="197" t="s">
        <v>27</v>
      </c>
      <c r="AL30" s="197" t="s">
        <v>28</v>
      </c>
      <c r="AM30" s="197" t="s">
        <v>29</v>
      </c>
      <c r="AN30" s="197" t="s">
        <v>1</v>
      </c>
      <c r="AO30" s="197" t="s">
        <v>30</v>
      </c>
      <c r="AP30" s="5"/>
      <c r="AQ30" s="197" t="s">
        <v>31</v>
      </c>
      <c r="AR30" s="197" t="s">
        <v>32</v>
      </c>
      <c r="AS30" s="197" t="s">
        <v>33</v>
      </c>
      <c r="AT30" s="197" t="s">
        <v>34</v>
      </c>
      <c r="AU30" s="197" t="s">
        <v>35</v>
      </c>
      <c r="AV30" s="197" t="s">
        <v>36</v>
      </c>
      <c r="AW30" s="197"/>
      <c r="AX30" s="197"/>
      <c r="AY30" s="197" t="s">
        <v>37</v>
      </c>
      <c r="AZ30" s="197" t="s">
        <v>38</v>
      </c>
      <c r="BA30" s="5"/>
      <c r="BB30" s="5"/>
      <c r="BC30" s="5"/>
      <c r="BD30" s="197" t="s">
        <v>39</v>
      </c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</row>
    <row r="31" spans="3:72" x14ac:dyDescent="0.2">
      <c r="C31" s="197"/>
      <c r="D31" s="197"/>
      <c r="E31" s="197"/>
      <c r="F31" s="197"/>
      <c r="G31" s="197"/>
      <c r="H31" s="197"/>
      <c r="I31" s="197"/>
      <c r="J31" s="197"/>
      <c r="K31" s="197"/>
      <c r="L31" s="197"/>
      <c r="M31" s="197"/>
      <c r="N31" s="197"/>
      <c r="O31" s="4"/>
      <c r="P31" s="3">
        <v>2013</v>
      </c>
      <c r="Q31" s="3">
        <v>2014</v>
      </c>
      <c r="R31" s="3">
        <v>2015</v>
      </c>
      <c r="S31" s="3">
        <v>2016</v>
      </c>
      <c r="T31" s="3"/>
      <c r="U31" s="3"/>
      <c r="V31" s="3" t="s">
        <v>12</v>
      </c>
      <c r="W31" s="197"/>
      <c r="X31" s="197"/>
      <c r="Y31" s="197"/>
      <c r="Z31" s="197"/>
      <c r="AA31" s="197"/>
      <c r="AB31" s="197"/>
      <c r="AC31" s="197"/>
      <c r="AD31" s="197"/>
      <c r="AE31" s="197"/>
      <c r="AF31" s="197"/>
      <c r="AG31" s="197"/>
      <c r="AH31" s="197"/>
      <c r="AI31" s="197"/>
      <c r="AJ31" s="197"/>
      <c r="AK31" s="197"/>
      <c r="AL31" s="197"/>
      <c r="AM31" s="197"/>
      <c r="AN31" s="197"/>
      <c r="AO31" s="197"/>
      <c r="AP31" s="5"/>
      <c r="AQ31" s="197"/>
      <c r="AR31" s="197"/>
      <c r="AS31" s="197"/>
      <c r="AT31" s="197"/>
      <c r="AU31" s="197"/>
      <c r="AV31" s="197"/>
      <c r="AW31" s="197"/>
      <c r="AX31" s="197"/>
      <c r="AY31" s="197"/>
      <c r="AZ31" s="197"/>
      <c r="BA31" s="5"/>
      <c r="BB31" s="5"/>
      <c r="BC31" s="5"/>
      <c r="BD31" s="197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</row>
    <row r="32" spans="3:72" x14ac:dyDescent="0.2">
      <c r="C32" s="2" t="s">
        <v>45</v>
      </c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</row>
    <row r="33" spans="3:72" x14ac:dyDescent="0.2">
      <c r="C33" s="2" t="s">
        <v>46</v>
      </c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</row>
    <row r="34" spans="3:72" x14ac:dyDescent="0.2">
      <c r="C34" s="2" t="s">
        <v>47</v>
      </c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</row>
    <row r="35" spans="3:72" x14ac:dyDescent="0.2">
      <c r="C35" s="2" t="s">
        <v>48</v>
      </c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</row>
    <row r="36" spans="3:72" x14ac:dyDescent="0.2">
      <c r="C36" s="2" t="s">
        <v>49</v>
      </c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</row>
    <row r="37" spans="3:72" x14ac:dyDescent="0.2">
      <c r="C37" s="2" t="s">
        <v>50</v>
      </c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</row>
    <row r="38" spans="3:72" x14ac:dyDescent="0.2">
      <c r="C38" s="2" t="s">
        <v>51</v>
      </c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</row>
    <row r="39" spans="3:72" x14ac:dyDescent="0.2">
      <c r="C39" s="2" t="s">
        <v>52</v>
      </c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</row>
    <row r="40" spans="3:72" x14ac:dyDescent="0.2">
      <c r="C40" s="2" t="s">
        <v>53</v>
      </c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</row>
    <row r="41" spans="3:72" x14ac:dyDescent="0.2">
      <c r="C41" s="2" t="s">
        <v>54</v>
      </c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</row>
    <row r="42" spans="3:72" x14ac:dyDescent="0.2">
      <c r="C42" s="2" t="s">
        <v>55</v>
      </c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</row>
    <row r="43" spans="3:72" x14ac:dyDescent="0.2">
      <c r="C43" s="2" t="s">
        <v>56</v>
      </c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</row>
    <row r="44" spans="3:72" x14ac:dyDescent="0.2">
      <c r="C44" s="2" t="s">
        <v>57</v>
      </c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</row>
    <row r="45" spans="3:72" x14ac:dyDescent="0.2">
      <c r="C45" s="2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</row>
    <row r="46" spans="3:72" x14ac:dyDescent="0.2">
      <c r="C46" s="2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</row>
    <row r="47" spans="3:72" x14ac:dyDescent="0.2"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</row>
    <row r="48" spans="3:72" x14ac:dyDescent="0.2"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</row>
    <row r="49" spans="3:72" x14ac:dyDescent="0.2"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</row>
    <row r="50" spans="3:72" x14ac:dyDescent="0.2">
      <c r="C50" s="198" t="s">
        <v>44</v>
      </c>
      <c r="D50" s="198"/>
      <c r="E50" s="198"/>
      <c r="F50" s="198"/>
      <c r="G50" s="198"/>
      <c r="H50" s="198"/>
      <c r="I50" s="198"/>
      <c r="J50" s="198"/>
      <c r="K50" s="198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8"/>
      <c r="AA50" s="198"/>
      <c r="AB50" s="198"/>
      <c r="AC50" s="198"/>
      <c r="AD50" s="198"/>
      <c r="AE50" s="198"/>
      <c r="AF50" s="198"/>
      <c r="AG50" s="198"/>
      <c r="AH50" s="198"/>
      <c r="AI50" s="198"/>
      <c r="AJ50" s="198"/>
      <c r="AK50" s="198"/>
      <c r="AL50" s="198"/>
      <c r="AM50" s="198"/>
      <c r="AN50" s="198"/>
      <c r="AO50" s="198"/>
      <c r="AP50" s="198"/>
      <c r="AQ50" s="198"/>
      <c r="AR50" s="198"/>
      <c r="AS50" s="198"/>
      <c r="AT50" s="198"/>
      <c r="AU50" s="198"/>
      <c r="AV50" s="198"/>
      <c r="AW50" s="198"/>
      <c r="AX50" s="198"/>
      <c r="AY50" s="198"/>
      <c r="AZ50" s="198"/>
      <c r="BA50" s="198"/>
      <c r="BB50" s="198"/>
      <c r="BC50" s="198"/>
      <c r="BD50" s="198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</row>
    <row r="51" spans="3:72" x14ac:dyDescent="0.2">
      <c r="C51" s="198"/>
      <c r="D51" s="198"/>
      <c r="E51" s="198"/>
      <c r="F51" s="198"/>
      <c r="G51" s="198"/>
      <c r="H51" s="198"/>
      <c r="I51" s="198"/>
      <c r="J51" s="198"/>
      <c r="K51" s="198"/>
      <c r="L51" s="198"/>
      <c r="M51" s="198"/>
      <c r="N51" s="198"/>
      <c r="O51" s="198"/>
      <c r="P51" s="198"/>
      <c r="Q51" s="198"/>
      <c r="R51" s="198"/>
      <c r="S51" s="198"/>
      <c r="T51" s="198"/>
      <c r="U51" s="198"/>
      <c r="V51" s="198"/>
      <c r="W51" s="198"/>
      <c r="X51" s="198"/>
      <c r="Y51" s="198"/>
      <c r="Z51" s="198"/>
      <c r="AA51" s="198"/>
      <c r="AB51" s="198"/>
      <c r="AC51" s="198"/>
      <c r="AD51" s="198"/>
      <c r="AE51" s="198"/>
      <c r="AF51" s="198"/>
      <c r="AG51" s="198"/>
      <c r="AH51" s="198"/>
      <c r="AI51" s="198"/>
      <c r="AJ51" s="198"/>
      <c r="AK51" s="198"/>
      <c r="AL51" s="198"/>
      <c r="AM51" s="198"/>
      <c r="AN51" s="198"/>
      <c r="AO51" s="198"/>
      <c r="AP51" s="198"/>
      <c r="AQ51" s="198"/>
      <c r="AR51" s="198"/>
      <c r="AS51" s="198"/>
      <c r="AT51" s="198"/>
      <c r="AU51" s="198"/>
      <c r="AV51" s="198"/>
      <c r="AW51" s="198"/>
      <c r="AX51" s="198"/>
      <c r="AY51" s="198"/>
      <c r="AZ51" s="198"/>
      <c r="BA51" s="198"/>
      <c r="BB51" s="198"/>
      <c r="BC51" s="198"/>
      <c r="BD51" s="198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</row>
    <row r="52" spans="3:72" ht="23.25" x14ac:dyDescent="0.2">
      <c r="C52" s="199" t="s">
        <v>41</v>
      </c>
      <c r="D52" s="199"/>
      <c r="E52" s="199"/>
      <c r="F52" s="199"/>
      <c r="G52" s="199"/>
      <c r="H52" s="199"/>
      <c r="I52" s="199"/>
      <c r="J52" s="199"/>
      <c r="K52" s="199"/>
      <c r="L52" s="199"/>
      <c r="M52" s="199"/>
      <c r="N52" s="199"/>
      <c r="O52" s="199"/>
      <c r="P52" s="199"/>
      <c r="Q52" s="199"/>
      <c r="R52" s="199"/>
      <c r="S52" s="199"/>
      <c r="T52" s="199"/>
      <c r="U52" s="199"/>
      <c r="V52" s="199"/>
      <c r="W52" s="199"/>
      <c r="X52" s="199"/>
      <c r="Y52" s="199"/>
      <c r="Z52" s="199"/>
      <c r="AA52" s="199"/>
      <c r="AB52" s="199"/>
      <c r="AC52" s="199"/>
      <c r="AD52" s="199"/>
      <c r="AE52" s="199" t="s">
        <v>42</v>
      </c>
      <c r="AF52" s="199"/>
      <c r="AG52" s="199"/>
      <c r="AH52" s="199"/>
      <c r="AI52" s="199"/>
      <c r="AJ52" s="199"/>
      <c r="AK52" s="199"/>
      <c r="AL52" s="199"/>
      <c r="AM52" s="199"/>
      <c r="AN52" s="199"/>
      <c r="AO52" s="199"/>
      <c r="AP52" s="199"/>
      <c r="AQ52" s="199"/>
      <c r="AR52" s="199"/>
      <c r="AS52" s="199"/>
      <c r="AT52" s="199"/>
      <c r="AU52" s="199"/>
      <c r="AV52" s="199"/>
      <c r="AW52" s="199"/>
      <c r="AX52" s="199"/>
      <c r="AY52" s="199"/>
      <c r="AZ52" s="199"/>
      <c r="BA52" s="199"/>
      <c r="BB52" s="199"/>
      <c r="BC52" s="199"/>
      <c r="BD52" s="199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</row>
    <row r="53" spans="3:72" x14ac:dyDescent="0.2">
      <c r="C53" s="197" t="s">
        <v>0</v>
      </c>
      <c r="D53" s="197" t="s">
        <v>1</v>
      </c>
      <c r="E53" s="197" t="s">
        <v>2</v>
      </c>
      <c r="F53" s="197" t="s">
        <v>3</v>
      </c>
      <c r="G53" s="197" t="s">
        <v>4</v>
      </c>
      <c r="H53" s="197" t="s">
        <v>5</v>
      </c>
      <c r="I53" s="197" t="s">
        <v>6</v>
      </c>
      <c r="J53" s="197" t="s">
        <v>7</v>
      </c>
      <c r="K53" s="197" t="s">
        <v>8</v>
      </c>
      <c r="L53" s="197" t="s">
        <v>9</v>
      </c>
      <c r="M53" s="197" t="s">
        <v>10</v>
      </c>
      <c r="N53" s="197" t="s">
        <v>11</v>
      </c>
      <c r="O53" s="4"/>
      <c r="P53" s="197" t="s">
        <v>40</v>
      </c>
      <c r="Q53" s="197"/>
      <c r="R53" s="197"/>
      <c r="S53" s="197"/>
      <c r="T53" s="197"/>
      <c r="U53" s="197"/>
      <c r="V53" s="197"/>
      <c r="W53" s="197" t="s">
        <v>13</v>
      </c>
      <c r="X53" s="197" t="s">
        <v>14</v>
      </c>
      <c r="Y53" s="197" t="s">
        <v>15</v>
      </c>
      <c r="Z53" s="197" t="s">
        <v>16</v>
      </c>
      <c r="AA53" s="197" t="s">
        <v>17</v>
      </c>
      <c r="AB53" s="197" t="s">
        <v>18</v>
      </c>
      <c r="AC53" s="197" t="s">
        <v>19</v>
      </c>
      <c r="AD53" s="197" t="s">
        <v>20</v>
      </c>
      <c r="AE53" s="197" t="s">
        <v>21</v>
      </c>
      <c r="AF53" s="197" t="s">
        <v>22</v>
      </c>
      <c r="AG53" s="197" t="s">
        <v>23</v>
      </c>
      <c r="AH53" s="197" t="s">
        <v>24</v>
      </c>
      <c r="AI53" s="197" t="s">
        <v>25</v>
      </c>
      <c r="AJ53" s="197" t="s">
        <v>26</v>
      </c>
      <c r="AK53" s="197" t="s">
        <v>27</v>
      </c>
      <c r="AL53" s="197" t="s">
        <v>28</v>
      </c>
      <c r="AM53" s="197" t="s">
        <v>29</v>
      </c>
      <c r="AN53" s="197" t="s">
        <v>1</v>
      </c>
      <c r="AO53" s="197" t="s">
        <v>30</v>
      </c>
      <c r="AP53" s="5"/>
      <c r="AQ53" s="197" t="s">
        <v>31</v>
      </c>
      <c r="AR53" s="197" t="s">
        <v>32</v>
      </c>
      <c r="AS53" s="197" t="s">
        <v>33</v>
      </c>
      <c r="AT53" s="197" t="s">
        <v>34</v>
      </c>
      <c r="AU53" s="197" t="s">
        <v>35</v>
      </c>
      <c r="AV53" s="197" t="s">
        <v>36</v>
      </c>
      <c r="AW53" s="197"/>
      <c r="AX53" s="197"/>
      <c r="AY53" s="197" t="s">
        <v>37</v>
      </c>
      <c r="AZ53" s="197" t="s">
        <v>38</v>
      </c>
      <c r="BA53" s="5"/>
      <c r="BB53" s="5"/>
      <c r="BC53" s="5"/>
      <c r="BD53" s="197" t="s">
        <v>39</v>
      </c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</row>
    <row r="54" spans="3:72" x14ac:dyDescent="0.2">
      <c r="C54" s="197"/>
      <c r="D54" s="197"/>
      <c r="E54" s="197"/>
      <c r="F54" s="197"/>
      <c r="G54" s="197"/>
      <c r="H54" s="197"/>
      <c r="I54" s="197"/>
      <c r="J54" s="197"/>
      <c r="K54" s="197"/>
      <c r="L54" s="197"/>
      <c r="M54" s="197"/>
      <c r="N54" s="197"/>
      <c r="O54" s="4"/>
      <c r="P54" s="3">
        <v>2013</v>
      </c>
      <c r="Q54" s="3">
        <v>2014</v>
      </c>
      <c r="R54" s="3">
        <v>2015</v>
      </c>
      <c r="S54" s="3">
        <v>2016</v>
      </c>
      <c r="T54" s="3"/>
      <c r="U54" s="3"/>
      <c r="V54" s="3" t="s">
        <v>12</v>
      </c>
      <c r="W54" s="197"/>
      <c r="X54" s="197"/>
      <c r="Y54" s="197"/>
      <c r="Z54" s="197"/>
      <c r="AA54" s="197"/>
      <c r="AB54" s="197"/>
      <c r="AC54" s="197"/>
      <c r="AD54" s="197"/>
      <c r="AE54" s="197"/>
      <c r="AF54" s="197"/>
      <c r="AG54" s="197"/>
      <c r="AH54" s="197"/>
      <c r="AI54" s="197"/>
      <c r="AJ54" s="197"/>
      <c r="AK54" s="197"/>
      <c r="AL54" s="197"/>
      <c r="AM54" s="197"/>
      <c r="AN54" s="197"/>
      <c r="AO54" s="197"/>
      <c r="AP54" s="5"/>
      <c r="AQ54" s="197"/>
      <c r="AR54" s="197"/>
      <c r="AS54" s="197"/>
      <c r="AT54" s="197"/>
      <c r="AU54" s="197"/>
      <c r="AV54" s="197"/>
      <c r="AW54" s="197"/>
      <c r="AX54" s="197"/>
      <c r="AY54" s="197"/>
      <c r="AZ54" s="197"/>
      <c r="BA54" s="5"/>
      <c r="BB54" s="5"/>
      <c r="BC54" s="5"/>
      <c r="BD54" s="197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</row>
    <row r="55" spans="3:72" x14ac:dyDescent="0.2">
      <c r="C55" s="2" t="s">
        <v>45</v>
      </c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</row>
    <row r="56" spans="3:72" x14ac:dyDescent="0.2">
      <c r="C56" s="2" t="s">
        <v>46</v>
      </c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</row>
    <row r="57" spans="3:72" x14ac:dyDescent="0.2">
      <c r="C57" s="2" t="s">
        <v>47</v>
      </c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</row>
    <row r="58" spans="3:72" x14ac:dyDescent="0.2">
      <c r="C58" s="2" t="s">
        <v>48</v>
      </c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</row>
    <row r="59" spans="3:72" x14ac:dyDescent="0.2">
      <c r="C59" s="2" t="s">
        <v>49</v>
      </c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</row>
    <row r="60" spans="3:72" x14ac:dyDescent="0.2">
      <c r="C60" s="2" t="s">
        <v>50</v>
      </c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</row>
    <row r="61" spans="3:72" x14ac:dyDescent="0.2">
      <c r="C61" s="2" t="s">
        <v>51</v>
      </c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</row>
    <row r="62" spans="3:72" x14ac:dyDescent="0.2">
      <c r="C62" s="2" t="s">
        <v>52</v>
      </c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</row>
    <row r="63" spans="3:72" x14ac:dyDescent="0.2">
      <c r="C63" s="2" t="s">
        <v>53</v>
      </c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</row>
    <row r="64" spans="3:72" x14ac:dyDescent="0.2">
      <c r="C64" s="2" t="s">
        <v>54</v>
      </c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</row>
    <row r="65" spans="3:72" x14ac:dyDescent="0.2">
      <c r="C65" s="2" t="s">
        <v>55</v>
      </c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</row>
    <row r="66" spans="3:72" x14ac:dyDescent="0.2">
      <c r="C66" s="2" t="s">
        <v>56</v>
      </c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</row>
    <row r="67" spans="3:72" x14ac:dyDescent="0.2">
      <c r="C67" s="2" t="s">
        <v>57</v>
      </c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  <c r="BT67" s="2"/>
    </row>
    <row r="68" spans="3:72" x14ac:dyDescent="0.2">
      <c r="C68" s="2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I68" s="2"/>
      <c r="BJ68" s="2"/>
      <c r="BK68" s="2" t="s">
        <v>64</v>
      </c>
      <c r="BL68" s="2"/>
      <c r="BM68" s="2"/>
      <c r="BN68" s="2"/>
      <c r="BO68" s="2"/>
      <c r="BP68" s="2"/>
      <c r="BQ68" s="2"/>
      <c r="BR68" s="2"/>
      <c r="BS68" s="2"/>
      <c r="BT68" s="2"/>
    </row>
    <row r="69" spans="3:72" x14ac:dyDescent="0.2">
      <c r="C69" s="2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</row>
    <row r="73" spans="3:72" x14ac:dyDescent="0.2">
      <c r="C73" s="198" t="s">
        <v>44</v>
      </c>
      <c r="D73" s="198"/>
      <c r="E73" s="198"/>
      <c r="F73" s="198"/>
      <c r="G73" s="198"/>
      <c r="H73" s="198"/>
      <c r="I73" s="198"/>
      <c r="J73" s="198"/>
      <c r="K73" s="198"/>
      <c r="L73" s="198"/>
      <c r="M73" s="198"/>
      <c r="N73" s="198"/>
      <c r="O73" s="198"/>
      <c r="P73" s="198"/>
      <c r="Q73" s="198"/>
      <c r="R73" s="198"/>
      <c r="S73" s="198"/>
      <c r="T73" s="198"/>
      <c r="U73" s="198"/>
      <c r="V73" s="198"/>
      <c r="W73" s="198"/>
      <c r="X73" s="198"/>
      <c r="Y73" s="198"/>
      <c r="Z73" s="198"/>
      <c r="AA73" s="198"/>
      <c r="AB73" s="198"/>
      <c r="AC73" s="198"/>
      <c r="AD73" s="198"/>
      <c r="AE73" s="198"/>
      <c r="AF73" s="198"/>
      <c r="AG73" s="198"/>
      <c r="AH73" s="198"/>
      <c r="AI73" s="198"/>
      <c r="AJ73" s="198"/>
      <c r="AK73" s="198"/>
      <c r="AL73" s="198"/>
      <c r="AM73" s="198"/>
      <c r="AN73" s="198"/>
      <c r="AO73" s="198"/>
      <c r="AP73" s="198"/>
      <c r="AQ73" s="198"/>
      <c r="AR73" s="198"/>
      <c r="AS73" s="198"/>
      <c r="AT73" s="198"/>
      <c r="AU73" s="198"/>
      <c r="AV73" s="198"/>
      <c r="AW73" s="198"/>
      <c r="AX73" s="198"/>
      <c r="AY73" s="198"/>
      <c r="AZ73" s="198"/>
      <c r="BA73" s="198"/>
      <c r="BB73" s="198"/>
      <c r="BC73" s="198"/>
      <c r="BD73" s="198"/>
    </row>
    <row r="74" spans="3:72" x14ac:dyDescent="0.2">
      <c r="C74" s="198"/>
      <c r="D74" s="198"/>
      <c r="E74" s="198"/>
      <c r="F74" s="198"/>
      <c r="G74" s="198"/>
      <c r="H74" s="198"/>
      <c r="I74" s="198"/>
      <c r="J74" s="198"/>
      <c r="K74" s="198"/>
      <c r="L74" s="198"/>
      <c r="M74" s="198"/>
      <c r="N74" s="198"/>
      <c r="O74" s="198"/>
      <c r="P74" s="198"/>
      <c r="Q74" s="198"/>
      <c r="R74" s="198"/>
      <c r="S74" s="198"/>
      <c r="T74" s="198"/>
      <c r="U74" s="198"/>
      <c r="V74" s="198"/>
      <c r="W74" s="198"/>
      <c r="X74" s="198"/>
      <c r="Y74" s="198"/>
      <c r="Z74" s="198"/>
      <c r="AA74" s="198"/>
      <c r="AB74" s="198"/>
      <c r="AC74" s="198"/>
      <c r="AD74" s="198"/>
      <c r="AE74" s="198"/>
      <c r="AF74" s="198"/>
      <c r="AG74" s="198"/>
      <c r="AH74" s="198"/>
      <c r="AI74" s="198"/>
      <c r="AJ74" s="198"/>
      <c r="AK74" s="198"/>
      <c r="AL74" s="198"/>
      <c r="AM74" s="198"/>
      <c r="AN74" s="198"/>
      <c r="AO74" s="198"/>
      <c r="AP74" s="198"/>
      <c r="AQ74" s="198"/>
      <c r="AR74" s="198"/>
      <c r="AS74" s="198"/>
      <c r="AT74" s="198"/>
      <c r="AU74" s="198"/>
      <c r="AV74" s="198"/>
      <c r="AW74" s="198"/>
      <c r="AX74" s="198"/>
      <c r="AY74" s="198"/>
      <c r="AZ74" s="198"/>
      <c r="BA74" s="198"/>
      <c r="BB74" s="198"/>
      <c r="BC74" s="198"/>
      <c r="BD74" s="198"/>
    </row>
    <row r="75" spans="3:72" ht="23.25" x14ac:dyDescent="0.2">
      <c r="C75" s="199" t="s">
        <v>41</v>
      </c>
      <c r="D75" s="199"/>
      <c r="E75" s="199"/>
      <c r="F75" s="199"/>
      <c r="G75" s="199"/>
      <c r="H75" s="199"/>
      <c r="I75" s="199"/>
      <c r="J75" s="199"/>
      <c r="K75" s="199"/>
      <c r="L75" s="199"/>
      <c r="M75" s="199"/>
      <c r="N75" s="199"/>
      <c r="O75" s="199"/>
      <c r="P75" s="199"/>
      <c r="Q75" s="199"/>
      <c r="R75" s="199"/>
      <c r="S75" s="199"/>
      <c r="T75" s="199"/>
      <c r="U75" s="199"/>
      <c r="V75" s="199"/>
      <c r="W75" s="199"/>
      <c r="X75" s="199"/>
      <c r="Y75" s="199"/>
      <c r="Z75" s="199"/>
      <c r="AA75" s="199"/>
      <c r="AB75" s="199"/>
      <c r="AC75" s="199"/>
      <c r="AD75" s="199"/>
      <c r="AE75" s="199" t="s">
        <v>42</v>
      </c>
      <c r="AF75" s="199"/>
      <c r="AG75" s="199"/>
      <c r="AH75" s="199"/>
      <c r="AI75" s="199"/>
      <c r="AJ75" s="199"/>
      <c r="AK75" s="199"/>
      <c r="AL75" s="199"/>
      <c r="AM75" s="199"/>
      <c r="AN75" s="199"/>
      <c r="AO75" s="199"/>
      <c r="AP75" s="199"/>
      <c r="AQ75" s="199"/>
      <c r="AR75" s="199"/>
      <c r="AS75" s="199"/>
      <c r="AT75" s="199"/>
      <c r="AU75" s="199"/>
      <c r="AV75" s="199"/>
      <c r="AW75" s="199"/>
      <c r="AX75" s="199"/>
      <c r="AY75" s="199"/>
      <c r="AZ75" s="199"/>
      <c r="BA75" s="199"/>
      <c r="BB75" s="199"/>
      <c r="BC75" s="199"/>
      <c r="BD75" s="199"/>
    </row>
    <row r="76" spans="3:72" x14ac:dyDescent="0.2">
      <c r="C76" s="197" t="s">
        <v>0</v>
      </c>
      <c r="D76" s="197" t="s">
        <v>1</v>
      </c>
      <c r="E76" s="197" t="s">
        <v>2</v>
      </c>
      <c r="F76" s="197" t="s">
        <v>3</v>
      </c>
      <c r="G76" s="197" t="s">
        <v>4</v>
      </c>
      <c r="H76" s="197" t="s">
        <v>5</v>
      </c>
      <c r="I76" s="197" t="s">
        <v>6</v>
      </c>
      <c r="J76" s="197" t="s">
        <v>7</v>
      </c>
      <c r="K76" s="197" t="s">
        <v>8</v>
      </c>
      <c r="L76" s="197" t="s">
        <v>9</v>
      </c>
      <c r="M76" s="197" t="s">
        <v>10</v>
      </c>
      <c r="N76" s="197" t="s">
        <v>11</v>
      </c>
      <c r="O76" s="4"/>
      <c r="P76" s="197" t="s">
        <v>40</v>
      </c>
      <c r="Q76" s="197"/>
      <c r="R76" s="197"/>
      <c r="S76" s="197"/>
      <c r="T76" s="197"/>
      <c r="U76" s="197"/>
      <c r="V76" s="197"/>
      <c r="W76" s="197" t="s">
        <v>13</v>
      </c>
      <c r="X76" s="197" t="s">
        <v>14</v>
      </c>
      <c r="Y76" s="197" t="s">
        <v>15</v>
      </c>
      <c r="Z76" s="197" t="s">
        <v>16</v>
      </c>
      <c r="AA76" s="197" t="s">
        <v>17</v>
      </c>
      <c r="AB76" s="197" t="s">
        <v>18</v>
      </c>
      <c r="AC76" s="197" t="s">
        <v>19</v>
      </c>
      <c r="AD76" s="197" t="s">
        <v>20</v>
      </c>
      <c r="AE76" s="197" t="s">
        <v>21</v>
      </c>
      <c r="AF76" s="197" t="s">
        <v>22</v>
      </c>
      <c r="AG76" s="197" t="s">
        <v>23</v>
      </c>
      <c r="AH76" s="197" t="s">
        <v>24</v>
      </c>
      <c r="AI76" s="197" t="s">
        <v>25</v>
      </c>
      <c r="AJ76" s="197" t="s">
        <v>26</v>
      </c>
      <c r="AK76" s="197" t="s">
        <v>27</v>
      </c>
      <c r="AL76" s="197" t="s">
        <v>28</v>
      </c>
      <c r="AM76" s="197" t="s">
        <v>29</v>
      </c>
      <c r="AN76" s="197" t="s">
        <v>1</v>
      </c>
      <c r="AO76" s="197" t="s">
        <v>30</v>
      </c>
      <c r="AP76" s="5"/>
      <c r="AQ76" s="197" t="s">
        <v>31</v>
      </c>
      <c r="AR76" s="197" t="s">
        <v>32</v>
      </c>
      <c r="AS76" s="197" t="s">
        <v>33</v>
      </c>
      <c r="AT76" s="197" t="s">
        <v>34</v>
      </c>
      <c r="AU76" s="197" t="s">
        <v>35</v>
      </c>
      <c r="AV76" s="197" t="s">
        <v>36</v>
      </c>
      <c r="AW76" s="197"/>
      <c r="AX76" s="197"/>
      <c r="AY76" s="197" t="s">
        <v>37</v>
      </c>
      <c r="AZ76" s="197" t="s">
        <v>38</v>
      </c>
      <c r="BA76" s="5"/>
      <c r="BB76" s="5"/>
      <c r="BC76" s="5"/>
      <c r="BD76" s="197" t="s">
        <v>39</v>
      </c>
    </row>
    <row r="77" spans="3:72" x14ac:dyDescent="0.2">
      <c r="C77" s="197"/>
      <c r="D77" s="197"/>
      <c r="E77" s="197"/>
      <c r="F77" s="197"/>
      <c r="G77" s="197"/>
      <c r="H77" s="197"/>
      <c r="I77" s="197"/>
      <c r="J77" s="197"/>
      <c r="K77" s="197"/>
      <c r="L77" s="197"/>
      <c r="M77" s="197"/>
      <c r="N77" s="197"/>
      <c r="O77" s="4"/>
      <c r="P77" s="3">
        <v>2013</v>
      </c>
      <c r="Q77" s="3">
        <v>2014</v>
      </c>
      <c r="R77" s="3">
        <v>2015</v>
      </c>
      <c r="S77" s="3">
        <v>2016</v>
      </c>
      <c r="T77" s="3"/>
      <c r="U77" s="3"/>
      <c r="V77" s="3" t="s">
        <v>12</v>
      </c>
      <c r="W77" s="197"/>
      <c r="X77" s="197"/>
      <c r="Y77" s="197"/>
      <c r="Z77" s="197"/>
      <c r="AA77" s="197"/>
      <c r="AB77" s="197"/>
      <c r="AC77" s="197"/>
      <c r="AD77" s="197"/>
      <c r="AE77" s="197"/>
      <c r="AF77" s="197"/>
      <c r="AG77" s="197"/>
      <c r="AH77" s="197"/>
      <c r="AI77" s="197"/>
      <c r="AJ77" s="197"/>
      <c r="AK77" s="197"/>
      <c r="AL77" s="197"/>
      <c r="AM77" s="197"/>
      <c r="AN77" s="197"/>
      <c r="AO77" s="197"/>
      <c r="AP77" s="5"/>
      <c r="AQ77" s="197"/>
      <c r="AR77" s="197"/>
      <c r="AS77" s="197"/>
      <c r="AT77" s="197"/>
      <c r="AU77" s="197"/>
      <c r="AV77" s="197"/>
      <c r="AW77" s="197"/>
      <c r="AX77" s="197"/>
      <c r="AY77" s="197"/>
      <c r="AZ77" s="197"/>
      <c r="BA77" s="5"/>
      <c r="BB77" s="5"/>
      <c r="BC77" s="5"/>
      <c r="BD77" s="197"/>
    </row>
    <row r="78" spans="3:72" x14ac:dyDescent="0.2">
      <c r="C78" s="2" t="s">
        <v>45</v>
      </c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</row>
    <row r="79" spans="3:72" x14ac:dyDescent="0.2">
      <c r="C79" s="2" t="s">
        <v>46</v>
      </c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</row>
    <row r="80" spans="3:72" x14ac:dyDescent="0.2">
      <c r="C80" s="2" t="s">
        <v>47</v>
      </c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</row>
    <row r="81" spans="3:56" x14ac:dyDescent="0.2">
      <c r="C81" s="2" t="s">
        <v>48</v>
      </c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</row>
    <row r="82" spans="3:56" x14ac:dyDescent="0.2">
      <c r="C82" s="2" t="s">
        <v>49</v>
      </c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</row>
    <row r="83" spans="3:56" x14ac:dyDescent="0.2">
      <c r="C83" s="2" t="s">
        <v>50</v>
      </c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</row>
    <row r="84" spans="3:56" x14ac:dyDescent="0.2">
      <c r="C84" s="2" t="s">
        <v>51</v>
      </c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</row>
    <row r="85" spans="3:56" x14ac:dyDescent="0.2">
      <c r="C85" s="2" t="s">
        <v>52</v>
      </c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</row>
    <row r="86" spans="3:56" x14ac:dyDescent="0.2">
      <c r="C86" s="2" t="s">
        <v>53</v>
      </c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</row>
    <row r="87" spans="3:56" x14ac:dyDescent="0.2">
      <c r="C87" s="2" t="s">
        <v>54</v>
      </c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</row>
    <row r="88" spans="3:56" x14ac:dyDescent="0.2">
      <c r="C88" s="2" t="s">
        <v>55</v>
      </c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</row>
    <row r="89" spans="3:56" x14ac:dyDescent="0.2">
      <c r="C89" s="2" t="s">
        <v>56</v>
      </c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</row>
    <row r="90" spans="3:56" x14ac:dyDescent="0.2">
      <c r="C90" s="2" t="s">
        <v>57</v>
      </c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</row>
    <row r="91" spans="3:56" x14ac:dyDescent="0.2">
      <c r="C91" s="2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</row>
    <row r="92" spans="3:56" x14ac:dyDescent="0.2">
      <c r="C92" s="2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</row>
    <row r="96" spans="3:56" x14ac:dyDescent="0.2">
      <c r="C96" s="198" t="s">
        <v>44</v>
      </c>
      <c r="D96" s="198"/>
      <c r="E96" s="198"/>
      <c r="F96" s="198"/>
      <c r="G96" s="198"/>
      <c r="H96" s="198"/>
      <c r="I96" s="198"/>
      <c r="J96" s="198"/>
      <c r="K96" s="198"/>
      <c r="L96" s="198"/>
      <c r="M96" s="198"/>
      <c r="N96" s="198"/>
      <c r="O96" s="198"/>
      <c r="P96" s="198"/>
      <c r="Q96" s="198"/>
      <c r="R96" s="198"/>
      <c r="S96" s="198"/>
      <c r="T96" s="198"/>
      <c r="U96" s="198"/>
      <c r="V96" s="198"/>
      <c r="W96" s="198"/>
      <c r="X96" s="198"/>
      <c r="Y96" s="198"/>
      <c r="Z96" s="198"/>
      <c r="AA96" s="198"/>
      <c r="AB96" s="198"/>
      <c r="AC96" s="198"/>
      <c r="AD96" s="198"/>
      <c r="AE96" s="198"/>
      <c r="AF96" s="198"/>
      <c r="AG96" s="198"/>
      <c r="AH96" s="198"/>
      <c r="AI96" s="198"/>
      <c r="AJ96" s="198"/>
      <c r="AK96" s="198"/>
      <c r="AL96" s="198"/>
      <c r="AM96" s="198"/>
      <c r="AN96" s="198"/>
      <c r="AO96" s="198"/>
      <c r="AP96" s="198"/>
      <c r="AQ96" s="198"/>
      <c r="AR96" s="198"/>
      <c r="AS96" s="198"/>
      <c r="AT96" s="198"/>
      <c r="AU96" s="198"/>
      <c r="AV96" s="198"/>
      <c r="AW96" s="198"/>
      <c r="AX96" s="198"/>
      <c r="AY96" s="198"/>
      <c r="AZ96" s="198"/>
      <c r="BA96" s="198"/>
      <c r="BB96" s="198"/>
      <c r="BC96" s="198"/>
      <c r="BD96" s="198"/>
    </row>
    <row r="97" spans="3:56" x14ac:dyDescent="0.2">
      <c r="C97" s="198"/>
      <c r="D97" s="198"/>
      <c r="E97" s="198"/>
      <c r="F97" s="198"/>
      <c r="G97" s="198"/>
      <c r="H97" s="198"/>
      <c r="I97" s="198"/>
      <c r="J97" s="198"/>
      <c r="K97" s="198"/>
      <c r="L97" s="198"/>
      <c r="M97" s="198"/>
      <c r="N97" s="198"/>
      <c r="O97" s="198"/>
      <c r="P97" s="198"/>
      <c r="Q97" s="198"/>
      <c r="R97" s="198"/>
      <c r="S97" s="198"/>
      <c r="T97" s="198"/>
      <c r="U97" s="198"/>
      <c r="V97" s="198"/>
      <c r="W97" s="198"/>
      <c r="X97" s="198"/>
      <c r="Y97" s="198"/>
      <c r="Z97" s="198"/>
      <c r="AA97" s="198"/>
      <c r="AB97" s="198"/>
      <c r="AC97" s="198"/>
      <c r="AD97" s="198"/>
      <c r="AE97" s="198"/>
      <c r="AF97" s="198"/>
      <c r="AG97" s="198"/>
      <c r="AH97" s="198"/>
      <c r="AI97" s="198"/>
      <c r="AJ97" s="198"/>
      <c r="AK97" s="198"/>
      <c r="AL97" s="198"/>
      <c r="AM97" s="198"/>
      <c r="AN97" s="198"/>
      <c r="AO97" s="198"/>
      <c r="AP97" s="198"/>
      <c r="AQ97" s="198"/>
      <c r="AR97" s="198"/>
      <c r="AS97" s="198"/>
      <c r="AT97" s="198"/>
      <c r="AU97" s="198"/>
      <c r="AV97" s="198"/>
      <c r="AW97" s="198"/>
      <c r="AX97" s="198"/>
      <c r="AY97" s="198"/>
      <c r="AZ97" s="198"/>
      <c r="BA97" s="198"/>
      <c r="BB97" s="198"/>
      <c r="BC97" s="198"/>
      <c r="BD97" s="198"/>
    </row>
    <row r="98" spans="3:56" ht="23.25" x14ac:dyDescent="0.2">
      <c r="C98" s="199" t="s">
        <v>41</v>
      </c>
      <c r="D98" s="199"/>
      <c r="E98" s="199"/>
      <c r="F98" s="199"/>
      <c r="G98" s="199"/>
      <c r="H98" s="199"/>
      <c r="I98" s="199"/>
      <c r="J98" s="199"/>
      <c r="K98" s="199"/>
      <c r="L98" s="199"/>
      <c r="M98" s="199"/>
      <c r="N98" s="199"/>
      <c r="O98" s="199"/>
      <c r="P98" s="199"/>
      <c r="Q98" s="199"/>
      <c r="R98" s="199"/>
      <c r="S98" s="199"/>
      <c r="T98" s="199"/>
      <c r="U98" s="199"/>
      <c r="V98" s="199"/>
      <c r="W98" s="199"/>
      <c r="X98" s="199"/>
      <c r="Y98" s="199"/>
      <c r="Z98" s="199"/>
      <c r="AA98" s="199"/>
      <c r="AB98" s="199"/>
      <c r="AC98" s="199"/>
      <c r="AD98" s="199"/>
      <c r="AE98" s="199" t="s">
        <v>42</v>
      </c>
      <c r="AF98" s="199"/>
      <c r="AG98" s="199"/>
      <c r="AH98" s="199"/>
      <c r="AI98" s="199"/>
      <c r="AJ98" s="199"/>
      <c r="AK98" s="199"/>
      <c r="AL98" s="199"/>
      <c r="AM98" s="199"/>
      <c r="AN98" s="199"/>
      <c r="AO98" s="199"/>
      <c r="AP98" s="199"/>
      <c r="AQ98" s="199"/>
      <c r="AR98" s="199"/>
      <c r="AS98" s="199"/>
      <c r="AT98" s="199"/>
      <c r="AU98" s="199"/>
      <c r="AV98" s="199"/>
      <c r="AW98" s="199"/>
      <c r="AX98" s="199"/>
      <c r="AY98" s="199"/>
      <c r="AZ98" s="199"/>
      <c r="BA98" s="199"/>
      <c r="BB98" s="199"/>
      <c r="BC98" s="199"/>
      <c r="BD98" s="199"/>
    </row>
    <row r="99" spans="3:56" x14ac:dyDescent="0.2">
      <c r="C99" s="197" t="s">
        <v>0</v>
      </c>
      <c r="D99" s="197" t="s">
        <v>1</v>
      </c>
      <c r="E99" s="197" t="s">
        <v>2</v>
      </c>
      <c r="F99" s="197" t="s">
        <v>3</v>
      </c>
      <c r="G99" s="197" t="s">
        <v>4</v>
      </c>
      <c r="H99" s="197" t="s">
        <v>5</v>
      </c>
      <c r="I99" s="197" t="s">
        <v>6</v>
      </c>
      <c r="J99" s="197" t="s">
        <v>7</v>
      </c>
      <c r="K99" s="197" t="s">
        <v>8</v>
      </c>
      <c r="L99" s="197" t="s">
        <v>9</v>
      </c>
      <c r="M99" s="197" t="s">
        <v>10</v>
      </c>
      <c r="N99" s="197" t="s">
        <v>11</v>
      </c>
      <c r="O99" s="4"/>
      <c r="P99" s="197" t="s">
        <v>40</v>
      </c>
      <c r="Q99" s="197"/>
      <c r="R99" s="197"/>
      <c r="S99" s="197"/>
      <c r="T99" s="197"/>
      <c r="U99" s="197"/>
      <c r="V99" s="197"/>
      <c r="W99" s="197" t="s">
        <v>13</v>
      </c>
      <c r="X99" s="197" t="s">
        <v>14</v>
      </c>
      <c r="Y99" s="197" t="s">
        <v>15</v>
      </c>
      <c r="Z99" s="197" t="s">
        <v>16</v>
      </c>
      <c r="AA99" s="197" t="s">
        <v>17</v>
      </c>
      <c r="AB99" s="197" t="s">
        <v>18</v>
      </c>
      <c r="AC99" s="197" t="s">
        <v>19</v>
      </c>
      <c r="AD99" s="197" t="s">
        <v>20</v>
      </c>
      <c r="AE99" s="197" t="s">
        <v>21</v>
      </c>
      <c r="AF99" s="197" t="s">
        <v>22</v>
      </c>
      <c r="AG99" s="197" t="s">
        <v>23</v>
      </c>
      <c r="AH99" s="197" t="s">
        <v>24</v>
      </c>
      <c r="AI99" s="197" t="s">
        <v>25</v>
      </c>
      <c r="AJ99" s="197" t="s">
        <v>26</v>
      </c>
      <c r="AK99" s="197" t="s">
        <v>27</v>
      </c>
      <c r="AL99" s="197" t="s">
        <v>28</v>
      </c>
      <c r="AM99" s="197" t="s">
        <v>29</v>
      </c>
      <c r="AN99" s="197" t="s">
        <v>1</v>
      </c>
      <c r="AO99" s="197" t="s">
        <v>30</v>
      </c>
      <c r="AP99" s="5"/>
      <c r="AQ99" s="197" t="s">
        <v>31</v>
      </c>
      <c r="AR99" s="197" t="s">
        <v>32</v>
      </c>
      <c r="AS99" s="197" t="s">
        <v>33</v>
      </c>
      <c r="AT99" s="197" t="s">
        <v>34</v>
      </c>
      <c r="AU99" s="197" t="s">
        <v>35</v>
      </c>
      <c r="AV99" s="197" t="s">
        <v>36</v>
      </c>
      <c r="AW99" s="197"/>
      <c r="AX99" s="197"/>
      <c r="AY99" s="197" t="s">
        <v>37</v>
      </c>
      <c r="AZ99" s="197" t="s">
        <v>38</v>
      </c>
      <c r="BA99" s="5"/>
      <c r="BB99" s="5"/>
      <c r="BC99" s="5"/>
      <c r="BD99" s="197" t="s">
        <v>39</v>
      </c>
    </row>
    <row r="100" spans="3:56" x14ac:dyDescent="0.2">
      <c r="C100" s="197"/>
      <c r="D100" s="197"/>
      <c r="E100" s="197"/>
      <c r="F100" s="197"/>
      <c r="G100" s="197"/>
      <c r="H100" s="197"/>
      <c r="I100" s="197"/>
      <c r="J100" s="197"/>
      <c r="K100" s="197"/>
      <c r="L100" s="197"/>
      <c r="M100" s="197"/>
      <c r="N100" s="197"/>
      <c r="O100" s="4"/>
      <c r="P100" s="3">
        <v>2013</v>
      </c>
      <c r="Q100" s="3">
        <v>2014</v>
      </c>
      <c r="R100" s="3">
        <v>2015</v>
      </c>
      <c r="S100" s="3">
        <v>2016</v>
      </c>
      <c r="T100" s="3"/>
      <c r="U100" s="3"/>
      <c r="V100" s="3" t="s">
        <v>12</v>
      </c>
      <c r="W100" s="197"/>
      <c r="X100" s="197"/>
      <c r="Y100" s="197"/>
      <c r="Z100" s="197"/>
      <c r="AA100" s="197"/>
      <c r="AB100" s="197"/>
      <c r="AC100" s="197"/>
      <c r="AD100" s="197"/>
      <c r="AE100" s="197"/>
      <c r="AF100" s="197"/>
      <c r="AG100" s="197"/>
      <c r="AH100" s="197"/>
      <c r="AI100" s="197"/>
      <c r="AJ100" s="197"/>
      <c r="AK100" s="197"/>
      <c r="AL100" s="197"/>
      <c r="AM100" s="197"/>
      <c r="AN100" s="197"/>
      <c r="AO100" s="197"/>
      <c r="AP100" s="5"/>
      <c r="AQ100" s="197"/>
      <c r="AR100" s="197"/>
      <c r="AS100" s="197"/>
      <c r="AT100" s="197"/>
      <c r="AU100" s="197"/>
      <c r="AV100" s="197"/>
      <c r="AW100" s="197"/>
      <c r="AX100" s="197"/>
      <c r="AY100" s="197"/>
      <c r="AZ100" s="197"/>
      <c r="BA100" s="5"/>
      <c r="BB100" s="5"/>
      <c r="BC100" s="5"/>
      <c r="BD100" s="197"/>
    </row>
    <row r="101" spans="3:56" x14ac:dyDescent="0.2">
      <c r="C101" s="2" t="s">
        <v>45</v>
      </c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</row>
    <row r="102" spans="3:56" x14ac:dyDescent="0.2">
      <c r="C102" s="2" t="s">
        <v>46</v>
      </c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</row>
    <row r="103" spans="3:56" x14ac:dyDescent="0.2">
      <c r="C103" s="2" t="s">
        <v>47</v>
      </c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</row>
    <row r="104" spans="3:56" x14ac:dyDescent="0.2">
      <c r="C104" s="2" t="s">
        <v>48</v>
      </c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</row>
    <row r="105" spans="3:56" x14ac:dyDescent="0.2">
      <c r="C105" s="2" t="s">
        <v>49</v>
      </c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</row>
    <row r="106" spans="3:56" x14ac:dyDescent="0.2">
      <c r="C106" s="2" t="s">
        <v>50</v>
      </c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</row>
    <row r="107" spans="3:56" x14ac:dyDescent="0.2">
      <c r="C107" s="2" t="s">
        <v>51</v>
      </c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</row>
    <row r="108" spans="3:56" x14ac:dyDescent="0.2">
      <c r="C108" s="2" t="s">
        <v>52</v>
      </c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</row>
    <row r="109" spans="3:56" x14ac:dyDescent="0.2">
      <c r="C109" s="2" t="s">
        <v>53</v>
      </c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</row>
    <row r="110" spans="3:56" x14ac:dyDescent="0.2">
      <c r="C110" s="2" t="s">
        <v>54</v>
      </c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</row>
    <row r="111" spans="3:56" x14ac:dyDescent="0.2">
      <c r="C111" s="2" t="s">
        <v>55</v>
      </c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</row>
    <row r="112" spans="3:56" x14ac:dyDescent="0.2">
      <c r="C112" s="2" t="s">
        <v>56</v>
      </c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</row>
    <row r="113" spans="3:56" x14ac:dyDescent="0.2">
      <c r="C113" s="2" t="s">
        <v>57</v>
      </c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</row>
    <row r="114" spans="3:56" x14ac:dyDescent="0.2">
      <c r="C114" s="2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</row>
    <row r="115" spans="3:56" x14ac:dyDescent="0.2">
      <c r="C115" s="2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</row>
    <row r="119" spans="3:56" x14ac:dyDescent="0.2">
      <c r="C119" s="198" t="s">
        <v>44</v>
      </c>
      <c r="D119" s="198"/>
      <c r="E119" s="198"/>
      <c r="F119" s="198"/>
      <c r="G119" s="198"/>
      <c r="H119" s="198"/>
      <c r="I119" s="198"/>
      <c r="J119" s="198"/>
      <c r="K119" s="198"/>
      <c r="L119" s="198"/>
      <c r="M119" s="198"/>
      <c r="N119" s="198"/>
      <c r="O119" s="198"/>
      <c r="P119" s="198"/>
      <c r="Q119" s="198"/>
      <c r="R119" s="198"/>
      <c r="S119" s="198"/>
      <c r="T119" s="198"/>
      <c r="U119" s="198"/>
      <c r="V119" s="198"/>
      <c r="W119" s="198"/>
      <c r="X119" s="198"/>
      <c r="Y119" s="198"/>
      <c r="Z119" s="198"/>
      <c r="AA119" s="198"/>
      <c r="AB119" s="198"/>
      <c r="AC119" s="198"/>
      <c r="AD119" s="198"/>
      <c r="AE119" s="198"/>
      <c r="AF119" s="198"/>
      <c r="AG119" s="198"/>
      <c r="AH119" s="198"/>
      <c r="AI119" s="198"/>
      <c r="AJ119" s="198"/>
      <c r="AK119" s="198"/>
      <c r="AL119" s="198"/>
      <c r="AM119" s="198"/>
      <c r="AN119" s="198"/>
      <c r="AO119" s="198"/>
      <c r="AP119" s="198"/>
      <c r="AQ119" s="198"/>
      <c r="AR119" s="198"/>
      <c r="AS119" s="198"/>
      <c r="AT119" s="198"/>
      <c r="AU119" s="198"/>
      <c r="AV119" s="198"/>
      <c r="AW119" s="198"/>
      <c r="AX119" s="198"/>
      <c r="AY119" s="198"/>
      <c r="AZ119" s="198"/>
      <c r="BA119" s="198"/>
      <c r="BB119" s="198"/>
      <c r="BC119" s="198"/>
      <c r="BD119" s="198"/>
    </row>
    <row r="120" spans="3:56" x14ac:dyDescent="0.2">
      <c r="C120" s="198"/>
      <c r="D120" s="198"/>
      <c r="E120" s="198"/>
      <c r="F120" s="198"/>
      <c r="G120" s="198"/>
      <c r="H120" s="198"/>
      <c r="I120" s="198"/>
      <c r="J120" s="198"/>
      <c r="K120" s="198"/>
      <c r="L120" s="198"/>
      <c r="M120" s="198"/>
      <c r="N120" s="198"/>
      <c r="O120" s="198"/>
      <c r="P120" s="198"/>
      <c r="Q120" s="198"/>
      <c r="R120" s="198"/>
      <c r="S120" s="198"/>
      <c r="T120" s="198"/>
      <c r="U120" s="198"/>
      <c r="V120" s="198"/>
      <c r="W120" s="198"/>
      <c r="X120" s="198"/>
      <c r="Y120" s="198"/>
      <c r="Z120" s="198"/>
      <c r="AA120" s="198"/>
      <c r="AB120" s="198"/>
      <c r="AC120" s="198"/>
      <c r="AD120" s="198"/>
      <c r="AE120" s="198"/>
      <c r="AF120" s="198"/>
      <c r="AG120" s="198"/>
      <c r="AH120" s="198"/>
      <c r="AI120" s="198"/>
      <c r="AJ120" s="198"/>
      <c r="AK120" s="198"/>
      <c r="AL120" s="198"/>
      <c r="AM120" s="198"/>
      <c r="AN120" s="198"/>
      <c r="AO120" s="198"/>
      <c r="AP120" s="198"/>
      <c r="AQ120" s="198"/>
      <c r="AR120" s="198"/>
      <c r="AS120" s="198"/>
      <c r="AT120" s="198"/>
      <c r="AU120" s="198"/>
      <c r="AV120" s="198"/>
      <c r="AW120" s="198"/>
      <c r="AX120" s="198"/>
      <c r="AY120" s="198"/>
      <c r="AZ120" s="198"/>
      <c r="BA120" s="198"/>
      <c r="BB120" s="198"/>
      <c r="BC120" s="198"/>
      <c r="BD120" s="198"/>
    </row>
    <row r="121" spans="3:56" ht="23.25" x14ac:dyDescent="0.2">
      <c r="C121" s="199" t="s">
        <v>41</v>
      </c>
      <c r="D121" s="199"/>
      <c r="E121" s="199"/>
      <c r="F121" s="199"/>
      <c r="G121" s="199"/>
      <c r="H121" s="199"/>
      <c r="I121" s="199"/>
      <c r="J121" s="199"/>
      <c r="K121" s="199"/>
      <c r="L121" s="199"/>
      <c r="M121" s="199"/>
      <c r="N121" s="199"/>
      <c r="O121" s="199"/>
      <c r="P121" s="199"/>
      <c r="Q121" s="199"/>
      <c r="R121" s="199"/>
      <c r="S121" s="199"/>
      <c r="T121" s="199"/>
      <c r="U121" s="199"/>
      <c r="V121" s="199"/>
      <c r="W121" s="199"/>
      <c r="X121" s="199"/>
      <c r="Y121" s="199"/>
      <c r="Z121" s="199"/>
      <c r="AA121" s="199"/>
      <c r="AB121" s="199"/>
      <c r="AC121" s="199"/>
      <c r="AD121" s="199"/>
      <c r="AE121" s="199" t="s">
        <v>42</v>
      </c>
      <c r="AF121" s="199"/>
      <c r="AG121" s="199"/>
      <c r="AH121" s="199"/>
      <c r="AI121" s="199"/>
      <c r="AJ121" s="199"/>
      <c r="AK121" s="199"/>
      <c r="AL121" s="199"/>
      <c r="AM121" s="199"/>
      <c r="AN121" s="199"/>
      <c r="AO121" s="199"/>
      <c r="AP121" s="199"/>
      <c r="AQ121" s="199"/>
      <c r="AR121" s="199"/>
      <c r="AS121" s="199"/>
      <c r="AT121" s="199"/>
      <c r="AU121" s="199"/>
      <c r="AV121" s="199"/>
      <c r="AW121" s="199"/>
      <c r="AX121" s="199"/>
      <c r="AY121" s="199"/>
      <c r="AZ121" s="199"/>
      <c r="BA121" s="199"/>
      <c r="BB121" s="199"/>
      <c r="BC121" s="199"/>
      <c r="BD121" s="199"/>
    </row>
    <row r="122" spans="3:56" x14ac:dyDescent="0.2">
      <c r="C122" s="197" t="s">
        <v>0</v>
      </c>
      <c r="D122" s="197" t="s">
        <v>1</v>
      </c>
      <c r="E122" s="197" t="s">
        <v>2</v>
      </c>
      <c r="F122" s="197" t="s">
        <v>3</v>
      </c>
      <c r="G122" s="197" t="s">
        <v>4</v>
      </c>
      <c r="H122" s="197" t="s">
        <v>5</v>
      </c>
      <c r="I122" s="197" t="s">
        <v>6</v>
      </c>
      <c r="J122" s="197" t="s">
        <v>7</v>
      </c>
      <c r="K122" s="197" t="s">
        <v>8</v>
      </c>
      <c r="L122" s="197" t="s">
        <v>9</v>
      </c>
      <c r="M122" s="197" t="s">
        <v>10</v>
      </c>
      <c r="N122" s="197" t="s">
        <v>11</v>
      </c>
      <c r="O122" s="4"/>
      <c r="P122" s="197" t="s">
        <v>40</v>
      </c>
      <c r="Q122" s="197"/>
      <c r="R122" s="197"/>
      <c r="S122" s="197"/>
      <c r="T122" s="197"/>
      <c r="U122" s="197"/>
      <c r="V122" s="197"/>
      <c r="W122" s="197" t="s">
        <v>13</v>
      </c>
      <c r="X122" s="197" t="s">
        <v>14</v>
      </c>
      <c r="Y122" s="197" t="s">
        <v>15</v>
      </c>
      <c r="Z122" s="197" t="s">
        <v>16</v>
      </c>
      <c r="AA122" s="197" t="s">
        <v>17</v>
      </c>
      <c r="AB122" s="197" t="s">
        <v>18</v>
      </c>
      <c r="AC122" s="197" t="s">
        <v>19</v>
      </c>
      <c r="AD122" s="197" t="s">
        <v>20</v>
      </c>
      <c r="AE122" s="197" t="s">
        <v>21</v>
      </c>
      <c r="AF122" s="197" t="s">
        <v>22</v>
      </c>
      <c r="AG122" s="197" t="s">
        <v>23</v>
      </c>
      <c r="AH122" s="197" t="s">
        <v>24</v>
      </c>
      <c r="AI122" s="197" t="s">
        <v>25</v>
      </c>
      <c r="AJ122" s="197" t="s">
        <v>26</v>
      </c>
      <c r="AK122" s="197" t="s">
        <v>27</v>
      </c>
      <c r="AL122" s="197" t="s">
        <v>28</v>
      </c>
      <c r="AM122" s="197" t="s">
        <v>29</v>
      </c>
      <c r="AN122" s="197" t="s">
        <v>1</v>
      </c>
      <c r="AO122" s="197" t="s">
        <v>30</v>
      </c>
      <c r="AP122" s="5"/>
      <c r="AQ122" s="197" t="s">
        <v>31</v>
      </c>
      <c r="AR122" s="197" t="s">
        <v>32</v>
      </c>
      <c r="AS122" s="197" t="s">
        <v>33</v>
      </c>
      <c r="AT122" s="197" t="s">
        <v>34</v>
      </c>
      <c r="AU122" s="197" t="s">
        <v>35</v>
      </c>
      <c r="AV122" s="197" t="s">
        <v>36</v>
      </c>
      <c r="AW122" s="197"/>
      <c r="AX122" s="197"/>
      <c r="AY122" s="197" t="s">
        <v>37</v>
      </c>
      <c r="AZ122" s="197" t="s">
        <v>38</v>
      </c>
      <c r="BA122" s="5"/>
      <c r="BB122" s="5"/>
      <c r="BC122" s="5"/>
      <c r="BD122" s="197" t="s">
        <v>39</v>
      </c>
    </row>
    <row r="123" spans="3:56" x14ac:dyDescent="0.2">
      <c r="C123" s="197"/>
      <c r="D123" s="197"/>
      <c r="E123" s="197"/>
      <c r="F123" s="197"/>
      <c r="G123" s="197"/>
      <c r="H123" s="197"/>
      <c r="I123" s="197"/>
      <c r="J123" s="197"/>
      <c r="K123" s="197"/>
      <c r="L123" s="197"/>
      <c r="M123" s="197"/>
      <c r="N123" s="197"/>
      <c r="O123" s="4"/>
      <c r="P123" s="3">
        <v>2013</v>
      </c>
      <c r="Q123" s="3">
        <v>2014</v>
      </c>
      <c r="R123" s="3">
        <v>2015</v>
      </c>
      <c r="S123" s="3">
        <v>2016</v>
      </c>
      <c r="T123" s="3"/>
      <c r="U123" s="3"/>
      <c r="V123" s="3" t="s">
        <v>12</v>
      </c>
      <c r="W123" s="197"/>
      <c r="X123" s="197"/>
      <c r="Y123" s="197"/>
      <c r="Z123" s="197"/>
      <c r="AA123" s="197"/>
      <c r="AB123" s="197"/>
      <c r="AC123" s="197"/>
      <c r="AD123" s="197"/>
      <c r="AE123" s="197"/>
      <c r="AF123" s="197"/>
      <c r="AG123" s="197"/>
      <c r="AH123" s="197"/>
      <c r="AI123" s="197"/>
      <c r="AJ123" s="197"/>
      <c r="AK123" s="197"/>
      <c r="AL123" s="197"/>
      <c r="AM123" s="197"/>
      <c r="AN123" s="197"/>
      <c r="AO123" s="197"/>
      <c r="AP123" s="5"/>
      <c r="AQ123" s="197"/>
      <c r="AR123" s="197"/>
      <c r="AS123" s="197"/>
      <c r="AT123" s="197"/>
      <c r="AU123" s="197"/>
      <c r="AV123" s="197"/>
      <c r="AW123" s="197"/>
      <c r="AX123" s="197"/>
      <c r="AY123" s="197"/>
      <c r="AZ123" s="197"/>
      <c r="BA123" s="5"/>
      <c r="BB123" s="5"/>
      <c r="BC123" s="5"/>
      <c r="BD123" s="197"/>
    </row>
    <row r="124" spans="3:56" x14ac:dyDescent="0.2">
      <c r="C124" s="2" t="s">
        <v>45</v>
      </c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</row>
    <row r="125" spans="3:56" x14ac:dyDescent="0.2">
      <c r="C125" s="2" t="s">
        <v>46</v>
      </c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</row>
    <row r="126" spans="3:56" x14ac:dyDescent="0.2">
      <c r="C126" s="2" t="s">
        <v>47</v>
      </c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</row>
    <row r="127" spans="3:56" x14ac:dyDescent="0.2">
      <c r="C127" s="2" t="s">
        <v>48</v>
      </c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</row>
    <row r="128" spans="3:56" x14ac:dyDescent="0.2">
      <c r="C128" s="2" t="s">
        <v>49</v>
      </c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</row>
    <row r="129" spans="3:56" x14ac:dyDescent="0.2">
      <c r="C129" s="2" t="s">
        <v>50</v>
      </c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</row>
    <row r="130" spans="3:56" x14ac:dyDescent="0.2">
      <c r="C130" s="2" t="s">
        <v>51</v>
      </c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</row>
    <row r="131" spans="3:56" x14ac:dyDescent="0.2">
      <c r="C131" s="2" t="s">
        <v>52</v>
      </c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</row>
    <row r="132" spans="3:56" x14ac:dyDescent="0.2">
      <c r="C132" s="2" t="s">
        <v>53</v>
      </c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</row>
    <row r="133" spans="3:56" x14ac:dyDescent="0.2">
      <c r="C133" s="2" t="s">
        <v>54</v>
      </c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</row>
    <row r="134" spans="3:56" x14ac:dyDescent="0.2">
      <c r="C134" s="2" t="s">
        <v>55</v>
      </c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</row>
    <row r="135" spans="3:56" x14ac:dyDescent="0.2">
      <c r="C135" s="2" t="s">
        <v>56</v>
      </c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</row>
    <row r="136" spans="3:56" x14ac:dyDescent="0.2">
      <c r="C136" s="2" t="s">
        <v>57</v>
      </c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</row>
    <row r="137" spans="3:56" x14ac:dyDescent="0.2">
      <c r="C137" s="2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</row>
    <row r="138" spans="3:56" x14ac:dyDescent="0.2">
      <c r="C138" s="2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</row>
    <row r="142" spans="3:56" x14ac:dyDescent="0.2">
      <c r="C142" s="198" t="s">
        <v>44</v>
      </c>
      <c r="D142" s="198"/>
      <c r="E142" s="198"/>
      <c r="F142" s="198"/>
      <c r="G142" s="198"/>
      <c r="H142" s="198"/>
      <c r="I142" s="198"/>
      <c r="J142" s="198"/>
      <c r="K142" s="198"/>
      <c r="L142" s="198"/>
      <c r="M142" s="198"/>
      <c r="N142" s="198"/>
      <c r="O142" s="198"/>
      <c r="P142" s="198"/>
      <c r="Q142" s="198"/>
      <c r="R142" s="198"/>
      <c r="S142" s="198"/>
      <c r="T142" s="198"/>
      <c r="U142" s="198"/>
      <c r="V142" s="198"/>
      <c r="W142" s="198"/>
      <c r="X142" s="198"/>
      <c r="Y142" s="198"/>
      <c r="Z142" s="198"/>
      <c r="AA142" s="198"/>
      <c r="AB142" s="198"/>
      <c r="AC142" s="198"/>
      <c r="AD142" s="198"/>
      <c r="AE142" s="198"/>
      <c r="AF142" s="198"/>
      <c r="AG142" s="198"/>
      <c r="AH142" s="198"/>
      <c r="AI142" s="198"/>
      <c r="AJ142" s="198"/>
      <c r="AK142" s="198"/>
      <c r="AL142" s="198"/>
      <c r="AM142" s="198"/>
      <c r="AN142" s="198"/>
      <c r="AO142" s="198"/>
      <c r="AP142" s="198"/>
      <c r="AQ142" s="198"/>
      <c r="AR142" s="198"/>
      <c r="AS142" s="198"/>
      <c r="AT142" s="198"/>
      <c r="AU142" s="198"/>
      <c r="AV142" s="198"/>
      <c r="AW142" s="198"/>
      <c r="AX142" s="198"/>
      <c r="AY142" s="198"/>
      <c r="AZ142" s="198"/>
      <c r="BA142" s="198"/>
      <c r="BB142" s="198"/>
      <c r="BC142" s="198"/>
      <c r="BD142" s="198"/>
    </row>
    <row r="143" spans="3:56" x14ac:dyDescent="0.2">
      <c r="C143" s="198"/>
      <c r="D143" s="198"/>
      <c r="E143" s="198"/>
      <c r="F143" s="198"/>
      <c r="G143" s="198"/>
      <c r="H143" s="198"/>
      <c r="I143" s="198"/>
      <c r="J143" s="198"/>
      <c r="K143" s="198"/>
      <c r="L143" s="198"/>
      <c r="M143" s="198"/>
      <c r="N143" s="198"/>
      <c r="O143" s="198"/>
      <c r="P143" s="198"/>
      <c r="Q143" s="198"/>
      <c r="R143" s="198"/>
      <c r="S143" s="198"/>
      <c r="T143" s="198"/>
      <c r="U143" s="198"/>
      <c r="V143" s="198"/>
      <c r="W143" s="198"/>
      <c r="X143" s="198"/>
      <c r="Y143" s="198"/>
      <c r="Z143" s="198"/>
      <c r="AA143" s="198"/>
      <c r="AB143" s="198"/>
      <c r="AC143" s="198"/>
      <c r="AD143" s="198"/>
      <c r="AE143" s="198"/>
      <c r="AF143" s="198"/>
      <c r="AG143" s="198"/>
      <c r="AH143" s="198"/>
      <c r="AI143" s="198"/>
      <c r="AJ143" s="198"/>
      <c r="AK143" s="198"/>
      <c r="AL143" s="198"/>
      <c r="AM143" s="198"/>
      <c r="AN143" s="198"/>
      <c r="AO143" s="198"/>
      <c r="AP143" s="198"/>
      <c r="AQ143" s="198"/>
      <c r="AR143" s="198"/>
      <c r="AS143" s="198"/>
      <c r="AT143" s="198"/>
      <c r="AU143" s="198"/>
      <c r="AV143" s="198"/>
      <c r="AW143" s="198"/>
      <c r="AX143" s="198"/>
      <c r="AY143" s="198"/>
      <c r="AZ143" s="198"/>
      <c r="BA143" s="198"/>
      <c r="BB143" s="198"/>
      <c r="BC143" s="198"/>
      <c r="BD143" s="198"/>
    </row>
    <row r="144" spans="3:56" ht="23.25" x14ac:dyDescent="0.2">
      <c r="C144" s="199" t="s">
        <v>41</v>
      </c>
      <c r="D144" s="199"/>
      <c r="E144" s="199"/>
      <c r="F144" s="199"/>
      <c r="G144" s="199"/>
      <c r="H144" s="199"/>
      <c r="I144" s="199"/>
      <c r="J144" s="199"/>
      <c r="K144" s="199"/>
      <c r="L144" s="199"/>
      <c r="M144" s="199"/>
      <c r="N144" s="199"/>
      <c r="O144" s="199"/>
      <c r="P144" s="199"/>
      <c r="Q144" s="199"/>
      <c r="R144" s="199"/>
      <c r="S144" s="199"/>
      <c r="T144" s="199"/>
      <c r="U144" s="199"/>
      <c r="V144" s="199"/>
      <c r="W144" s="199"/>
      <c r="X144" s="199"/>
      <c r="Y144" s="199"/>
      <c r="Z144" s="199"/>
      <c r="AA144" s="199"/>
      <c r="AB144" s="199"/>
      <c r="AC144" s="199"/>
      <c r="AD144" s="199"/>
      <c r="AE144" s="199" t="s">
        <v>42</v>
      </c>
      <c r="AF144" s="199"/>
      <c r="AG144" s="199"/>
      <c r="AH144" s="199"/>
      <c r="AI144" s="199"/>
      <c r="AJ144" s="199"/>
      <c r="AK144" s="199"/>
      <c r="AL144" s="199"/>
      <c r="AM144" s="199"/>
      <c r="AN144" s="199"/>
      <c r="AO144" s="199"/>
      <c r="AP144" s="199"/>
      <c r="AQ144" s="199"/>
      <c r="AR144" s="199"/>
      <c r="AS144" s="199"/>
      <c r="AT144" s="199"/>
      <c r="AU144" s="199"/>
      <c r="AV144" s="199"/>
      <c r="AW144" s="199"/>
      <c r="AX144" s="199"/>
      <c r="AY144" s="199"/>
      <c r="AZ144" s="199"/>
      <c r="BA144" s="199"/>
      <c r="BB144" s="199"/>
      <c r="BC144" s="199"/>
      <c r="BD144" s="199"/>
    </row>
    <row r="145" spans="3:56" x14ac:dyDescent="0.2">
      <c r="C145" s="197" t="s">
        <v>0</v>
      </c>
      <c r="D145" s="197" t="s">
        <v>1</v>
      </c>
      <c r="E145" s="197" t="s">
        <v>2</v>
      </c>
      <c r="F145" s="197" t="s">
        <v>3</v>
      </c>
      <c r="G145" s="197" t="s">
        <v>4</v>
      </c>
      <c r="H145" s="197" t="s">
        <v>5</v>
      </c>
      <c r="I145" s="197" t="s">
        <v>6</v>
      </c>
      <c r="J145" s="197" t="s">
        <v>7</v>
      </c>
      <c r="K145" s="197" t="s">
        <v>8</v>
      </c>
      <c r="L145" s="197" t="s">
        <v>9</v>
      </c>
      <c r="M145" s="197" t="s">
        <v>10</v>
      </c>
      <c r="N145" s="197" t="s">
        <v>11</v>
      </c>
      <c r="O145" s="4"/>
      <c r="P145" s="197" t="s">
        <v>40</v>
      </c>
      <c r="Q145" s="197"/>
      <c r="R145" s="197"/>
      <c r="S145" s="197"/>
      <c r="T145" s="197"/>
      <c r="U145" s="197"/>
      <c r="V145" s="197"/>
      <c r="W145" s="197" t="s">
        <v>13</v>
      </c>
      <c r="X145" s="197" t="s">
        <v>14</v>
      </c>
      <c r="Y145" s="197" t="s">
        <v>15</v>
      </c>
      <c r="Z145" s="197" t="s">
        <v>16</v>
      </c>
      <c r="AA145" s="197" t="s">
        <v>17</v>
      </c>
      <c r="AB145" s="197" t="s">
        <v>18</v>
      </c>
      <c r="AC145" s="197" t="s">
        <v>19</v>
      </c>
      <c r="AD145" s="197" t="s">
        <v>20</v>
      </c>
      <c r="AE145" s="197" t="s">
        <v>21</v>
      </c>
      <c r="AF145" s="197" t="s">
        <v>22</v>
      </c>
      <c r="AG145" s="197" t="s">
        <v>23</v>
      </c>
      <c r="AH145" s="197" t="s">
        <v>24</v>
      </c>
      <c r="AI145" s="197" t="s">
        <v>25</v>
      </c>
      <c r="AJ145" s="197" t="s">
        <v>26</v>
      </c>
      <c r="AK145" s="197" t="s">
        <v>27</v>
      </c>
      <c r="AL145" s="197" t="s">
        <v>28</v>
      </c>
      <c r="AM145" s="197" t="s">
        <v>29</v>
      </c>
      <c r="AN145" s="197" t="s">
        <v>1</v>
      </c>
      <c r="AO145" s="197" t="s">
        <v>30</v>
      </c>
      <c r="AP145" s="5"/>
      <c r="AQ145" s="197" t="s">
        <v>31</v>
      </c>
      <c r="AR145" s="197" t="s">
        <v>32</v>
      </c>
      <c r="AS145" s="197" t="s">
        <v>33</v>
      </c>
      <c r="AT145" s="197" t="s">
        <v>34</v>
      </c>
      <c r="AU145" s="197" t="s">
        <v>35</v>
      </c>
      <c r="AV145" s="197" t="s">
        <v>36</v>
      </c>
      <c r="AW145" s="197"/>
      <c r="AX145" s="197"/>
      <c r="AY145" s="197" t="s">
        <v>37</v>
      </c>
      <c r="AZ145" s="197" t="s">
        <v>38</v>
      </c>
      <c r="BA145" s="5"/>
      <c r="BB145" s="5"/>
      <c r="BC145" s="5"/>
      <c r="BD145" s="197" t="s">
        <v>39</v>
      </c>
    </row>
    <row r="146" spans="3:56" x14ac:dyDescent="0.2">
      <c r="C146" s="197"/>
      <c r="D146" s="197"/>
      <c r="E146" s="197"/>
      <c r="F146" s="197"/>
      <c r="G146" s="197"/>
      <c r="H146" s="197"/>
      <c r="I146" s="197"/>
      <c r="J146" s="197"/>
      <c r="K146" s="197"/>
      <c r="L146" s="197"/>
      <c r="M146" s="197"/>
      <c r="N146" s="197"/>
      <c r="O146" s="4"/>
      <c r="P146" s="3">
        <v>2013</v>
      </c>
      <c r="Q146" s="3">
        <v>2014</v>
      </c>
      <c r="R146" s="3">
        <v>2015</v>
      </c>
      <c r="S146" s="3">
        <v>2016</v>
      </c>
      <c r="T146" s="3"/>
      <c r="U146" s="3"/>
      <c r="V146" s="3" t="s">
        <v>12</v>
      </c>
      <c r="W146" s="197"/>
      <c r="X146" s="197"/>
      <c r="Y146" s="197"/>
      <c r="Z146" s="197"/>
      <c r="AA146" s="197"/>
      <c r="AB146" s="197"/>
      <c r="AC146" s="197"/>
      <c r="AD146" s="197"/>
      <c r="AE146" s="197"/>
      <c r="AF146" s="197"/>
      <c r="AG146" s="197"/>
      <c r="AH146" s="197"/>
      <c r="AI146" s="197"/>
      <c r="AJ146" s="197"/>
      <c r="AK146" s="197"/>
      <c r="AL146" s="197"/>
      <c r="AM146" s="197"/>
      <c r="AN146" s="197"/>
      <c r="AO146" s="197"/>
      <c r="AP146" s="5"/>
      <c r="AQ146" s="197"/>
      <c r="AR146" s="197"/>
      <c r="AS146" s="197"/>
      <c r="AT146" s="197"/>
      <c r="AU146" s="197"/>
      <c r="AV146" s="197"/>
      <c r="AW146" s="197"/>
      <c r="AX146" s="197"/>
      <c r="AY146" s="197"/>
      <c r="AZ146" s="197"/>
      <c r="BA146" s="5"/>
      <c r="BB146" s="5"/>
      <c r="BC146" s="5"/>
      <c r="BD146" s="197"/>
    </row>
    <row r="147" spans="3:56" x14ac:dyDescent="0.2">
      <c r="C147" s="2" t="s">
        <v>45</v>
      </c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</row>
    <row r="148" spans="3:56" x14ac:dyDescent="0.2">
      <c r="C148" s="2" t="s">
        <v>46</v>
      </c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</row>
    <row r="149" spans="3:56" x14ac:dyDescent="0.2">
      <c r="C149" s="2" t="s">
        <v>47</v>
      </c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</row>
    <row r="150" spans="3:56" x14ac:dyDescent="0.2">
      <c r="C150" s="2" t="s">
        <v>48</v>
      </c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</row>
    <row r="151" spans="3:56" x14ac:dyDescent="0.2">
      <c r="C151" s="2" t="s">
        <v>49</v>
      </c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</row>
    <row r="152" spans="3:56" x14ac:dyDescent="0.2">
      <c r="C152" s="2" t="s">
        <v>50</v>
      </c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</row>
    <row r="153" spans="3:56" x14ac:dyDescent="0.2">
      <c r="C153" s="2" t="s">
        <v>51</v>
      </c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</row>
    <row r="154" spans="3:56" x14ac:dyDescent="0.2">
      <c r="C154" s="2" t="s">
        <v>52</v>
      </c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</row>
    <row r="155" spans="3:56" x14ac:dyDescent="0.2">
      <c r="C155" s="2" t="s">
        <v>53</v>
      </c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</row>
    <row r="156" spans="3:56" x14ac:dyDescent="0.2">
      <c r="C156" s="2" t="s">
        <v>54</v>
      </c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</row>
    <row r="157" spans="3:56" x14ac:dyDescent="0.2">
      <c r="C157" s="2" t="s">
        <v>55</v>
      </c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</row>
    <row r="158" spans="3:56" x14ac:dyDescent="0.2">
      <c r="C158" s="2" t="s">
        <v>56</v>
      </c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</row>
    <row r="159" spans="3:56" x14ac:dyDescent="0.2">
      <c r="C159" s="2" t="s">
        <v>57</v>
      </c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</row>
    <row r="160" spans="3:56" x14ac:dyDescent="0.2">
      <c r="C160" s="2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</row>
    <row r="161" spans="3:56" x14ac:dyDescent="0.2">
      <c r="C161" s="2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</row>
    <row r="165" spans="3:56" x14ac:dyDescent="0.2">
      <c r="C165" s="198" t="s">
        <v>44</v>
      </c>
      <c r="D165" s="198"/>
      <c r="E165" s="198"/>
      <c r="F165" s="198"/>
      <c r="G165" s="198"/>
      <c r="H165" s="198"/>
      <c r="I165" s="198"/>
      <c r="J165" s="198"/>
      <c r="K165" s="198"/>
      <c r="L165" s="198"/>
      <c r="M165" s="198"/>
      <c r="N165" s="198"/>
      <c r="O165" s="198"/>
      <c r="P165" s="198"/>
      <c r="Q165" s="198"/>
      <c r="R165" s="198"/>
      <c r="S165" s="198"/>
      <c r="T165" s="198"/>
      <c r="U165" s="198"/>
      <c r="V165" s="198"/>
      <c r="W165" s="198"/>
      <c r="X165" s="198"/>
      <c r="Y165" s="198"/>
      <c r="Z165" s="198"/>
      <c r="AA165" s="198"/>
      <c r="AB165" s="198"/>
      <c r="AC165" s="198"/>
      <c r="AD165" s="198"/>
      <c r="AE165" s="198"/>
      <c r="AF165" s="198"/>
      <c r="AG165" s="198"/>
      <c r="AH165" s="198"/>
      <c r="AI165" s="198"/>
      <c r="AJ165" s="198"/>
      <c r="AK165" s="198"/>
      <c r="AL165" s="198"/>
      <c r="AM165" s="198"/>
      <c r="AN165" s="198"/>
      <c r="AO165" s="198"/>
      <c r="AP165" s="198"/>
      <c r="AQ165" s="198"/>
      <c r="AR165" s="198"/>
      <c r="AS165" s="198"/>
      <c r="AT165" s="198"/>
      <c r="AU165" s="198"/>
      <c r="AV165" s="198"/>
      <c r="AW165" s="198"/>
      <c r="AX165" s="198"/>
      <c r="AY165" s="198"/>
      <c r="AZ165" s="198"/>
      <c r="BA165" s="198"/>
      <c r="BB165" s="198"/>
      <c r="BC165" s="198"/>
      <c r="BD165" s="198"/>
    </row>
    <row r="166" spans="3:56" x14ac:dyDescent="0.2">
      <c r="C166" s="198"/>
      <c r="D166" s="198"/>
      <c r="E166" s="198"/>
      <c r="F166" s="198"/>
      <c r="G166" s="198"/>
      <c r="H166" s="198"/>
      <c r="I166" s="198"/>
      <c r="J166" s="198"/>
      <c r="K166" s="198"/>
      <c r="L166" s="198"/>
      <c r="M166" s="198"/>
      <c r="N166" s="198"/>
      <c r="O166" s="198"/>
      <c r="P166" s="198"/>
      <c r="Q166" s="198"/>
      <c r="R166" s="198"/>
      <c r="S166" s="198"/>
      <c r="T166" s="198"/>
      <c r="U166" s="198"/>
      <c r="V166" s="198"/>
      <c r="W166" s="198"/>
      <c r="X166" s="198"/>
      <c r="Y166" s="198"/>
      <c r="Z166" s="198"/>
      <c r="AA166" s="198"/>
      <c r="AB166" s="198"/>
      <c r="AC166" s="198"/>
      <c r="AD166" s="198"/>
      <c r="AE166" s="198"/>
      <c r="AF166" s="198"/>
      <c r="AG166" s="198"/>
      <c r="AH166" s="198"/>
      <c r="AI166" s="198"/>
      <c r="AJ166" s="198"/>
      <c r="AK166" s="198"/>
      <c r="AL166" s="198"/>
      <c r="AM166" s="198"/>
      <c r="AN166" s="198"/>
      <c r="AO166" s="198"/>
      <c r="AP166" s="198"/>
      <c r="AQ166" s="198"/>
      <c r="AR166" s="198"/>
      <c r="AS166" s="198"/>
      <c r="AT166" s="198"/>
      <c r="AU166" s="198"/>
      <c r="AV166" s="198"/>
      <c r="AW166" s="198"/>
      <c r="AX166" s="198"/>
      <c r="AY166" s="198"/>
      <c r="AZ166" s="198"/>
      <c r="BA166" s="198"/>
      <c r="BB166" s="198"/>
      <c r="BC166" s="198"/>
      <c r="BD166" s="198"/>
    </row>
    <row r="167" spans="3:56" ht="23.25" x14ac:dyDescent="0.2">
      <c r="C167" s="199" t="s">
        <v>41</v>
      </c>
      <c r="D167" s="199"/>
      <c r="E167" s="199"/>
      <c r="F167" s="199"/>
      <c r="G167" s="199"/>
      <c r="H167" s="199"/>
      <c r="I167" s="199"/>
      <c r="J167" s="199"/>
      <c r="K167" s="199"/>
      <c r="L167" s="199"/>
      <c r="M167" s="199"/>
      <c r="N167" s="199"/>
      <c r="O167" s="199"/>
      <c r="P167" s="199"/>
      <c r="Q167" s="199"/>
      <c r="R167" s="199"/>
      <c r="S167" s="199"/>
      <c r="T167" s="199"/>
      <c r="U167" s="199"/>
      <c r="V167" s="199"/>
      <c r="W167" s="199"/>
      <c r="X167" s="199"/>
      <c r="Y167" s="199"/>
      <c r="Z167" s="199"/>
      <c r="AA167" s="199"/>
      <c r="AB167" s="199"/>
      <c r="AC167" s="199"/>
      <c r="AD167" s="199"/>
      <c r="AE167" s="199" t="s">
        <v>42</v>
      </c>
      <c r="AF167" s="199"/>
      <c r="AG167" s="199"/>
      <c r="AH167" s="199"/>
      <c r="AI167" s="199"/>
      <c r="AJ167" s="199"/>
      <c r="AK167" s="199"/>
      <c r="AL167" s="199"/>
      <c r="AM167" s="199"/>
      <c r="AN167" s="199"/>
      <c r="AO167" s="199"/>
      <c r="AP167" s="199"/>
      <c r="AQ167" s="199"/>
      <c r="AR167" s="199"/>
      <c r="AS167" s="199"/>
      <c r="AT167" s="199"/>
      <c r="AU167" s="199"/>
      <c r="AV167" s="199"/>
      <c r="AW167" s="199"/>
      <c r="AX167" s="199"/>
      <c r="AY167" s="199"/>
      <c r="AZ167" s="199"/>
      <c r="BA167" s="199"/>
      <c r="BB167" s="199"/>
      <c r="BC167" s="199"/>
      <c r="BD167" s="199"/>
    </row>
    <row r="168" spans="3:56" x14ac:dyDescent="0.2">
      <c r="C168" s="197" t="s">
        <v>0</v>
      </c>
      <c r="D168" s="197" t="s">
        <v>1</v>
      </c>
      <c r="E168" s="197" t="s">
        <v>2</v>
      </c>
      <c r="F168" s="197" t="s">
        <v>3</v>
      </c>
      <c r="G168" s="197" t="s">
        <v>4</v>
      </c>
      <c r="H168" s="197" t="s">
        <v>5</v>
      </c>
      <c r="I168" s="197" t="s">
        <v>6</v>
      </c>
      <c r="J168" s="197" t="s">
        <v>7</v>
      </c>
      <c r="K168" s="197" t="s">
        <v>8</v>
      </c>
      <c r="L168" s="197" t="s">
        <v>9</v>
      </c>
      <c r="M168" s="197" t="s">
        <v>10</v>
      </c>
      <c r="N168" s="197" t="s">
        <v>11</v>
      </c>
      <c r="O168" s="4"/>
      <c r="P168" s="197" t="s">
        <v>40</v>
      </c>
      <c r="Q168" s="197"/>
      <c r="R168" s="197"/>
      <c r="S168" s="197"/>
      <c r="T168" s="197"/>
      <c r="U168" s="197"/>
      <c r="V168" s="197"/>
      <c r="W168" s="197" t="s">
        <v>13</v>
      </c>
      <c r="X168" s="197" t="s">
        <v>14</v>
      </c>
      <c r="Y168" s="197" t="s">
        <v>15</v>
      </c>
      <c r="Z168" s="197" t="s">
        <v>16</v>
      </c>
      <c r="AA168" s="197" t="s">
        <v>17</v>
      </c>
      <c r="AB168" s="197" t="s">
        <v>18</v>
      </c>
      <c r="AC168" s="197" t="s">
        <v>19</v>
      </c>
      <c r="AD168" s="197" t="s">
        <v>20</v>
      </c>
      <c r="AE168" s="197" t="s">
        <v>21</v>
      </c>
      <c r="AF168" s="197" t="s">
        <v>22</v>
      </c>
      <c r="AG168" s="197" t="s">
        <v>23</v>
      </c>
      <c r="AH168" s="197" t="s">
        <v>24</v>
      </c>
      <c r="AI168" s="197" t="s">
        <v>25</v>
      </c>
      <c r="AJ168" s="197" t="s">
        <v>26</v>
      </c>
      <c r="AK168" s="197" t="s">
        <v>27</v>
      </c>
      <c r="AL168" s="197" t="s">
        <v>28</v>
      </c>
      <c r="AM168" s="197" t="s">
        <v>29</v>
      </c>
      <c r="AN168" s="197" t="s">
        <v>1</v>
      </c>
      <c r="AO168" s="197" t="s">
        <v>30</v>
      </c>
      <c r="AP168" s="5"/>
      <c r="AQ168" s="197" t="s">
        <v>31</v>
      </c>
      <c r="AR168" s="197" t="s">
        <v>32</v>
      </c>
      <c r="AS168" s="197" t="s">
        <v>33</v>
      </c>
      <c r="AT168" s="197" t="s">
        <v>34</v>
      </c>
      <c r="AU168" s="197" t="s">
        <v>35</v>
      </c>
      <c r="AV168" s="197" t="s">
        <v>36</v>
      </c>
      <c r="AW168" s="197"/>
      <c r="AX168" s="197"/>
      <c r="AY168" s="197" t="s">
        <v>37</v>
      </c>
      <c r="AZ168" s="197" t="s">
        <v>38</v>
      </c>
      <c r="BA168" s="5"/>
      <c r="BB168" s="5"/>
      <c r="BC168" s="5"/>
      <c r="BD168" s="197" t="s">
        <v>39</v>
      </c>
    </row>
    <row r="169" spans="3:56" x14ac:dyDescent="0.2">
      <c r="C169" s="197"/>
      <c r="D169" s="197"/>
      <c r="E169" s="197"/>
      <c r="F169" s="197"/>
      <c r="G169" s="197"/>
      <c r="H169" s="197"/>
      <c r="I169" s="197"/>
      <c r="J169" s="197"/>
      <c r="K169" s="197"/>
      <c r="L169" s="197"/>
      <c r="M169" s="197"/>
      <c r="N169" s="197"/>
      <c r="O169" s="4"/>
      <c r="P169" s="3">
        <v>2013</v>
      </c>
      <c r="Q169" s="3">
        <v>2014</v>
      </c>
      <c r="R169" s="3">
        <v>2015</v>
      </c>
      <c r="S169" s="3">
        <v>2016</v>
      </c>
      <c r="T169" s="3"/>
      <c r="U169" s="3"/>
      <c r="V169" s="3" t="s">
        <v>12</v>
      </c>
      <c r="W169" s="197"/>
      <c r="X169" s="197"/>
      <c r="Y169" s="197"/>
      <c r="Z169" s="197"/>
      <c r="AA169" s="197"/>
      <c r="AB169" s="197"/>
      <c r="AC169" s="197"/>
      <c r="AD169" s="197"/>
      <c r="AE169" s="197"/>
      <c r="AF169" s="197"/>
      <c r="AG169" s="197"/>
      <c r="AH169" s="197"/>
      <c r="AI169" s="197"/>
      <c r="AJ169" s="197"/>
      <c r="AK169" s="197"/>
      <c r="AL169" s="197"/>
      <c r="AM169" s="197"/>
      <c r="AN169" s="197"/>
      <c r="AO169" s="197"/>
      <c r="AP169" s="5"/>
      <c r="AQ169" s="197"/>
      <c r="AR169" s="197"/>
      <c r="AS169" s="197"/>
      <c r="AT169" s="197"/>
      <c r="AU169" s="197"/>
      <c r="AV169" s="197"/>
      <c r="AW169" s="197"/>
      <c r="AX169" s="197"/>
      <c r="AY169" s="197"/>
      <c r="AZ169" s="197"/>
      <c r="BA169" s="5"/>
      <c r="BB169" s="5"/>
      <c r="BC169" s="5"/>
      <c r="BD169" s="197"/>
    </row>
    <row r="170" spans="3:56" x14ac:dyDescent="0.2">
      <c r="C170" s="2" t="s">
        <v>45</v>
      </c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</row>
    <row r="171" spans="3:56" x14ac:dyDescent="0.2">
      <c r="C171" s="2" t="s">
        <v>46</v>
      </c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</row>
    <row r="172" spans="3:56" x14ac:dyDescent="0.2">
      <c r="C172" s="2" t="s">
        <v>47</v>
      </c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</row>
    <row r="173" spans="3:56" x14ac:dyDescent="0.2">
      <c r="C173" s="2" t="s">
        <v>48</v>
      </c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</row>
    <row r="174" spans="3:56" x14ac:dyDescent="0.2">
      <c r="C174" s="2" t="s">
        <v>49</v>
      </c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</row>
    <row r="175" spans="3:56" x14ac:dyDescent="0.2">
      <c r="C175" s="2" t="s">
        <v>50</v>
      </c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</row>
    <row r="176" spans="3:56" x14ac:dyDescent="0.2">
      <c r="C176" s="2" t="s">
        <v>51</v>
      </c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</row>
    <row r="177" spans="3:56" x14ac:dyDescent="0.2">
      <c r="C177" s="2" t="s">
        <v>52</v>
      </c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</row>
    <row r="178" spans="3:56" x14ac:dyDescent="0.2">
      <c r="C178" s="2" t="s">
        <v>53</v>
      </c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</row>
    <row r="179" spans="3:56" x14ac:dyDescent="0.2">
      <c r="C179" s="2" t="s">
        <v>54</v>
      </c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</row>
    <row r="180" spans="3:56" x14ac:dyDescent="0.2">
      <c r="C180" s="2" t="s">
        <v>55</v>
      </c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</row>
    <row r="181" spans="3:56" x14ac:dyDescent="0.2">
      <c r="C181" s="2" t="s">
        <v>56</v>
      </c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</row>
    <row r="182" spans="3:56" x14ac:dyDescent="0.2">
      <c r="C182" s="2" t="s">
        <v>57</v>
      </c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</row>
    <row r="183" spans="3:56" x14ac:dyDescent="0.2">
      <c r="C183" s="2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</row>
    <row r="184" spans="3:56" x14ac:dyDescent="0.2">
      <c r="C184" s="2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</row>
    <row r="188" spans="3:56" x14ac:dyDescent="0.2">
      <c r="C188" s="198" t="s">
        <v>44</v>
      </c>
      <c r="D188" s="198"/>
      <c r="E188" s="198"/>
      <c r="F188" s="198"/>
      <c r="G188" s="198"/>
      <c r="H188" s="198"/>
      <c r="I188" s="198"/>
      <c r="J188" s="198"/>
      <c r="K188" s="198"/>
      <c r="L188" s="198"/>
      <c r="M188" s="198"/>
      <c r="N188" s="198"/>
      <c r="O188" s="198"/>
      <c r="P188" s="198"/>
      <c r="Q188" s="198"/>
      <c r="R188" s="198"/>
      <c r="S188" s="198"/>
      <c r="T188" s="198"/>
      <c r="U188" s="198"/>
      <c r="V188" s="198"/>
      <c r="W188" s="198"/>
      <c r="X188" s="198"/>
      <c r="Y188" s="198"/>
      <c r="Z188" s="198"/>
      <c r="AA188" s="198"/>
      <c r="AB188" s="198"/>
      <c r="AC188" s="198"/>
      <c r="AD188" s="198"/>
      <c r="AE188" s="198"/>
      <c r="AF188" s="198"/>
      <c r="AG188" s="198"/>
      <c r="AH188" s="198"/>
      <c r="AI188" s="198"/>
      <c r="AJ188" s="198"/>
      <c r="AK188" s="198"/>
      <c r="AL188" s="198"/>
      <c r="AM188" s="198"/>
      <c r="AN188" s="198"/>
      <c r="AO188" s="198"/>
      <c r="AP188" s="198"/>
      <c r="AQ188" s="198"/>
      <c r="AR188" s="198"/>
      <c r="AS188" s="198"/>
      <c r="AT188" s="198"/>
      <c r="AU188" s="198"/>
      <c r="AV188" s="198"/>
      <c r="AW188" s="198"/>
      <c r="AX188" s="198"/>
      <c r="AY188" s="198"/>
      <c r="AZ188" s="198"/>
      <c r="BA188" s="198"/>
      <c r="BB188" s="198"/>
      <c r="BC188" s="198"/>
      <c r="BD188" s="198"/>
    </row>
    <row r="189" spans="3:56" x14ac:dyDescent="0.2">
      <c r="C189" s="198"/>
      <c r="D189" s="198"/>
      <c r="E189" s="198"/>
      <c r="F189" s="198"/>
      <c r="G189" s="198"/>
      <c r="H189" s="198"/>
      <c r="I189" s="198"/>
      <c r="J189" s="198"/>
      <c r="K189" s="198"/>
      <c r="L189" s="198"/>
      <c r="M189" s="198"/>
      <c r="N189" s="198"/>
      <c r="O189" s="198"/>
      <c r="P189" s="198"/>
      <c r="Q189" s="198"/>
      <c r="R189" s="198"/>
      <c r="S189" s="198"/>
      <c r="T189" s="198"/>
      <c r="U189" s="198"/>
      <c r="V189" s="198"/>
      <c r="W189" s="198"/>
      <c r="X189" s="198"/>
      <c r="Y189" s="198"/>
      <c r="Z189" s="198"/>
      <c r="AA189" s="198"/>
      <c r="AB189" s="198"/>
      <c r="AC189" s="198"/>
      <c r="AD189" s="198"/>
      <c r="AE189" s="198"/>
      <c r="AF189" s="198"/>
      <c r="AG189" s="198"/>
      <c r="AH189" s="198"/>
      <c r="AI189" s="198"/>
      <c r="AJ189" s="198"/>
      <c r="AK189" s="198"/>
      <c r="AL189" s="198"/>
      <c r="AM189" s="198"/>
      <c r="AN189" s="198"/>
      <c r="AO189" s="198"/>
      <c r="AP189" s="198"/>
      <c r="AQ189" s="198"/>
      <c r="AR189" s="198"/>
      <c r="AS189" s="198"/>
      <c r="AT189" s="198"/>
      <c r="AU189" s="198"/>
      <c r="AV189" s="198"/>
      <c r="AW189" s="198"/>
      <c r="AX189" s="198"/>
      <c r="AY189" s="198"/>
      <c r="AZ189" s="198"/>
      <c r="BA189" s="198"/>
      <c r="BB189" s="198"/>
      <c r="BC189" s="198"/>
      <c r="BD189" s="198"/>
    </row>
    <row r="190" spans="3:56" ht="23.25" x14ac:dyDescent="0.2">
      <c r="C190" s="199" t="s">
        <v>41</v>
      </c>
      <c r="D190" s="199"/>
      <c r="E190" s="199"/>
      <c r="F190" s="199"/>
      <c r="G190" s="199"/>
      <c r="H190" s="199"/>
      <c r="I190" s="199"/>
      <c r="J190" s="199"/>
      <c r="K190" s="199"/>
      <c r="L190" s="199"/>
      <c r="M190" s="199"/>
      <c r="N190" s="199"/>
      <c r="O190" s="199"/>
      <c r="P190" s="199"/>
      <c r="Q190" s="199"/>
      <c r="R190" s="199"/>
      <c r="S190" s="199"/>
      <c r="T190" s="199"/>
      <c r="U190" s="199"/>
      <c r="V190" s="199"/>
      <c r="W190" s="199"/>
      <c r="X190" s="199"/>
      <c r="Y190" s="199"/>
      <c r="Z190" s="199"/>
      <c r="AA190" s="199"/>
      <c r="AB190" s="199"/>
      <c r="AC190" s="199"/>
      <c r="AD190" s="199"/>
      <c r="AE190" s="199" t="s">
        <v>42</v>
      </c>
      <c r="AF190" s="199"/>
      <c r="AG190" s="199"/>
      <c r="AH190" s="199"/>
      <c r="AI190" s="199"/>
      <c r="AJ190" s="199"/>
      <c r="AK190" s="199"/>
      <c r="AL190" s="199"/>
      <c r="AM190" s="199"/>
      <c r="AN190" s="199"/>
      <c r="AO190" s="199"/>
      <c r="AP190" s="199"/>
      <c r="AQ190" s="199"/>
      <c r="AR190" s="199"/>
      <c r="AS190" s="199"/>
      <c r="AT190" s="199"/>
      <c r="AU190" s="199"/>
      <c r="AV190" s="199"/>
      <c r="AW190" s="199"/>
      <c r="AX190" s="199"/>
      <c r="AY190" s="199"/>
      <c r="AZ190" s="199"/>
      <c r="BA190" s="199"/>
      <c r="BB190" s="199"/>
      <c r="BC190" s="199"/>
      <c r="BD190" s="199"/>
    </row>
    <row r="191" spans="3:56" x14ac:dyDescent="0.2">
      <c r="C191" s="197" t="s">
        <v>0</v>
      </c>
      <c r="D191" s="197" t="s">
        <v>1</v>
      </c>
      <c r="E191" s="197" t="s">
        <v>2</v>
      </c>
      <c r="F191" s="197" t="s">
        <v>3</v>
      </c>
      <c r="G191" s="197" t="s">
        <v>4</v>
      </c>
      <c r="H191" s="197" t="s">
        <v>5</v>
      </c>
      <c r="I191" s="197" t="s">
        <v>6</v>
      </c>
      <c r="J191" s="197" t="s">
        <v>7</v>
      </c>
      <c r="K191" s="197" t="s">
        <v>8</v>
      </c>
      <c r="L191" s="197" t="s">
        <v>9</v>
      </c>
      <c r="M191" s="197" t="s">
        <v>10</v>
      </c>
      <c r="N191" s="197" t="s">
        <v>11</v>
      </c>
      <c r="O191" s="4"/>
      <c r="P191" s="197" t="s">
        <v>40</v>
      </c>
      <c r="Q191" s="197"/>
      <c r="R191" s="197"/>
      <c r="S191" s="197"/>
      <c r="T191" s="197"/>
      <c r="U191" s="197"/>
      <c r="V191" s="197"/>
      <c r="W191" s="197" t="s">
        <v>13</v>
      </c>
      <c r="X191" s="197" t="s">
        <v>14</v>
      </c>
      <c r="Y191" s="197" t="s">
        <v>15</v>
      </c>
      <c r="Z191" s="197" t="s">
        <v>16</v>
      </c>
      <c r="AA191" s="197" t="s">
        <v>17</v>
      </c>
      <c r="AB191" s="197" t="s">
        <v>18</v>
      </c>
      <c r="AC191" s="197" t="s">
        <v>19</v>
      </c>
      <c r="AD191" s="197" t="s">
        <v>20</v>
      </c>
      <c r="AE191" s="197" t="s">
        <v>21</v>
      </c>
      <c r="AF191" s="197" t="s">
        <v>22</v>
      </c>
      <c r="AG191" s="197" t="s">
        <v>23</v>
      </c>
      <c r="AH191" s="197" t="s">
        <v>24</v>
      </c>
      <c r="AI191" s="197" t="s">
        <v>25</v>
      </c>
      <c r="AJ191" s="197" t="s">
        <v>26</v>
      </c>
      <c r="AK191" s="197" t="s">
        <v>27</v>
      </c>
      <c r="AL191" s="197" t="s">
        <v>28</v>
      </c>
      <c r="AM191" s="197" t="s">
        <v>29</v>
      </c>
      <c r="AN191" s="197" t="s">
        <v>1</v>
      </c>
      <c r="AO191" s="197" t="s">
        <v>30</v>
      </c>
      <c r="AP191" s="5"/>
      <c r="AQ191" s="197" t="s">
        <v>31</v>
      </c>
      <c r="AR191" s="197" t="s">
        <v>32</v>
      </c>
      <c r="AS191" s="197" t="s">
        <v>33</v>
      </c>
      <c r="AT191" s="197" t="s">
        <v>34</v>
      </c>
      <c r="AU191" s="197" t="s">
        <v>35</v>
      </c>
      <c r="AV191" s="197" t="s">
        <v>36</v>
      </c>
      <c r="AW191" s="197"/>
      <c r="AX191" s="197"/>
      <c r="AY191" s="197" t="s">
        <v>37</v>
      </c>
      <c r="AZ191" s="197" t="s">
        <v>38</v>
      </c>
      <c r="BA191" s="5"/>
      <c r="BB191" s="5"/>
      <c r="BC191" s="5"/>
      <c r="BD191" s="197" t="s">
        <v>39</v>
      </c>
    </row>
    <row r="192" spans="3:56" x14ac:dyDescent="0.2">
      <c r="C192" s="197"/>
      <c r="D192" s="197"/>
      <c r="E192" s="197"/>
      <c r="F192" s="197"/>
      <c r="G192" s="197"/>
      <c r="H192" s="197"/>
      <c r="I192" s="197"/>
      <c r="J192" s="197"/>
      <c r="K192" s="197"/>
      <c r="L192" s="197"/>
      <c r="M192" s="197"/>
      <c r="N192" s="197"/>
      <c r="O192" s="4"/>
      <c r="P192" s="3">
        <v>2013</v>
      </c>
      <c r="Q192" s="3">
        <v>2014</v>
      </c>
      <c r="R192" s="3">
        <v>2015</v>
      </c>
      <c r="S192" s="3">
        <v>2016</v>
      </c>
      <c r="T192" s="3"/>
      <c r="U192" s="3"/>
      <c r="V192" s="3" t="s">
        <v>12</v>
      </c>
      <c r="W192" s="197"/>
      <c r="X192" s="197"/>
      <c r="Y192" s="197"/>
      <c r="Z192" s="197"/>
      <c r="AA192" s="197"/>
      <c r="AB192" s="197"/>
      <c r="AC192" s="197"/>
      <c r="AD192" s="197"/>
      <c r="AE192" s="197"/>
      <c r="AF192" s="197"/>
      <c r="AG192" s="197"/>
      <c r="AH192" s="197"/>
      <c r="AI192" s="197"/>
      <c r="AJ192" s="197"/>
      <c r="AK192" s="197"/>
      <c r="AL192" s="197"/>
      <c r="AM192" s="197"/>
      <c r="AN192" s="197"/>
      <c r="AO192" s="197"/>
      <c r="AP192" s="5"/>
      <c r="AQ192" s="197"/>
      <c r="AR192" s="197"/>
      <c r="AS192" s="197"/>
      <c r="AT192" s="197"/>
      <c r="AU192" s="197"/>
      <c r="AV192" s="197"/>
      <c r="AW192" s="197"/>
      <c r="AX192" s="197"/>
      <c r="AY192" s="197"/>
      <c r="AZ192" s="197"/>
      <c r="BA192" s="5"/>
      <c r="BB192" s="5"/>
      <c r="BC192" s="5"/>
      <c r="BD192" s="197"/>
    </row>
    <row r="193" spans="3:56" x14ac:dyDescent="0.2">
      <c r="C193" s="2" t="s">
        <v>45</v>
      </c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</row>
    <row r="194" spans="3:56" x14ac:dyDescent="0.2">
      <c r="C194" s="2" t="s">
        <v>46</v>
      </c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</row>
    <row r="195" spans="3:56" x14ac:dyDescent="0.2">
      <c r="C195" s="2" t="s">
        <v>47</v>
      </c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</row>
    <row r="196" spans="3:56" x14ac:dyDescent="0.2">
      <c r="C196" s="2" t="s">
        <v>48</v>
      </c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</row>
    <row r="197" spans="3:56" x14ac:dyDescent="0.2">
      <c r="C197" s="2" t="s">
        <v>49</v>
      </c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</row>
    <row r="198" spans="3:56" x14ac:dyDescent="0.2">
      <c r="C198" s="2" t="s">
        <v>50</v>
      </c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</row>
    <row r="199" spans="3:56" x14ac:dyDescent="0.2">
      <c r="C199" s="2" t="s">
        <v>51</v>
      </c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</row>
    <row r="200" spans="3:56" x14ac:dyDescent="0.2">
      <c r="C200" s="2" t="s">
        <v>52</v>
      </c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</row>
    <row r="201" spans="3:56" x14ac:dyDescent="0.2">
      <c r="C201" s="2" t="s">
        <v>53</v>
      </c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</row>
    <row r="202" spans="3:56" x14ac:dyDescent="0.2">
      <c r="C202" s="2" t="s">
        <v>54</v>
      </c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</row>
    <row r="203" spans="3:56" x14ac:dyDescent="0.2">
      <c r="C203" s="2" t="s">
        <v>55</v>
      </c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</row>
    <row r="204" spans="3:56" x14ac:dyDescent="0.2">
      <c r="C204" s="2" t="s">
        <v>56</v>
      </c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</row>
    <row r="205" spans="3:56" x14ac:dyDescent="0.2">
      <c r="C205" s="2" t="s">
        <v>57</v>
      </c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</row>
    <row r="206" spans="3:56" x14ac:dyDescent="0.2">
      <c r="C206" s="2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</row>
    <row r="207" spans="3:56" x14ac:dyDescent="0.2">
      <c r="C207" s="2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</row>
    <row r="211" spans="3:56" x14ac:dyDescent="0.2">
      <c r="C211" s="198" t="s">
        <v>44</v>
      </c>
      <c r="D211" s="198"/>
      <c r="E211" s="198"/>
      <c r="F211" s="198"/>
      <c r="G211" s="198"/>
      <c r="H211" s="198"/>
      <c r="I211" s="198"/>
      <c r="J211" s="198"/>
      <c r="K211" s="198"/>
      <c r="L211" s="198"/>
      <c r="M211" s="198"/>
      <c r="N211" s="198"/>
      <c r="O211" s="198"/>
      <c r="P211" s="198"/>
      <c r="Q211" s="198"/>
      <c r="R211" s="198"/>
      <c r="S211" s="198"/>
      <c r="T211" s="198"/>
      <c r="U211" s="198"/>
      <c r="V211" s="198"/>
      <c r="W211" s="198"/>
      <c r="X211" s="198"/>
      <c r="Y211" s="198"/>
      <c r="Z211" s="198"/>
      <c r="AA211" s="198"/>
      <c r="AB211" s="198"/>
      <c r="AC211" s="198"/>
      <c r="AD211" s="198"/>
      <c r="AE211" s="198"/>
      <c r="AF211" s="198"/>
      <c r="AG211" s="198"/>
      <c r="AH211" s="198"/>
      <c r="AI211" s="198"/>
      <c r="AJ211" s="198"/>
      <c r="AK211" s="198"/>
      <c r="AL211" s="198"/>
      <c r="AM211" s="198"/>
      <c r="AN211" s="198"/>
      <c r="AO211" s="198"/>
      <c r="AP211" s="198"/>
      <c r="AQ211" s="198"/>
      <c r="AR211" s="198"/>
      <c r="AS211" s="198"/>
      <c r="AT211" s="198"/>
      <c r="AU211" s="198"/>
      <c r="AV211" s="198"/>
      <c r="AW211" s="198"/>
      <c r="AX211" s="198"/>
      <c r="AY211" s="198"/>
      <c r="AZ211" s="198"/>
      <c r="BA211" s="198"/>
      <c r="BB211" s="198"/>
      <c r="BC211" s="198"/>
      <c r="BD211" s="198"/>
    </row>
    <row r="212" spans="3:56" x14ac:dyDescent="0.2">
      <c r="C212" s="198"/>
      <c r="D212" s="198"/>
      <c r="E212" s="198"/>
      <c r="F212" s="198"/>
      <c r="G212" s="198"/>
      <c r="H212" s="198"/>
      <c r="I212" s="198"/>
      <c r="J212" s="198"/>
      <c r="K212" s="198"/>
      <c r="L212" s="198"/>
      <c r="M212" s="198"/>
      <c r="N212" s="198"/>
      <c r="O212" s="198"/>
      <c r="P212" s="198"/>
      <c r="Q212" s="198"/>
      <c r="R212" s="198"/>
      <c r="S212" s="198"/>
      <c r="T212" s="198"/>
      <c r="U212" s="198"/>
      <c r="V212" s="198"/>
      <c r="W212" s="198"/>
      <c r="X212" s="198"/>
      <c r="Y212" s="198"/>
      <c r="Z212" s="198"/>
      <c r="AA212" s="198"/>
      <c r="AB212" s="198"/>
      <c r="AC212" s="198"/>
      <c r="AD212" s="198"/>
      <c r="AE212" s="198"/>
      <c r="AF212" s="198"/>
      <c r="AG212" s="198"/>
      <c r="AH212" s="198"/>
      <c r="AI212" s="198"/>
      <c r="AJ212" s="198"/>
      <c r="AK212" s="198"/>
      <c r="AL212" s="198"/>
      <c r="AM212" s="198"/>
      <c r="AN212" s="198"/>
      <c r="AO212" s="198"/>
      <c r="AP212" s="198"/>
      <c r="AQ212" s="198"/>
      <c r="AR212" s="198"/>
      <c r="AS212" s="198"/>
      <c r="AT212" s="198"/>
      <c r="AU212" s="198"/>
      <c r="AV212" s="198"/>
      <c r="AW212" s="198"/>
      <c r="AX212" s="198"/>
      <c r="AY212" s="198"/>
      <c r="AZ212" s="198"/>
      <c r="BA212" s="198"/>
      <c r="BB212" s="198"/>
      <c r="BC212" s="198"/>
      <c r="BD212" s="198"/>
    </row>
    <row r="213" spans="3:56" ht="23.25" x14ac:dyDescent="0.2">
      <c r="C213" s="199" t="s">
        <v>41</v>
      </c>
      <c r="D213" s="199"/>
      <c r="E213" s="199"/>
      <c r="F213" s="199"/>
      <c r="G213" s="199"/>
      <c r="H213" s="199"/>
      <c r="I213" s="199"/>
      <c r="J213" s="199"/>
      <c r="K213" s="199"/>
      <c r="L213" s="199"/>
      <c r="M213" s="199"/>
      <c r="N213" s="199"/>
      <c r="O213" s="199"/>
      <c r="P213" s="199"/>
      <c r="Q213" s="199"/>
      <c r="R213" s="199"/>
      <c r="S213" s="199"/>
      <c r="T213" s="199"/>
      <c r="U213" s="199"/>
      <c r="V213" s="199"/>
      <c r="W213" s="199"/>
      <c r="X213" s="199"/>
      <c r="Y213" s="199"/>
      <c r="Z213" s="199"/>
      <c r="AA213" s="199"/>
      <c r="AB213" s="199"/>
      <c r="AC213" s="199"/>
      <c r="AD213" s="199"/>
      <c r="AE213" s="199" t="s">
        <v>42</v>
      </c>
      <c r="AF213" s="199"/>
      <c r="AG213" s="199"/>
      <c r="AH213" s="199"/>
      <c r="AI213" s="199"/>
      <c r="AJ213" s="199"/>
      <c r="AK213" s="199"/>
      <c r="AL213" s="199"/>
      <c r="AM213" s="199"/>
      <c r="AN213" s="199"/>
      <c r="AO213" s="199"/>
      <c r="AP213" s="199"/>
      <c r="AQ213" s="199"/>
      <c r="AR213" s="199"/>
      <c r="AS213" s="199"/>
      <c r="AT213" s="199"/>
      <c r="AU213" s="199"/>
      <c r="AV213" s="199"/>
      <c r="AW213" s="199"/>
      <c r="AX213" s="199"/>
      <c r="AY213" s="199"/>
      <c r="AZ213" s="199"/>
      <c r="BA213" s="199"/>
      <c r="BB213" s="199"/>
      <c r="BC213" s="199"/>
      <c r="BD213" s="199"/>
    </row>
    <row r="214" spans="3:56" x14ac:dyDescent="0.2">
      <c r="C214" s="197" t="s">
        <v>0</v>
      </c>
      <c r="D214" s="197" t="s">
        <v>1</v>
      </c>
      <c r="E214" s="197" t="s">
        <v>2</v>
      </c>
      <c r="F214" s="197" t="s">
        <v>3</v>
      </c>
      <c r="G214" s="197" t="s">
        <v>4</v>
      </c>
      <c r="H214" s="197" t="s">
        <v>5</v>
      </c>
      <c r="I214" s="197" t="s">
        <v>6</v>
      </c>
      <c r="J214" s="197" t="s">
        <v>7</v>
      </c>
      <c r="K214" s="197" t="s">
        <v>8</v>
      </c>
      <c r="L214" s="197" t="s">
        <v>9</v>
      </c>
      <c r="M214" s="197" t="s">
        <v>10</v>
      </c>
      <c r="N214" s="197" t="s">
        <v>11</v>
      </c>
      <c r="O214" s="4"/>
      <c r="P214" s="197" t="s">
        <v>40</v>
      </c>
      <c r="Q214" s="197"/>
      <c r="R214" s="197"/>
      <c r="S214" s="197"/>
      <c r="T214" s="197"/>
      <c r="U214" s="197"/>
      <c r="V214" s="197"/>
      <c r="W214" s="197" t="s">
        <v>13</v>
      </c>
      <c r="X214" s="197" t="s">
        <v>14</v>
      </c>
      <c r="Y214" s="197" t="s">
        <v>15</v>
      </c>
      <c r="Z214" s="197" t="s">
        <v>16</v>
      </c>
      <c r="AA214" s="197" t="s">
        <v>17</v>
      </c>
      <c r="AB214" s="197" t="s">
        <v>18</v>
      </c>
      <c r="AC214" s="197" t="s">
        <v>19</v>
      </c>
      <c r="AD214" s="197" t="s">
        <v>20</v>
      </c>
      <c r="AE214" s="197" t="s">
        <v>21</v>
      </c>
      <c r="AF214" s="197" t="s">
        <v>22</v>
      </c>
      <c r="AG214" s="197" t="s">
        <v>23</v>
      </c>
      <c r="AH214" s="197" t="s">
        <v>24</v>
      </c>
      <c r="AI214" s="197" t="s">
        <v>25</v>
      </c>
      <c r="AJ214" s="197" t="s">
        <v>26</v>
      </c>
      <c r="AK214" s="197" t="s">
        <v>27</v>
      </c>
      <c r="AL214" s="197" t="s">
        <v>28</v>
      </c>
      <c r="AM214" s="197" t="s">
        <v>29</v>
      </c>
      <c r="AN214" s="197" t="s">
        <v>1</v>
      </c>
      <c r="AO214" s="197" t="s">
        <v>30</v>
      </c>
      <c r="AP214" s="5"/>
      <c r="AQ214" s="197" t="s">
        <v>31</v>
      </c>
      <c r="AR214" s="197" t="s">
        <v>32</v>
      </c>
      <c r="AS214" s="197" t="s">
        <v>33</v>
      </c>
      <c r="AT214" s="197" t="s">
        <v>34</v>
      </c>
      <c r="AU214" s="197" t="s">
        <v>35</v>
      </c>
      <c r="AV214" s="197" t="s">
        <v>36</v>
      </c>
      <c r="AW214" s="197"/>
      <c r="AX214" s="197"/>
      <c r="AY214" s="197" t="s">
        <v>37</v>
      </c>
      <c r="AZ214" s="197" t="s">
        <v>38</v>
      </c>
      <c r="BA214" s="5"/>
      <c r="BB214" s="5"/>
      <c r="BC214" s="5"/>
      <c r="BD214" s="197" t="s">
        <v>39</v>
      </c>
    </row>
    <row r="215" spans="3:56" x14ac:dyDescent="0.2">
      <c r="C215" s="197"/>
      <c r="D215" s="197"/>
      <c r="E215" s="197"/>
      <c r="F215" s="197"/>
      <c r="G215" s="197"/>
      <c r="H215" s="197"/>
      <c r="I215" s="197"/>
      <c r="J215" s="197"/>
      <c r="K215" s="197"/>
      <c r="L215" s="197"/>
      <c r="M215" s="197"/>
      <c r="N215" s="197"/>
      <c r="O215" s="4"/>
      <c r="P215" s="3">
        <v>2013</v>
      </c>
      <c r="Q215" s="3">
        <v>2014</v>
      </c>
      <c r="R215" s="3">
        <v>2015</v>
      </c>
      <c r="S215" s="3">
        <v>2016</v>
      </c>
      <c r="T215" s="3"/>
      <c r="U215" s="3"/>
      <c r="V215" s="3" t="s">
        <v>12</v>
      </c>
      <c r="W215" s="197"/>
      <c r="X215" s="197"/>
      <c r="Y215" s="197"/>
      <c r="Z215" s="197"/>
      <c r="AA215" s="197"/>
      <c r="AB215" s="197"/>
      <c r="AC215" s="197"/>
      <c r="AD215" s="197"/>
      <c r="AE215" s="197"/>
      <c r="AF215" s="197"/>
      <c r="AG215" s="197"/>
      <c r="AH215" s="197"/>
      <c r="AI215" s="197"/>
      <c r="AJ215" s="197"/>
      <c r="AK215" s="197"/>
      <c r="AL215" s="197"/>
      <c r="AM215" s="197"/>
      <c r="AN215" s="197"/>
      <c r="AO215" s="197"/>
      <c r="AP215" s="5"/>
      <c r="AQ215" s="197"/>
      <c r="AR215" s="197"/>
      <c r="AS215" s="197"/>
      <c r="AT215" s="197"/>
      <c r="AU215" s="197"/>
      <c r="AV215" s="197"/>
      <c r="AW215" s="197"/>
      <c r="AX215" s="197"/>
      <c r="AY215" s="197"/>
      <c r="AZ215" s="197"/>
      <c r="BA215" s="5"/>
      <c r="BB215" s="5"/>
      <c r="BC215" s="5"/>
      <c r="BD215" s="197"/>
    </row>
    <row r="216" spans="3:56" x14ac:dyDescent="0.2">
      <c r="C216" s="2" t="s">
        <v>45</v>
      </c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</row>
    <row r="217" spans="3:56" x14ac:dyDescent="0.2">
      <c r="C217" s="2" t="s">
        <v>46</v>
      </c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</row>
    <row r="218" spans="3:56" x14ac:dyDescent="0.2">
      <c r="C218" s="2" t="s">
        <v>47</v>
      </c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</row>
    <row r="219" spans="3:56" x14ac:dyDescent="0.2">
      <c r="C219" s="2" t="s">
        <v>48</v>
      </c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</row>
    <row r="220" spans="3:56" x14ac:dyDescent="0.2">
      <c r="C220" s="2" t="s">
        <v>49</v>
      </c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</row>
    <row r="221" spans="3:56" x14ac:dyDescent="0.2">
      <c r="C221" s="2" t="s">
        <v>50</v>
      </c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</row>
    <row r="222" spans="3:56" x14ac:dyDescent="0.2">
      <c r="C222" s="2" t="s">
        <v>51</v>
      </c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</row>
    <row r="223" spans="3:56" x14ac:dyDescent="0.2">
      <c r="C223" s="2" t="s">
        <v>52</v>
      </c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</row>
    <row r="224" spans="3:56" x14ac:dyDescent="0.2">
      <c r="C224" s="2" t="s">
        <v>53</v>
      </c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</row>
    <row r="225" spans="3:56" x14ac:dyDescent="0.2">
      <c r="C225" s="2" t="s">
        <v>54</v>
      </c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</row>
    <row r="226" spans="3:56" x14ac:dyDescent="0.2">
      <c r="C226" s="2" t="s">
        <v>55</v>
      </c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</row>
    <row r="227" spans="3:56" x14ac:dyDescent="0.2">
      <c r="C227" s="2" t="s">
        <v>56</v>
      </c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</row>
    <row r="228" spans="3:56" x14ac:dyDescent="0.2">
      <c r="C228" s="2" t="s">
        <v>57</v>
      </c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</row>
    <row r="229" spans="3:56" x14ac:dyDescent="0.2">
      <c r="C229" s="2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</row>
    <row r="230" spans="3:56" x14ac:dyDescent="0.2">
      <c r="C230" s="2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</row>
    <row r="234" spans="3:56" x14ac:dyDescent="0.2">
      <c r="C234" s="198" t="s">
        <v>44</v>
      </c>
      <c r="D234" s="198"/>
      <c r="E234" s="198"/>
      <c r="F234" s="198"/>
      <c r="G234" s="198"/>
      <c r="H234" s="198"/>
      <c r="I234" s="198"/>
      <c r="J234" s="198"/>
      <c r="K234" s="198"/>
      <c r="L234" s="198"/>
      <c r="M234" s="198"/>
      <c r="N234" s="198"/>
      <c r="O234" s="198"/>
      <c r="P234" s="198"/>
      <c r="Q234" s="198"/>
      <c r="R234" s="198"/>
      <c r="S234" s="198"/>
      <c r="T234" s="198"/>
      <c r="U234" s="198"/>
      <c r="V234" s="198"/>
      <c r="W234" s="198"/>
      <c r="X234" s="198"/>
      <c r="Y234" s="198"/>
      <c r="Z234" s="198"/>
      <c r="AA234" s="198"/>
      <c r="AB234" s="198"/>
      <c r="AC234" s="198"/>
      <c r="AD234" s="198"/>
      <c r="AE234" s="198"/>
      <c r="AF234" s="198"/>
      <c r="AG234" s="198"/>
      <c r="AH234" s="198"/>
      <c r="AI234" s="198"/>
      <c r="AJ234" s="198"/>
      <c r="AK234" s="198"/>
      <c r="AL234" s="198"/>
      <c r="AM234" s="198"/>
      <c r="AN234" s="198"/>
      <c r="AO234" s="198"/>
      <c r="AP234" s="198"/>
      <c r="AQ234" s="198"/>
      <c r="AR234" s="198"/>
      <c r="AS234" s="198"/>
      <c r="AT234" s="198"/>
      <c r="AU234" s="198"/>
      <c r="AV234" s="198"/>
      <c r="AW234" s="198"/>
      <c r="AX234" s="198"/>
      <c r="AY234" s="198"/>
      <c r="AZ234" s="198"/>
      <c r="BA234" s="198"/>
      <c r="BB234" s="198"/>
      <c r="BC234" s="198"/>
      <c r="BD234" s="198"/>
    </row>
    <row r="235" spans="3:56" x14ac:dyDescent="0.2">
      <c r="C235" s="198"/>
      <c r="D235" s="198"/>
      <c r="E235" s="198"/>
      <c r="F235" s="198"/>
      <c r="G235" s="198"/>
      <c r="H235" s="198"/>
      <c r="I235" s="198"/>
      <c r="J235" s="198"/>
      <c r="K235" s="198"/>
      <c r="L235" s="198"/>
      <c r="M235" s="198"/>
      <c r="N235" s="198"/>
      <c r="O235" s="198"/>
      <c r="P235" s="198"/>
      <c r="Q235" s="198"/>
      <c r="R235" s="198"/>
      <c r="S235" s="198"/>
      <c r="T235" s="198"/>
      <c r="U235" s="198"/>
      <c r="V235" s="198"/>
      <c r="W235" s="198"/>
      <c r="X235" s="198"/>
      <c r="Y235" s="198"/>
      <c r="Z235" s="198"/>
      <c r="AA235" s="198"/>
      <c r="AB235" s="198"/>
      <c r="AC235" s="198"/>
      <c r="AD235" s="198"/>
      <c r="AE235" s="198"/>
      <c r="AF235" s="198"/>
      <c r="AG235" s="198"/>
      <c r="AH235" s="198"/>
      <c r="AI235" s="198"/>
      <c r="AJ235" s="198"/>
      <c r="AK235" s="198"/>
      <c r="AL235" s="198"/>
      <c r="AM235" s="198"/>
      <c r="AN235" s="198"/>
      <c r="AO235" s="198"/>
      <c r="AP235" s="198"/>
      <c r="AQ235" s="198"/>
      <c r="AR235" s="198"/>
      <c r="AS235" s="198"/>
      <c r="AT235" s="198"/>
      <c r="AU235" s="198"/>
      <c r="AV235" s="198"/>
      <c r="AW235" s="198"/>
      <c r="AX235" s="198"/>
      <c r="AY235" s="198"/>
      <c r="AZ235" s="198"/>
      <c r="BA235" s="198"/>
      <c r="BB235" s="198"/>
      <c r="BC235" s="198"/>
      <c r="BD235" s="198"/>
    </row>
    <row r="236" spans="3:56" ht="23.25" x14ac:dyDescent="0.2">
      <c r="C236" s="199" t="s">
        <v>41</v>
      </c>
      <c r="D236" s="199"/>
      <c r="E236" s="199"/>
      <c r="F236" s="199"/>
      <c r="G236" s="199"/>
      <c r="H236" s="199"/>
      <c r="I236" s="199"/>
      <c r="J236" s="199"/>
      <c r="K236" s="199"/>
      <c r="L236" s="199"/>
      <c r="M236" s="199"/>
      <c r="N236" s="199"/>
      <c r="O236" s="199"/>
      <c r="P236" s="199"/>
      <c r="Q236" s="199"/>
      <c r="R236" s="199"/>
      <c r="S236" s="199"/>
      <c r="T236" s="199"/>
      <c r="U236" s="199"/>
      <c r="V236" s="199"/>
      <c r="W236" s="199"/>
      <c r="X236" s="199"/>
      <c r="Y236" s="199"/>
      <c r="Z236" s="199"/>
      <c r="AA236" s="199"/>
      <c r="AB236" s="199"/>
      <c r="AC236" s="199"/>
      <c r="AD236" s="199"/>
      <c r="AE236" s="199" t="s">
        <v>42</v>
      </c>
      <c r="AF236" s="199"/>
      <c r="AG236" s="199"/>
      <c r="AH236" s="199"/>
      <c r="AI236" s="199"/>
      <c r="AJ236" s="199"/>
      <c r="AK236" s="199"/>
      <c r="AL236" s="199"/>
      <c r="AM236" s="199"/>
      <c r="AN236" s="199"/>
      <c r="AO236" s="199"/>
      <c r="AP236" s="199"/>
      <c r="AQ236" s="199"/>
      <c r="AR236" s="199"/>
      <c r="AS236" s="199"/>
      <c r="AT236" s="199"/>
      <c r="AU236" s="199"/>
      <c r="AV236" s="199"/>
      <c r="AW236" s="199"/>
      <c r="AX236" s="199"/>
      <c r="AY236" s="199"/>
      <c r="AZ236" s="199"/>
      <c r="BA236" s="199"/>
      <c r="BB236" s="199"/>
      <c r="BC236" s="199"/>
      <c r="BD236" s="199"/>
    </row>
    <row r="237" spans="3:56" x14ac:dyDescent="0.2">
      <c r="C237" s="197" t="s">
        <v>0</v>
      </c>
      <c r="D237" s="197" t="s">
        <v>1</v>
      </c>
      <c r="E237" s="197" t="s">
        <v>2</v>
      </c>
      <c r="F237" s="197" t="s">
        <v>3</v>
      </c>
      <c r="G237" s="197" t="s">
        <v>4</v>
      </c>
      <c r="H237" s="197" t="s">
        <v>5</v>
      </c>
      <c r="I237" s="197" t="s">
        <v>6</v>
      </c>
      <c r="J237" s="197" t="s">
        <v>7</v>
      </c>
      <c r="K237" s="197" t="s">
        <v>8</v>
      </c>
      <c r="L237" s="197" t="s">
        <v>9</v>
      </c>
      <c r="M237" s="197" t="s">
        <v>10</v>
      </c>
      <c r="N237" s="197" t="s">
        <v>11</v>
      </c>
      <c r="O237" s="4"/>
      <c r="P237" s="197" t="s">
        <v>40</v>
      </c>
      <c r="Q237" s="197"/>
      <c r="R237" s="197"/>
      <c r="S237" s="197"/>
      <c r="T237" s="197"/>
      <c r="U237" s="197"/>
      <c r="V237" s="197"/>
      <c r="W237" s="197" t="s">
        <v>13</v>
      </c>
      <c r="X237" s="197" t="s">
        <v>14</v>
      </c>
      <c r="Y237" s="197" t="s">
        <v>15</v>
      </c>
      <c r="Z237" s="197" t="s">
        <v>16</v>
      </c>
      <c r="AA237" s="197" t="s">
        <v>17</v>
      </c>
      <c r="AB237" s="197" t="s">
        <v>18</v>
      </c>
      <c r="AC237" s="197" t="s">
        <v>19</v>
      </c>
      <c r="AD237" s="197" t="s">
        <v>20</v>
      </c>
      <c r="AE237" s="197" t="s">
        <v>21</v>
      </c>
      <c r="AF237" s="197" t="s">
        <v>22</v>
      </c>
      <c r="AG237" s="197" t="s">
        <v>23</v>
      </c>
      <c r="AH237" s="197" t="s">
        <v>24</v>
      </c>
      <c r="AI237" s="197" t="s">
        <v>25</v>
      </c>
      <c r="AJ237" s="197" t="s">
        <v>26</v>
      </c>
      <c r="AK237" s="197" t="s">
        <v>27</v>
      </c>
      <c r="AL237" s="197" t="s">
        <v>28</v>
      </c>
      <c r="AM237" s="197" t="s">
        <v>29</v>
      </c>
      <c r="AN237" s="197" t="s">
        <v>1</v>
      </c>
      <c r="AO237" s="197" t="s">
        <v>30</v>
      </c>
      <c r="AP237" s="5"/>
      <c r="AQ237" s="197" t="s">
        <v>31</v>
      </c>
      <c r="AR237" s="197" t="s">
        <v>32</v>
      </c>
      <c r="AS237" s="197" t="s">
        <v>33</v>
      </c>
      <c r="AT237" s="197" t="s">
        <v>34</v>
      </c>
      <c r="AU237" s="197" t="s">
        <v>35</v>
      </c>
      <c r="AV237" s="197" t="s">
        <v>36</v>
      </c>
      <c r="AW237" s="197"/>
      <c r="AX237" s="197"/>
      <c r="AY237" s="197" t="s">
        <v>37</v>
      </c>
      <c r="AZ237" s="197" t="s">
        <v>38</v>
      </c>
      <c r="BA237" s="5"/>
      <c r="BB237" s="5"/>
      <c r="BC237" s="5"/>
      <c r="BD237" s="197" t="s">
        <v>39</v>
      </c>
    </row>
    <row r="238" spans="3:56" x14ac:dyDescent="0.2">
      <c r="C238" s="197"/>
      <c r="D238" s="197"/>
      <c r="E238" s="197"/>
      <c r="F238" s="197"/>
      <c r="G238" s="197"/>
      <c r="H238" s="197"/>
      <c r="I238" s="197"/>
      <c r="J238" s="197"/>
      <c r="K238" s="197"/>
      <c r="L238" s="197"/>
      <c r="M238" s="197"/>
      <c r="N238" s="197"/>
      <c r="O238" s="4"/>
      <c r="P238" s="3">
        <v>2013</v>
      </c>
      <c r="Q238" s="3">
        <v>2014</v>
      </c>
      <c r="R238" s="3">
        <v>2015</v>
      </c>
      <c r="S238" s="3">
        <v>2016</v>
      </c>
      <c r="T238" s="3"/>
      <c r="U238" s="3"/>
      <c r="V238" s="3" t="s">
        <v>12</v>
      </c>
      <c r="W238" s="197"/>
      <c r="X238" s="197"/>
      <c r="Y238" s="197"/>
      <c r="Z238" s="197"/>
      <c r="AA238" s="197"/>
      <c r="AB238" s="197"/>
      <c r="AC238" s="197"/>
      <c r="AD238" s="197"/>
      <c r="AE238" s="197"/>
      <c r="AF238" s="197"/>
      <c r="AG238" s="197"/>
      <c r="AH238" s="197"/>
      <c r="AI238" s="197"/>
      <c r="AJ238" s="197"/>
      <c r="AK238" s="197"/>
      <c r="AL238" s="197"/>
      <c r="AM238" s="197"/>
      <c r="AN238" s="197"/>
      <c r="AO238" s="197"/>
      <c r="AP238" s="5"/>
      <c r="AQ238" s="197"/>
      <c r="AR238" s="197"/>
      <c r="AS238" s="197"/>
      <c r="AT238" s="197"/>
      <c r="AU238" s="197"/>
      <c r="AV238" s="197"/>
      <c r="AW238" s="197"/>
      <c r="AX238" s="197"/>
      <c r="AY238" s="197"/>
      <c r="AZ238" s="197"/>
      <c r="BA238" s="5"/>
      <c r="BB238" s="5"/>
      <c r="BC238" s="5"/>
      <c r="BD238" s="197"/>
    </row>
    <row r="239" spans="3:56" x14ac:dyDescent="0.2">
      <c r="C239" s="2" t="s">
        <v>45</v>
      </c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</row>
    <row r="240" spans="3:56" x14ac:dyDescent="0.2">
      <c r="C240" s="2" t="s">
        <v>46</v>
      </c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</row>
    <row r="241" spans="3:56" x14ac:dyDescent="0.2">
      <c r="C241" s="2" t="s">
        <v>47</v>
      </c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</row>
    <row r="242" spans="3:56" x14ac:dyDescent="0.2">
      <c r="C242" s="2" t="s">
        <v>48</v>
      </c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</row>
    <row r="243" spans="3:56" x14ac:dyDescent="0.2">
      <c r="C243" s="2" t="s">
        <v>49</v>
      </c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</row>
    <row r="244" spans="3:56" x14ac:dyDescent="0.2">
      <c r="C244" s="2" t="s">
        <v>50</v>
      </c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</row>
    <row r="245" spans="3:56" x14ac:dyDescent="0.2">
      <c r="C245" s="2" t="s">
        <v>51</v>
      </c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</row>
    <row r="246" spans="3:56" x14ac:dyDescent="0.2">
      <c r="C246" s="2" t="s">
        <v>52</v>
      </c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</row>
    <row r="247" spans="3:56" x14ac:dyDescent="0.2">
      <c r="C247" s="2" t="s">
        <v>53</v>
      </c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</row>
    <row r="248" spans="3:56" x14ac:dyDescent="0.2">
      <c r="C248" s="2" t="s">
        <v>54</v>
      </c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</row>
    <row r="249" spans="3:56" x14ac:dyDescent="0.2">
      <c r="C249" s="2" t="s">
        <v>55</v>
      </c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</row>
    <row r="250" spans="3:56" x14ac:dyDescent="0.2">
      <c r="C250" s="2" t="s">
        <v>56</v>
      </c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</row>
    <row r="251" spans="3:56" x14ac:dyDescent="0.2">
      <c r="C251" s="2" t="s">
        <v>57</v>
      </c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</row>
    <row r="252" spans="3:56" x14ac:dyDescent="0.2">
      <c r="C252" s="2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</row>
    <row r="253" spans="3:56" x14ac:dyDescent="0.2">
      <c r="C253" s="2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</row>
    <row r="256" spans="3:56" x14ac:dyDescent="0.2">
      <c r="C256" s="198" t="s">
        <v>44</v>
      </c>
      <c r="D256" s="198"/>
      <c r="E256" s="198"/>
      <c r="F256" s="198"/>
      <c r="G256" s="198"/>
      <c r="H256" s="198"/>
      <c r="I256" s="198"/>
      <c r="J256" s="198"/>
      <c r="K256" s="198"/>
      <c r="L256" s="198"/>
      <c r="M256" s="198"/>
      <c r="N256" s="198"/>
      <c r="O256" s="198"/>
      <c r="P256" s="198"/>
      <c r="Q256" s="198"/>
      <c r="R256" s="198"/>
      <c r="S256" s="198"/>
      <c r="T256" s="198"/>
      <c r="U256" s="198"/>
      <c r="V256" s="198"/>
      <c r="W256" s="198"/>
      <c r="X256" s="198"/>
      <c r="Y256" s="198"/>
      <c r="Z256" s="198"/>
      <c r="AA256" s="198"/>
      <c r="AB256" s="198"/>
      <c r="AC256" s="198"/>
      <c r="AD256" s="198"/>
      <c r="AE256" s="198"/>
      <c r="AF256" s="198"/>
      <c r="AG256" s="198"/>
      <c r="AH256" s="198"/>
      <c r="AI256" s="198"/>
      <c r="AJ256" s="198"/>
      <c r="AK256" s="198"/>
      <c r="AL256" s="198"/>
      <c r="AM256" s="198"/>
      <c r="AN256" s="198"/>
      <c r="AO256" s="198"/>
      <c r="AP256" s="198"/>
      <c r="AQ256" s="198"/>
      <c r="AR256" s="198"/>
      <c r="AS256" s="198"/>
      <c r="AT256" s="198"/>
      <c r="AU256" s="198"/>
      <c r="AV256" s="198"/>
      <c r="AW256" s="198"/>
      <c r="AX256" s="198"/>
      <c r="AY256" s="198"/>
      <c r="AZ256" s="198"/>
      <c r="BA256" s="198"/>
      <c r="BB256" s="198"/>
      <c r="BC256" s="198"/>
      <c r="BD256" s="198"/>
    </row>
    <row r="257" spans="3:56" x14ac:dyDescent="0.2">
      <c r="C257" s="198"/>
      <c r="D257" s="198"/>
      <c r="E257" s="198"/>
      <c r="F257" s="198"/>
      <c r="G257" s="198"/>
      <c r="H257" s="198"/>
      <c r="I257" s="198"/>
      <c r="J257" s="198"/>
      <c r="K257" s="198"/>
      <c r="L257" s="198"/>
      <c r="M257" s="198"/>
      <c r="N257" s="198"/>
      <c r="O257" s="198"/>
      <c r="P257" s="198"/>
      <c r="Q257" s="198"/>
      <c r="R257" s="198"/>
      <c r="S257" s="198"/>
      <c r="T257" s="198"/>
      <c r="U257" s="198"/>
      <c r="V257" s="198"/>
      <c r="W257" s="198"/>
      <c r="X257" s="198"/>
      <c r="Y257" s="198"/>
      <c r="Z257" s="198"/>
      <c r="AA257" s="198"/>
      <c r="AB257" s="198"/>
      <c r="AC257" s="198"/>
      <c r="AD257" s="198"/>
      <c r="AE257" s="198"/>
      <c r="AF257" s="198"/>
      <c r="AG257" s="198"/>
      <c r="AH257" s="198"/>
      <c r="AI257" s="198"/>
      <c r="AJ257" s="198"/>
      <c r="AK257" s="198"/>
      <c r="AL257" s="198"/>
      <c r="AM257" s="198"/>
      <c r="AN257" s="198"/>
      <c r="AO257" s="198"/>
      <c r="AP257" s="198"/>
      <c r="AQ257" s="198"/>
      <c r="AR257" s="198"/>
      <c r="AS257" s="198"/>
      <c r="AT257" s="198"/>
      <c r="AU257" s="198"/>
      <c r="AV257" s="198"/>
      <c r="AW257" s="198"/>
      <c r="AX257" s="198"/>
      <c r="AY257" s="198"/>
      <c r="AZ257" s="198"/>
      <c r="BA257" s="198"/>
      <c r="BB257" s="198"/>
      <c r="BC257" s="198"/>
      <c r="BD257" s="198"/>
    </row>
    <row r="258" spans="3:56" ht="23.25" x14ac:dyDescent="0.2">
      <c r="C258" s="199" t="s">
        <v>41</v>
      </c>
      <c r="D258" s="199"/>
      <c r="E258" s="199"/>
      <c r="F258" s="199"/>
      <c r="G258" s="199"/>
      <c r="H258" s="199"/>
      <c r="I258" s="199"/>
      <c r="J258" s="199"/>
      <c r="K258" s="199"/>
      <c r="L258" s="199"/>
      <c r="M258" s="199"/>
      <c r="N258" s="199"/>
      <c r="O258" s="199"/>
      <c r="P258" s="199"/>
      <c r="Q258" s="199"/>
      <c r="R258" s="199"/>
      <c r="S258" s="199"/>
      <c r="T258" s="199"/>
      <c r="U258" s="199"/>
      <c r="V258" s="199"/>
      <c r="W258" s="199"/>
      <c r="X258" s="199"/>
      <c r="Y258" s="199"/>
      <c r="Z258" s="199"/>
      <c r="AA258" s="199"/>
      <c r="AB258" s="199"/>
      <c r="AC258" s="199"/>
      <c r="AD258" s="199"/>
      <c r="AE258" s="199" t="s">
        <v>42</v>
      </c>
      <c r="AF258" s="199"/>
      <c r="AG258" s="199"/>
      <c r="AH258" s="199"/>
      <c r="AI258" s="199"/>
      <c r="AJ258" s="199"/>
      <c r="AK258" s="199"/>
      <c r="AL258" s="199"/>
      <c r="AM258" s="199"/>
      <c r="AN258" s="199"/>
      <c r="AO258" s="199"/>
      <c r="AP258" s="199"/>
      <c r="AQ258" s="199"/>
      <c r="AR258" s="199"/>
      <c r="AS258" s="199"/>
      <c r="AT258" s="199"/>
      <c r="AU258" s="199"/>
      <c r="AV258" s="199"/>
      <c r="AW258" s="199"/>
      <c r="AX258" s="199"/>
      <c r="AY258" s="199"/>
      <c r="AZ258" s="199"/>
      <c r="BA258" s="199"/>
      <c r="BB258" s="199"/>
      <c r="BC258" s="199"/>
      <c r="BD258" s="199"/>
    </row>
    <row r="259" spans="3:56" x14ac:dyDescent="0.2">
      <c r="C259" s="197" t="s">
        <v>0</v>
      </c>
      <c r="D259" s="197" t="s">
        <v>1</v>
      </c>
      <c r="E259" s="197" t="s">
        <v>2</v>
      </c>
      <c r="F259" s="197" t="s">
        <v>3</v>
      </c>
      <c r="G259" s="197" t="s">
        <v>4</v>
      </c>
      <c r="H259" s="197" t="s">
        <v>5</v>
      </c>
      <c r="I259" s="197" t="s">
        <v>6</v>
      </c>
      <c r="J259" s="197" t="s">
        <v>7</v>
      </c>
      <c r="K259" s="197" t="s">
        <v>8</v>
      </c>
      <c r="L259" s="197" t="s">
        <v>9</v>
      </c>
      <c r="M259" s="197" t="s">
        <v>10</v>
      </c>
      <c r="N259" s="197" t="s">
        <v>11</v>
      </c>
      <c r="O259" s="4"/>
      <c r="P259" s="197" t="s">
        <v>40</v>
      </c>
      <c r="Q259" s="197"/>
      <c r="R259" s="197"/>
      <c r="S259" s="197"/>
      <c r="T259" s="197"/>
      <c r="U259" s="197"/>
      <c r="V259" s="197"/>
      <c r="W259" s="197" t="s">
        <v>13</v>
      </c>
      <c r="X259" s="197" t="s">
        <v>14</v>
      </c>
      <c r="Y259" s="197" t="s">
        <v>15</v>
      </c>
      <c r="Z259" s="197" t="s">
        <v>16</v>
      </c>
      <c r="AA259" s="197" t="s">
        <v>17</v>
      </c>
      <c r="AB259" s="197" t="s">
        <v>18</v>
      </c>
      <c r="AC259" s="197" t="s">
        <v>19</v>
      </c>
      <c r="AD259" s="197" t="s">
        <v>20</v>
      </c>
      <c r="AE259" s="197" t="s">
        <v>21</v>
      </c>
      <c r="AF259" s="197" t="s">
        <v>22</v>
      </c>
      <c r="AG259" s="197" t="s">
        <v>23</v>
      </c>
      <c r="AH259" s="197" t="s">
        <v>24</v>
      </c>
      <c r="AI259" s="197" t="s">
        <v>25</v>
      </c>
      <c r="AJ259" s="197" t="s">
        <v>26</v>
      </c>
      <c r="AK259" s="197" t="s">
        <v>27</v>
      </c>
      <c r="AL259" s="197" t="s">
        <v>28</v>
      </c>
      <c r="AM259" s="197" t="s">
        <v>29</v>
      </c>
      <c r="AN259" s="197" t="s">
        <v>1</v>
      </c>
      <c r="AO259" s="197" t="s">
        <v>30</v>
      </c>
      <c r="AP259" s="5"/>
      <c r="AQ259" s="197" t="s">
        <v>31</v>
      </c>
      <c r="AR259" s="197" t="s">
        <v>32</v>
      </c>
      <c r="AS259" s="197" t="s">
        <v>33</v>
      </c>
      <c r="AT259" s="197" t="s">
        <v>34</v>
      </c>
      <c r="AU259" s="197" t="s">
        <v>35</v>
      </c>
      <c r="AV259" s="197" t="s">
        <v>36</v>
      </c>
      <c r="AW259" s="197"/>
      <c r="AX259" s="197"/>
      <c r="AY259" s="197" t="s">
        <v>37</v>
      </c>
      <c r="AZ259" s="197" t="s">
        <v>38</v>
      </c>
      <c r="BA259" s="5"/>
      <c r="BB259" s="5"/>
      <c r="BC259" s="5"/>
      <c r="BD259" s="197" t="s">
        <v>39</v>
      </c>
    </row>
    <row r="260" spans="3:56" x14ac:dyDescent="0.2">
      <c r="C260" s="197"/>
      <c r="D260" s="197"/>
      <c r="E260" s="197"/>
      <c r="F260" s="197"/>
      <c r="G260" s="197"/>
      <c r="H260" s="197"/>
      <c r="I260" s="197"/>
      <c r="J260" s="197"/>
      <c r="K260" s="197"/>
      <c r="L260" s="197"/>
      <c r="M260" s="197"/>
      <c r="N260" s="197"/>
      <c r="O260" s="4"/>
      <c r="P260" s="3">
        <v>2013</v>
      </c>
      <c r="Q260" s="3">
        <v>2014</v>
      </c>
      <c r="R260" s="3">
        <v>2015</v>
      </c>
      <c r="S260" s="3">
        <v>2016</v>
      </c>
      <c r="T260" s="3"/>
      <c r="U260" s="3"/>
      <c r="V260" s="3" t="s">
        <v>12</v>
      </c>
      <c r="W260" s="197"/>
      <c r="X260" s="197"/>
      <c r="Y260" s="197"/>
      <c r="Z260" s="197"/>
      <c r="AA260" s="197"/>
      <c r="AB260" s="197"/>
      <c r="AC260" s="197"/>
      <c r="AD260" s="197"/>
      <c r="AE260" s="197"/>
      <c r="AF260" s="197"/>
      <c r="AG260" s="197"/>
      <c r="AH260" s="197"/>
      <c r="AI260" s="197"/>
      <c r="AJ260" s="197"/>
      <c r="AK260" s="197"/>
      <c r="AL260" s="197"/>
      <c r="AM260" s="197"/>
      <c r="AN260" s="197"/>
      <c r="AO260" s="197"/>
      <c r="AP260" s="5"/>
      <c r="AQ260" s="197"/>
      <c r="AR260" s="197"/>
      <c r="AS260" s="197"/>
      <c r="AT260" s="197"/>
      <c r="AU260" s="197"/>
      <c r="AV260" s="197"/>
      <c r="AW260" s="197"/>
      <c r="AX260" s="197"/>
      <c r="AY260" s="197"/>
      <c r="AZ260" s="197"/>
      <c r="BA260" s="5"/>
      <c r="BB260" s="5"/>
      <c r="BC260" s="5"/>
      <c r="BD260" s="197"/>
    </row>
    <row r="261" spans="3:56" x14ac:dyDescent="0.2">
      <c r="C261" s="2" t="s">
        <v>45</v>
      </c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</row>
    <row r="262" spans="3:56" x14ac:dyDescent="0.2">
      <c r="C262" s="2" t="s">
        <v>46</v>
      </c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</row>
    <row r="263" spans="3:56" x14ac:dyDescent="0.2">
      <c r="C263" s="2" t="s">
        <v>47</v>
      </c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</row>
    <row r="264" spans="3:56" x14ac:dyDescent="0.2">
      <c r="C264" s="2" t="s">
        <v>48</v>
      </c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</row>
    <row r="265" spans="3:56" x14ac:dyDescent="0.2">
      <c r="C265" s="2" t="s">
        <v>49</v>
      </c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</row>
    <row r="266" spans="3:56" x14ac:dyDescent="0.2">
      <c r="C266" s="2" t="s">
        <v>50</v>
      </c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</row>
    <row r="267" spans="3:56" x14ac:dyDescent="0.2">
      <c r="C267" s="2" t="s">
        <v>51</v>
      </c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</row>
    <row r="268" spans="3:56" x14ac:dyDescent="0.2">
      <c r="C268" s="2" t="s">
        <v>52</v>
      </c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</row>
    <row r="269" spans="3:56" x14ac:dyDescent="0.2">
      <c r="C269" s="2" t="s">
        <v>53</v>
      </c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</row>
    <row r="270" spans="3:56" x14ac:dyDescent="0.2">
      <c r="C270" s="2" t="s">
        <v>54</v>
      </c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</row>
    <row r="271" spans="3:56" x14ac:dyDescent="0.2">
      <c r="C271" s="2" t="s">
        <v>55</v>
      </c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</row>
    <row r="272" spans="3:56" x14ac:dyDescent="0.2">
      <c r="C272" s="2" t="s">
        <v>56</v>
      </c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</row>
    <row r="273" spans="3:56" x14ac:dyDescent="0.2">
      <c r="C273" s="2" t="s">
        <v>57</v>
      </c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</row>
    <row r="274" spans="3:56" x14ac:dyDescent="0.2">
      <c r="C274" s="2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</row>
    <row r="275" spans="3:56" x14ac:dyDescent="0.2">
      <c r="C275" s="2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</row>
    <row r="279" spans="3:56" x14ac:dyDescent="0.2">
      <c r="C279" s="198" t="s">
        <v>44</v>
      </c>
      <c r="D279" s="198"/>
      <c r="E279" s="198"/>
      <c r="F279" s="198"/>
      <c r="G279" s="198"/>
      <c r="H279" s="198"/>
      <c r="I279" s="198"/>
      <c r="J279" s="198"/>
      <c r="K279" s="198"/>
      <c r="L279" s="198"/>
      <c r="M279" s="198"/>
      <c r="N279" s="198"/>
      <c r="O279" s="198"/>
      <c r="P279" s="198"/>
      <c r="Q279" s="198"/>
      <c r="R279" s="198"/>
      <c r="S279" s="198"/>
      <c r="T279" s="198"/>
      <c r="U279" s="198"/>
      <c r="V279" s="198"/>
      <c r="W279" s="198"/>
      <c r="X279" s="198"/>
      <c r="Y279" s="198"/>
      <c r="Z279" s="198"/>
      <c r="AA279" s="198"/>
      <c r="AB279" s="198"/>
      <c r="AC279" s="198"/>
      <c r="AD279" s="198"/>
      <c r="AE279" s="198"/>
      <c r="AF279" s="198"/>
      <c r="AG279" s="198"/>
      <c r="AH279" s="198"/>
      <c r="AI279" s="198"/>
      <c r="AJ279" s="198"/>
      <c r="AK279" s="198"/>
      <c r="AL279" s="198"/>
      <c r="AM279" s="198"/>
      <c r="AN279" s="198"/>
      <c r="AO279" s="198"/>
      <c r="AP279" s="198"/>
      <c r="AQ279" s="198"/>
      <c r="AR279" s="198"/>
      <c r="AS279" s="198"/>
      <c r="AT279" s="198"/>
      <c r="AU279" s="198"/>
      <c r="AV279" s="198"/>
      <c r="AW279" s="198"/>
      <c r="AX279" s="198"/>
      <c r="AY279" s="198"/>
      <c r="AZ279" s="198"/>
      <c r="BA279" s="198"/>
      <c r="BB279" s="198"/>
      <c r="BC279" s="198"/>
      <c r="BD279" s="198"/>
    </row>
    <row r="280" spans="3:56" x14ac:dyDescent="0.2">
      <c r="C280" s="198"/>
      <c r="D280" s="198"/>
      <c r="E280" s="198"/>
      <c r="F280" s="198"/>
      <c r="G280" s="198"/>
      <c r="H280" s="198"/>
      <c r="I280" s="198"/>
      <c r="J280" s="198"/>
      <c r="K280" s="198"/>
      <c r="L280" s="198"/>
      <c r="M280" s="198"/>
      <c r="N280" s="198"/>
      <c r="O280" s="198"/>
      <c r="P280" s="198"/>
      <c r="Q280" s="198"/>
      <c r="R280" s="198"/>
      <c r="S280" s="198"/>
      <c r="T280" s="198"/>
      <c r="U280" s="198"/>
      <c r="V280" s="198"/>
      <c r="W280" s="198"/>
      <c r="X280" s="198"/>
      <c r="Y280" s="198"/>
      <c r="Z280" s="198"/>
      <c r="AA280" s="198"/>
      <c r="AB280" s="198"/>
      <c r="AC280" s="198"/>
      <c r="AD280" s="198"/>
      <c r="AE280" s="198"/>
      <c r="AF280" s="198"/>
      <c r="AG280" s="198"/>
      <c r="AH280" s="198"/>
      <c r="AI280" s="198"/>
      <c r="AJ280" s="198"/>
      <c r="AK280" s="198"/>
      <c r="AL280" s="198"/>
      <c r="AM280" s="198"/>
      <c r="AN280" s="198"/>
      <c r="AO280" s="198"/>
      <c r="AP280" s="198"/>
      <c r="AQ280" s="198"/>
      <c r="AR280" s="198"/>
      <c r="AS280" s="198"/>
      <c r="AT280" s="198"/>
      <c r="AU280" s="198"/>
      <c r="AV280" s="198"/>
      <c r="AW280" s="198"/>
      <c r="AX280" s="198"/>
      <c r="AY280" s="198"/>
      <c r="AZ280" s="198"/>
      <c r="BA280" s="198"/>
      <c r="BB280" s="198"/>
      <c r="BC280" s="198"/>
      <c r="BD280" s="198"/>
    </row>
    <row r="281" spans="3:56" ht="23.25" x14ac:dyDescent="0.2">
      <c r="C281" s="199" t="s">
        <v>41</v>
      </c>
      <c r="D281" s="199"/>
      <c r="E281" s="199"/>
      <c r="F281" s="199"/>
      <c r="G281" s="199"/>
      <c r="H281" s="199"/>
      <c r="I281" s="199"/>
      <c r="J281" s="199"/>
      <c r="K281" s="199"/>
      <c r="L281" s="199"/>
      <c r="M281" s="199"/>
      <c r="N281" s="199"/>
      <c r="O281" s="199"/>
      <c r="P281" s="199"/>
      <c r="Q281" s="199"/>
      <c r="R281" s="199"/>
      <c r="S281" s="199"/>
      <c r="T281" s="199"/>
      <c r="U281" s="199"/>
      <c r="V281" s="199"/>
      <c r="W281" s="199"/>
      <c r="X281" s="199"/>
      <c r="Y281" s="199"/>
      <c r="Z281" s="199"/>
      <c r="AA281" s="199"/>
      <c r="AB281" s="199"/>
      <c r="AC281" s="199"/>
      <c r="AD281" s="199"/>
      <c r="AE281" s="199" t="s">
        <v>42</v>
      </c>
      <c r="AF281" s="199"/>
      <c r="AG281" s="199"/>
      <c r="AH281" s="199"/>
      <c r="AI281" s="199"/>
      <c r="AJ281" s="199"/>
      <c r="AK281" s="199"/>
      <c r="AL281" s="199"/>
      <c r="AM281" s="199"/>
      <c r="AN281" s="199"/>
      <c r="AO281" s="199"/>
      <c r="AP281" s="199"/>
      <c r="AQ281" s="199"/>
      <c r="AR281" s="199"/>
      <c r="AS281" s="199"/>
      <c r="AT281" s="199"/>
      <c r="AU281" s="199"/>
      <c r="AV281" s="199"/>
      <c r="AW281" s="199"/>
      <c r="AX281" s="199"/>
      <c r="AY281" s="199"/>
      <c r="AZ281" s="199"/>
      <c r="BA281" s="199"/>
      <c r="BB281" s="199"/>
      <c r="BC281" s="199"/>
      <c r="BD281" s="199"/>
    </row>
    <row r="282" spans="3:56" x14ac:dyDescent="0.2">
      <c r="C282" s="197" t="s">
        <v>0</v>
      </c>
      <c r="D282" s="197" t="s">
        <v>1</v>
      </c>
      <c r="E282" s="197" t="s">
        <v>2</v>
      </c>
      <c r="F282" s="197" t="s">
        <v>3</v>
      </c>
      <c r="G282" s="197" t="s">
        <v>4</v>
      </c>
      <c r="H282" s="197" t="s">
        <v>5</v>
      </c>
      <c r="I282" s="197" t="s">
        <v>6</v>
      </c>
      <c r="J282" s="197" t="s">
        <v>7</v>
      </c>
      <c r="K282" s="197" t="s">
        <v>8</v>
      </c>
      <c r="L282" s="197" t="s">
        <v>9</v>
      </c>
      <c r="M282" s="197" t="s">
        <v>10</v>
      </c>
      <c r="N282" s="197" t="s">
        <v>11</v>
      </c>
      <c r="O282" s="4"/>
      <c r="P282" s="197" t="s">
        <v>40</v>
      </c>
      <c r="Q282" s="197"/>
      <c r="R282" s="197"/>
      <c r="S282" s="197"/>
      <c r="T282" s="197"/>
      <c r="U282" s="197"/>
      <c r="V282" s="197"/>
      <c r="W282" s="197" t="s">
        <v>13</v>
      </c>
      <c r="X282" s="197" t="s">
        <v>14</v>
      </c>
      <c r="Y282" s="197" t="s">
        <v>15</v>
      </c>
      <c r="Z282" s="197" t="s">
        <v>16</v>
      </c>
      <c r="AA282" s="197" t="s">
        <v>17</v>
      </c>
      <c r="AB282" s="197" t="s">
        <v>18</v>
      </c>
      <c r="AC282" s="197" t="s">
        <v>19</v>
      </c>
      <c r="AD282" s="197" t="s">
        <v>20</v>
      </c>
      <c r="AE282" s="197" t="s">
        <v>21</v>
      </c>
      <c r="AF282" s="197" t="s">
        <v>22</v>
      </c>
      <c r="AG282" s="197" t="s">
        <v>23</v>
      </c>
      <c r="AH282" s="197" t="s">
        <v>24</v>
      </c>
      <c r="AI282" s="197" t="s">
        <v>25</v>
      </c>
      <c r="AJ282" s="197" t="s">
        <v>26</v>
      </c>
      <c r="AK282" s="197" t="s">
        <v>27</v>
      </c>
      <c r="AL282" s="197" t="s">
        <v>28</v>
      </c>
      <c r="AM282" s="197" t="s">
        <v>29</v>
      </c>
      <c r="AN282" s="197" t="s">
        <v>1</v>
      </c>
      <c r="AO282" s="197" t="s">
        <v>30</v>
      </c>
      <c r="AP282" s="5"/>
      <c r="AQ282" s="197" t="s">
        <v>31</v>
      </c>
      <c r="AR282" s="197" t="s">
        <v>32</v>
      </c>
      <c r="AS282" s="197" t="s">
        <v>33</v>
      </c>
      <c r="AT282" s="197" t="s">
        <v>34</v>
      </c>
      <c r="AU282" s="197" t="s">
        <v>35</v>
      </c>
      <c r="AV282" s="197" t="s">
        <v>36</v>
      </c>
      <c r="AW282" s="197"/>
      <c r="AX282" s="197"/>
      <c r="AY282" s="197" t="s">
        <v>37</v>
      </c>
      <c r="AZ282" s="197" t="s">
        <v>38</v>
      </c>
      <c r="BA282" s="5"/>
      <c r="BB282" s="5"/>
      <c r="BC282" s="5"/>
      <c r="BD282" s="197" t="s">
        <v>39</v>
      </c>
    </row>
    <row r="283" spans="3:56" x14ac:dyDescent="0.2">
      <c r="C283" s="197"/>
      <c r="D283" s="197"/>
      <c r="E283" s="197"/>
      <c r="F283" s="197"/>
      <c r="G283" s="197"/>
      <c r="H283" s="197"/>
      <c r="I283" s="197"/>
      <c r="J283" s="197"/>
      <c r="K283" s="197"/>
      <c r="L283" s="197"/>
      <c r="M283" s="197"/>
      <c r="N283" s="197"/>
      <c r="O283" s="4"/>
      <c r="P283" s="3">
        <v>2013</v>
      </c>
      <c r="Q283" s="3">
        <v>2014</v>
      </c>
      <c r="R283" s="3">
        <v>2015</v>
      </c>
      <c r="S283" s="3">
        <v>2016</v>
      </c>
      <c r="T283" s="3"/>
      <c r="U283" s="3"/>
      <c r="V283" s="3" t="s">
        <v>12</v>
      </c>
      <c r="W283" s="197"/>
      <c r="X283" s="197"/>
      <c r="Y283" s="197"/>
      <c r="Z283" s="197"/>
      <c r="AA283" s="197"/>
      <c r="AB283" s="197"/>
      <c r="AC283" s="197"/>
      <c r="AD283" s="197"/>
      <c r="AE283" s="197"/>
      <c r="AF283" s="197"/>
      <c r="AG283" s="197"/>
      <c r="AH283" s="197"/>
      <c r="AI283" s="197"/>
      <c r="AJ283" s="197"/>
      <c r="AK283" s="197"/>
      <c r="AL283" s="197"/>
      <c r="AM283" s="197"/>
      <c r="AN283" s="197"/>
      <c r="AO283" s="197"/>
      <c r="AP283" s="5"/>
      <c r="AQ283" s="197"/>
      <c r="AR283" s="197"/>
      <c r="AS283" s="197"/>
      <c r="AT283" s="197"/>
      <c r="AU283" s="197"/>
      <c r="AV283" s="197"/>
      <c r="AW283" s="197"/>
      <c r="AX283" s="197"/>
      <c r="AY283" s="197"/>
      <c r="AZ283" s="197"/>
      <c r="BA283" s="5"/>
      <c r="BB283" s="5"/>
      <c r="BC283" s="5"/>
      <c r="BD283" s="197"/>
    </row>
    <row r="284" spans="3:56" x14ac:dyDescent="0.2">
      <c r="C284" s="2" t="s">
        <v>45</v>
      </c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  <c r="BD284" s="1"/>
    </row>
    <row r="285" spans="3:56" x14ac:dyDescent="0.2">
      <c r="C285" s="2" t="s">
        <v>46</v>
      </c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  <c r="BC285" s="1"/>
      <c r="BD285" s="1"/>
    </row>
    <row r="286" spans="3:56" x14ac:dyDescent="0.2">
      <c r="C286" s="2" t="s">
        <v>47</v>
      </c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  <c r="BC286" s="1"/>
      <c r="BD286" s="1"/>
    </row>
    <row r="287" spans="3:56" x14ac:dyDescent="0.2">
      <c r="C287" s="2" t="s">
        <v>48</v>
      </c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/>
      <c r="AV287" s="1"/>
      <c r="AW287" s="1"/>
      <c r="AX287" s="1"/>
      <c r="AY287" s="1"/>
      <c r="AZ287" s="1"/>
      <c r="BA287" s="1"/>
      <c r="BB287" s="1"/>
      <c r="BC287" s="1"/>
      <c r="BD287" s="1"/>
    </row>
    <row r="288" spans="3:56" x14ac:dyDescent="0.2">
      <c r="C288" s="2" t="s">
        <v>49</v>
      </c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  <c r="BC288" s="1"/>
      <c r="BD288" s="1"/>
    </row>
    <row r="289" spans="3:56" x14ac:dyDescent="0.2">
      <c r="C289" s="2" t="s">
        <v>50</v>
      </c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  <c r="BC289" s="1"/>
      <c r="BD289" s="1"/>
    </row>
    <row r="290" spans="3:56" x14ac:dyDescent="0.2">
      <c r="C290" s="2" t="s">
        <v>51</v>
      </c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  <c r="BD290" s="1"/>
    </row>
    <row r="291" spans="3:56" x14ac:dyDescent="0.2">
      <c r="C291" s="2" t="s">
        <v>52</v>
      </c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  <c r="BD291" s="1"/>
    </row>
    <row r="292" spans="3:56" x14ac:dyDescent="0.2">
      <c r="C292" s="2" t="s">
        <v>53</v>
      </c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  <c r="AX292" s="1"/>
      <c r="AY292" s="1"/>
      <c r="AZ292" s="1"/>
      <c r="BA292" s="1"/>
      <c r="BB292" s="1"/>
      <c r="BC292" s="1"/>
      <c r="BD292" s="1"/>
    </row>
    <row r="293" spans="3:56" x14ac:dyDescent="0.2">
      <c r="C293" s="2" t="s">
        <v>54</v>
      </c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  <c r="BC293" s="1"/>
      <c r="BD293" s="1"/>
    </row>
    <row r="294" spans="3:56" x14ac:dyDescent="0.2">
      <c r="C294" s="2" t="s">
        <v>55</v>
      </c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  <c r="BC294" s="1"/>
      <c r="BD294" s="1"/>
    </row>
    <row r="295" spans="3:56" x14ac:dyDescent="0.2">
      <c r="C295" s="2" t="s">
        <v>56</v>
      </c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  <c r="BC295" s="1"/>
      <c r="BD295" s="1"/>
    </row>
    <row r="296" spans="3:56" x14ac:dyDescent="0.2">
      <c r="C296" s="2" t="s">
        <v>57</v>
      </c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  <c r="BC296" s="1"/>
      <c r="BD296" s="1"/>
    </row>
    <row r="297" spans="3:56" x14ac:dyDescent="0.2">
      <c r="C297" s="2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  <c r="BD297" s="1"/>
    </row>
    <row r="298" spans="3:56" x14ac:dyDescent="0.2">
      <c r="C298" s="2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  <c r="BD298" s="1"/>
    </row>
    <row r="302" spans="3:56" x14ac:dyDescent="0.2">
      <c r="C302" s="198" t="s">
        <v>44</v>
      </c>
      <c r="D302" s="198"/>
      <c r="E302" s="198"/>
      <c r="F302" s="198"/>
      <c r="G302" s="198"/>
      <c r="H302" s="198"/>
      <c r="I302" s="198"/>
      <c r="J302" s="198"/>
      <c r="K302" s="198"/>
      <c r="L302" s="198"/>
      <c r="M302" s="198"/>
      <c r="N302" s="198"/>
      <c r="O302" s="198"/>
      <c r="P302" s="198"/>
      <c r="Q302" s="198"/>
      <c r="R302" s="198"/>
      <c r="S302" s="198"/>
      <c r="T302" s="198"/>
      <c r="U302" s="198"/>
      <c r="V302" s="198"/>
      <c r="W302" s="198"/>
      <c r="X302" s="198"/>
      <c r="Y302" s="198"/>
      <c r="Z302" s="198"/>
      <c r="AA302" s="198"/>
      <c r="AB302" s="198"/>
      <c r="AC302" s="198"/>
      <c r="AD302" s="198"/>
      <c r="AE302" s="198"/>
      <c r="AF302" s="198"/>
      <c r="AG302" s="198"/>
      <c r="AH302" s="198"/>
      <c r="AI302" s="198"/>
      <c r="AJ302" s="198"/>
      <c r="AK302" s="198"/>
      <c r="AL302" s="198"/>
      <c r="AM302" s="198"/>
      <c r="AN302" s="198"/>
      <c r="AO302" s="198"/>
      <c r="AP302" s="198"/>
      <c r="AQ302" s="198"/>
      <c r="AR302" s="198"/>
      <c r="AS302" s="198"/>
      <c r="AT302" s="198"/>
      <c r="AU302" s="198"/>
      <c r="AV302" s="198"/>
      <c r="AW302" s="198"/>
      <c r="AX302" s="198"/>
      <c r="AY302" s="198"/>
      <c r="AZ302" s="198"/>
      <c r="BA302" s="198"/>
      <c r="BB302" s="198"/>
      <c r="BC302" s="198"/>
      <c r="BD302" s="198"/>
    </row>
    <row r="303" spans="3:56" x14ac:dyDescent="0.2">
      <c r="C303" s="198"/>
      <c r="D303" s="198"/>
      <c r="E303" s="198"/>
      <c r="F303" s="198"/>
      <c r="G303" s="198"/>
      <c r="H303" s="198"/>
      <c r="I303" s="198"/>
      <c r="J303" s="198"/>
      <c r="K303" s="198"/>
      <c r="L303" s="198"/>
      <c r="M303" s="198"/>
      <c r="N303" s="198"/>
      <c r="O303" s="198"/>
      <c r="P303" s="198"/>
      <c r="Q303" s="198"/>
      <c r="R303" s="198"/>
      <c r="S303" s="198"/>
      <c r="T303" s="198"/>
      <c r="U303" s="198"/>
      <c r="V303" s="198"/>
      <c r="W303" s="198"/>
      <c r="X303" s="198"/>
      <c r="Y303" s="198"/>
      <c r="Z303" s="198"/>
      <c r="AA303" s="198"/>
      <c r="AB303" s="198"/>
      <c r="AC303" s="198"/>
      <c r="AD303" s="198"/>
      <c r="AE303" s="198"/>
      <c r="AF303" s="198"/>
      <c r="AG303" s="198"/>
      <c r="AH303" s="198"/>
      <c r="AI303" s="198"/>
      <c r="AJ303" s="198"/>
      <c r="AK303" s="198"/>
      <c r="AL303" s="198"/>
      <c r="AM303" s="198"/>
      <c r="AN303" s="198"/>
      <c r="AO303" s="198"/>
      <c r="AP303" s="198"/>
      <c r="AQ303" s="198"/>
      <c r="AR303" s="198"/>
      <c r="AS303" s="198"/>
      <c r="AT303" s="198"/>
      <c r="AU303" s="198"/>
      <c r="AV303" s="198"/>
      <c r="AW303" s="198"/>
      <c r="AX303" s="198"/>
      <c r="AY303" s="198"/>
      <c r="AZ303" s="198"/>
      <c r="BA303" s="198"/>
      <c r="BB303" s="198"/>
      <c r="BC303" s="198"/>
      <c r="BD303" s="198"/>
    </row>
    <row r="304" spans="3:56" ht="23.25" x14ac:dyDescent="0.2">
      <c r="C304" s="199" t="s">
        <v>41</v>
      </c>
      <c r="D304" s="199"/>
      <c r="E304" s="199"/>
      <c r="F304" s="199"/>
      <c r="G304" s="199"/>
      <c r="H304" s="199"/>
      <c r="I304" s="199"/>
      <c r="J304" s="199"/>
      <c r="K304" s="199"/>
      <c r="L304" s="199"/>
      <c r="M304" s="199"/>
      <c r="N304" s="199"/>
      <c r="O304" s="199"/>
      <c r="P304" s="199"/>
      <c r="Q304" s="199"/>
      <c r="R304" s="199"/>
      <c r="S304" s="199"/>
      <c r="T304" s="199"/>
      <c r="U304" s="199"/>
      <c r="V304" s="199"/>
      <c r="W304" s="199"/>
      <c r="X304" s="199"/>
      <c r="Y304" s="199"/>
      <c r="Z304" s="199"/>
      <c r="AA304" s="199"/>
      <c r="AB304" s="199"/>
      <c r="AC304" s="199"/>
      <c r="AD304" s="199"/>
      <c r="AE304" s="199" t="s">
        <v>42</v>
      </c>
      <c r="AF304" s="199"/>
      <c r="AG304" s="199"/>
      <c r="AH304" s="199"/>
      <c r="AI304" s="199"/>
      <c r="AJ304" s="199"/>
      <c r="AK304" s="199"/>
      <c r="AL304" s="199"/>
      <c r="AM304" s="199"/>
      <c r="AN304" s="199"/>
      <c r="AO304" s="199"/>
      <c r="AP304" s="199"/>
      <c r="AQ304" s="199"/>
      <c r="AR304" s="199"/>
      <c r="AS304" s="199"/>
      <c r="AT304" s="199"/>
      <c r="AU304" s="199"/>
      <c r="AV304" s="199"/>
      <c r="AW304" s="199"/>
      <c r="AX304" s="199"/>
      <c r="AY304" s="199"/>
      <c r="AZ304" s="199"/>
      <c r="BA304" s="199"/>
      <c r="BB304" s="199"/>
      <c r="BC304" s="199"/>
      <c r="BD304" s="199"/>
    </row>
    <row r="305" spans="3:56" x14ac:dyDescent="0.2">
      <c r="C305" s="197" t="s">
        <v>0</v>
      </c>
      <c r="D305" s="197" t="s">
        <v>1</v>
      </c>
      <c r="E305" s="197" t="s">
        <v>2</v>
      </c>
      <c r="F305" s="197" t="s">
        <v>3</v>
      </c>
      <c r="G305" s="197" t="s">
        <v>4</v>
      </c>
      <c r="H305" s="197" t="s">
        <v>5</v>
      </c>
      <c r="I305" s="197" t="s">
        <v>6</v>
      </c>
      <c r="J305" s="197" t="s">
        <v>7</v>
      </c>
      <c r="K305" s="197" t="s">
        <v>8</v>
      </c>
      <c r="L305" s="197" t="s">
        <v>9</v>
      </c>
      <c r="M305" s="197" t="s">
        <v>10</v>
      </c>
      <c r="N305" s="197" t="s">
        <v>11</v>
      </c>
      <c r="O305" s="4"/>
      <c r="P305" s="197" t="s">
        <v>40</v>
      </c>
      <c r="Q305" s="197"/>
      <c r="R305" s="197"/>
      <c r="S305" s="197"/>
      <c r="T305" s="197"/>
      <c r="U305" s="197"/>
      <c r="V305" s="197"/>
      <c r="W305" s="197" t="s">
        <v>13</v>
      </c>
      <c r="X305" s="197" t="s">
        <v>14</v>
      </c>
      <c r="Y305" s="197" t="s">
        <v>15</v>
      </c>
      <c r="Z305" s="197" t="s">
        <v>16</v>
      </c>
      <c r="AA305" s="197" t="s">
        <v>17</v>
      </c>
      <c r="AB305" s="197" t="s">
        <v>18</v>
      </c>
      <c r="AC305" s="197" t="s">
        <v>19</v>
      </c>
      <c r="AD305" s="197" t="s">
        <v>20</v>
      </c>
      <c r="AE305" s="197" t="s">
        <v>21</v>
      </c>
      <c r="AF305" s="197" t="s">
        <v>22</v>
      </c>
      <c r="AG305" s="197" t="s">
        <v>23</v>
      </c>
      <c r="AH305" s="197" t="s">
        <v>24</v>
      </c>
      <c r="AI305" s="197" t="s">
        <v>25</v>
      </c>
      <c r="AJ305" s="197" t="s">
        <v>26</v>
      </c>
      <c r="AK305" s="197" t="s">
        <v>27</v>
      </c>
      <c r="AL305" s="197" t="s">
        <v>28</v>
      </c>
      <c r="AM305" s="197" t="s">
        <v>29</v>
      </c>
      <c r="AN305" s="197" t="s">
        <v>1</v>
      </c>
      <c r="AO305" s="197" t="s">
        <v>30</v>
      </c>
      <c r="AP305" s="5"/>
      <c r="AQ305" s="197" t="s">
        <v>31</v>
      </c>
      <c r="AR305" s="197" t="s">
        <v>32</v>
      </c>
      <c r="AS305" s="197" t="s">
        <v>33</v>
      </c>
      <c r="AT305" s="197" t="s">
        <v>34</v>
      </c>
      <c r="AU305" s="197" t="s">
        <v>35</v>
      </c>
      <c r="AV305" s="197" t="s">
        <v>36</v>
      </c>
      <c r="AW305" s="197"/>
      <c r="AX305" s="197"/>
      <c r="AY305" s="197" t="s">
        <v>37</v>
      </c>
      <c r="AZ305" s="197" t="s">
        <v>38</v>
      </c>
      <c r="BA305" s="5"/>
      <c r="BB305" s="5"/>
      <c r="BC305" s="5"/>
      <c r="BD305" s="197" t="s">
        <v>39</v>
      </c>
    </row>
    <row r="306" spans="3:56" x14ac:dyDescent="0.2">
      <c r="C306" s="197"/>
      <c r="D306" s="197"/>
      <c r="E306" s="197"/>
      <c r="F306" s="197"/>
      <c r="G306" s="197"/>
      <c r="H306" s="197"/>
      <c r="I306" s="197"/>
      <c r="J306" s="197"/>
      <c r="K306" s="197"/>
      <c r="L306" s="197"/>
      <c r="M306" s="197"/>
      <c r="N306" s="197"/>
      <c r="O306" s="4"/>
      <c r="P306" s="3">
        <v>2013</v>
      </c>
      <c r="Q306" s="3">
        <v>2014</v>
      </c>
      <c r="R306" s="3">
        <v>2015</v>
      </c>
      <c r="S306" s="3">
        <v>2016</v>
      </c>
      <c r="T306" s="3"/>
      <c r="U306" s="3"/>
      <c r="V306" s="3" t="s">
        <v>12</v>
      </c>
      <c r="W306" s="197"/>
      <c r="X306" s="197"/>
      <c r="Y306" s="197"/>
      <c r="Z306" s="197"/>
      <c r="AA306" s="197"/>
      <c r="AB306" s="197"/>
      <c r="AC306" s="197"/>
      <c r="AD306" s="197"/>
      <c r="AE306" s="197"/>
      <c r="AF306" s="197"/>
      <c r="AG306" s="197"/>
      <c r="AH306" s="197"/>
      <c r="AI306" s="197"/>
      <c r="AJ306" s="197"/>
      <c r="AK306" s="197"/>
      <c r="AL306" s="197"/>
      <c r="AM306" s="197"/>
      <c r="AN306" s="197"/>
      <c r="AO306" s="197"/>
      <c r="AP306" s="5"/>
      <c r="AQ306" s="197"/>
      <c r="AR306" s="197"/>
      <c r="AS306" s="197"/>
      <c r="AT306" s="197"/>
      <c r="AU306" s="197"/>
      <c r="AV306" s="197"/>
      <c r="AW306" s="197"/>
      <c r="AX306" s="197"/>
      <c r="AY306" s="197"/>
      <c r="AZ306" s="197"/>
      <c r="BA306" s="5"/>
      <c r="BB306" s="5"/>
      <c r="BC306" s="5"/>
      <c r="BD306" s="197"/>
    </row>
    <row r="307" spans="3:56" x14ac:dyDescent="0.2">
      <c r="C307" s="2" t="s">
        <v>45</v>
      </c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  <c r="BC307" s="1"/>
      <c r="BD307" s="1"/>
    </row>
    <row r="308" spans="3:56" x14ac:dyDescent="0.2">
      <c r="C308" s="2" t="s">
        <v>46</v>
      </c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  <c r="BC308" s="1"/>
      <c r="BD308" s="1"/>
    </row>
    <row r="309" spans="3:56" x14ac:dyDescent="0.2">
      <c r="C309" s="2" t="s">
        <v>47</v>
      </c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1"/>
      <c r="BC309" s="1"/>
      <c r="BD309" s="1"/>
    </row>
    <row r="310" spans="3:56" x14ac:dyDescent="0.2">
      <c r="C310" s="2" t="s">
        <v>48</v>
      </c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  <c r="BC310" s="1"/>
      <c r="BD310" s="1"/>
    </row>
    <row r="311" spans="3:56" x14ac:dyDescent="0.2">
      <c r="C311" s="2" t="s">
        <v>49</v>
      </c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  <c r="BC311" s="1"/>
      <c r="BD311" s="1"/>
    </row>
    <row r="312" spans="3:56" x14ac:dyDescent="0.2">
      <c r="C312" s="2" t="s">
        <v>50</v>
      </c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  <c r="BC312" s="1"/>
      <c r="BD312" s="1"/>
    </row>
    <row r="313" spans="3:56" x14ac:dyDescent="0.2">
      <c r="C313" s="2" t="s">
        <v>51</v>
      </c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  <c r="BC313" s="1"/>
      <c r="BD313" s="1"/>
    </row>
    <row r="314" spans="3:56" x14ac:dyDescent="0.2">
      <c r="C314" s="2" t="s">
        <v>52</v>
      </c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Q314" s="1"/>
      <c r="AR314" s="1"/>
      <c r="AS314" s="1"/>
      <c r="AT314" s="1"/>
      <c r="AU314" s="1"/>
      <c r="AV314" s="1"/>
      <c r="AW314" s="1"/>
      <c r="AX314" s="1"/>
      <c r="AY314" s="1"/>
      <c r="AZ314" s="1"/>
      <c r="BA314" s="1"/>
      <c r="BB314" s="1"/>
      <c r="BC314" s="1"/>
      <c r="BD314" s="1"/>
    </row>
    <row r="315" spans="3:56" x14ac:dyDescent="0.2">
      <c r="C315" s="2" t="s">
        <v>53</v>
      </c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Q315" s="1"/>
      <c r="AR315" s="1"/>
      <c r="AS315" s="1"/>
      <c r="AT315" s="1"/>
      <c r="AU315" s="1"/>
      <c r="AV315" s="1"/>
      <c r="AW315" s="1"/>
      <c r="AX315" s="1"/>
      <c r="AY315" s="1"/>
      <c r="AZ315" s="1"/>
      <c r="BA315" s="1"/>
      <c r="BB315" s="1"/>
      <c r="BC315" s="1"/>
      <c r="BD315" s="1"/>
    </row>
    <row r="316" spans="3:56" x14ac:dyDescent="0.2">
      <c r="C316" s="2" t="s">
        <v>54</v>
      </c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Q316" s="1"/>
      <c r="AR316" s="1"/>
      <c r="AS316" s="1"/>
      <c r="AT316" s="1"/>
      <c r="AU316" s="1"/>
      <c r="AV316" s="1"/>
      <c r="AW316" s="1"/>
      <c r="AX316" s="1"/>
      <c r="AY316" s="1"/>
      <c r="AZ316" s="1"/>
      <c r="BA316" s="1"/>
      <c r="BB316" s="1"/>
      <c r="BC316" s="1"/>
      <c r="BD316" s="1"/>
    </row>
    <row r="317" spans="3:56" x14ac:dyDescent="0.2">
      <c r="C317" s="2" t="s">
        <v>55</v>
      </c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Q317" s="1"/>
      <c r="AR317" s="1"/>
      <c r="AS317" s="1"/>
      <c r="AT317" s="1"/>
      <c r="AU317" s="1"/>
      <c r="AV317" s="1"/>
      <c r="AW317" s="1"/>
      <c r="AX317" s="1"/>
      <c r="AY317" s="1"/>
      <c r="AZ317" s="1"/>
      <c r="BA317" s="1"/>
      <c r="BB317" s="1"/>
      <c r="BC317" s="1"/>
      <c r="BD317" s="1"/>
    </row>
    <row r="318" spans="3:56" x14ac:dyDescent="0.2">
      <c r="C318" s="2" t="s">
        <v>56</v>
      </c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Q318" s="1"/>
      <c r="AR318" s="1"/>
      <c r="AS318" s="1"/>
      <c r="AT318" s="1"/>
      <c r="AU318" s="1"/>
      <c r="AV318" s="1"/>
      <c r="AW318" s="1"/>
      <c r="AX318" s="1"/>
      <c r="AY318" s="1"/>
      <c r="AZ318" s="1"/>
      <c r="BA318" s="1"/>
      <c r="BB318" s="1"/>
      <c r="BC318" s="1"/>
      <c r="BD318" s="1"/>
    </row>
    <row r="319" spans="3:56" x14ac:dyDescent="0.2">
      <c r="C319" s="2" t="s">
        <v>57</v>
      </c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"/>
      <c r="AR319" s="1"/>
      <c r="AS319" s="1"/>
      <c r="AT319" s="1"/>
      <c r="AU319" s="1"/>
      <c r="AV319" s="1"/>
      <c r="AW319" s="1"/>
      <c r="AX319" s="1"/>
      <c r="AY319" s="1"/>
      <c r="AZ319" s="1"/>
      <c r="BA319" s="1"/>
      <c r="BB319" s="1"/>
      <c r="BC319" s="1"/>
      <c r="BD319" s="1"/>
    </row>
    <row r="320" spans="3:56" x14ac:dyDescent="0.2">
      <c r="C320" s="2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Q320" s="1"/>
      <c r="AR320" s="1"/>
      <c r="AS320" s="1"/>
      <c r="AT320" s="1"/>
      <c r="AU320" s="1"/>
      <c r="AV320" s="1"/>
      <c r="AW320" s="1"/>
      <c r="AX320" s="1"/>
      <c r="AY320" s="1"/>
      <c r="AZ320" s="1"/>
      <c r="BA320" s="1"/>
      <c r="BB320" s="1"/>
      <c r="BC320" s="1"/>
      <c r="BD320" s="1"/>
    </row>
    <row r="321" spans="3:56" x14ac:dyDescent="0.2">
      <c r="C321" s="2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"/>
      <c r="AR321" s="1"/>
      <c r="AS321" s="1"/>
      <c r="AT321" s="1"/>
      <c r="AU321" s="1"/>
      <c r="AV321" s="1"/>
      <c r="AW321" s="1"/>
      <c r="AX321" s="1"/>
      <c r="AY321" s="1"/>
      <c r="AZ321" s="1"/>
      <c r="BA321" s="1"/>
      <c r="BB321" s="1"/>
      <c r="BC321" s="1"/>
      <c r="BD321" s="1"/>
    </row>
    <row r="325" spans="3:56" x14ac:dyDescent="0.2">
      <c r="C325" s="198" t="s">
        <v>44</v>
      </c>
      <c r="D325" s="198"/>
      <c r="E325" s="198"/>
      <c r="F325" s="198"/>
      <c r="G325" s="198"/>
      <c r="H325" s="198"/>
      <c r="I325" s="198"/>
      <c r="J325" s="198"/>
      <c r="K325" s="198"/>
      <c r="L325" s="198"/>
      <c r="M325" s="198"/>
      <c r="N325" s="198"/>
      <c r="O325" s="198"/>
      <c r="P325" s="198"/>
      <c r="Q325" s="198"/>
      <c r="R325" s="198"/>
      <c r="S325" s="198"/>
      <c r="T325" s="198"/>
      <c r="U325" s="198"/>
      <c r="V325" s="198"/>
      <c r="W325" s="198"/>
      <c r="X325" s="198"/>
      <c r="Y325" s="198"/>
      <c r="Z325" s="198"/>
      <c r="AA325" s="198"/>
      <c r="AB325" s="198"/>
      <c r="AC325" s="198"/>
      <c r="AD325" s="198"/>
      <c r="AE325" s="198"/>
      <c r="AF325" s="198"/>
      <c r="AG325" s="198"/>
      <c r="AH325" s="198"/>
      <c r="AI325" s="198"/>
      <c r="AJ325" s="198"/>
      <c r="AK325" s="198"/>
      <c r="AL325" s="198"/>
      <c r="AM325" s="198"/>
      <c r="AN325" s="198"/>
      <c r="AO325" s="198"/>
      <c r="AP325" s="198"/>
      <c r="AQ325" s="198"/>
      <c r="AR325" s="198"/>
      <c r="AS325" s="198"/>
      <c r="AT325" s="198"/>
      <c r="AU325" s="198"/>
      <c r="AV325" s="198"/>
      <c r="AW325" s="198"/>
      <c r="AX325" s="198"/>
      <c r="AY325" s="198"/>
      <c r="AZ325" s="198"/>
      <c r="BA325" s="198"/>
      <c r="BB325" s="198"/>
      <c r="BC325" s="198"/>
      <c r="BD325" s="198"/>
    </row>
    <row r="326" spans="3:56" x14ac:dyDescent="0.2">
      <c r="C326" s="198"/>
      <c r="D326" s="198"/>
      <c r="E326" s="198"/>
      <c r="F326" s="198"/>
      <c r="G326" s="198"/>
      <c r="H326" s="198"/>
      <c r="I326" s="198"/>
      <c r="J326" s="198"/>
      <c r="K326" s="198"/>
      <c r="L326" s="198"/>
      <c r="M326" s="198"/>
      <c r="N326" s="198"/>
      <c r="O326" s="198"/>
      <c r="P326" s="198"/>
      <c r="Q326" s="198"/>
      <c r="R326" s="198"/>
      <c r="S326" s="198"/>
      <c r="T326" s="198"/>
      <c r="U326" s="198"/>
      <c r="V326" s="198"/>
      <c r="W326" s="198"/>
      <c r="X326" s="198"/>
      <c r="Y326" s="198"/>
      <c r="Z326" s="198"/>
      <c r="AA326" s="198"/>
      <c r="AB326" s="198"/>
      <c r="AC326" s="198"/>
      <c r="AD326" s="198"/>
      <c r="AE326" s="198"/>
      <c r="AF326" s="198"/>
      <c r="AG326" s="198"/>
      <c r="AH326" s="198"/>
      <c r="AI326" s="198"/>
      <c r="AJ326" s="198"/>
      <c r="AK326" s="198"/>
      <c r="AL326" s="198"/>
      <c r="AM326" s="198"/>
      <c r="AN326" s="198"/>
      <c r="AO326" s="198"/>
      <c r="AP326" s="198"/>
      <c r="AQ326" s="198"/>
      <c r="AR326" s="198"/>
      <c r="AS326" s="198"/>
      <c r="AT326" s="198"/>
      <c r="AU326" s="198"/>
      <c r="AV326" s="198"/>
      <c r="AW326" s="198"/>
      <c r="AX326" s="198"/>
      <c r="AY326" s="198"/>
      <c r="AZ326" s="198"/>
      <c r="BA326" s="198"/>
      <c r="BB326" s="198"/>
      <c r="BC326" s="198"/>
      <c r="BD326" s="198"/>
    </row>
    <row r="327" spans="3:56" ht="23.25" x14ac:dyDescent="0.2">
      <c r="C327" s="199" t="s">
        <v>41</v>
      </c>
      <c r="D327" s="199"/>
      <c r="E327" s="199"/>
      <c r="F327" s="199"/>
      <c r="G327" s="199"/>
      <c r="H327" s="199"/>
      <c r="I327" s="199"/>
      <c r="J327" s="199"/>
      <c r="K327" s="199"/>
      <c r="L327" s="199"/>
      <c r="M327" s="199"/>
      <c r="N327" s="199"/>
      <c r="O327" s="199"/>
      <c r="P327" s="199"/>
      <c r="Q327" s="199"/>
      <c r="R327" s="199"/>
      <c r="S327" s="199"/>
      <c r="T327" s="199"/>
      <c r="U327" s="199"/>
      <c r="V327" s="199"/>
      <c r="W327" s="199"/>
      <c r="X327" s="199"/>
      <c r="Y327" s="199"/>
      <c r="Z327" s="199"/>
      <c r="AA327" s="199"/>
      <c r="AB327" s="199"/>
      <c r="AC327" s="199"/>
      <c r="AD327" s="199"/>
      <c r="AE327" s="199" t="s">
        <v>42</v>
      </c>
      <c r="AF327" s="199"/>
      <c r="AG327" s="199"/>
      <c r="AH327" s="199"/>
      <c r="AI327" s="199"/>
      <c r="AJ327" s="199"/>
      <c r="AK327" s="199"/>
      <c r="AL327" s="199"/>
      <c r="AM327" s="199"/>
      <c r="AN327" s="199"/>
      <c r="AO327" s="199"/>
      <c r="AP327" s="199"/>
      <c r="AQ327" s="199"/>
      <c r="AR327" s="199"/>
      <c r="AS327" s="199"/>
      <c r="AT327" s="199"/>
      <c r="AU327" s="199"/>
      <c r="AV327" s="199"/>
      <c r="AW327" s="199"/>
      <c r="AX327" s="199"/>
      <c r="AY327" s="199"/>
      <c r="AZ327" s="199"/>
      <c r="BA327" s="199"/>
      <c r="BB327" s="199"/>
      <c r="BC327" s="199"/>
      <c r="BD327" s="199"/>
    </row>
    <row r="328" spans="3:56" x14ac:dyDescent="0.2">
      <c r="C328" s="197" t="s">
        <v>0</v>
      </c>
      <c r="D328" s="197" t="s">
        <v>1</v>
      </c>
      <c r="E328" s="197" t="s">
        <v>2</v>
      </c>
      <c r="F328" s="197" t="s">
        <v>3</v>
      </c>
      <c r="G328" s="197" t="s">
        <v>4</v>
      </c>
      <c r="H328" s="197" t="s">
        <v>5</v>
      </c>
      <c r="I328" s="197" t="s">
        <v>6</v>
      </c>
      <c r="J328" s="197" t="s">
        <v>7</v>
      </c>
      <c r="K328" s="197" t="s">
        <v>8</v>
      </c>
      <c r="L328" s="197" t="s">
        <v>9</v>
      </c>
      <c r="M328" s="197" t="s">
        <v>10</v>
      </c>
      <c r="N328" s="197" t="s">
        <v>11</v>
      </c>
      <c r="O328" s="4"/>
      <c r="P328" s="197" t="s">
        <v>40</v>
      </c>
      <c r="Q328" s="197"/>
      <c r="R328" s="197"/>
      <c r="S328" s="197"/>
      <c r="T328" s="197"/>
      <c r="U328" s="197"/>
      <c r="V328" s="197"/>
      <c r="W328" s="197" t="s">
        <v>13</v>
      </c>
      <c r="X328" s="197" t="s">
        <v>14</v>
      </c>
      <c r="Y328" s="197" t="s">
        <v>15</v>
      </c>
      <c r="Z328" s="197" t="s">
        <v>16</v>
      </c>
      <c r="AA328" s="197" t="s">
        <v>17</v>
      </c>
      <c r="AB328" s="197" t="s">
        <v>18</v>
      </c>
      <c r="AC328" s="197" t="s">
        <v>19</v>
      </c>
      <c r="AD328" s="197" t="s">
        <v>20</v>
      </c>
      <c r="AE328" s="197" t="s">
        <v>21</v>
      </c>
      <c r="AF328" s="197" t="s">
        <v>22</v>
      </c>
      <c r="AG328" s="197" t="s">
        <v>23</v>
      </c>
      <c r="AH328" s="197" t="s">
        <v>24</v>
      </c>
      <c r="AI328" s="197" t="s">
        <v>25</v>
      </c>
      <c r="AJ328" s="197" t="s">
        <v>26</v>
      </c>
      <c r="AK328" s="197" t="s">
        <v>27</v>
      </c>
      <c r="AL328" s="197" t="s">
        <v>28</v>
      </c>
      <c r="AM328" s="197" t="s">
        <v>29</v>
      </c>
      <c r="AN328" s="197" t="s">
        <v>1</v>
      </c>
      <c r="AO328" s="197" t="s">
        <v>30</v>
      </c>
      <c r="AP328" s="5"/>
      <c r="AQ328" s="197" t="s">
        <v>31</v>
      </c>
      <c r="AR328" s="197" t="s">
        <v>32</v>
      </c>
      <c r="AS328" s="197" t="s">
        <v>33</v>
      </c>
      <c r="AT328" s="197" t="s">
        <v>34</v>
      </c>
      <c r="AU328" s="197" t="s">
        <v>35</v>
      </c>
      <c r="AV328" s="197" t="s">
        <v>36</v>
      </c>
      <c r="AW328" s="197"/>
      <c r="AX328" s="197"/>
      <c r="AY328" s="197" t="s">
        <v>37</v>
      </c>
      <c r="AZ328" s="197" t="s">
        <v>38</v>
      </c>
      <c r="BA328" s="5"/>
      <c r="BB328" s="5"/>
      <c r="BC328" s="5"/>
      <c r="BD328" s="197" t="s">
        <v>39</v>
      </c>
    </row>
    <row r="329" spans="3:56" x14ac:dyDescent="0.2">
      <c r="C329" s="197"/>
      <c r="D329" s="197"/>
      <c r="E329" s="197"/>
      <c r="F329" s="197"/>
      <c r="G329" s="197"/>
      <c r="H329" s="197"/>
      <c r="I329" s="197"/>
      <c r="J329" s="197"/>
      <c r="K329" s="197"/>
      <c r="L329" s="197"/>
      <c r="M329" s="197"/>
      <c r="N329" s="197"/>
      <c r="O329" s="4"/>
      <c r="P329" s="3">
        <v>2013</v>
      </c>
      <c r="Q329" s="3">
        <v>2014</v>
      </c>
      <c r="R329" s="3">
        <v>2015</v>
      </c>
      <c r="S329" s="3">
        <v>2016</v>
      </c>
      <c r="T329" s="3"/>
      <c r="U329" s="3"/>
      <c r="V329" s="3" t="s">
        <v>12</v>
      </c>
      <c r="W329" s="197"/>
      <c r="X329" s="197"/>
      <c r="Y329" s="197"/>
      <c r="Z329" s="197"/>
      <c r="AA329" s="197"/>
      <c r="AB329" s="197"/>
      <c r="AC329" s="197"/>
      <c r="AD329" s="197"/>
      <c r="AE329" s="197"/>
      <c r="AF329" s="197"/>
      <c r="AG329" s="197"/>
      <c r="AH329" s="197"/>
      <c r="AI329" s="197"/>
      <c r="AJ329" s="197"/>
      <c r="AK329" s="197"/>
      <c r="AL329" s="197"/>
      <c r="AM329" s="197"/>
      <c r="AN329" s="197"/>
      <c r="AO329" s="197"/>
      <c r="AP329" s="5"/>
      <c r="AQ329" s="197"/>
      <c r="AR329" s="197"/>
      <c r="AS329" s="197"/>
      <c r="AT329" s="197"/>
      <c r="AU329" s="197"/>
      <c r="AV329" s="197"/>
      <c r="AW329" s="197"/>
      <c r="AX329" s="197"/>
      <c r="AY329" s="197"/>
      <c r="AZ329" s="197"/>
      <c r="BA329" s="5"/>
      <c r="BB329" s="5"/>
      <c r="BC329" s="5"/>
      <c r="BD329" s="197"/>
    </row>
    <row r="330" spans="3:56" x14ac:dyDescent="0.2">
      <c r="C330" s="2" t="s">
        <v>45</v>
      </c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Q330" s="1"/>
      <c r="AR330" s="1"/>
      <c r="AS330" s="1"/>
      <c r="AT330" s="1"/>
      <c r="AU330" s="1"/>
      <c r="AV330" s="1"/>
      <c r="AW330" s="1"/>
      <c r="AX330" s="1"/>
      <c r="AY330" s="1"/>
      <c r="AZ330" s="1"/>
      <c r="BA330" s="1"/>
      <c r="BB330" s="1"/>
      <c r="BC330" s="1"/>
      <c r="BD330" s="1"/>
    </row>
    <row r="331" spans="3:56" x14ac:dyDescent="0.2">
      <c r="C331" s="2" t="s">
        <v>46</v>
      </c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Q331" s="1"/>
      <c r="AR331" s="1"/>
      <c r="AS331" s="1"/>
      <c r="AT331" s="1"/>
      <c r="AU331" s="1"/>
      <c r="AV331" s="1"/>
      <c r="AW331" s="1"/>
      <c r="AX331" s="1"/>
      <c r="AY331" s="1"/>
      <c r="AZ331" s="1"/>
      <c r="BA331" s="1"/>
      <c r="BB331" s="1"/>
      <c r="BC331" s="1"/>
      <c r="BD331" s="1"/>
    </row>
    <row r="332" spans="3:56" x14ac:dyDescent="0.2">
      <c r="C332" s="2" t="s">
        <v>47</v>
      </c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Q332" s="1"/>
      <c r="AR332" s="1"/>
      <c r="AS332" s="1"/>
      <c r="AT332" s="1"/>
      <c r="AU332" s="1"/>
      <c r="AV332" s="1"/>
      <c r="AW332" s="1"/>
      <c r="AX332" s="1"/>
      <c r="AY332" s="1"/>
      <c r="AZ332" s="1"/>
      <c r="BA332" s="1"/>
      <c r="BB332" s="1"/>
      <c r="BC332" s="1"/>
      <c r="BD332" s="1"/>
    </row>
    <row r="333" spans="3:56" x14ac:dyDescent="0.2">
      <c r="C333" s="2" t="s">
        <v>48</v>
      </c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Q333" s="1"/>
      <c r="AR333" s="1"/>
      <c r="AS333" s="1"/>
      <c r="AT333" s="1"/>
      <c r="AU333" s="1"/>
      <c r="AV333" s="1"/>
      <c r="AW333" s="1"/>
      <c r="AX333" s="1"/>
      <c r="AY333" s="1"/>
      <c r="AZ333" s="1"/>
      <c r="BA333" s="1"/>
      <c r="BB333" s="1"/>
      <c r="BC333" s="1"/>
      <c r="BD333" s="1"/>
    </row>
    <row r="334" spans="3:56" x14ac:dyDescent="0.2">
      <c r="C334" s="2" t="s">
        <v>49</v>
      </c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Q334" s="1"/>
      <c r="AR334" s="1"/>
      <c r="AS334" s="1"/>
      <c r="AT334" s="1"/>
      <c r="AU334" s="1"/>
      <c r="AV334" s="1"/>
      <c r="AW334" s="1"/>
      <c r="AX334" s="1"/>
      <c r="AY334" s="1"/>
      <c r="AZ334" s="1"/>
      <c r="BA334" s="1"/>
      <c r="BB334" s="1"/>
      <c r="BC334" s="1"/>
      <c r="BD334" s="1"/>
    </row>
    <row r="335" spans="3:56" x14ac:dyDescent="0.2">
      <c r="C335" s="2" t="s">
        <v>50</v>
      </c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Q335" s="1"/>
      <c r="AR335" s="1"/>
      <c r="AS335" s="1"/>
      <c r="AT335" s="1"/>
      <c r="AU335" s="1"/>
      <c r="AV335" s="1"/>
      <c r="AW335" s="1"/>
      <c r="AX335" s="1"/>
      <c r="AY335" s="1"/>
      <c r="AZ335" s="1"/>
      <c r="BA335" s="1"/>
      <c r="BB335" s="1"/>
      <c r="BC335" s="1"/>
      <c r="BD335" s="1"/>
    </row>
    <row r="336" spans="3:56" x14ac:dyDescent="0.2">
      <c r="C336" s="2" t="s">
        <v>51</v>
      </c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Q336" s="1"/>
      <c r="AR336" s="1"/>
      <c r="AS336" s="1"/>
      <c r="AT336" s="1"/>
      <c r="AU336" s="1"/>
      <c r="AV336" s="1"/>
      <c r="AW336" s="1"/>
      <c r="AX336" s="1"/>
      <c r="AY336" s="1"/>
      <c r="AZ336" s="1"/>
      <c r="BA336" s="1"/>
      <c r="BB336" s="1"/>
      <c r="BC336" s="1"/>
      <c r="BD336" s="1"/>
    </row>
    <row r="337" spans="3:56" x14ac:dyDescent="0.2">
      <c r="C337" s="2" t="s">
        <v>52</v>
      </c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Q337" s="1"/>
      <c r="AR337" s="1"/>
      <c r="AS337" s="1"/>
      <c r="AT337" s="1"/>
      <c r="AU337" s="1"/>
      <c r="AV337" s="1"/>
      <c r="AW337" s="1"/>
      <c r="AX337" s="1"/>
      <c r="AY337" s="1"/>
      <c r="AZ337" s="1"/>
      <c r="BA337" s="1"/>
      <c r="BB337" s="1"/>
      <c r="BC337" s="1"/>
      <c r="BD337" s="1"/>
    </row>
    <row r="338" spans="3:56" x14ac:dyDescent="0.2">
      <c r="C338" s="2" t="s">
        <v>53</v>
      </c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Q338" s="1"/>
      <c r="AR338" s="1"/>
      <c r="AS338" s="1"/>
      <c r="AT338" s="1"/>
      <c r="AU338" s="1"/>
      <c r="AV338" s="1"/>
      <c r="AW338" s="1"/>
      <c r="AX338" s="1"/>
      <c r="AY338" s="1"/>
      <c r="AZ338" s="1"/>
      <c r="BA338" s="1"/>
      <c r="BB338" s="1"/>
      <c r="BC338" s="1"/>
      <c r="BD338" s="1"/>
    </row>
    <row r="339" spans="3:56" x14ac:dyDescent="0.2">
      <c r="C339" s="2" t="s">
        <v>54</v>
      </c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Q339" s="1"/>
      <c r="AR339" s="1"/>
      <c r="AS339" s="1"/>
      <c r="AT339" s="1"/>
      <c r="AU339" s="1"/>
      <c r="AV339" s="1"/>
      <c r="AW339" s="1"/>
      <c r="AX339" s="1"/>
      <c r="AY339" s="1"/>
      <c r="AZ339" s="1"/>
      <c r="BA339" s="1"/>
      <c r="BB339" s="1"/>
      <c r="BC339" s="1"/>
      <c r="BD339" s="1"/>
    </row>
    <row r="340" spans="3:56" x14ac:dyDescent="0.2">
      <c r="C340" s="2" t="s">
        <v>55</v>
      </c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Q340" s="1"/>
      <c r="AR340" s="1"/>
      <c r="AS340" s="1"/>
      <c r="AT340" s="1"/>
      <c r="AU340" s="1"/>
      <c r="AV340" s="1"/>
      <c r="AW340" s="1"/>
      <c r="AX340" s="1"/>
      <c r="AY340" s="1"/>
      <c r="AZ340" s="1"/>
      <c r="BA340" s="1"/>
      <c r="BB340" s="1"/>
      <c r="BC340" s="1"/>
      <c r="BD340" s="1"/>
    </row>
    <row r="341" spans="3:56" x14ac:dyDescent="0.2">
      <c r="C341" s="2" t="s">
        <v>56</v>
      </c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Q341" s="1"/>
      <c r="AR341" s="1"/>
      <c r="AS341" s="1"/>
      <c r="AT341" s="1"/>
      <c r="AU341" s="1"/>
      <c r="AV341" s="1"/>
      <c r="AW341" s="1"/>
      <c r="AX341" s="1"/>
      <c r="AY341" s="1"/>
      <c r="AZ341" s="1"/>
      <c r="BA341" s="1"/>
      <c r="BB341" s="1"/>
      <c r="BC341" s="1"/>
      <c r="BD341" s="1"/>
    </row>
    <row r="342" spans="3:56" x14ac:dyDescent="0.2">
      <c r="C342" s="2" t="s">
        <v>57</v>
      </c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Q342" s="1"/>
      <c r="AR342" s="1"/>
      <c r="AS342" s="1"/>
      <c r="AT342" s="1"/>
      <c r="AU342" s="1"/>
      <c r="AV342" s="1"/>
      <c r="AW342" s="1"/>
      <c r="AX342" s="1"/>
      <c r="AY342" s="1"/>
      <c r="AZ342" s="1"/>
      <c r="BA342" s="1"/>
      <c r="BB342" s="1"/>
      <c r="BC342" s="1"/>
      <c r="BD342" s="1"/>
    </row>
    <row r="343" spans="3:56" x14ac:dyDescent="0.2">
      <c r="C343" s="2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Q343" s="1"/>
      <c r="AR343" s="1"/>
      <c r="AS343" s="1"/>
      <c r="AT343" s="1"/>
      <c r="AU343" s="1"/>
      <c r="AV343" s="1"/>
      <c r="AW343" s="1"/>
      <c r="AX343" s="1"/>
      <c r="AY343" s="1"/>
      <c r="AZ343" s="1"/>
      <c r="BA343" s="1"/>
      <c r="BB343" s="1"/>
      <c r="BC343" s="1"/>
      <c r="BD343" s="1"/>
    </row>
    <row r="344" spans="3:56" x14ac:dyDescent="0.2">
      <c r="C344" s="2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Q344" s="1"/>
      <c r="AR344" s="1"/>
      <c r="AS344" s="1"/>
      <c r="AT344" s="1"/>
      <c r="AU344" s="1"/>
      <c r="AV344" s="1"/>
      <c r="AW344" s="1"/>
      <c r="AX344" s="1"/>
      <c r="AY344" s="1"/>
      <c r="AZ344" s="1"/>
      <c r="BA344" s="1"/>
      <c r="BB344" s="1"/>
      <c r="BC344" s="1"/>
      <c r="BD344" s="1"/>
    </row>
    <row r="348" spans="3:56" x14ac:dyDescent="0.2">
      <c r="C348" s="198" t="s">
        <v>44</v>
      </c>
      <c r="D348" s="198"/>
      <c r="E348" s="198"/>
      <c r="F348" s="198"/>
      <c r="G348" s="198"/>
      <c r="H348" s="198"/>
      <c r="I348" s="198"/>
      <c r="J348" s="198"/>
      <c r="K348" s="198"/>
      <c r="L348" s="198"/>
      <c r="M348" s="198"/>
      <c r="N348" s="198"/>
      <c r="O348" s="198"/>
      <c r="P348" s="198"/>
      <c r="Q348" s="198"/>
      <c r="R348" s="198"/>
      <c r="S348" s="198"/>
      <c r="T348" s="198"/>
      <c r="U348" s="198"/>
      <c r="V348" s="198"/>
      <c r="W348" s="198"/>
      <c r="X348" s="198"/>
      <c r="Y348" s="198"/>
      <c r="Z348" s="198"/>
      <c r="AA348" s="198"/>
      <c r="AB348" s="198"/>
      <c r="AC348" s="198"/>
      <c r="AD348" s="198"/>
      <c r="AE348" s="198"/>
      <c r="AF348" s="198"/>
      <c r="AG348" s="198"/>
      <c r="AH348" s="198"/>
      <c r="AI348" s="198"/>
      <c r="AJ348" s="198"/>
      <c r="AK348" s="198"/>
      <c r="AL348" s="198"/>
      <c r="AM348" s="198"/>
      <c r="AN348" s="198"/>
      <c r="AO348" s="198"/>
      <c r="AP348" s="198"/>
      <c r="AQ348" s="198"/>
      <c r="AR348" s="198"/>
      <c r="AS348" s="198"/>
      <c r="AT348" s="198"/>
      <c r="AU348" s="198"/>
      <c r="AV348" s="198"/>
      <c r="AW348" s="198"/>
      <c r="AX348" s="198"/>
      <c r="AY348" s="198"/>
      <c r="AZ348" s="198"/>
      <c r="BA348" s="198"/>
      <c r="BB348" s="198"/>
      <c r="BC348" s="198"/>
      <c r="BD348" s="198"/>
    </row>
    <row r="349" spans="3:56" x14ac:dyDescent="0.2">
      <c r="C349" s="198"/>
      <c r="D349" s="198"/>
      <c r="E349" s="198"/>
      <c r="F349" s="198"/>
      <c r="G349" s="198"/>
      <c r="H349" s="198"/>
      <c r="I349" s="198"/>
      <c r="J349" s="198"/>
      <c r="K349" s="198"/>
      <c r="L349" s="198"/>
      <c r="M349" s="198"/>
      <c r="N349" s="198"/>
      <c r="O349" s="198"/>
      <c r="P349" s="198"/>
      <c r="Q349" s="198"/>
      <c r="R349" s="198"/>
      <c r="S349" s="198"/>
      <c r="T349" s="198"/>
      <c r="U349" s="198"/>
      <c r="V349" s="198"/>
      <c r="W349" s="198"/>
      <c r="X349" s="198"/>
      <c r="Y349" s="198"/>
      <c r="Z349" s="198"/>
      <c r="AA349" s="198"/>
      <c r="AB349" s="198"/>
      <c r="AC349" s="198"/>
      <c r="AD349" s="198"/>
      <c r="AE349" s="198"/>
      <c r="AF349" s="198"/>
      <c r="AG349" s="198"/>
      <c r="AH349" s="198"/>
      <c r="AI349" s="198"/>
      <c r="AJ349" s="198"/>
      <c r="AK349" s="198"/>
      <c r="AL349" s="198"/>
      <c r="AM349" s="198"/>
      <c r="AN349" s="198"/>
      <c r="AO349" s="198"/>
      <c r="AP349" s="198"/>
      <c r="AQ349" s="198"/>
      <c r="AR349" s="198"/>
      <c r="AS349" s="198"/>
      <c r="AT349" s="198"/>
      <c r="AU349" s="198"/>
      <c r="AV349" s="198"/>
      <c r="AW349" s="198"/>
      <c r="AX349" s="198"/>
      <c r="AY349" s="198"/>
      <c r="AZ349" s="198"/>
      <c r="BA349" s="198"/>
      <c r="BB349" s="198"/>
      <c r="BC349" s="198"/>
      <c r="BD349" s="198"/>
    </row>
    <row r="350" spans="3:56" ht="23.25" x14ac:dyDescent="0.2">
      <c r="C350" s="199" t="s">
        <v>41</v>
      </c>
      <c r="D350" s="199"/>
      <c r="E350" s="199"/>
      <c r="F350" s="199"/>
      <c r="G350" s="199"/>
      <c r="H350" s="199"/>
      <c r="I350" s="199"/>
      <c r="J350" s="199"/>
      <c r="K350" s="199"/>
      <c r="L350" s="199"/>
      <c r="M350" s="199"/>
      <c r="N350" s="199"/>
      <c r="O350" s="199"/>
      <c r="P350" s="199"/>
      <c r="Q350" s="199"/>
      <c r="R350" s="199"/>
      <c r="S350" s="199"/>
      <c r="T350" s="199"/>
      <c r="U350" s="199"/>
      <c r="V350" s="199"/>
      <c r="W350" s="199"/>
      <c r="X350" s="199"/>
      <c r="Y350" s="199"/>
      <c r="Z350" s="199"/>
      <c r="AA350" s="199"/>
      <c r="AB350" s="199"/>
      <c r="AC350" s="199"/>
      <c r="AD350" s="199"/>
      <c r="AE350" s="199" t="s">
        <v>42</v>
      </c>
      <c r="AF350" s="199"/>
      <c r="AG350" s="199"/>
      <c r="AH350" s="199"/>
      <c r="AI350" s="199"/>
      <c r="AJ350" s="199"/>
      <c r="AK350" s="199"/>
      <c r="AL350" s="199"/>
      <c r="AM350" s="199"/>
      <c r="AN350" s="199"/>
      <c r="AO350" s="199"/>
      <c r="AP350" s="199"/>
      <c r="AQ350" s="199"/>
      <c r="AR350" s="199"/>
      <c r="AS350" s="199"/>
      <c r="AT350" s="199"/>
      <c r="AU350" s="199"/>
      <c r="AV350" s="199"/>
      <c r="AW350" s="199"/>
      <c r="AX350" s="199"/>
      <c r="AY350" s="199"/>
      <c r="AZ350" s="199"/>
      <c r="BA350" s="199"/>
      <c r="BB350" s="199"/>
      <c r="BC350" s="199"/>
      <c r="BD350" s="199"/>
    </row>
    <row r="351" spans="3:56" x14ac:dyDescent="0.2">
      <c r="C351" s="197" t="s">
        <v>0</v>
      </c>
      <c r="D351" s="197" t="s">
        <v>1</v>
      </c>
      <c r="E351" s="197" t="s">
        <v>2</v>
      </c>
      <c r="F351" s="197" t="s">
        <v>3</v>
      </c>
      <c r="G351" s="197" t="s">
        <v>4</v>
      </c>
      <c r="H351" s="197" t="s">
        <v>5</v>
      </c>
      <c r="I351" s="197" t="s">
        <v>6</v>
      </c>
      <c r="J351" s="197" t="s">
        <v>7</v>
      </c>
      <c r="K351" s="197" t="s">
        <v>8</v>
      </c>
      <c r="L351" s="197" t="s">
        <v>9</v>
      </c>
      <c r="M351" s="197" t="s">
        <v>10</v>
      </c>
      <c r="N351" s="197" t="s">
        <v>11</v>
      </c>
      <c r="O351" s="4"/>
      <c r="P351" s="197" t="s">
        <v>40</v>
      </c>
      <c r="Q351" s="197"/>
      <c r="R351" s="197"/>
      <c r="S351" s="197"/>
      <c r="T351" s="197"/>
      <c r="U351" s="197"/>
      <c r="V351" s="197"/>
      <c r="W351" s="197" t="s">
        <v>13</v>
      </c>
      <c r="X351" s="197" t="s">
        <v>14</v>
      </c>
      <c r="Y351" s="197" t="s">
        <v>15</v>
      </c>
      <c r="Z351" s="197" t="s">
        <v>16</v>
      </c>
      <c r="AA351" s="197" t="s">
        <v>17</v>
      </c>
      <c r="AB351" s="197" t="s">
        <v>18</v>
      </c>
      <c r="AC351" s="197" t="s">
        <v>19</v>
      </c>
      <c r="AD351" s="197" t="s">
        <v>20</v>
      </c>
      <c r="AE351" s="197" t="s">
        <v>21</v>
      </c>
      <c r="AF351" s="197" t="s">
        <v>22</v>
      </c>
      <c r="AG351" s="197" t="s">
        <v>23</v>
      </c>
      <c r="AH351" s="197" t="s">
        <v>24</v>
      </c>
      <c r="AI351" s="197" t="s">
        <v>25</v>
      </c>
      <c r="AJ351" s="197" t="s">
        <v>26</v>
      </c>
      <c r="AK351" s="197" t="s">
        <v>27</v>
      </c>
      <c r="AL351" s="197" t="s">
        <v>28</v>
      </c>
      <c r="AM351" s="197" t="s">
        <v>29</v>
      </c>
      <c r="AN351" s="197" t="s">
        <v>1</v>
      </c>
      <c r="AO351" s="197" t="s">
        <v>30</v>
      </c>
      <c r="AP351" s="5"/>
      <c r="AQ351" s="197" t="s">
        <v>31</v>
      </c>
      <c r="AR351" s="197" t="s">
        <v>32</v>
      </c>
      <c r="AS351" s="197" t="s">
        <v>33</v>
      </c>
      <c r="AT351" s="197" t="s">
        <v>34</v>
      </c>
      <c r="AU351" s="197" t="s">
        <v>35</v>
      </c>
      <c r="AV351" s="197" t="s">
        <v>36</v>
      </c>
      <c r="AW351" s="197"/>
      <c r="AX351" s="197"/>
      <c r="AY351" s="197" t="s">
        <v>37</v>
      </c>
      <c r="AZ351" s="197" t="s">
        <v>38</v>
      </c>
      <c r="BA351" s="5"/>
      <c r="BB351" s="5"/>
      <c r="BC351" s="5"/>
      <c r="BD351" s="197" t="s">
        <v>39</v>
      </c>
    </row>
    <row r="352" spans="3:56" x14ac:dyDescent="0.2">
      <c r="C352" s="197"/>
      <c r="D352" s="197"/>
      <c r="E352" s="197"/>
      <c r="F352" s="197"/>
      <c r="G352" s="197"/>
      <c r="H352" s="197"/>
      <c r="I352" s="197"/>
      <c r="J352" s="197"/>
      <c r="K352" s="197"/>
      <c r="L352" s="197"/>
      <c r="M352" s="197"/>
      <c r="N352" s="197"/>
      <c r="O352" s="4"/>
      <c r="P352" s="3">
        <v>2013</v>
      </c>
      <c r="Q352" s="3">
        <v>2014</v>
      </c>
      <c r="R352" s="3">
        <v>2015</v>
      </c>
      <c r="S352" s="3">
        <v>2016</v>
      </c>
      <c r="T352" s="3"/>
      <c r="U352" s="3"/>
      <c r="V352" s="3" t="s">
        <v>12</v>
      </c>
      <c r="W352" s="197"/>
      <c r="X352" s="197"/>
      <c r="Y352" s="197"/>
      <c r="Z352" s="197"/>
      <c r="AA352" s="197"/>
      <c r="AB352" s="197"/>
      <c r="AC352" s="197"/>
      <c r="AD352" s="197"/>
      <c r="AE352" s="197"/>
      <c r="AF352" s="197"/>
      <c r="AG352" s="197"/>
      <c r="AH352" s="197"/>
      <c r="AI352" s="197"/>
      <c r="AJ352" s="197"/>
      <c r="AK352" s="197"/>
      <c r="AL352" s="197"/>
      <c r="AM352" s="197"/>
      <c r="AN352" s="197"/>
      <c r="AO352" s="197"/>
      <c r="AP352" s="5"/>
      <c r="AQ352" s="197"/>
      <c r="AR352" s="197"/>
      <c r="AS352" s="197"/>
      <c r="AT352" s="197"/>
      <c r="AU352" s="197"/>
      <c r="AV352" s="197"/>
      <c r="AW352" s="197"/>
      <c r="AX352" s="197"/>
      <c r="AY352" s="197"/>
      <c r="AZ352" s="197"/>
      <c r="BA352" s="5"/>
      <c r="BB352" s="5"/>
      <c r="BC352" s="5"/>
      <c r="BD352" s="197"/>
    </row>
    <row r="353" spans="3:56" x14ac:dyDescent="0.2">
      <c r="C353" s="2" t="s">
        <v>45</v>
      </c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Q353" s="1"/>
      <c r="AR353" s="1"/>
      <c r="AS353" s="1"/>
      <c r="AT353" s="1"/>
      <c r="AU353" s="1"/>
      <c r="AV353" s="1"/>
      <c r="AW353" s="1"/>
      <c r="AX353" s="1"/>
      <c r="AY353" s="1"/>
      <c r="AZ353" s="1"/>
      <c r="BA353" s="1"/>
      <c r="BB353" s="1"/>
      <c r="BC353" s="1"/>
      <c r="BD353" s="1"/>
    </row>
    <row r="354" spans="3:56" x14ac:dyDescent="0.2">
      <c r="C354" s="2" t="s">
        <v>46</v>
      </c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Q354" s="1"/>
      <c r="AR354" s="1"/>
      <c r="AS354" s="1"/>
      <c r="AT354" s="1"/>
      <c r="AU354" s="1"/>
      <c r="AV354" s="1"/>
      <c r="AW354" s="1"/>
      <c r="AX354" s="1"/>
      <c r="AY354" s="1"/>
      <c r="AZ354" s="1"/>
      <c r="BA354" s="1"/>
      <c r="BB354" s="1"/>
      <c r="BC354" s="1"/>
      <c r="BD354" s="1"/>
    </row>
    <row r="355" spans="3:56" x14ac:dyDescent="0.2">
      <c r="C355" s="2" t="s">
        <v>47</v>
      </c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Q355" s="1"/>
      <c r="AR355" s="1"/>
      <c r="AS355" s="1"/>
      <c r="AT355" s="1"/>
      <c r="AU355" s="1"/>
      <c r="AV355" s="1"/>
      <c r="AW355" s="1"/>
      <c r="AX355" s="1"/>
      <c r="AY355" s="1"/>
      <c r="AZ355" s="1"/>
      <c r="BA355" s="1"/>
      <c r="BB355" s="1"/>
      <c r="BC355" s="1"/>
      <c r="BD355" s="1"/>
    </row>
    <row r="356" spans="3:56" x14ac:dyDescent="0.2">
      <c r="C356" s="2" t="s">
        <v>48</v>
      </c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Q356" s="1"/>
      <c r="AR356" s="1"/>
      <c r="AS356" s="1"/>
      <c r="AT356" s="1"/>
      <c r="AU356" s="1"/>
      <c r="AV356" s="1"/>
      <c r="AW356" s="1"/>
      <c r="AX356" s="1"/>
      <c r="AY356" s="1"/>
      <c r="AZ356" s="1"/>
      <c r="BA356" s="1"/>
      <c r="BB356" s="1"/>
      <c r="BC356" s="1"/>
      <c r="BD356" s="1"/>
    </row>
    <row r="357" spans="3:56" x14ac:dyDescent="0.2">
      <c r="C357" s="2" t="s">
        <v>49</v>
      </c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Q357" s="1"/>
      <c r="AR357" s="1"/>
      <c r="AS357" s="1"/>
      <c r="AT357" s="1"/>
      <c r="AU357" s="1"/>
      <c r="AV357" s="1"/>
      <c r="AW357" s="1"/>
      <c r="AX357" s="1"/>
      <c r="AY357" s="1"/>
      <c r="AZ357" s="1"/>
      <c r="BA357" s="1"/>
      <c r="BB357" s="1"/>
      <c r="BC357" s="1"/>
      <c r="BD357" s="1"/>
    </row>
    <row r="358" spans="3:56" x14ac:dyDescent="0.2">
      <c r="C358" s="2" t="s">
        <v>50</v>
      </c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Q358" s="1"/>
      <c r="AR358" s="1"/>
      <c r="AS358" s="1"/>
      <c r="AT358" s="1"/>
      <c r="AU358" s="1"/>
      <c r="AV358" s="1"/>
      <c r="AW358" s="1"/>
      <c r="AX358" s="1"/>
      <c r="AY358" s="1"/>
      <c r="AZ358" s="1"/>
      <c r="BA358" s="1"/>
      <c r="BB358" s="1"/>
      <c r="BC358" s="1"/>
      <c r="BD358" s="1"/>
    </row>
    <row r="359" spans="3:56" x14ac:dyDescent="0.2">
      <c r="C359" s="2" t="s">
        <v>51</v>
      </c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Q359" s="1"/>
      <c r="AR359" s="1"/>
      <c r="AS359" s="1"/>
      <c r="AT359" s="1"/>
      <c r="AU359" s="1"/>
      <c r="AV359" s="1"/>
      <c r="AW359" s="1"/>
      <c r="AX359" s="1"/>
      <c r="AY359" s="1"/>
      <c r="AZ359" s="1"/>
      <c r="BA359" s="1"/>
      <c r="BB359" s="1"/>
      <c r="BC359" s="1"/>
      <c r="BD359" s="1"/>
    </row>
    <row r="360" spans="3:56" x14ac:dyDescent="0.2">
      <c r="C360" s="2" t="s">
        <v>52</v>
      </c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Q360" s="1"/>
      <c r="AR360" s="1"/>
      <c r="AS360" s="1"/>
      <c r="AT360" s="1"/>
      <c r="AU360" s="1"/>
      <c r="AV360" s="1"/>
      <c r="AW360" s="1"/>
      <c r="AX360" s="1"/>
      <c r="AY360" s="1"/>
      <c r="AZ360" s="1"/>
      <c r="BA360" s="1"/>
      <c r="BB360" s="1"/>
      <c r="BC360" s="1"/>
      <c r="BD360" s="1"/>
    </row>
    <row r="361" spans="3:56" x14ac:dyDescent="0.2">
      <c r="C361" s="2" t="s">
        <v>53</v>
      </c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Q361" s="1"/>
      <c r="AR361" s="1"/>
      <c r="AS361" s="1"/>
      <c r="AT361" s="1"/>
      <c r="AU361" s="1"/>
      <c r="AV361" s="1"/>
      <c r="AW361" s="1"/>
      <c r="AX361" s="1"/>
      <c r="AY361" s="1"/>
      <c r="AZ361" s="1"/>
      <c r="BA361" s="1"/>
      <c r="BB361" s="1"/>
      <c r="BC361" s="1"/>
      <c r="BD361" s="1"/>
    </row>
    <row r="362" spans="3:56" x14ac:dyDescent="0.2">
      <c r="C362" s="2" t="s">
        <v>54</v>
      </c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Q362" s="1"/>
      <c r="AR362" s="1"/>
      <c r="AS362" s="1"/>
      <c r="AT362" s="1"/>
      <c r="AU362" s="1"/>
      <c r="AV362" s="1"/>
      <c r="AW362" s="1"/>
      <c r="AX362" s="1"/>
      <c r="AY362" s="1"/>
      <c r="AZ362" s="1"/>
      <c r="BA362" s="1"/>
      <c r="BB362" s="1"/>
      <c r="BC362" s="1"/>
      <c r="BD362" s="1"/>
    </row>
    <row r="363" spans="3:56" x14ac:dyDescent="0.2">
      <c r="C363" s="2" t="s">
        <v>55</v>
      </c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Q363" s="1"/>
      <c r="AR363" s="1"/>
      <c r="AS363" s="1"/>
      <c r="AT363" s="1"/>
      <c r="AU363" s="1"/>
      <c r="AV363" s="1"/>
      <c r="AW363" s="1"/>
      <c r="AX363" s="1"/>
      <c r="AY363" s="1"/>
      <c r="AZ363" s="1"/>
      <c r="BA363" s="1"/>
      <c r="BB363" s="1"/>
      <c r="BC363" s="1"/>
      <c r="BD363" s="1"/>
    </row>
    <row r="364" spans="3:56" x14ac:dyDescent="0.2">
      <c r="C364" s="2" t="s">
        <v>56</v>
      </c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Q364" s="1"/>
      <c r="AR364" s="1"/>
      <c r="AS364" s="1"/>
      <c r="AT364" s="1"/>
      <c r="AU364" s="1"/>
      <c r="AV364" s="1"/>
      <c r="AW364" s="1"/>
      <c r="AX364" s="1"/>
      <c r="AY364" s="1"/>
      <c r="AZ364" s="1"/>
      <c r="BA364" s="1"/>
      <c r="BB364" s="1"/>
      <c r="BC364" s="1"/>
      <c r="BD364" s="1"/>
    </row>
    <row r="365" spans="3:56" x14ac:dyDescent="0.2">
      <c r="C365" s="2" t="s">
        <v>57</v>
      </c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Q365" s="1"/>
      <c r="AR365" s="1"/>
      <c r="AS365" s="1"/>
      <c r="AT365" s="1"/>
      <c r="AU365" s="1"/>
      <c r="AV365" s="1"/>
      <c r="AW365" s="1"/>
      <c r="AX365" s="1"/>
      <c r="AY365" s="1"/>
      <c r="AZ365" s="1"/>
      <c r="BA365" s="1"/>
      <c r="BB365" s="1"/>
      <c r="BC365" s="1"/>
      <c r="BD365" s="1"/>
    </row>
    <row r="366" spans="3:56" x14ac:dyDescent="0.2">
      <c r="C366" s="2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Q366" s="1"/>
      <c r="AR366" s="1"/>
      <c r="AS366" s="1"/>
      <c r="AT366" s="1"/>
      <c r="AU366" s="1"/>
      <c r="AV366" s="1"/>
      <c r="AW366" s="1"/>
      <c r="AX366" s="1"/>
      <c r="AY366" s="1"/>
      <c r="AZ366" s="1"/>
      <c r="BA366" s="1"/>
      <c r="BB366" s="1"/>
      <c r="BC366" s="1"/>
      <c r="BD366" s="1"/>
    </row>
    <row r="367" spans="3:56" x14ac:dyDescent="0.2">
      <c r="C367" s="2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Q367" s="1"/>
      <c r="AR367" s="1"/>
      <c r="AS367" s="1"/>
      <c r="AT367" s="1"/>
      <c r="AU367" s="1"/>
      <c r="AV367" s="1"/>
      <c r="AW367" s="1"/>
      <c r="AX367" s="1"/>
      <c r="AY367" s="1"/>
      <c r="AZ367" s="1"/>
      <c r="BA367" s="1"/>
      <c r="BB367" s="1"/>
      <c r="BC367" s="1"/>
      <c r="BD367" s="1"/>
    </row>
    <row r="370" spans="3:56" x14ac:dyDescent="0.2">
      <c r="C370" s="198" t="s">
        <v>44</v>
      </c>
      <c r="D370" s="198"/>
      <c r="E370" s="198"/>
      <c r="F370" s="198"/>
      <c r="G370" s="198"/>
      <c r="H370" s="198"/>
      <c r="I370" s="198"/>
      <c r="J370" s="198"/>
      <c r="K370" s="198"/>
      <c r="L370" s="198"/>
      <c r="M370" s="198"/>
      <c r="N370" s="198"/>
      <c r="O370" s="198"/>
      <c r="P370" s="198"/>
      <c r="Q370" s="198"/>
      <c r="R370" s="198"/>
      <c r="S370" s="198"/>
      <c r="T370" s="198"/>
      <c r="U370" s="198"/>
      <c r="V370" s="198"/>
      <c r="W370" s="198"/>
      <c r="X370" s="198"/>
      <c r="Y370" s="198"/>
      <c r="Z370" s="198"/>
      <c r="AA370" s="198"/>
      <c r="AB370" s="198"/>
      <c r="AC370" s="198"/>
      <c r="AD370" s="198"/>
      <c r="AE370" s="198"/>
      <c r="AF370" s="198"/>
      <c r="AG370" s="198"/>
      <c r="AH370" s="198"/>
      <c r="AI370" s="198"/>
      <c r="AJ370" s="198"/>
      <c r="AK370" s="198"/>
      <c r="AL370" s="198"/>
      <c r="AM370" s="198"/>
      <c r="AN370" s="198"/>
      <c r="AO370" s="198"/>
      <c r="AP370" s="198"/>
      <c r="AQ370" s="198"/>
      <c r="AR370" s="198"/>
      <c r="AS370" s="198"/>
      <c r="AT370" s="198"/>
      <c r="AU370" s="198"/>
      <c r="AV370" s="198"/>
      <c r="AW370" s="198"/>
      <c r="AX370" s="198"/>
      <c r="AY370" s="198"/>
      <c r="AZ370" s="198"/>
      <c r="BA370" s="198"/>
      <c r="BB370" s="198"/>
      <c r="BC370" s="198"/>
      <c r="BD370" s="198"/>
    </row>
    <row r="371" spans="3:56" x14ac:dyDescent="0.2">
      <c r="C371" s="198"/>
      <c r="D371" s="198"/>
      <c r="E371" s="198"/>
      <c r="F371" s="198"/>
      <c r="G371" s="198"/>
      <c r="H371" s="198"/>
      <c r="I371" s="198"/>
      <c r="J371" s="198"/>
      <c r="K371" s="198"/>
      <c r="L371" s="198"/>
      <c r="M371" s="198"/>
      <c r="N371" s="198"/>
      <c r="O371" s="198"/>
      <c r="P371" s="198"/>
      <c r="Q371" s="198"/>
      <c r="R371" s="198"/>
      <c r="S371" s="198"/>
      <c r="T371" s="198"/>
      <c r="U371" s="198"/>
      <c r="V371" s="198"/>
      <c r="W371" s="198"/>
      <c r="X371" s="198"/>
      <c r="Y371" s="198"/>
      <c r="Z371" s="198"/>
      <c r="AA371" s="198"/>
      <c r="AB371" s="198"/>
      <c r="AC371" s="198"/>
      <c r="AD371" s="198"/>
      <c r="AE371" s="198"/>
      <c r="AF371" s="198"/>
      <c r="AG371" s="198"/>
      <c r="AH371" s="198"/>
      <c r="AI371" s="198"/>
      <c r="AJ371" s="198"/>
      <c r="AK371" s="198"/>
      <c r="AL371" s="198"/>
      <c r="AM371" s="198"/>
      <c r="AN371" s="198"/>
      <c r="AO371" s="198"/>
      <c r="AP371" s="198"/>
      <c r="AQ371" s="198"/>
      <c r="AR371" s="198"/>
      <c r="AS371" s="198"/>
      <c r="AT371" s="198"/>
      <c r="AU371" s="198"/>
      <c r="AV371" s="198"/>
      <c r="AW371" s="198"/>
      <c r="AX371" s="198"/>
      <c r="AY371" s="198"/>
      <c r="AZ371" s="198"/>
      <c r="BA371" s="198"/>
      <c r="BB371" s="198"/>
      <c r="BC371" s="198"/>
      <c r="BD371" s="198"/>
    </row>
    <row r="372" spans="3:56" ht="23.25" x14ac:dyDescent="0.2">
      <c r="C372" s="199" t="s">
        <v>41</v>
      </c>
      <c r="D372" s="199"/>
      <c r="E372" s="199"/>
      <c r="F372" s="199"/>
      <c r="G372" s="199"/>
      <c r="H372" s="199"/>
      <c r="I372" s="199"/>
      <c r="J372" s="199"/>
      <c r="K372" s="199"/>
      <c r="L372" s="199"/>
      <c r="M372" s="199"/>
      <c r="N372" s="199"/>
      <c r="O372" s="199"/>
      <c r="P372" s="199"/>
      <c r="Q372" s="199"/>
      <c r="R372" s="199"/>
      <c r="S372" s="199"/>
      <c r="T372" s="199"/>
      <c r="U372" s="199"/>
      <c r="V372" s="199"/>
      <c r="W372" s="199"/>
      <c r="X372" s="199"/>
      <c r="Y372" s="199"/>
      <c r="Z372" s="199"/>
      <c r="AA372" s="199"/>
      <c r="AB372" s="199"/>
      <c r="AC372" s="199"/>
      <c r="AD372" s="199"/>
      <c r="AE372" s="199" t="s">
        <v>42</v>
      </c>
      <c r="AF372" s="199"/>
      <c r="AG372" s="199"/>
      <c r="AH372" s="199"/>
      <c r="AI372" s="199"/>
      <c r="AJ372" s="199"/>
      <c r="AK372" s="199"/>
      <c r="AL372" s="199"/>
      <c r="AM372" s="199"/>
      <c r="AN372" s="199"/>
      <c r="AO372" s="199"/>
      <c r="AP372" s="199"/>
      <c r="AQ372" s="199"/>
      <c r="AR372" s="199"/>
      <c r="AS372" s="199"/>
      <c r="AT372" s="199"/>
      <c r="AU372" s="199"/>
      <c r="AV372" s="199"/>
      <c r="AW372" s="199"/>
      <c r="AX372" s="199"/>
      <c r="AY372" s="199"/>
      <c r="AZ372" s="199"/>
      <c r="BA372" s="199"/>
      <c r="BB372" s="199"/>
      <c r="BC372" s="199"/>
      <c r="BD372" s="199"/>
    </row>
    <row r="373" spans="3:56" x14ac:dyDescent="0.2">
      <c r="C373" s="197" t="s">
        <v>0</v>
      </c>
      <c r="D373" s="197" t="s">
        <v>1</v>
      </c>
      <c r="E373" s="197" t="s">
        <v>2</v>
      </c>
      <c r="F373" s="197" t="s">
        <v>3</v>
      </c>
      <c r="G373" s="197" t="s">
        <v>4</v>
      </c>
      <c r="H373" s="197" t="s">
        <v>5</v>
      </c>
      <c r="I373" s="197" t="s">
        <v>6</v>
      </c>
      <c r="J373" s="197" t="s">
        <v>7</v>
      </c>
      <c r="K373" s="197" t="s">
        <v>8</v>
      </c>
      <c r="L373" s="197" t="s">
        <v>9</v>
      </c>
      <c r="M373" s="197" t="s">
        <v>10</v>
      </c>
      <c r="N373" s="197" t="s">
        <v>11</v>
      </c>
      <c r="O373" s="4"/>
      <c r="P373" s="197" t="s">
        <v>40</v>
      </c>
      <c r="Q373" s="197"/>
      <c r="R373" s="197"/>
      <c r="S373" s="197"/>
      <c r="T373" s="197"/>
      <c r="U373" s="197"/>
      <c r="V373" s="197"/>
      <c r="W373" s="197" t="s">
        <v>13</v>
      </c>
      <c r="X373" s="197" t="s">
        <v>14</v>
      </c>
      <c r="Y373" s="197" t="s">
        <v>15</v>
      </c>
      <c r="Z373" s="197" t="s">
        <v>16</v>
      </c>
      <c r="AA373" s="197" t="s">
        <v>17</v>
      </c>
      <c r="AB373" s="197" t="s">
        <v>18</v>
      </c>
      <c r="AC373" s="197" t="s">
        <v>19</v>
      </c>
      <c r="AD373" s="197" t="s">
        <v>20</v>
      </c>
      <c r="AE373" s="197" t="s">
        <v>21</v>
      </c>
      <c r="AF373" s="197" t="s">
        <v>22</v>
      </c>
      <c r="AG373" s="197" t="s">
        <v>23</v>
      </c>
      <c r="AH373" s="197" t="s">
        <v>24</v>
      </c>
      <c r="AI373" s="197" t="s">
        <v>25</v>
      </c>
      <c r="AJ373" s="197" t="s">
        <v>26</v>
      </c>
      <c r="AK373" s="197" t="s">
        <v>27</v>
      </c>
      <c r="AL373" s="197" t="s">
        <v>28</v>
      </c>
      <c r="AM373" s="197" t="s">
        <v>29</v>
      </c>
      <c r="AN373" s="197" t="s">
        <v>1</v>
      </c>
      <c r="AO373" s="197" t="s">
        <v>30</v>
      </c>
      <c r="AP373" s="5"/>
      <c r="AQ373" s="197" t="s">
        <v>31</v>
      </c>
      <c r="AR373" s="197" t="s">
        <v>32</v>
      </c>
      <c r="AS373" s="197" t="s">
        <v>33</v>
      </c>
      <c r="AT373" s="197" t="s">
        <v>34</v>
      </c>
      <c r="AU373" s="197" t="s">
        <v>35</v>
      </c>
      <c r="AV373" s="197" t="s">
        <v>36</v>
      </c>
      <c r="AW373" s="197"/>
      <c r="AX373" s="197"/>
      <c r="AY373" s="197" t="s">
        <v>37</v>
      </c>
      <c r="AZ373" s="197" t="s">
        <v>38</v>
      </c>
      <c r="BA373" s="5"/>
      <c r="BB373" s="5"/>
      <c r="BC373" s="5"/>
      <c r="BD373" s="197" t="s">
        <v>39</v>
      </c>
    </row>
    <row r="374" spans="3:56" x14ac:dyDescent="0.2">
      <c r="C374" s="197"/>
      <c r="D374" s="197"/>
      <c r="E374" s="197"/>
      <c r="F374" s="197"/>
      <c r="G374" s="197"/>
      <c r="H374" s="197"/>
      <c r="I374" s="197"/>
      <c r="J374" s="197"/>
      <c r="K374" s="197"/>
      <c r="L374" s="197"/>
      <c r="M374" s="197"/>
      <c r="N374" s="197"/>
      <c r="O374" s="4"/>
      <c r="P374" s="3">
        <v>2013</v>
      </c>
      <c r="Q374" s="3">
        <v>2014</v>
      </c>
      <c r="R374" s="3">
        <v>2015</v>
      </c>
      <c r="S374" s="3">
        <v>2016</v>
      </c>
      <c r="T374" s="3"/>
      <c r="U374" s="3"/>
      <c r="V374" s="3" t="s">
        <v>12</v>
      </c>
      <c r="W374" s="197"/>
      <c r="X374" s="197"/>
      <c r="Y374" s="197"/>
      <c r="Z374" s="197"/>
      <c r="AA374" s="197"/>
      <c r="AB374" s="197"/>
      <c r="AC374" s="197"/>
      <c r="AD374" s="197"/>
      <c r="AE374" s="197"/>
      <c r="AF374" s="197"/>
      <c r="AG374" s="197"/>
      <c r="AH374" s="197"/>
      <c r="AI374" s="197"/>
      <c r="AJ374" s="197"/>
      <c r="AK374" s="197"/>
      <c r="AL374" s="197"/>
      <c r="AM374" s="197"/>
      <c r="AN374" s="197"/>
      <c r="AO374" s="197"/>
      <c r="AP374" s="5"/>
      <c r="AQ374" s="197"/>
      <c r="AR374" s="197"/>
      <c r="AS374" s="197"/>
      <c r="AT374" s="197"/>
      <c r="AU374" s="197"/>
      <c r="AV374" s="197"/>
      <c r="AW374" s="197"/>
      <c r="AX374" s="197"/>
      <c r="AY374" s="197"/>
      <c r="AZ374" s="197"/>
      <c r="BA374" s="5"/>
      <c r="BB374" s="5"/>
      <c r="BC374" s="5"/>
      <c r="BD374" s="197"/>
    </row>
    <row r="375" spans="3:56" x14ac:dyDescent="0.2">
      <c r="C375" s="2" t="s">
        <v>45</v>
      </c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Q375" s="1"/>
      <c r="AR375" s="1"/>
      <c r="AS375" s="1"/>
      <c r="AT375" s="1"/>
      <c r="AU375" s="1"/>
      <c r="AV375" s="1"/>
      <c r="AW375" s="1"/>
      <c r="AX375" s="1"/>
      <c r="AY375" s="1"/>
      <c r="AZ375" s="1"/>
      <c r="BA375" s="1"/>
      <c r="BB375" s="1"/>
      <c r="BC375" s="1"/>
      <c r="BD375" s="1"/>
    </row>
    <row r="376" spans="3:56" x14ac:dyDescent="0.2">
      <c r="C376" s="2" t="s">
        <v>46</v>
      </c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Q376" s="1"/>
      <c r="AR376" s="1"/>
      <c r="AS376" s="1"/>
      <c r="AT376" s="1"/>
      <c r="AU376" s="1"/>
      <c r="AV376" s="1"/>
      <c r="AW376" s="1"/>
      <c r="AX376" s="1"/>
      <c r="AY376" s="1"/>
      <c r="AZ376" s="1"/>
      <c r="BA376" s="1"/>
      <c r="BB376" s="1"/>
      <c r="BC376" s="1"/>
      <c r="BD376" s="1"/>
    </row>
    <row r="377" spans="3:56" x14ac:dyDescent="0.2">
      <c r="C377" s="2" t="s">
        <v>47</v>
      </c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Q377" s="1"/>
      <c r="AR377" s="1"/>
      <c r="AS377" s="1"/>
      <c r="AT377" s="1"/>
      <c r="AU377" s="1"/>
      <c r="AV377" s="1"/>
      <c r="AW377" s="1"/>
      <c r="AX377" s="1"/>
      <c r="AY377" s="1"/>
      <c r="AZ377" s="1"/>
      <c r="BA377" s="1"/>
      <c r="BB377" s="1"/>
      <c r="BC377" s="1"/>
      <c r="BD377" s="1"/>
    </row>
    <row r="378" spans="3:56" x14ac:dyDescent="0.2">
      <c r="C378" s="2" t="s">
        <v>48</v>
      </c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Q378" s="1"/>
      <c r="AR378" s="1"/>
      <c r="AS378" s="1"/>
      <c r="AT378" s="1"/>
      <c r="AU378" s="1"/>
      <c r="AV378" s="1"/>
      <c r="AW378" s="1"/>
      <c r="AX378" s="1"/>
      <c r="AY378" s="1"/>
      <c r="AZ378" s="1"/>
      <c r="BA378" s="1"/>
      <c r="BB378" s="1"/>
      <c r="BC378" s="1"/>
      <c r="BD378" s="1"/>
    </row>
    <row r="379" spans="3:56" x14ac:dyDescent="0.2">
      <c r="C379" s="2" t="s">
        <v>49</v>
      </c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Q379" s="1"/>
      <c r="AR379" s="1"/>
      <c r="AS379" s="1"/>
      <c r="AT379" s="1"/>
      <c r="AU379" s="1"/>
      <c r="AV379" s="1"/>
      <c r="AW379" s="1"/>
      <c r="AX379" s="1"/>
      <c r="AY379" s="1"/>
      <c r="AZ379" s="1"/>
      <c r="BA379" s="1"/>
      <c r="BB379" s="1"/>
      <c r="BC379" s="1"/>
      <c r="BD379" s="1"/>
    </row>
    <row r="380" spans="3:56" x14ac:dyDescent="0.2">
      <c r="C380" s="2" t="s">
        <v>50</v>
      </c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Q380" s="1"/>
      <c r="AR380" s="1"/>
      <c r="AS380" s="1"/>
      <c r="AT380" s="1"/>
      <c r="AU380" s="1"/>
      <c r="AV380" s="1"/>
      <c r="AW380" s="1"/>
      <c r="AX380" s="1"/>
      <c r="AY380" s="1"/>
      <c r="AZ380" s="1"/>
      <c r="BA380" s="1"/>
      <c r="BB380" s="1"/>
      <c r="BC380" s="1"/>
      <c r="BD380" s="1"/>
    </row>
    <row r="381" spans="3:56" x14ac:dyDescent="0.2">
      <c r="C381" s="2" t="s">
        <v>51</v>
      </c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Q381" s="1"/>
      <c r="AR381" s="1"/>
      <c r="AS381" s="1"/>
      <c r="AT381" s="1"/>
      <c r="AU381" s="1"/>
      <c r="AV381" s="1"/>
      <c r="AW381" s="1"/>
      <c r="AX381" s="1"/>
      <c r="AY381" s="1"/>
      <c r="AZ381" s="1"/>
      <c r="BA381" s="1"/>
      <c r="BB381" s="1"/>
      <c r="BC381" s="1"/>
      <c r="BD381" s="1"/>
    </row>
    <row r="382" spans="3:56" x14ac:dyDescent="0.2">
      <c r="C382" s="2" t="s">
        <v>52</v>
      </c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Q382" s="1"/>
      <c r="AR382" s="1"/>
      <c r="AS382" s="1"/>
      <c r="AT382" s="1"/>
      <c r="AU382" s="1"/>
      <c r="AV382" s="1"/>
      <c r="AW382" s="1"/>
      <c r="AX382" s="1"/>
      <c r="AY382" s="1"/>
      <c r="AZ382" s="1"/>
      <c r="BA382" s="1"/>
      <c r="BB382" s="1"/>
      <c r="BC382" s="1"/>
      <c r="BD382" s="1"/>
    </row>
    <row r="383" spans="3:56" x14ac:dyDescent="0.2">
      <c r="C383" s="2" t="s">
        <v>53</v>
      </c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Q383" s="1"/>
      <c r="AR383" s="1"/>
      <c r="AS383" s="1"/>
      <c r="AT383" s="1"/>
      <c r="AU383" s="1"/>
      <c r="AV383" s="1"/>
      <c r="AW383" s="1"/>
      <c r="AX383" s="1"/>
      <c r="AY383" s="1"/>
      <c r="AZ383" s="1"/>
      <c r="BA383" s="1"/>
      <c r="BB383" s="1"/>
      <c r="BC383" s="1"/>
      <c r="BD383" s="1"/>
    </row>
    <row r="384" spans="3:56" x14ac:dyDescent="0.2">
      <c r="C384" s="2" t="s">
        <v>54</v>
      </c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Q384" s="1"/>
      <c r="AR384" s="1"/>
      <c r="AS384" s="1"/>
      <c r="AT384" s="1"/>
      <c r="AU384" s="1"/>
      <c r="AV384" s="1"/>
      <c r="AW384" s="1"/>
      <c r="AX384" s="1"/>
      <c r="AY384" s="1"/>
      <c r="AZ384" s="1"/>
      <c r="BA384" s="1"/>
      <c r="BB384" s="1"/>
      <c r="BC384" s="1"/>
      <c r="BD384" s="1"/>
    </row>
    <row r="385" spans="3:56" x14ac:dyDescent="0.2">
      <c r="C385" s="2" t="s">
        <v>55</v>
      </c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Q385" s="1"/>
      <c r="AR385" s="1"/>
      <c r="AS385" s="1"/>
      <c r="AT385" s="1"/>
      <c r="AU385" s="1"/>
      <c r="AV385" s="1"/>
      <c r="AW385" s="1"/>
      <c r="AX385" s="1"/>
      <c r="AY385" s="1"/>
      <c r="AZ385" s="1"/>
      <c r="BA385" s="1"/>
      <c r="BB385" s="1"/>
      <c r="BC385" s="1"/>
      <c r="BD385" s="1"/>
    </row>
    <row r="386" spans="3:56" x14ac:dyDescent="0.2">
      <c r="C386" s="2" t="s">
        <v>56</v>
      </c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Q386" s="1"/>
      <c r="AR386" s="1"/>
      <c r="AS386" s="1"/>
      <c r="AT386" s="1"/>
      <c r="AU386" s="1"/>
      <c r="AV386" s="1"/>
      <c r="AW386" s="1"/>
      <c r="AX386" s="1"/>
      <c r="AY386" s="1"/>
      <c r="AZ386" s="1"/>
      <c r="BA386" s="1"/>
      <c r="BB386" s="1"/>
      <c r="BC386" s="1"/>
      <c r="BD386" s="1"/>
    </row>
    <row r="387" spans="3:56" x14ac:dyDescent="0.2">
      <c r="C387" s="2" t="s">
        <v>57</v>
      </c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Q387" s="1"/>
      <c r="AR387" s="1"/>
      <c r="AS387" s="1"/>
      <c r="AT387" s="1"/>
      <c r="AU387" s="1"/>
      <c r="AV387" s="1"/>
      <c r="AW387" s="1"/>
      <c r="AX387" s="1"/>
      <c r="AY387" s="1"/>
      <c r="AZ387" s="1"/>
      <c r="BA387" s="1"/>
      <c r="BB387" s="1"/>
      <c r="BC387" s="1"/>
      <c r="BD387" s="1"/>
    </row>
    <row r="388" spans="3:56" x14ac:dyDescent="0.2">
      <c r="C388" s="2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Q388" s="1"/>
      <c r="AR388" s="1"/>
      <c r="AS388" s="1"/>
      <c r="AT388" s="1"/>
      <c r="AU388" s="1"/>
      <c r="AV388" s="1"/>
      <c r="AW388" s="1"/>
      <c r="AX388" s="1"/>
      <c r="AY388" s="1"/>
      <c r="AZ388" s="1"/>
      <c r="BA388" s="1"/>
      <c r="BB388" s="1"/>
      <c r="BC388" s="1"/>
      <c r="BD388" s="1"/>
    </row>
    <row r="389" spans="3:56" x14ac:dyDescent="0.2">
      <c r="C389" s="2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Q389" s="1"/>
      <c r="AR389" s="1"/>
      <c r="AS389" s="1"/>
      <c r="AT389" s="1"/>
      <c r="AU389" s="1"/>
      <c r="AV389" s="1"/>
      <c r="AW389" s="1"/>
      <c r="AX389" s="1"/>
      <c r="AY389" s="1"/>
      <c r="AZ389" s="1"/>
      <c r="BA389" s="1"/>
      <c r="BB389" s="1"/>
      <c r="BC389" s="1"/>
      <c r="BD389" s="1"/>
    </row>
    <row r="392" spans="3:56" x14ac:dyDescent="0.2">
      <c r="C392" s="198" t="s">
        <v>44</v>
      </c>
      <c r="D392" s="198"/>
      <c r="E392" s="198"/>
      <c r="F392" s="198"/>
      <c r="G392" s="198"/>
      <c r="H392" s="198"/>
      <c r="I392" s="198"/>
      <c r="J392" s="198"/>
      <c r="K392" s="198"/>
      <c r="L392" s="198"/>
      <c r="M392" s="198"/>
      <c r="N392" s="198"/>
      <c r="O392" s="198"/>
      <c r="P392" s="198"/>
      <c r="Q392" s="198"/>
      <c r="R392" s="198"/>
      <c r="S392" s="198"/>
      <c r="T392" s="198"/>
      <c r="U392" s="198"/>
      <c r="V392" s="198"/>
      <c r="W392" s="198"/>
      <c r="X392" s="198"/>
      <c r="Y392" s="198"/>
      <c r="Z392" s="198"/>
      <c r="AA392" s="198"/>
      <c r="AB392" s="198"/>
      <c r="AC392" s="198"/>
      <c r="AD392" s="198"/>
      <c r="AE392" s="198"/>
      <c r="AF392" s="198"/>
      <c r="AG392" s="198"/>
      <c r="AH392" s="198"/>
      <c r="AI392" s="198"/>
      <c r="AJ392" s="198"/>
      <c r="AK392" s="198"/>
      <c r="AL392" s="198"/>
      <c r="AM392" s="198"/>
      <c r="AN392" s="198"/>
      <c r="AO392" s="198"/>
      <c r="AP392" s="198"/>
      <c r="AQ392" s="198"/>
      <c r="AR392" s="198"/>
      <c r="AS392" s="198"/>
      <c r="AT392" s="198"/>
      <c r="AU392" s="198"/>
      <c r="AV392" s="198"/>
      <c r="AW392" s="198"/>
      <c r="AX392" s="198"/>
      <c r="AY392" s="198"/>
      <c r="AZ392" s="198"/>
      <c r="BA392" s="198"/>
      <c r="BB392" s="198"/>
      <c r="BC392" s="198"/>
      <c r="BD392" s="198"/>
    </row>
    <row r="393" spans="3:56" x14ac:dyDescent="0.2">
      <c r="C393" s="198"/>
      <c r="D393" s="198"/>
      <c r="E393" s="198"/>
      <c r="F393" s="198"/>
      <c r="G393" s="198"/>
      <c r="H393" s="198"/>
      <c r="I393" s="198"/>
      <c r="J393" s="198"/>
      <c r="K393" s="198"/>
      <c r="L393" s="198"/>
      <c r="M393" s="198"/>
      <c r="N393" s="198"/>
      <c r="O393" s="198"/>
      <c r="P393" s="198"/>
      <c r="Q393" s="198"/>
      <c r="R393" s="198"/>
      <c r="S393" s="198"/>
      <c r="T393" s="198"/>
      <c r="U393" s="198"/>
      <c r="V393" s="198"/>
      <c r="W393" s="198"/>
      <c r="X393" s="198"/>
      <c r="Y393" s="198"/>
      <c r="Z393" s="198"/>
      <c r="AA393" s="198"/>
      <c r="AB393" s="198"/>
      <c r="AC393" s="198"/>
      <c r="AD393" s="198"/>
      <c r="AE393" s="198"/>
      <c r="AF393" s="198"/>
      <c r="AG393" s="198"/>
      <c r="AH393" s="198"/>
      <c r="AI393" s="198"/>
      <c r="AJ393" s="198"/>
      <c r="AK393" s="198"/>
      <c r="AL393" s="198"/>
      <c r="AM393" s="198"/>
      <c r="AN393" s="198"/>
      <c r="AO393" s="198"/>
      <c r="AP393" s="198"/>
      <c r="AQ393" s="198"/>
      <c r="AR393" s="198"/>
      <c r="AS393" s="198"/>
      <c r="AT393" s="198"/>
      <c r="AU393" s="198"/>
      <c r="AV393" s="198"/>
      <c r="AW393" s="198"/>
      <c r="AX393" s="198"/>
      <c r="AY393" s="198"/>
      <c r="AZ393" s="198"/>
      <c r="BA393" s="198"/>
      <c r="BB393" s="198"/>
      <c r="BC393" s="198"/>
      <c r="BD393" s="198"/>
    </row>
    <row r="394" spans="3:56" ht="23.25" x14ac:dyDescent="0.2">
      <c r="C394" s="199" t="s">
        <v>41</v>
      </c>
      <c r="D394" s="199"/>
      <c r="E394" s="199"/>
      <c r="F394" s="199"/>
      <c r="G394" s="199"/>
      <c r="H394" s="199"/>
      <c r="I394" s="199"/>
      <c r="J394" s="199"/>
      <c r="K394" s="199"/>
      <c r="L394" s="199"/>
      <c r="M394" s="199"/>
      <c r="N394" s="199"/>
      <c r="O394" s="199"/>
      <c r="P394" s="199"/>
      <c r="Q394" s="199"/>
      <c r="R394" s="199"/>
      <c r="S394" s="199"/>
      <c r="T394" s="199"/>
      <c r="U394" s="199"/>
      <c r="V394" s="199"/>
      <c r="W394" s="199"/>
      <c r="X394" s="199"/>
      <c r="Y394" s="199"/>
      <c r="Z394" s="199"/>
      <c r="AA394" s="199"/>
      <c r="AB394" s="199"/>
      <c r="AC394" s="199"/>
      <c r="AD394" s="199"/>
      <c r="AE394" s="199" t="s">
        <v>42</v>
      </c>
      <c r="AF394" s="199"/>
      <c r="AG394" s="199"/>
      <c r="AH394" s="199"/>
      <c r="AI394" s="199"/>
      <c r="AJ394" s="199"/>
      <c r="AK394" s="199"/>
      <c r="AL394" s="199"/>
      <c r="AM394" s="199"/>
      <c r="AN394" s="199"/>
      <c r="AO394" s="199"/>
      <c r="AP394" s="199"/>
      <c r="AQ394" s="199"/>
      <c r="AR394" s="199"/>
      <c r="AS394" s="199"/>
      <c r="AT394" s="199"/>
      <c r="AU394" s="199"/>
      <c r="AV394" s="199"/>
      <c r="AW394" s="199"/>
      <c r="AX394" s="199"/>
      <c r="AY394" s="199"/>
      <c r="AZ394" s="199"/>
      <c r="BA394" s="199"/>
      <c r="BB394" s="199"/>
      <c r="BC394" s="199"/>
      <c r="BD394" s="199"/>
    </row>
    <row r="395" spans="3:56" x14ac:dyDescent="0.2">
      <c r="C395" s="197" t="s">
        <v>0</v>
      </c>
      <c r="D395" s="197" t="s">
        <v>1</v>
      </c>
      <c r="E395" s="197" t="s">
        <v>2</v>
      </c>
      <c r="F395" s="197" t="s">
        <v>3</v>
      </c>
      <c r="G395" s="197" t="s">
        <v>4</v>
      </c>
      <c r="H395" s="197" t="s">
        <v>5</v>
      </c>
      <c r="I395" s="197" t="s">
        <v>6</v>
      </c>
      <c r="J395" s="197" t="s">
        <v>7</v>
      </c>
      <c r="K395" s="197" t="s">
        <v>8</v>
      </c>
      <c r="L395" s="197" t="s">
        <v>9</v>
      </c>
      <c r="M395" s="197" t="s">
        <v>10</v>
      </c>
      <c r="N395" s="197" t="s">
        <v>11</v>
      </c>
      <c r="O395" s="4"/>
      <c r="P395" s="197" t="s">
        <v>40</v>
      </c>
      <c r="Q395" s="197"/>
      <c r="R395" s="197"/>
      <c r="S395" s="197"/>
      <c r="T395" s="197"/>
      <c r="U395" s="197"/>
      <c r="V395" s="197"/>
      <c r="W395" s="197" t="s">
        <v>13</v>
      </c>
      <c r="X395" s="197" t="s">
        <v>14</v>
      </c>
      <c r="Y395" s="197" t="s">
        <v>15</v>
      </c>
      <c r="Z395" s="197" t="s">
        <v>16</v>
      </c>
      <c r="AA395" s="197" t="s">
        <v>17</v>
      </c>
      <c r="AB395" s="197" t="s">
        <v>18</v>
      </c>
      <c r="AC395" s="197" t="s">
        <v>19</v>
      </c>
      <c r="AD395" s="197" t="s">
        <v>20</v>
      </c>
      <c r="AE395" s="197" t="s">
        <v>21</v>
      </c>
      <c r="AF395" s="197" t="s">
        <v>22</v>
      </c>
      <c r="AG395" s="197" t="s">
        <v>23</v>
      </c>
      <c r="AH395" s="197" t="s">
        <v>24</v>
      </c>
      <c r="AI395" s="197" t="s">
        <v>25</v>
      </c>
      <c r="AJ395" s="197" t="s">
        <v>26</v>
      </c>
      <c r="AK395" s="197" t="s">
        <v>27</v>
      </c>
      <c r="AL395" s="197" t="s">
        <v>28</v>
      </c>
      <c r="AM395" s="197" t="s">
        <v>29</v>
      </c>
      <c r="AN395" s="197" t="s">
        <v>1</v>
      </c>
      <c r="AO395" s="197" t="s">
        <v>30</v>
      </c>
      <c r="AP395" s="5"/>
      <c r="AQ395" s="197" t="s">
        <v>31</v>
      </c>
      <c r="AR395" s="197" t="s">
        <v>32</v>
      </c>
      <c r="AS395" s="197" t="s">
        <v>33</v>
      </c>
      <c r="AT395" s="197" t="s">
        <v>34</v>
      </c>
      <c r="AU395" s="197" t="s">
        <v>35</v>
      </c>
      <c r="AV395" s="197" t="s">
        <v>36</v>
      </c>
      <c r="AW395" s="197"/>
      <c r="AX395" s="197"/>
      <c r="AY395" s="197" t="s">
        <v>37</v>
      </c>
      <c r="AZ395" s="197" t="s">
        <v>38</v>
      </c>
      <c r="BA395" s="5"/>
      <c r="BB395" s="5"/>
      <c r="BC395" s="5"/>
      <c r="BD395" s="197" t="s">
        <v>39</v>
      </c>
    </row>
    <row r="396" spans="3:56" x14ac:dyDescent="0.2">
      <c r="C396" s="197"/>
      <c r="D396" s="197"/>
      <c r="E396" s="197"/>
      <c r="F396" s="197"/>
      <c r="G396" s="197"/>
      <c r="H396" s="197"/>
      <c r="I396" s="197"/>
      <c r="J396" s="197"/>
      <c r="K396" s="197"/>
      <c r="L396" s="197"/>
      <c r="M396" s="197"/>
      <c r="N396" s="197"/>
      <c r="O396" s="4"/>
      <c r="P396" s="3">
        <v>2013</v>
      </c>
      <c r="Q396" s="3">
        <v>2014</v>
      </c>
      <c r="R396" s="3">
        <v>2015</v>
      </c>
      <c r="S396" s="3">
        <v>2016</v>
      </c>
      <c r="T396" s="3"/>
      <c r="U396" s="3"/>
      <c r="V396" s="3" t="s">
        <v>12</v>
      </c>
      <c r="W396" s="197"/>
      <c r="X396" s="197"/>
      <c r="Y396" s="197"/>
      <c r="Z396" s="197"/>
      <c r="AA396" s="197"/>
      <c r="AB396" s="197"/>
      <c r="AC396" s="197"/>
      <c r="AD396" s="197"/>
      <c r="AE396" s="197"/>
      <c r="AF396" s="197"/>
      <c r="AG396" s="197"/>
      <c r="AH396" s="197"/>
      <c r="AI396" s="197"/>
      <c r="AJ396" s="197"/>
      <c r="AK396" s="197"/>
      <c r="AL396" s="197"/>
      <c r="AM396" s="197"/>
      <c r="AN396" s="197"/>
      <c r="AO396" s="197"/>
      <c r="AP396" s="5"/>
      <c r="AQ396" s="197"/>
      <c r="AR396" s="197"/>
      <c r="AS396" s="197"/>
      <c r="AT396" s="197"/>
      <c r="AU396" s="197"/>
      <c r="AV396" s="197"/>
      <c r="AW396" s="197"/>
      <c r="AX396" s="197"/>
      <c r="AY396" s="197"/>
      <c r="AZ396" s="197"/>
      <c r="BA396" s="5"/>
      <c r="BB396" s="5"/>
      <c r="BC396" s="5"/>
      <c r="BD396" s="197"/>
    </row>
    <row r="397" spans="3:56" x14ac:dyDescent="0.2">
      <c r="C397" s="2" t="s">
        <v>45</v>
      </c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Q397" s="1"/>
      <c r="AR397" s="1"/>
      <c r="AS397" s="1"/>
      <c r="AT397" s="1"/>
      <c r="AU397" s="1"/>
      <c r="AV397" s="1"/>
      <c r="AW397" s="1"/>
      <c r="AX397" s="1"/>
      <c r="AY397" s="1"/>
      <c r="AZ397" s="1"/>
      <c r="BA397" s="1"/>
      <c r="BB397" s="1"/>
      <c r="BC397" s="1"/>
      <c r="BD397" s="1"/>
    </row>
    <row r="398" spans="3:56" x14ac:dyDescent="0.2">
      <c r="C398" s="2" t="s">
        <v>46</v>
      </c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Q398" s="1"/>
      <c r="AR398" s="1"/>
      <c r="AS398" s="1"/>
      <c r="AT398" s="1"/>
      <c r="AU398" s="1"/>
      <c r="AV398" s="1"/>
      <c r="AW398" s="1"/>
      <c r="AX398" s="1"/>
      <c r="AY398" s="1"/>
      <c r="AZ398" s="1"/>
      <c r="BA398" s="1"/>
      <c r="BB398" s="1"/>
      <c r="BC398" s="1"/>
      <c r="BD398" s="1"/>
    </row>
    <row r="399" spans="3:56" x14ac:dyDescent="0.2">
      <c r="C399" s="2" t="s">
        <v>47</v>
      </c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Q399" s="1"/>
      <c r="AR399" s="1"/>
      <c r="AS399" s="1"/>
      <c r="AT399" s="1"/>
      <c r="AU399" s="1"/>
      <c r="AV399" s="1"/>
      <c r="AW399" s="1"/>
      <c r="AX399" s="1"/>
      <c r="AY399" s="1"/>
      <c r="AZ399" s="1"/>
      <c r="BA399" s="1"/>
      <c r="BB399" s="1"/>
      <c r="BC399" s="1"/>
      <c r="BD399" s="1"/>
    </row>
    <row r="400" spans="3:56" x14ac:dyDescent="0.2">
      <c r="C400" s="2" t="s">
        <v>48</v>
      </c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Q400" s="1"/>
      <c r="AR400" s="1"/>
      <c r="AS400" s="1"/>
      <c r="AT400" s="1"/>
      <c r="AU400" s="1"/>
      <c r="AV400" s="1"/>
      <c r="AW400" s="1"/>
      <c r="AX400" s="1"/>
      <c r="AY400" s="1"/>
      <c r="AZ400" s="1"/>
      <c r="BA400" s="1"/>
      <c r="BB400" s="1"/>
      <c r="BC400" s="1"/>
      <c r="BD400" s="1"/>
    </row>
    <row r="401" spans="3:56" x14ac:dyDescent="0.2">
      <c r="C401" s="2" t="s">
        <v>49</v>
      </c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Q401" s="1"/>
      <c r="AR401" s="1"/>
      <c r="AS401" s="1"/>
      <c r="AT401" s="1"/>
      <c r="AU401" s="1"/>
      <c r="AV401" s="1"/>
      <c r="AW401" s="1"/>
      <c r="AX401" s="1"/>
      <c r="AY401" s="1"/>
      <c r="AZ401" s="1"/>
      <c r="BA401" s="1"/>
      <c r="BB401" s="1"/>
      <c r="BC401" s="1"/>
      <c r="BD401" s="1"/>
    </row>
    <row r="402" spans="3:56" x14ac:dyDescent="0.2">
      <c r="C402" s="2" t="s">
        <v>50</v>
      </c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Q402" s="1"/>
      <c r="AR402" s="1"/>
      <c r="AS402" s="1"/>
      <c r="AT402" s="1"/>
      <c r="AU402" s="1"/>
      <c r="AV402" s="1"/>
      <c r="AW402" s="1"/>
      <c r="AX402" s="1"/>
      <c r="AY402" s="1"/>
      <c r="AZ402" s="1"/>
      <c r="BA402" s="1"/>
      <c r="BB402" s="1"/>
      <c r="BC402" s="1"/>
      <c r="BD402" s="1"/>
    </row>
    <row r="403" spans="3:56" x14ac:dyDescent="0.2">
      <c r="C403" s="2" t="s">
        <v>51</v>
      </c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Q403" s="1"/>
      <c r="AR403" s="1"/>
      <c r="AS403" s="1"/>
      <c r="AT403" s="1"/>
      <c r="AU403" s="1"/>
      <c r="AV403" s="1"/>
      <c r="AW403" s="1"/>
      <c r="AX403" s="1"/>
      <c r="AY403" s="1"/>
      <c r="AZ403" s="1"/>
      <c r="BA403" s="1"/>
      <c r="BB403" s="1"/>
      <c r="BC403" s="1"/>
      <c r="BD403" s="1"/>
    </row>
    <row r="404" spans="3:56" x14ac:dyDescent="0.2">
      <c r="C404" s="2" t="s">
        <v>52</v>
      </c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Q404" s="1"/>
      <c r="AR404" s="1"/>
      <c r="AS404" s="1"/>
      <c r="AT404" s="1"/>
      <c r="AU404" s="1"/>
      <c r="AV404" s="1"/>
      <c r="AW404" s="1"/>
      <c r="AX404" s="1"/>
      <c r="AY404" s="1"/>
      <c r="AZ404" s="1"/>
      <c r="BA404" s="1"/>
      <c r="BB404" s="1"/>
      <c r="BC404" s="1"/>
      <c r="BD404" s="1"/>
    </row>
    <row r="405" spans="3:56" x14ac:dyDescent="0.2">
      <c r="C405" s="2" t="s">
        <v>53</v>
      </c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Q405" s="1"/>
      <c r="AR405" s="1"/>
      <c r="AS405" s="1"/>
      <c r="AT405" s="1"/>
      <c r="AU405" s="1"/>
      <c r="AV405" s="1"/>
      <c r="AW405" s="1"/>
      <c r="AX405" s="1"/>
      <c r="AY405" s="1"/>
      <c r="AZ405" s="1"/>
      <c r="BA405" s="1"/>
      <c r="BB405" s="1"/>
      <c r="BC405" s="1"/>
      <c r="BD405" s="1"/>
    </row>
    <row r="406" spans="3:56" x14ac:dyDescent="0.2">
      <c r="C406" s="2" t="s">
        <v>54</v>
      </c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Q406" s="1"/>
      <c r="AR406" s="1"/>
      <c r="AS406" s="1"/>
      <c r="AT406" s="1"/>
      <c r="AU406" s="1"/>
      <c r="AV406" s="1"/>
      <c r="AW406" s="1"/>
      <c r="AX406" s="1"/>
      <c r="AY406" s="1"/>
      <c r="AZ406" s="1"/>
      <c r="BA406" s="1"/>
      <c r="BB406" s="1"/>
      <c r="BC406" s="1"/>
      <c r="BD406" s="1"/>
    </row>
    <row r="407" spans="3:56" x14ac:dyDescent="0.2">
      <c r="C407" s="2" t="s">
        <v>55</v>
      </c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Q407" s="1"/>
      <c r="AR407" s="1"/>
      <c r="AS407" s="1"/>
      <c r="AT407" s="1"/>
      <c r="AU407" s="1"/>
      <c r="AV407" s="1"/>
      <c r="AW407" s="1"/>
      <c r="AX407" s="1"/>
      <c r="AY407" s="1"/>
      <c r="AZ407" s="1"/>
      <c r="BA407" s="1"/>
      <c r="BB407" s="1"/>
      <c r="BC407" s="1"/>
      <c r="BD407" s="1"/>
    </row>
    <row r="408" spans="3:56" x14ac:dyDescent="0.2">
      <c r="C408" s="2" t="s">
        <v>56</v>
      </c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Q408" s="1"/>
      <c r="AR408" s="1"/>
      <c r="AS408" s="1"/>
      <c r="AT408" s="1"/>
      <c r="AU408" s="1"/>
      <c r="AV408" s="1"/>
      <c r="AW408" s="1"/>
      <c r="AX408" s="1"/>
      <c r="AY408" s="1"/>
      <c r="AZ408" s="1"/>
      <c r="BA408" s="1"/>
      <c r="BB408" s="1"/>
      <c r="BC408" s="1"/>
      <c r="BD408" s="1"/>
    </row>
    <row r="409" spans="3:56" x14ac:dyDescent="0.2">
      <c r="C409" s="2" t="s">
        <v>57</v>
      </c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Q409" s="1"/>
      <c r="AR409" s="1"/>
      <c r="AS409" s="1"/>
      <c r="AT409" s="1"/>
      <c r="AU409" s="1"/>
      <c r="AV409" s="1"/>
      <c r="AW409" s="1"/>
      <c r="AX409" s="1"/>
      <c r="AY409" s="1"/>
      <c r="AZ409" s="1"/>
      <c r="BA409" s="1"/>
      <c r="BB409" s="1"/>
      <c r="BC409" s="1"/>
      <c r="BD409" s="1"/>
    </row>
    <row r="410" spans="3:56" x14ac:dyDescent="0.2">
      <c r="C410" s="2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Q410" s="1"/>
      <c r="AR410" s="1"/>
      <c r="AS410" s="1"/>
      <c r="AT410" s="1"/>
      <c r="AU410" s="1"/>
      <c r="AV410" s="1"/>
      <c r="AW410" s="1"/>
      <c r="AX410" s="1"/>
      <c r="AY410" s="1"/>
      <c r="AZ410" s="1"/>
      <c r="BA410" s="1"/>
      <c r="BB410" s="1"/>
      <c r="BC410" s="1"/>
      <c r="BD410" s="1"/>
    </row>
    <row r="411" spans="3:56" x14ac:dyDescent="0.2">
      <c r="C411" s="2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Q411" s="1"/>
      <c r="AR411" s="1"/>
      <c r="AS411" s="1"/>
      <c r="AT411" s="1"/>
      <c r="AU411" s="1"/>
      <c r="AV411" s="1"/>
      <c r="AW411" s="1"/>
      <c r="AX411" s="1"/>
      <c r="AY411" s="1"/>
      <c r="AZ411" s="1"/>
      <c r="BA411" s="1"/>
      <c r="BB411" s="1"/>
      <c r="BC411" s="1"/>
      <c r="BD411" s="1"/>
    </row>
    <row r="414" spans="3:56" x14ac:dyDescent="0.2">
      <c r="C414" s="198" t="s">
        <v>44</v>
      </c>
      <c r="D414" s="198"/>
      <c r="E414" s="198"/>
      <c r="F414" s="198"/>
      <c r="G414" s="198"/>
      <c r="H414" s="198"/>
      <c r="I414" s="198"/>
      <c r="J414" s="198"/>
      <c r="K414" s="198"/>
      <c r="L414" s="198"/>
      <c r="M414" s="198"/>
      <c r="N414" s="198"/>
      <c r="O414" s="198"/>
      <c r="P414" s="198"/>
      <c r="Q414" s="198"/>
      <c r="R414" s="198"/>
      <c r="S414" s="198"/>
      <c r="T414" s="198"/>
      <c r="U414" s="198"/>
      <c r="V414" s="198"/>
      <c r="W414" s="198"/>
      <c r="X414" s="198"/>
      <c r="Y414" s="198"/>
      <c r="Z414" s="198"/>
      <c r="AA414" s="198"/>
      <c r="AB414" s="198"/>
      <c r="AC414" s="198"/>
      <c r="AD414" s="198"/>
      <c r="AE414" s="198"/>
      <c r="AF414" s="198"/>
      <c r="AG414" s="198"/>
      <c r="AH414" s="198"/>
      <c r="AI414" s="198"/>
      <c r="AJ414" s="198"/>
      <c r="AK414" s="198"/>
      <c r="AL414" s="198"/>
      <c r="AM414" s="198"/>
      <c r="AN414" s="198"/>
      <c r="AO414" s="198"/>
      <c r="AP414" s="198"/>
      <c r="AQ414" s="198"/>
      <c r="AR414" s="198"/>
      <c r="AS414" s="198"/>
      <c r="AT414" s="198"/>
      <c r="AU414" s="198"/>
      <c r="AV414" s="198"/>
      <c r="AW414" s="198"/>
      <c r="AX414" s="198"/>
      <c r="AY414" s="198"/>
      <c r="AZ414" s="198"/>
      <c r="BA414" s="198"/>
      <c r="BB414" s="198"/>
      <c r="BC414" s="198"/>
      <c r="BD414" s="198"/>
    </row>
    <row r="415" spans="3:56" x14ac:dyDescent="0.2">
      <c r="C415" s="198"/>
      <c r="D415" s="198"/>
      <c r="E415" s="198"/>
      <c r="F415" s="198"/>
      <c r="G415" s="198"/>
      <c r="H415" s="198"/>
      <c r="I415" s="198"/>
      <c r="J415" s="198"/>
      <c r="K415" s="198"/>
      <c r="L415" s="198"/>
      <c r="M415" s="198"/>
      <c r="N415" s="198"/>
      <c r="O415" s="198"/>
      <c r="P415" s="198"/>
      <c r="Q415" s="198"/>
      <c r="R415" s="198"/>
      <c r="S415" s="198"/>
      <c r="T415" s="198"/>
      <c r="U415" s="198"/>
      <c r="V415" s="198"/>
      <c r="W415" s="198"/>
      <c r="X415" s="198"/>
      <c r="Y415" s="198"/>
      <c r="Z415" s="198"/>
      <c r="AA415" s="198"/>
      <c r="AB415" s="198"/>
      <c r="AC415" s="198"/>
      <c r="AD415" s="198"/>
      <c r="AE415" s="198"/>
      <c r="AF415" s="198"/>
      <c r="AG415" s="198"/>
      <c r="AH415" s="198"/>
      <c r="AI415" s="198"/>
      <c r="AJ415" s="198"/>
      <c r="AK415" s="198"/>
      <c r="AL415" s="198"/>
      <c r="AM415" s="198"/>
      <c r="AN415" s="198"/>
      <c r="AO415" s="198"/>
      <c r="AP415" s="198"/>
      <c r="AQ415" s="198"/>
      <c r="AR415" s="198"/>
      <c r="AS415" s="198"/>
      <c r="AT415" s="198"/>
      <c r="AU415" s="198"/>
      <c r="AV415" s="198"/>
      <c r="AW415" s="198"/>
      <c r="AX415" s="198"/>
      <c r="AY415" s="198"/>
      <c r="AZ415" s="198"/>
      <c r="BA415" s="198"/>
      <c r="BB415" s="198"/>
      <c r="BC415" s="198"/>
      <c r="BD415" s="198"/>
    </row>
    <row r="416" spans="3:56" ht="23.25" x14ac:dyDescent="0.2">
      <c r="C416" s="199" t="s">
        <v>41</v>
      </c>
      <c r="D416" s="199"/>
      <c r="E416" s="199"/>
      <c r="F416" s="199"/>
      <c r="G416" s="199"/>
      <c r="H416" s="199"/>
      <c r="I416" s="199"/>
      <c r="J416" s="199"/>
      <c r="K416" s="199"/>
      <c r="L416" s="199"/>
      <c r="M416" s="199"/>
      <c r="N416" s="199"/>
      <c r="O416" s="199"/>
      <c r="P416" s="199"/>
      <c r="Q416" s="199"/>
      <c r="R416" s="199"/>
      <c r="S416" s="199"/>
      <c r="T416" s="199"/>
      <c r="U416" s="199"/>
      <c r="V416" s="199"/>
      <c r="W416" s="199"/>
      <c r="X416" s="199"/>
      <c r="Y416" s="199"/>
      <c r="Z416" s="199"/>
      <c r="AA416" s="199"/>
      <c r="AB416" s="199"/>
      <c r="AC416" s="199"/>
      <c r="AD416" s="199"/>
      <c r="AE416" s="199" t="s">
        <v>42</v>
      </c>
      <c r="AF416" s="199"/>
      <c r="AG416" s="199"/>
      <c r="AH416" s="199"/>
      <c r="AI416" s="199"/>
      <c r="AJ416" s="199"/>
      <c r="AK416" s="199"/>
      <c r="AL416" s="199"/>
      <c r="AM416" s="199"/>
      <c r="AN416" s="199"/>
      <c r="AO416" s="199"/>
      <c r="AP416" s="199"/>
      <c r="AQ416" s="199"/>
      <c r="AR416" s="199"/>
      <c r="AS416" s="199"/>
      <c r="AT416" s="199"/>
      <c r="AU416" s="199"/>
      <c r="AV416" s="199"/>
      <c r="AW416" s="199"/>
      <c r="AX416" s="199"/>
      <c r="AY416" s="199"/>
      <c r="AZ416" s="199"/>
      <c r="BA416" s="199"/>
      <c r="BB416" s="199"/>
      <c r="BC416" s="199"/>
      <c r="BD416" s="199"/>
    </row>
    <row r="417" spans="3:56" x14ac:dyDescent="0.2">
      <c r="C417" s="197" t="s">
        <v>0</v>
      </c>
      <c r="D417" s="197" t="s">
        <v>1</v>
      </c>
      <c r="E417" s="197" t="s">
        <v>2</v>
      </c>
      <c r="F417" s="197" t="s">
        <v>3</v>
      </c>
      <c r="G417" s="197" t="s">
        <v>4</v>
      </c>
      <c r="H417" s="197" t="s">
        <v>5</v>
      </c>
      <c r="I417" s="197" t="s">
        <v>6</v>
      </c>
      <c r="J417" s="197" t="s">
        <v>7</v>
      </c>
      <c r="K417" s="197" t="s">
        <v>8</v>
      </c>
      <c r="L417" s="197" t="s">
        <v>9</v>
      </c>
      <c r="M417" s="197" t="s">
        <v>10</v>
      </c>
      <c r="N417" s="197" t="s">
        <v>11</v>
      </c>
      <c r="O417" s="4"/>
      <c r="P417" s="197" t="s">
        <v>40</v>
      </c>
      <c r="Q417" s="197"/>
      <c r="R417" s="197"/>
      <c r="S417" s="197"/>
      <c r="T417" s="197"/>
      <c r="U417" s="197"/>
      <c r="V417" s="197"/>
      <c r="W417" s="197" t="s">
        <v>13</v>
      </c>
      <c r="X417" s="197" t="s">
        <v>14</v>
      </c>
      <c r="Y417" s="197" t="s">
        <v>15</v>
      </c>
      <c r="Z417" s="197" t="s">
        <v>16</v>
      </c>
      <c r="AA417" s="197" t="s">
        <v>17</v>
      </c>
      <c r="AB417" s="197" t="s">
        <v>18</v>
      </c>
      <c r="AC417" s="197" t="s">
        <v>19</v>
      </c>
      <c r="AD417" s="197" t="s">
        <v>20</v>
      </c>
      <c r="AE417" s="197" t="s">
        <v>21</v>
      </c>
      <c r="AF417" s="197" t="s">
        <v>22</v>
      </c>
      <c r="AG417" s="197" t="s">
        <v>23</v>
      </c>
      <c r="AH417" s="197" t="s">
        <v>24</v>
      </c>
      <c r="AI417" s="197" t="s">
        <v>25</v>
      </c>
      <c r="AJ417" s="197" t="s">
        <v>26</v>
      </c>
      <c r="AK417" s="197" t="s">
        <v>27</v>
      </c>
      <c r="AL417" s="197" t="s">
        <v>28</v>
      </c>
      <c r="AM417" s="197" t="s">
        <v>29</v>
      </c>
      <c r="AN417" s="197" t="s">
        <v>1</v>
      </c>
      <c r="AO417" s="197" t="s">
        <v>30</v>
      </c>
      <c r="AP417" s="5"/>
      <c r="AQ417" s="197" t="s">
        <v>31</v>
      </c>
      <c r="AR417" s="197" t="s">
        <v>32</v>
      </c>
      <c r="AS417" s="197" t="s">
        <v>33</v>
      </c>
      <c r="AT417" s="197" t="s">
        <v>34</v>
      </c>
      <c r="AU417" s="197" t="s">
        <v>35</v>
      </c>
      <c r="AV417" s="197" t="s">
        <v>36</v>
      </c>
      <c r="AW417" s="197"/>
      <c r="AX417" s="197"/>
      <c r="AY417" s="197" t="s">
        <v>37</v>
      </c>
      <c r="AZ417" s="197" t="s">
        <v>38</v>
      </c>
      <c r="BA417" s="5"/>
      <c r="BB417" s="5"/>
      <c r="BC417" s="5"/>
      <c r="BD417" s="197" t="s">
        <v>39</v>
      </c>
    </row>
    <row r="418" spans="3:56" x14ac:dyDescent="0.2">
      <c r="C418" s="197"/>
      <c r="D418" s="197"/>
      <c r="E418" s="197"/>
      <c r="F418" s="197"/>
      <c r="G418" s="197"/>
      <c r="H418" s="197"/>
      <c r="I418" s="197"/>
      <c r="J418" s="197"/>
      <c r="K418" s="197"/>
      <c r="L418" s="197"/>
      <c r="M418" s="197"/>
      <c r="N418" s="197"/>
      <c r="O418" s="4"/>
      <c r="P418" s="3">
        <v>2013</v>
      </c>
      <c r="Q418" s="3">
        <v>2014</v>
      </c>
      <c r="R418" s="3">
        <v>2015</v>
      </c>
      <c r="S418" s="3">
        <v>2016</v>
      </c>
      <c r="T418" s="3"/>
      <c r="U418" s="3"/>
      <c r="V418" s="3" t="s">
        <v>12</v>
      </c>
      <c r="W418" s="197"/>
      <c r="X418" s="197"/>
      <c r="Y418" s="197"/>
      <c r="Z418" s="197"/>
      <c r="AA418" s="197"/>
      <c r="AB418" s="197"/>
      <c r="AC418" s="197"/>
      <c r="AD418" s="197"/>
      <c r="AE418" s="197"/>
      <c r="AF418" s="197"/>
      <c r="AG418" s="197"/>
      <c r="AH418" s="197"/>
      <c r="AI418" s="197"/>
      <c r="AJ418" s="197"/>
      <c r="AK418" s="197"/>
      <c r="AL418" s="197"/>
      <c r="AM418" s="197"/>
      <c r="AN418" s="197"/>
      <c r="AO418" s="197"/>
      <c r="AP418" s="5"/>
      <c r="AQ418" s="197"/>
      <c r="AR418" s="197"/>
      <c r="AS418" s="197"/>
      <c r="AT418" s="197"/>
      <c r="AU418" s="197"/>
      <c r="AV418" s="197"/>
      <c r="AW418" s="197"/>
      <c r="AX418" s="197"/>
      <c r="AY418" s="197"/>
      <c r="AZ418" s="197"/>
      <c r="BA418" s="5"/>
      <c r="BB418" s="5"/>
      <c r="BC418" s="5"/>
      <c r="BD418" s="197"/>
    </row>
    <row r="419" spans="3:56" x14ac:dyDescent="0.2">
      <c r="C419" s="2" t="s">
        <v>45</v>
      </c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Q419" s="1"/>
      <c r="AR419" s="1"/>
      <c r="AS419" s="1"/>
      <c r="AT419" s="1"/>
      <c r="AU419" s="1"/>
      <c r="AV419" s="1"/>
      <c r="AW419" s="1"/>
      <c r="AX419" s="1"/>
      <c r="AY419" s="1"/>
      <c r="AZ419" s="1"/>
      <c r="BA419" s="1"/>
      <c r="BB419" s="1"/>
      <c r="BC419" s="1"/>
      <c r="BD419" s="1"/>
    </row>
    <row r="420" spans="3:56" x14ac:dyDescent="0.2">
      <c r="C420" s="2" t="s">
        <v>46</v>
      </c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Q420" s="1"/>
      <c r="AR420" s="1"/>
      <c r="AS420" s="1"/>
      <c r="AT420" s="1"/>
      <c r="AU420" s="1"/>
      <c r="AV420" s="1"/>
      <c r="AW420" s="1"/>
      <c r="AX420" s="1"/>
      <c r="AY420" s="1"/>
      <c r="AZ420" s="1"/>
      <c r="BA420" s="1"/>
      <c r="BB420" s="1"/>
      <c r="BC420" s="1"/>
      <c r="BD420" s="1"/>
    </row>
    <row r="421" spans="3:56" x14ac:dyDescent="0.2">
      <c r="C421" s="2" t="s">
        <v>47</v>
      </c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Q421" s="1"/>
      <c r="AR421" s="1"/>
      <c r="AS421" s="1"/>
      <c r="AT421" s="1"/>
      <c r="AU421" s="1"/>
      <c r="AV421" s="1"/>
      <c r="AW421" s="1"/>
      <c r="AX421" s="1"/>
      <c r="AY421" s="1"/>
      <c r="AZ421" s="1"/>
      <c r="BA421" s="1"/>
      <c r="BB421" s="1"/>
      <c r="BC421" s="1"/>
      <c r="BD421" s="1"/>
    </row>
    <row r="422" spans="3:56" x14ac:dyDescent="0.2">
      <c r="C422" s="2" t="s">
        <v>48</v>
      </c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Q422" s="1"/>
      <c r="AR422" s="1"/>
      <c r="AS422" s="1"/>
      <c r="AT422" s="1"/>
      <c r="AU422" s="1"/>
      <c r="AV422" s="1"/>
      <c r="AW422" s="1"/>
      <c r="AX422" s="1"/>
      <c r="AY422" s="1"/>
      <c r="AZ422" s="1"/>
      <c r="BA422" s="1"/>
      <c r="BB422" s="1"/>
      <c r="BC422" s="1"/>
      <c r="BD422" s="1"/>
    </row>
    <row r="423" spans="3:56" x14ac:dyDescent="0.2">
      <c r="C423" s="2" t="s">
        <v>49</v>
      </c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  <c r="AQ423" s="1"/>
      <c r="AR423" s="1"/>
      <c r="AS423" s="1"/>
      <c r="AT423" s="1"/>
      <c r="AU423" s="1"/>
      <c r="AV423" s="1"/>
      <c r="AW423" s="1"/>
      <c r="AX423" s="1"/>
      <c r="AY423" s="1"/>
      <c r="AZ423" s="1"/>
      <c r="BA423" s="1"/>
      <c r="BB423" s="1"/>
      <c r="BC423" s="1"/>
      <c r="BD423" s="1"/>
    </row>
    <row r="424" spans="3:56" x14ac:dyDescent="0.2">
      <c r="C424" s="2" t="s">
        <v>50</v>
      </c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Q424" s="1"/>
      <c r="AR424" s="1"/>
      <c r="AS424" s="1"/>
      <c r="AT424" s="1"/>
      <c r="AU424" s="1"/>
      <c r="AV424" s="1"/>
      <c r="AW424" s="1"/>
      <c r="AX424" s="1"/>
      <c r="AY424" s="1"/>
      <c r="AZ424" s="1"/>
      <c r="BA424" s="1"/>
      <c r="BB424" s="1"/>
      <c r="BC424" s="1"/>
      <c r="BD424" s="1"/>
    </row>
    <row r="425" spans="3:56" x14ac:dyDescent="0.2">
      <c r="C425" s="2" t="s">
        <v>51</v>
      </c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P425" s="1"/>
      <c r="AQ425" s="1"/>
      <c r="AR425" s="1"/>
      <c r="AS425" s="1"/>
      <c r="AT425" s="1"/>
      <c r="AU425" s="1"/>
      <c r="AV425" s="1"/>
      <c r="AW425" s="1"/>
      <c r="AX425" s="1"/>
      <c r="AY425" s="1"/>
      <c r="AZ425" s="1"/>
      <c r="BA425" s="1"/>
      <c r="BB425" s="1"/>
      <c r="BC425" s="1"/>
      <c r="BD425" s="1"/>
    </row>
    <row r="426" spans="3:56" x14ac:dyDescent="0.2">
      <c r="C426" s="2" t="s">
        <v>52</v>
      </c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P426" s="1"/>
      <c r="AQ426" s="1"/>
      <c r="AR426" s="1"/>
      <c r="AS426" s="1"/>
      <c r="AT426" s="1"/>
      <c r="AU426" s="1"/>
      <c r="AV426" s="1"/>
      <c r="AW426" s="1"/>
      <c r="AX426" s="1"/>
      <c r="AY426" s="1"/>
      <c r="AZ426" s="1"/>
      <c r="BA426" s="1"/>
      <c r="BB426" s="1"/>
      <c r="BC426" s="1"/>
      <c r="BD426" s="1"/>
    </row>
    <row r="427" spans="3:56" x14ac:dyDescent="0.2">
      <c r="C427" s="2" t="s">
        <v>53</v>
      </c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  <c r="AQ427" s="1"/>
      <c r="AR427" s="1"/>
      <c r="AS427" s="1"/>
      <c r="AT427" s="1"/>
      <c r="AU427" s="1"/>
      <c r="AV427" s="1"/>
      <c r="AW427" s="1"/>
      <c r="AX427" s="1"/>
      <c r="AY427" s="1"/>
      <c r="AZ427" s="1"/>
      <c r="BA427" s="1"/>
      <c r="BB427" s="1"/>
      <c r="BC427" s="1"/>
      <c r="BD427" s="1"/>
    </row>
    <row r="428" spans="3:56" x14ac:dyDescent="0.2">
      <c r="C428" s="2" t="s">
        <v>54</v>
      </c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P428" s="1"/>
      <c r="AQ428" s="1"/>
      <c r="AR428" s="1"/>
      <c r="AS428" s="1"/>
      <c r="AT428" s="1"/>
      <c r="AU428" s="1"/>
      <c r="AV428" s="1"/>
      <c r="AW428" s="1"/>
      <c r="AX428" s="1"/>
      <c r="AY428" s="1"/>
      <c r="AZ428" s="1"/>
      <c r="BA428" s="1"/>
      <c r="BB428" s="1"/>
      <c r="BC428" s="1"/>
      <c r="BD428" s="1"/>
    </row>
    <row r="429" spans="3:56" x14ac:dyDescent="0.2">
      <c r="C429" s="2" t="s">
        <v>55</v>
      </c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P429" s="1"/>
      <c r="AQ429" s="1"/>
      <c r="AR429" s="1"/>
      <c r="AS429" s="1"/>
      <c r="AT429" s="1"/>
      <c r="AU429" s="1"/>
      <c r="AV429" s="1"/>
      <c r="AW429" s="1"/>
      <c r="AX429" s="1"/>
      <c r="AY429" s="1"/>
      <c r="AZ429" s="1"/>
      <c r="BA429" s="1"/>
      <c r="BB429" s="1"/>
      <c r="BC429" s="1"/>
      <c r="BD429" s="1"/>
    </row>
    <row r="430" spans="3:56" x14ac:dyDescent="0.2">
      <c r="C430" s="2" t="s">
        <v>56</v>
      </c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P430" s="1"/>
      <c r="AQ430" s="1"/>
      <c r="AR430" s="1"/>
      <c r="AS430" s="1"/>
      <c r="AT430" s="1"/>
      <c r="AU430" s="1"/>
      <c r="AV430" s="1"/>
      <c r="AW430" s="1"/>
      <c r="AX430" s="1"/>
      <c r="AY430" s="1"/>
      <c r="AZ430" s="1"/>
      <c r="BA430" s="1"/>
      <c r="BB430" s="1"/>
      <c r="BC430" s="1"/>
      <c r="BD430" s="1"/>
    </row>
    <row r="431" spans="3:56" x14ac:dyDescent="0.2">
      <c r="C431" s="2" t="s">
        <v>57</v>
      </c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  <c r="AQ431" s="1"/>
      <c r="AR431" s="1"/>
      <c r="AS431" s="1"/>
      <c r="AT431" s="1"/>
      <c r="AU431" s="1"/>
      <c r="AV431" s="1"/>
      <c r="AW431" s="1"/>
      <c r="AX431" s="1"/>
      <c r="AY431" s="1"/>
      <c r="AZ431" s="1"/>
      <c r="BA431" s="1"/>
      <c r="BB431" s="1"/>
      <c r="BC431" s="1"/>
      <c r="BD431" s="1"/>
    </row>
    <row r="432" spans="3:56" x14ac:dyDescent="0.2">
      <c r="C432" s="2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P432" s="1"/>
      <c r="AQ432" s="1"/>
      <c r="AR432" s="1"/>
      <c r="AS432" s="1"/>
      <c r="AT432" s="1"/>
      <c r="AU432" s="1"/>
      <c r="AV432" s="1"/>
      <c r="AW432" s="1"/>
      <c r="AX432" s="1"/>
      <c r="AY432" s="1"/>
      <c r="AZ432" s="1"/>
      <c r="BA432" s="1"/>
      <c r="BB432" s="1"/>
      <c r="BC432" s="1"/>
      <c r="BD432" s="1"/>
    </row>
    <row r="433" spans="3:56" x14ac:dyDescent="0.2">
      <c r="C433" s="2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P433" s="1"/>
      <c r="AQ433" s="1"/>
      <c r="AR433" s="1"/>
      <c r="AS433" s="1"/>
      <c r="AT433" s="1"/>
      <c r="AU433" s="1"/>
      <c r="AV433" s="1"/>
      <c r="AW433" s="1"/>
      <c r="AX433" s="1"/>
      <c r="AY433" s="1"/>
      <c r="AZ433" s="1"/>
      <c r="BA433" s="1"/>
      <c r="BB433" s="1"/>
      <c r="BC433" s="1"/>
      <c r="BD433" s="1"/>
    </row>
    <row r="437" spans="3:56" x14ac:dyDescent="0.2">
      <c r="C437" s="198" t="s">
        <v>44</v>
      </c>
      <c r="D437" s="198"/>
      <c r="E437" s="198"/>
      <c r="F437" s="198"/>
      <c r="G437" s="198"/>
      <c r="H437" s="198"/>
      <c r="I437" s="198"/>
      <c r="J437" s="198"/>
      <c r="K437" s="198"/>
      <c r="L437" s="198"/>
      <c r="M437" s="198"/>
      <c r="N437" s="198"/>
      <c r="O437" s="198"/>
      <c r="P437" s="198"/>
      <c r="Q437" s="198"/>
      <c r="R437" s="198"/>
      <c r="S437" s="198"/>
      <c r="T437" s="198"/>
      <c r="U437" s="198"/>
      <c r="V437" s="198"/>
      <c r="W437" s="198"/>
      <c r="X437" s="198"/>
      <c r="Y437" s="198"/>
      <c r="Z437" s="198"/>
      <c r="AA437" s="198"/>
      <c r="AB437" s="198"/>
      <c r="AC437" s="198"/>
      <c r="AD437" s="198"/>
      <c r="AE437" s="198"/>
      <c r="AF437" s="198"/>
      <c r="AG437" s="198"/>
      <c r="AH437" s="198"/>
      <c r="AI437" s="198"/>
      <c r="AJ437" s="198"/>
      <c r="AK437" s="198"/>
      <c r="AL437" s="198"/>
      <c r="AM437" s="198"/>
      <c r="AN437" s="198"/>
      <c r="AO437" s="198"/>
      <c r="AP437" s="198"/>
      <c r="AQ437" s="198"/>
      <c r="AR437" s="198"/>
      <c r="AS437" s="198"/>
      <c r="AT437" s="198"/>
      <c r="AU437" s="198"/>
      <c r="AV437" s="198"/>
      <c r="AW437" s="198"/>
      <c r="AX437" s="198"/>
      <c r="AY437" s="198"/>
      <c r="AZ437" s="198"/>
      <c r="BA437" s="198"/>
      <c r="BB437" s="198"/>
      <c r="BC437" s="198"/>
      <c r="BD437" s="198"/>
    </row>
    <row r="438" spans="3:56" x14ac:dyDescent="0.2">
      <c r="C438" s="198"/>
      <c r="D438" s="198"/>
      <c r="E438" s="198"/>
      <c r="F438" s="198"/>
      <c r="G438" s="198"/>
      <c r="H438" s="198"/>
      <c r="I438" s="198"/>
      <c r="J438" s="198"/>
      <c r="K438" s="198"/>
      <c r="L438" s="198"/>
      <c r="M438" s="198"/>
      <c r="N438" s="198"/>
      <c r="O438" s="198"/>
      <c r="P438" s="198"/>
      <c r="Q438" s="198"/>
      <c r="R438" s="198"/>
      <c r="S438" s="198"/>
      <c r="T438" s="198"/>
      <c r="U438" s="198"/>
      <c r="V438" s="198"/>
      <c r="W438" s="198"/>
      <c r="X438" s="198"/>
      <c r="Y438" s="198"/>
      <c r="Z438" s="198"/>
      <c r="AA438" s="198"/>
      <c r="AB438" s="198"/>
      <c r="AC438" s="198"/>
      <c r="AD438" s="198"/>
      <c r="AE438" s="198"/>
      <c r="AF438" s="198"/>
      <c r="AG438" s="198"/>
      <c r="AH438" s="198"/>
      <c r="AI438" s="198"/>
      <c r="AJ438" s="198"/>
      <c r="AK438" s="198"/>
      <c r="AL438" s="198"/>
      <c r="AM438" s="198"/>
      <c r="AN438" s="198"/>
      <c r="AO438" s="198"/>
      <c r="AP438" s="198"/>
      <c r="AQ438" s="198"/>
      <c r="AR438" s="198"/>
      <c r="AS438" s="198"/>
      <c r="AT438" s="198"/>
      <c r="AU438" s="198"/>
      <c r="AV438" s="198"/>
      <c r="AW438" s="198"/>
      <c r="AX438" s="198"/>
      <c r="AY438" s="198"/>
      <c r="AZ438" s="198"/>
      <c r="BA438" s="198"/>
      <c r="BB438" s="198"/>
      <c r="BC438" s="198"/>
      <c r="BD438" s="198"/>
    </row>
    <row r="439" spans="3:56" ht="23.25" x14ac:dyDescent="0.2">
      <c r="C439" s="199" t="s">
        <v>41</v>
      </c>
      <c r="D439" s="199"/>
      <c r="E439" s="199"/>
      <c r="F439" s="199"/>
      <c r="G439" s="199"/>
      <c r="H439" s="199"/>
      <c r="I439" s="199"/>
      <c r="J439" s="199"/>
      <c r="K439" s="199"/>
      <c r="L439" s="199"/>
      <c r="M439" s="199"/>
      <c r="N439" s="199"/>
      <c r="O439" s="199"/>
      <c r="P439" s="199"/>
      <c r="Q439" s="199"/>
      <c r="R439" s="199"/>
      <c r="S439" s="199"/>
      <c r="T439" s="199"/>
      <c r="U439" s="199"/>
      <c r="V439" s="199"/>
      <c r="W439" s="199"/>
      <c r="X439" s="199"/>
      <c r="Y439" s="199"/>
      <c r="Z439" s="199"/>
      <c r="AA439" s="199"/>
      <c r="AB439" s="199"/>
      <c r="AC439" s="199"/>
      <c r="AD439" s="199"/>
      <c r="AE439" s="199" t="s">
        <v>42</v>
      </c>
      <c r="AF439" s="199"/>
      <c r="AG439" s="199"/>
      <c r="AH439" s="199"/>
      <c r="AI439" s="199"/>
      <c r="AJ439" s="199"/>
      <c r="AK439" s="199"/>
      <c r="AL439" s="199"/>
      <c r="AM439" s="199"/>
      <c r="AN439" s="199"/>
      <c r="AO439" s="199"/>
      <c r="AP439" s="199"/>
      <c r="AQ439" s="199"/>
      <c r="AR439" s="199"/>
      <c r="AS439" s="199"/>
      <c r="AT439" s="199"/>
      <c r="AU439" s="199"/>
      <c r="AV439" s="199"/>
      <c r="AW439" s="199"/>
      <c r="AX439" s="199"/>
      <c r="AY439" s="199"/>
      <c r="AZ439" s="199"/>
      <c r="BA439" s="199"/>
      <c r="BB439" s="199"/>
      <c r="BC439" s="199"/>
      <c r="BD439" s="199"/>
    </row>
    <row r="440" spans="3:56" x14ac:dyDescent="0.2">
      <c r="C440" s="197" t="s">
        <v>0</v>
      </c>
      <c r="D440" s="197" t="s">
        <v>1</v>
      </c>
      <c r="E440" s="197" t="s">
        <v>2</v>
      </c>
      <c r="F440" s="197" t="s">
        <v>3</v>
      </c>
      <c r="G440" s="197" t="s">
        <v>4</v>
      </c>
      <c r="H440" s="197" t="s">
        <v>5</v>
      </c>
      <c r="I440" s="197" t="s">
        <v>6</v>
      </c>
      <c r="J440" s="197" t="s">
        <v>7</v>
      </c>
      <c r="K440" s="197" t="s">
        <v>8</v>
      </c>
      <c r="L440" s="197" t="s">
        <v>9</v>
      </c>
      <c r="M440" s="197" t="s">
        <v>10</v>
      </c>
      <c r="N440" s="197" t="s">
        <v>11</v>
      </c>
      <c r="O440" s="4"/>
      <c r="P440" s="197" t="s">
        <v>40</v>
      </c>
      <c r="Q440" s="197"/>
      <c r="R440" s="197"/>
      <c r="S440" s="197"/>
      <c r="T440" s="197"/>
      <c r="U440" s="197"/>
      <c r="V440" s="197"/>
      <c r="W440" s="197" t="s">
        <v>13</v>
      </c>
      <c r="X440" s="197" t="s">
        <v>14</v>
      </c>
      <c r="Y440" s="197" t="s">
        <v>15</v>
      </c>
      <c r="Z440" s="197" t="s">
        <v>16</v>
      </c>
      <c r="AA440" s="197" t="s">
        <v>17</v>
      </c>
      <c r="AB440" s="197" t="s">
        <v>18</v>
      </c>
      <c r="AC440" s="197" t="s">
        <v>19</v>
      </c>
      <c r="AD440" s="197" t="s">
        <v>20</v>
      </c>
      <c r="AE440" s="197" t="s">
        <v>21</v>
      </c>
      <c r="AF440" s="197" t="s">
        <v>22</v>
      </c>
      <c r="AG440" s="197" t="s">
        <v>23</v>
      </c>
      <c r="AH440" s="197" t="s">
        <v>24</v>
      </c>
      <c r="AI440" s="197" t="s">
        <v>25</v>
      </c>
      <c r="AJ440" s="197" t="s">
        <v>26</v>
      </c>
      <c r="AK440" s="197" t="s">
        <v>27</v>
      </c>
      <c r="AL440" s="197" t="s">
        <v>28</v>
      </c>
      <c r="AM440" s="197" t="s">
        <v>29</v>
      </c>
      <c r="AN440" s="197" t="s">
        <v>1</v>
      </c>
      <c r="AO440" s="197" t="s">
        <v>30</v>
      </c>
      <c r="AP440" s="5"/>
      <c r="AQ440" s="197" t="s">
        <v>31</v>
      </c>
      <c r="AR440" s="197" t="s">
        <v>32</v>
      </c>
      <c r="AS440" s="197" t="s">
        <v>33</v>
      </c>
      <c r="AT440" s="197" t="s">
        <v>34</v>
      </c>
      <c r="AU440" s="197" t="s">
        <v>35</v>
      </c>
      <c r="AV440" s="197" t="s">
        <v>36</v>
      </c>
      <c r="AW440" s="197"/>
      <c r="AX440" s="197"/>
      <c r="AY440" s="197" t="s">
        <v>37</v>
      </c>
      <c r="AZ440" s="197" t="s">
        <v>38</v>
      </c>
      <c r="BA440" s="5"/>
      <c r="BB440" s="5"/>
      <c r="BC440" s="5"/>
      <c r="BD440" s="197" t="s">
        <v>39</v>
      </c>
    </row>
    <row r="441" spans="3:56" x14ac:dyDescent="0.2">
      <c r="C441" s="197"/>
      <c r="D441" s="197"/>
      <c r="E441" s="197"/>
      <c r="F441" s="197"/>
      <c r="G441" s="197"/>
      <c r="H441" s="197"/>
      <c r="I441" s="197"/>
      <c r="J441" s="197"/>
      <c r="K441" s="197"/>
      <c r="L441" s="197"/>
      <c r="M441" s="197"/>
      <c r="N441" s="197"/>
      <c r="O441" s="4"/>
      <c r="P441" s="3">
        <v>2013</v>
      </c>
      <c r="Q441" s="3">
        <v>2014</v>
      </c>
      <c r="R441" s="3">
        <v>2015</v>
      </c>
      <c r="S441" s="3">
        <v>2016</v>
      </c>
      <c r="T441" s="3"/>
      <c r="U441" s="3"/>
      <c r="V441" s="3" t="s">
        <v>12</v>
      </c>
      <c r="W441" s="197"/>
      <c r="X441" s="197"/>
      <c r="Y441" s="197"/>
      <c r="Z441" s="197"/>
      <c r="AA441" s="197"/>
      <c r="AB441" s="197"/>
      <c r="AC441" s="197"/>
      <c r="AD441" s="197"/>
      <c r="AE441" s="197"/>
      <c r="AF441" s="197"/>
      <c r="AG441" s="197"/>
      <c r="AH441" s="197"/>
      <c r="AI441" s="197"/>
      <c r="AJ441" s="197"/>
      <c r="AK441" s="197"/>
      <c r="AL441" s="197"/>
      <c r="AM441" s="197"/>
      <c r="AN441" s="197"/>
      <c r="AO441" s="197"/>
      <c r="AP441" s="5"/>
      <c r="AQ441" s="197"/>
      <c r="AR441" s="197"/>
      <c r="AS441" s="197"/>
      <c r="AT441" s="197"/>
      <c r="AU441" s="197"/>
      <c r="AV441" s="197"/>
      <c r="AW441" s="197"/>
      <c r="AX441" s="197"/>
      <c r="AY441" s="197"/>
      <c r="AZ441" s="197"/>
      <c r="BA441" s="5"/>
      <c r="BB441" s="5"/>
      <c r="BC441" s="5"/>
      <c r="BD441" s="197"/>
    </row>
    <row r="442" spans="3:56" x14ac:dyDescent="0.2">
      <c r="C442" s="2" t="s">
        <v>45</v>
      </c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P442" s="1"/>
      <c r="AQ442" s="1"/>
      <c r="AR442" s="1"/>
      <c r="AS442" s="1"/>
      <c r="AT442" s="1"/>
      <c r="AU442" s="1"/>
      <c r="AV442" s="1"/>
      <c r="AW442" s="1"/>
      <c r="AX442" s="1"/>
      <c r="AY442" s="1"/>
      <c r="AZ442" s="1"/>
      <c r="BA442" s="1"/>
      <c r="BB442" s="1"/>
      <c r="BC442" s="1"/>
      <c r="BD442" s="1"/>
    </row>
    <row r="443" spans="3:56" x14ac:dyDescent="0.2">
      <c r="C443" s="2" t="s">
        <v>46</v>
      </c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P443" s="1"/>
      <c r="AQ443" s="1"/>
      <c r="AR443" s="1"/>
      <c r="AS443" s="1"/>
      <c r="AT443" s="1"/>
      <c r="AU443" s="1"/>
      <c r="AV443" s="1"/>
      <c r="AW443" s="1"/>
      <c r="AX443" s="1"/>
      <c r="AY443" s="1"/>
      <c r="AZ443" s="1"/>
      <c r="BA443" s="1"/>
      <c r="BB443" s="1"/>
      <c r="BC443" s="1"/>
      <c r="BD443" s="1"/>
    </row>
    <row r="444" spans="3:56" x14ac:dyDescent="0.2">
      <c r="C444" s="2" t="s">
        <v>47</v>
      </c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P444" s="1"/>
      <c r="AQ444" s="1"/>
      <c r="AR444" s="1"/>
      <c r="AS444" s="1"/>
      <c r="AT444" s="1"/>
      <c r="AU444" s="1"/>
      <c r="AV444" s="1"/>
      <c r="AW444" s="1"/>
      <c r="AX444" s="1"/>
      <c r="AY444" s="1"/>
      <c r="AZ444" s="1"/>
      <c r="BA444" s="1"/>
      <c r="BB444" s="1"/>
      <c r="BC444" s="1"/>
      <c r="BD444" s="1"/>
    </row>
    <row r="445" spans="3:56" x14ac:dyDescent="0.2">
      <c r="C445" s="2" t="s">
        <v>48</v>
      </c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P445" s="1"/>
      <c r="AQ445" s="1"/>
      <c r="AR445" s="1"/>
      <c r="AS445" s="1"/>
      <c r="AT445" s="1"/>
      <c r="AU445" s="1"/>
      <c r="AV445" s="1"/>
      <c r="AW445" s="1"/>
      <c r="AX445" s="1"/>
      <c r="AY445" s="1"/>
      <c r="AZ445" s="1"/>
      <c r="BA445" s="1"/>
      <c r="BB445" s="1"/>
      <c r="BC445" s="1"/>
      <c r="BD445" s="1"/>
    </row>
    <row r="446" spans="3:56" x14ac:dyDescent="0.2">
      <c r="C446" s="2" t="s">
        <v>49</v>
      </c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P446" s="1"/>
      <c r="AQ446" s="1"/>
      <c r="AR446" s="1"/>
      <c r="AS446" s="1"/>
      <c r="AT446" s="1"/>
      <c r="AU446" s="1"/>
      <c r="AV446" s="1"/>
      <c r="AW446" s="1"/>
      <c r="AX446" s="1"/>
      <c r="AY446" s="1"/>
      <c r="AZ446" s="1"/>
      <c r="BA446" s="1"/>
      <c r="BB446" s="1"/>
      <c r="BC446" s="1"/>
      <c r="BD446" s="1"/>
    </row>
    <row r="447" spans="3:56" x14ac:dyDescent="0.2">
      <c r="C447" s="2" t="s">
        <v>50</v>
      </c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P447" s="1"/>
      <c r="AQ447" s="1"/>
      <c r="AR447" s="1"/>
      <c r="AS447" s="1"/>
      <c r="AT447" s="1"/>
      <c r="AU447" s="1"/>
      <c r="AV447" s="1"/>
      <c r="AW447" s="1"/>
      <c r="AX447" s="1"/>
      <c r="AY447" s="1"/>
      <c r="AZ447" s="1"/>
      <c r="BA447" s="1"/>
      <c r="BB447" s="1"/>
      <c r="BC447" s="1"/>
      <c r="BD447" s="1"/>
    </row>
    <row r="448" spans="3:56" x14ac:dyDescent="0.2">
      <c r="C448" s="2" t="s">
        <v>51</v>
      </c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P448" s="1"/>
      <c r="AQ448" s="1"/>
      <c r="AR448" s="1"/>
      <c r="AS448" s="1"/>
      <c r="AT448" s="1"/>
      <c r="AU448" s="1"/>
      <c r="AV448" s="1"/>
      <c r="AW448" s="1"/>
      <c r="AX448" s="1"/>
      <c r="AY448" s="1"/>
      <c r="AZ448" s="1"/>
      <c r="BA448" s="1"/>
      <c r="BB448" s="1"/>
      <c r="BC448" s="1"/>
      <c r="BD448" s="1"/>
    </row>
    <row r="449" spans="3:56" x14ac:dyDescent="0.2">
      <c r="C449" s="2" t="s">
        <v>52</v>
      </c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P449" s="1"/>
      <c r="AQ449" s="1"/>
      <c r="AR449" s="1"/>
      <c r="AS449" s="1"/>
      <c r="AT449" s="1"/>
      <c r="AU449" s="1"/>
      <c r="AV449" s="1"/>
      <c r="AW449" s="1"/>
      <c r="AX449" s="1"/>
      <c r="AY449" s="1"/>
      <c r="AZ449" s="1"/>
      <c r="BA449" s="1"/>
      <c r="BB449" s="1"/>
      <c r="BC449" s="1"/>
      <c r="BD449" s="1"/>
    </row>
    <row r="450" spans="3:56" x14ac:dyDescent="0.2">
      <c r="C450" s="2" t="s">
        <v>53</v>
      </c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P450" s="1"/>
      <c r="AQ450" s="1"/>
      <c r="AR450" s="1"/>
      <c r="AS450" s="1"/>
      <c r="AT450" s="1"/>
      <c r="AU450" s="1"/>
      <c r="AV450" s="1"/>
      <c r="AW450" s="1"/>
      <c r="AX450" s="1"/>
      <c r="AY450" s="1"/>
      <c r="AZ450" s="1"/>
      <c r="BA450" s="1"/>
      <c r="BB450" s="1"/>
      <c r="BC450" s="1"/>
      <c r="BD450" s="1"/>
    </row>
    <row r="451" spans="3:56" x14ac:dyDescent="0.2">
      <c r="C451" s="2" t="s">
        <v>54</v>
      </c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P451" s="1"/>
      <c r="AQ451" s="1"/>
      <c r="AR451" s="1"/>
      <c r="AS451" s="1"/>
      <c r="AT451" s="1"/>
      <c r="AU451" s="1"/>
      <c r="AV451" s="1"/>
      <c r="AW451" s="1"/>
      <c r="AX451" s="1"/>
      <c r="AY451" s="1"/>
      <c r="AZ451" s="1"/>
      <c r="BA451" s="1"/>
      <c r="BB451" s="1"/>
      <c r="BC451" s="1"/>
      <c r="BD451" s="1"/>
    </row>
    <row r="452" spans="3:56" x14ac:dyDescent="0.2">
      <c r="C452" s="2" t="s">
        <v>55</v>
      </c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P452" s="1"/>
      <c r="AQ452" s="1"/>
      <c r="AR452" s="1"/>
      <c r="AS452" s="1"/>
      <c r="AT452" s="1"/>
      <c r="AU452" s="1"/>
      <c r="AV452" s="1"/>
      <c r="AW452" s="1"/>
      <c r="AX452" s="1"/>
      <c r="AY452" s="1"/>
      <c r="AZ452" s="1"/>
      <c r="BA452" s="1"/>
      <c r="BB452" s="1"/>
      <c r="BC452" s="1"/>
      <c r="BD452" s="1"/>
    </row>
    <row r="453" spans="3:56" x14ac:dyDescent="0.2">
      <c r="C453" s="2" t="s">
        <v>56</v>
      </c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P453" s="1"/>
      <c r="AQ453" s="1"/>
      <c r="AR453" s="1"/>
      <c r="AS453" s="1"/>
      <c r="AT453" s="1"/>
      <c r="AU453" s="1"/>
      <c r="AV453" s="1"/>
      <c r="AW453" s="1"/>
      <c r="AX453" s="1"/>
      <c r="AY453" s="1"/>
      <c r="AZ453" s="1"/>
      <c r="BA453" s="1"/>
      <c r="BB453" s="1"/>
      <c r="BC453" s="1"/>
      <c r="BD453" s="1"/>
    </row>
    <row r="454" spans="3:56" x14ac:dyDescent="0.2">
      <c r="C454" s="2" t="s">
        <v>57</v>
      </c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P454" s="1"/>
      <c r="AQ454" s="1"/>
      <c r="AR454" s="1"/>
      <c r="AS454" s="1"/>
      <c r="AT454" s="1"/>
      <c r="AU454" s="1"/>
      <c r="AV454" s="1"/>
      <c r="AW454" s="1"/>
      <c r="AX454" s="1"/>
      <c r="AY454" s="1"/>
      <c r="AZ454" s="1"/>
      <c r="BA454" s="1"/>
      <c r="BB454" s="1"/>
      <c r="BC454" s="1"/>
      <c r="BD454" s="1"/>
    </row>
    <row r="455" spans="3:56" x14ac:dyDescent="0.2">
      <c r="C455" s="2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P455" s="1"/>
      <c r="AQ455" s="1"/>
      <c r="AR455" s="1"/>
      <c r="AS455" s="1"/>
      <c r="AT455" s="1"/>
      <c r="AU455" s="1"/>
      <c r="AV455" s="1"/>
      <c r="AW455" s="1"/>
      <c r="AX455" s="1"/>
      <c r="AY455" s="1"/>
      <c r="AZ455" s="1"/>
      <c r="BA455" s="1"/>
      <c r="BB455" s="1"/>
      <c r="BC455" s="1"/>
      <c r="BD455" s="1"/>
    </row>
    <row r="456" spans="3:56" x14ac:dyDescent="0.2">
      <c r="C456" s="2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P456" s="1"/>
      <c r="AQ456" s="1"/>
      <c r="AR456" s="1"/>
      <c r="AS456" s="1"/>
      <c r="AT456" s="1"/>
      <c r="AU456" s="1"/>
      <c r="AV456" s="1"/>
      <c r="AW456" s="1"/>
      <c r="AX456" s="1"/>
      <c r="AY456" s="1"/>
      <c r="AZ456" s="1"/>
      <c r="BA456" s="1"/>
      <c r="BB456" s="1"/>
      <c r="BC456" s="1"/>
      <c r="BD456" s="1"/>
    </row>
    <row r="460" spans="3:56" x14ac:dyDescent="0.2">
      <c r="C460" s="198" t="s">
        <v>44</v>
      </c>
      <c r="D460" s="198"/>
      <c r="E460" s="198"/>
      <c r="F460" s="198"/>
      <c r="G460" s="198"/>
      <c r="H460" s="198"/>
      <c r="I460" s="198"/>
      <c r="J460" s="198"/>
      <c r="K460" s="198"/>
      <c r="L460" s="198"/>
      <c r="M460" s="198"/>
      <c r="N460" s="198"/>
      <c r="O460" s="198"/>
      <c r="P460" s="198"/>
      <c r="Q460" s="198"/>
      <c r="R460" s="198"/>
      <c r="S460" s="198"/>
      <c r="T460" s="198"/>
      <c r="U460" s="198"/>
      <c r="V460" s="198"/>
      <c r="W460" s="198"/>
      <c r="X460" s="198"/>
      <c r="Y460" s="198"/>
      <c r="Z460" s="198"/>
      <c r="AA460" s="198"/>
      <c r="AB460" s="198"/>
      <c r="AC460" s="198"/>
      <c r="AD460" s="198"/>
      <c r="AE460" s="198"/>
      <c r="AF460" s="198"/>
      <c r="AG460" s="198"/>
      <c r="AH460" s="198"/>
      <c r="AI460" s="198"/>
      <c r="AJ460" s="198"/>
      <c r="AK460" s="198"/>
      <c r="AL460" s="198"/>
      <c r="AM460" s="198"/>
      <c r="AN460" s="198"/>
      <c r="AO460" s="198"/>
      <c r="AP460" s="198"/>
      <c r="AQ460" s="198"/>
      <c r="AR460" s="198"/>
      <c r="AS460" s="198"/>
      <c r="AT460" s="198"/>
      <c r="AU460" s="198"/>
      <c r="AV460" s="198"/>
      <c r="AW460" s="198"/>
      <c r="AX460" s="198"/>
      <c r="AY460" s="198"/>
      <c r="AZ460" s="198"/>
      <c r="BA460" s="198"/>
      <c r="BB460" s="198"/>
      <c r="BC460" s="198"/>
      <c r="BD460" s="198"/>
    </row>
    <row r="461" spans="3:56" x14ac:dyDescent="0.2">
      <c r="C461" s="198"/>
      <c r="D461" s="198"/>
      <c r="E461" s="198"/>
      <c r="F461" s="198"/>
      <c r="G461" s="198"/>
      <c r="H461" s="198"/>
      <c r="I461" s="198"/>
      <c r="J461" s="198"/>
      <c r="K461" s="198"/>
      <c r="L461" s="198"/>
      <c r="M461" s="198"/>
      <c r="N461" s="198"/>
      <c r="O461" s="198"/>
      <c r="P461" s="198"/>
      <c r="Q461" s="198"/>
      <c r="R461" s="198"/>
      <c r="S461" s="198"/>
      <c r="T461" s="198"/>
      <c r="U461" s="198"/>
      <c r="V461" s="198"/>
      <c r="W461" s="198"/>
      <c r="X461" s="198"/>
      <c r="Y461" s="198"/>
      <c r="Z461" s="198"/>
      <c r="AA461" s="198"/>
      <c r="AB461" s="198"/>
      <c r="AC461" s="198"/>
      <c r="AD461" s="198"/>
      <c r="AE461" s="198"/>
      <c r="AF461" s="198"/>
      <c r="AG461" s="198"/>
      <c r="AH461" s="198"/>
      <c r="AI461" s="198"/>
      <c r="AJ461" s="198"/>
      <c r="AK461" s="198"/>
      <c r="AL461" s="198"/>
      <c r="AM461" s="198"/>
      <c r="AN461" s="198"/>
      <c r="AO461" s="198"/>
      <c r="AP461" s="198"/>
      <c r="AQ461" s="198"/>
      <c r="AR461" s="198"/>
      <c r="AS461" s="198"/>
      <c r="AT461" s="198"/>
      <c r="AU461" s="198"/>
      <c r="AV461" s="198"/>
      <c r="AW461" s="198"/>
      <c r="AX461" s="198"/>
      <c r="AY461" s="198"/>
      <c r="AZ461" s="198"/>
      <c r="BA461" s="198"/>
      <c r="BB461" s="198"/>
      <c r="BC461" s="198"/>
      <c r="BD461" s="198"/>
    </row>
    <row r="462" spans="3:56" ht="23.25" x14ac:dyDescent="0.2">
      <c r="C462" s="199" t="s">
        <v>41</v>
      </c>
      <c r="D462" s="199"/>
      <c r="E462" s="199"/>
      <c r="F462" s="199"/>
      <c r="G462" s="199"/>
      <c r="H462" s="199"/>
      <c r="I462" s="199"/>
      <c r="J462" s="199"/>
      <c r="K462" s="199"/>
      <c r="L462" s="199"/>
      <c r="M462" s="199"/>
      <c r="N462" s="199"/>
      <c r="O462" s="199"/>
      <c r="P462" s="199"/>
      <c r="Q462" s="199"/>
      <c r="R462" s="199"/>
      <c r="S462" s="199"/>
      <c r="T462" s="199"/>
      <c r="U462" s="199"/>
      <c r="V462" s="199"/>
      <c r="W462" s="199"/>
      <c r="X462" s="199"/>
      <c r="Y462" s="199"/>
      <c r="Z462" s="199"/>
      <c r="AA462" s="199"/>
      <c r="AB462" s="199"/>
      <c r="AC462" s="199"/>
      <c r="AD462" s="199"/>
      <c r="AE462" s="199" t="s">
        <v>42</v>
      </c>
      <c r="AF462" s="199"/>
      <c r="AG462" s="199"/>
      <c r="AH462" s="199"/>
      <c r="AI462" s="199"/>
      <c r="AJ462" s="199"/>
      <c r="AK462" s="199"/>
      <c r="AL462" s="199"/>
      <c r="AM462" s="199"/>
      <c r="AN462" s="199"/>
      <c r="AO462" s="199"/>
      <c r="AP462" s="199"/>
      <c r="AQ462" s="199"/>
      <c r="AR462" s="199"/>
      <c r="AS462" s="199"/>
      <c r="AT462" s="199"/>
      <c r="AU462" s="199"/>
      <c r="AV462" s="199"/>
      <c r="AW462" s="199"/>
      <c r="AX462" s="199"/>
      <c r="AY462" s="199"/>
      <c r="AZ462" s="199"/>
      <c r="BA462" s="199"/>
      <c r="BB462" s="199"/>
      <c r="BC462" s="199"/>
      <c r="BD462" s="199"/>
    </row>
    <row r="463" spans="3:56" x14ac:dyDescent="0.2">
      <c r="C463" s="197" t="s">
        <v>0</v>
      </c>
      <c r="D463" s="197" t="s">
        <v>1</v>
      </c>
      <c r="E463" s="197" t="s">
        <v>2</v>
      </c>
      <c r="F463" s="197" t="s">
        <v>3</v>
      </c>
      <c r="G463" s="197" t="s">
        <v>4</v>
      </c>
      <c r="H463" s="197" t="s">
        <v>5</v>
      </c>
      <c r="I463" s="197" t="s">
        <v>6</v>
      </c>
      <c r="J463" s="197" t="s">
        <v>7</v>
      </c>
      <c r="K463" s="197" t="s">
        <v>8</v>
      </c>
      <c r="L463" s="197" t="s">
        <v>9</v>
      </c>
      <c r="M463" s="197" t="s">
        <v>10</v>
      </c>
      <c r="N463" s="197" t="s">
        <v>11</v>
      </c>
      <c r="O463" s="4"/>
      <c r="P463" s="197" t="s">
        <v>40</v>
      </c>
      <c r="Q463" s="197"/>
      <c r="R463" s="197"/>
      <c r="S463" s="197"/>
      <c r="T463" s="197"/>
      <c r="U463" s="197"/>
      <c r="V463" s="197"/>
      <c r="W463" s="197" t="s">
        <v>13</v>
      </c>
      <c r="X463" s="197" t="s">
        <v>14</v>
      </c>
      <c r="Y463" s="197" t="s">
        <v>15</v>
      </c>
      <c r="Z463" s="197" t="s">
        <v>16</v>
      </c>
      <c r="AA463" s="197" t="s">
        <v>17</v>
      </c>
      <c r="AB463" s="197" t="s">
        <v>18</v>
      </c>
      <c r="AC463" s="197" t="s">
        <v>19</v>
      </c>
      <c r="AD463" s="197" t="s">
        <v>20</v>
      </c>
      <c r="AE463" s="197" t="s">
        <v>21</v>
      </c>
      <c r="AF463" s="197" t="s">
        <v>22</v>
      </c>
      <c r="AG463" s="197" t="s">
        <v>23</v>
      </c>
      <c r="AH463" s="197" t="s">
        <v>24</v>
      </c>
      <c r="AI463" s="197" t="s">
        <v>25</v>
      </c>
      <c r="AJ463" s="197" t="s">
        <v>26</v>
      </c>
      <c r="AK463" s="197" t="s">
        <v>27</v>
      </c>
      <c r="AL463" s="197" t="s">
        <v>28</v>
      </c>
      <c r="AM463" s="197" t="s">
        <v>29</v>
      </c>
      <c r="AN463" s="197" t="s">
        <v>1</v>
      </c>
      <c r="AO463" s="197" t="s">
        <v>30</v>
      </c>
      <c r="AP463" s="5"/>
      <c r="AQ463" s="197" t="s">
        <v>31</v>
      </c>
      <c r="AR463" s="197" t="s">
        <v>32</v>
      </c>
      <c r="AS463" s="197" t="s">
        <v>33</v>
      </c>
      <c r="AT463" s="197" t="s">
        <v>34</v>
      </c>
      <c r="AU463" s="197" t="s">
        <v>35</v>
      </c>
      <c r="AV463" s="197" t="s">
        <v>36</v>
      </c>
      <c r="AW463" s="197"/>
      <c r="AX463" s="197"/>
      <c r="AY463" s="197" t="s">
        <v>37</v>
      </c>
      <c r="AZ463" s="197" t="s">
        <v>38</v>
      </c>
      <c r="BA463" s="5"/>
      <c r="BB463" s="5"/>
      <c r="BC463" s="5"/>
      <c r="BD463" s="197" t="s">
        <v>39</v>
      </c>
    </row>
    <row r="464" spans="3:56" x14ac:dyDescent="0.2">
      <c r="C464" s="197"/>
      <c r="D464" s="197"/>
      <c r="E464" s="197"/>
      <c r="F464" s="197"/>
      <c r="G464" s="197"/>
      <c r="H464" s="197"/>
      <c r="I464" s="197"/>
      <c r="J464" s="197"/>
      <c r="K464" s="197"/>
      <c r="L464" s="197"/>
      <c r="M464" s="197"/>
      <c r="N464" s="197"/>
      <c r="O464" s="4"/>
      <c r="P464" s="3">
        <v>2013</v>
      </c>
      <c r="Q464" s="3">
        <v>2014</v>
      </c>
      <c r="R464" s="3">
        <v>2015</v>
      </c>
      <c r="S464" s="3">
        <v>2016</v>
      </c>
      <c r="T464" s="3"/>
      <c r="U464" s="3"/>
      <c r="V464" s="3" t="s">
        <v>12</v>
      </c>
      <c r="W464" s="197"/>
      <c r="X464" s="197"/>
      <c r="Y464" s="197"/>
      <c r="Z464" s="197"/>
      <c r="AA464" s="197"/>
      <c r="AB464" s="197"/>
      <c r="AC464" s="197"/>
      <c r="AD464" s="197"/>
      <c r="AE464" s="197"/>
      <c r="AF464" s="197"/>
      <c r="AG464" s="197"/>
      <c r="AH464" s="197"/>
      <c r="AI464" s="197"/>
      <c r="AJ464" s="197"/>
      <c r="AK464" s="197"/>
      <c r="AL464" s="197"/>
      <c r="AM464" s="197"/>
      <c r="AN464" s="197"/>
      <c r="AO464" s="197"/>
      <c r="AP464" s="5"/>
      <c r="AQ464" s="197"/>
      <c r="AR464" s="197"/>
      <c r="AS464" s="197"/>
      <c r="AT464" s="197"/>
      <c r="AU464" s="197"/>
      <c r="AV464" s="197"/>
      <c r="AW464" s="197"/>
      <c r="AX464" s="197"/>
      <c r="AY464" s="197"/>
      <c r="AZ464" s="197"/>
      <c r="BA464" s="5"/>
      <c r="BB464" s="5"/>
      <c r="BC464" s="5"/>
      <c r="BD464" s="197"/>
    </row>
    <row r="465" spans="3:56" x14ac:dyDescent="0.2">
      <c r="C465" s="2" t="s">
        <v>45</v>
      </c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P465" s="1"/>
      <c r="AQ465" s="1"/>
      <c r="AR465" s="1"/>
      <c r="AS465" s="1"/>
      <c r="AT465" s="1"/>
      <c r="AU465" s="1"/>
      <c r="AV465" s="1"/>
      <c r="AW465" s="1"/>
      <c r="AX465" s="1"/>
      <c r="AY465" s="1"/>
      <c r="AZ465" s="1"/>
      <c r="BA465" s="1"/>
      <c r="BB465" s="1"/>
      <c r="BC465" s="1"/>
      <c r="BD465" s="1"/>
    </row>
    <row r="466" spans="3:56" x14ac:dyDescent="0.2">
      <c r="C466" s="2" t="s">
        <v>46</v>
      </c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P466" s="1"/>
      <c r="AQ466" s="1"/>
      <c r="AR466" s="1"/>
      <c r="AS466" s="1"/>
      <c r="AT466" s="1"/>
      <c r="AU466" s="1"/>
      <c r="AV466" s="1"/>
      <c r="AW466" s="1"/>
      <c r="AX466" s="1"/>
      <c r="AY466" s="1"/>
      <c r="AZ466" s="1"/>
      <c r="BA466" s="1"/>
      <c r="BB466" s="1"/>
      <c r="BC466" s="1"/>
      <c r="BD466" s="1"/>
    </row>
    <row r="467" spans="3:56" x14ac:dyDescent="0.2">
      <c r="C467" s="2" t="s">
        <v>47</v>
      </c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P467" s="1"/>
      <c r="AQ467" s="1"/>
      <c r="AR467" s="1"/>
      <c r="AS467" s="1"/>
      <c r="AT467" s="1"/>
      <c r="AU467" s="1"/>
      <c r="AV467" s="1"/>
      <c r="AW467" s="1"/>
      <c r="AX467" s="1"/>
      <c r="AY467" s="1"/>
      <c r="AZ467" s="1"/>
      <c r="BA467" s="1"/>
      <c r="BB467" s="1"/>
      <c r="BC467" s="1"/>
      <c r="BD467" s="1"/>
    </row>
    <row r="468" spans="3:56" x14ac:dyDescent="0.2">
      <c r="C468" s="2" t="s">
        <v>48</v>
      </c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P468" s="1"/>
      <c r="AQ468" s="1"/>
      <c r="AR468" s="1"/>
      <c r="AS468" s="1"/>
      <c r="AT468" s="1"/>
      <c r="AU468" s="1"/>
      <c r="AV468" s="1"/>
      <c r="AW468" s="1"/>
      <c r="AX468" s="1"/>
      <c r="AY468" s="1"/>
      <c r="AZ468" s="1"/>
      <c r="BA468" s="1"/>
      <c r="BB468" s="1"/>
      <c r="BC468" s="1"/>
      <c r="BD468" s="1"/>
    </row>
    <row r="469" spans="3:56" x14ac:dyDescent="0.2">
      <c r="C469" s="2" t="s">
        <v>49</v>
      </c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P469" s="1"/>
      <c r="AQ469" s="1"/>
      <c r="AR469" s="1"/>
      <c r="AS469" s="1"/>
      <c r="AT469" s="1"/>
      <c r="AU469" s="1"/>
      <c r="AV469" s="1"/>
      <c r="AW469" s="1"/>
      <c r="AX469" s="1"/>
      <c r="AY469" s="1"/>
      <c r="AZ469" s="1"/>
      <c r="BA469" s="1"/>
      <c r="BB469" s="1"/>
      <c r="BC469" s="1"/>
      <c r="BD469" s="1"/>
    </row>
    <row r="470" spans="3:56" x14ac:dyDescent="0.2">
      <c r="C470" s="2" t="s">
        <v>50</v>
      </c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P470" s="1"/>
      <c r="AQ470" s="1"/>
      <c r="AR470" s="1"/>
      <c r="AS470" s="1"/>
      <c r="AT470" s="1"/>
      <c r="AU470" s="1"/>
      <c r="AV470" s="1"/>
      <c r="AW470" s="1"/>
      <c r="AX470" s="1"/>
      <c r="AY470" s="1"/>
      <c r="AZ470" s="1"/>
      <c r="BA470" s="1"/>
      <c r="BB470" s="1"/>
      <c r="BC470" s="1"/>
      <c r="BD470" s="1"/>
    </row>
    <row r="471" spans="3:56" x14ac:dyDescent="0.2">
      <c r="C471" s="2" t="s">
        <v>51</v>
      </c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P471" s="1"/>
      <c r="AQ471" s="1"/>
      <c r="AR471" s="1"/>
      <c r="AS471" s="1"/>
      <c r="AT471" s="1"/>
      <c r="AU471" s="1"/>
      <c r="AV471" s="1"/>
      <c r="AW471" s="1"/>
      <c r="AX471" s="1"/>
      <c r="AY471" s="1"/>
      <c r="AZ471" s="1"/>
      <c r="BA471" s="1"/>
      <c r="BB471" s="1"/>
      <c r="BC471" s="1"/>
      <c r="BD471" s="1"/>
    </row>
    <row r="472" spans="3:56" x14ac:dyDescent="0.2">
      <c r="C472" s="2" t="s">
        <v>52</v>
      </c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P472" s="1"/>
      <c r="AQ472" s="1"/>
      <c r="AR472" s="1"/>
      <c r="AS472" s="1"/>
      <c r="AT472" s="1"/>
      <c r="AU472" s="1"/>
      <c r="AV472" s="1"/>
      <c r="AW472" s="1"/>
      <c r="AX472" s="1"/>
      <c r="AY472" s="1"/>
      <c r="AZ472" s="1"/>
      <c r="BA472" s="1"/>
      <c r="BB472" s="1"/>
      <c r="BC472" s="1"/>
      <c r="BD472" s="1"/>
    </row>
    <row r="473" spans="3:56" x14ac:dyDescent="0.2">
      <c r="C473" s="2" t="s">
        <v>53</v>
      </c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P473" s="1"/>
      <c r="AQ473" s="1"/>
      <c r="AR473" s="1"/>
      <c r="AS473" s="1"/>
      <c r="AT473" s="1"/>
      <c r="AU473" s="1"/>
      <c r="AV473" s="1"/>
      <c r="AW473" s="1"/>
      <c r="AX473" s="1"/>
      <c r="AY473" s="1"/>
      <c r="AZ473" s="1"/>
      <c r="BA473" s="1"/>
      <c r="BB473" s="1"/>
      <c r="BC473" s="1"/>
      <c r="BD473" s="1"/>
    </row>
    <row r="474" spans="3:56" x14ac:dyDescent="0.2">
      <c r="C474" s="2" t="s">
        <v>54</v>
      </c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  <c r="AP474" s="1"/>
      <c r="AQ474" s="1"/>
      <c r="AR474" s="1"/>
      <c r="AS474" s="1"/>
      <c r="AT474" s="1"/>
      <c r="AU474" s="1"/>
      <c r="AV474" s="1"/>
      <c r="AW474" s="1"/>
      <c r="AX474" s="1"/>
      <c r="AY474" s="1"/>
      <c r="AZ474" s="1"/>
      <c r="BA474" s="1"/>
      <c r="BB474" s="1"/>
      <c r="BC474" s="1"/>
      <c r="BD474" s="1"/>
    </row>
    <row r="475" spans="3:56" x14ac:dyDescent="0.2">
      <c r="C475" s="2" t="s">
        <v>55</v>
      </c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  <c r="AP475" s="1"/>
      <c r="AQ475" s="1"/>
      <c r="AR475" s="1"/>
      <c r="AS475" s="1"/>
      <c r="AT475" s="1"/>
      <c r="AU475" s="1"/>
      <c r="AV475" s="1"/>
      <c r="AW475" s="1"/>
      <c r="AX475" s="1"/>
      <c r="AY475" s="1"/>
      <c r="AZ475" s="1"/>
      <c r="BA475" s="1"/>
      <c r="BB475" s="1"/>
      <c r="BC475" s="1"/>
      <c r="BD475" s="1"/>
    </row>
    <row r="476" spans="3:56" x14ac:dyDescent="0.2">
      <c r="C476" s="2" t="s">
        <v>56</v>
      </c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  <c r="AP476" s="1"/>
      <c r="AQ476" s="1"/>
      <c r="AR476" s="1"/>
      <c r="AS476" s="1"/>
      <c r="AT476" s="1"/>
      <c r="AU476" s="1"/>
      <c r="AV476" s="1"/>
      <c r="AW476" s="1"/>
      <c r="AX476" s="1"/>
      <c r="AY476" s="1"/>
      <c r="AZ476" s="1"/>
      <c r="BA476" s="1"/>
      <c r="BB476" s="1"/>
      <c r="BC476" s="1"/>
      <c r="BD476" s="1"/>
    </row>
    <row r="477" spans="3:56" x14ac:dyDescent="0.2">
      <c r="C477" s="2" t="s">
        <v>57</v>
      </c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  <c r="AN477" s="1"/>
      <c r="AO477" s="1"/>
      <c r="AP477" s="1"/>
      <c r="AQ477" s="1"/>
      <c r="AR477" s="1"/>
      <c r="AS477" s="1"/>
      <c r="AT477" s="1"/>
      <c r="AU477" s="1"/>
      <c r="AV477" s="1"/>
      <c r="AW477" s="1"/>
      <c r="AX477" s="1"/>
      <c r="AY477" s="1"/>
      <c r="AZ477" s="1"/>
      <c r="BA477" s="1"/>
      <c r="BB477" s="1"/>
      <c r="BC477" s="1"/>
      <c r="BD477" s="1"/>
    </row>
    <row r="478" spans="3:56" x14ac:dyDescent="0.2">
      <c r="C478" s="2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  <c r="AP478" s="1"/>
      <c r="AQ478" s="1"/>
      <c r="AR478" s="1"/>
      <c r="AS478" s="1"/>
      <c r="AT478" s="1"/>
      <c r="AU478" s="1"/>
      <c r="AV478" s="1"/>
      <c r="AW478" s="1"/>
      <c r="AX478" s="1"/>
      <c r="AY478" s="1"/>
      <c r="AZ478" s="1"/>
      <c r="BA478" s="1"/>
      <c r="BB478" s="1"/>
      <c r="BC478" s="1"/>
      <c r="BD478" s="1"/>
    </row>
    <row r="479" spans="3:56" x14ac:dyDescent="0.2">
      <c r="C479" s="2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  <c r="AP479" s="1"/>
      <c r="AQ479" s="1"/>
      <c r="AR479" s="1"/>
      <c r="AS479" s="1"/>
      <c r="AT479" s="1"/>
      <c r="AU479" s="1"/>
      <c r="AV479" s="1"/>
      <c r="AW479" s="1"/>
      <c r="AX479" s="1"/>
      <c r="AY479" s="1"/>
      <c r="AZ479" s="1"/>
      <c r="BA479" s="1"/>
      <c r="BB479" s="1"/>
      <c r="BC479" s="1"/>
      <c r="BD479" s="1"/>
    </row>
    <row r="482" spans="3:56" x14ac:dyDescent="0.2">
      <c r="C482" s="198" t="s">
        <v>44</v>
      </c>
      <c r="D482" s="198"/>
      <c r="E482" s="198"/>
      <c r="F482" s="198"/>
      <c r="G482" s="198"/>
      <c r="H482" s="198"/>
      <c r="I482" s="198"/>
      <c r="J482" s="198"/>
      <c r="K482" s="198"/>
      <c r="L482" s="198"/>
      <c r="M482" s="198"/>
      <c r="N482" s="198"/>
      <c r="O482" s="198"/>
      <c r="P482" s="198"/>
      <c r="Q482" s="198"/>
      <c r="R482" s="198"/>
      <c r="S482" s="198"/>
      <c r="T482" s="198"/>
      <c r="U482" s="198"/>
      <c r="V482" s="198"/>
      <c r="W482" s="198"/>
      <c r="X482" s="198"/>
      <c r="Y482" s="198"/>
      <c r="Z482" s="198"/>
      <c r="AA482" s="198"/>
      <c r="AB482" s="198"/>
      <c r="AC482" s="198"/>
      <c r="AD482" s="198"/>
      <c r="AE482" s="198"/>
      <c r="AF482" s="198"/>
      <c r="AG482" s="198"/>
      <c r="AH482" s="198"/>
      <c r="AI482" s="198"/>
      <c r="AJ482" s="198"/>
      <c r="AK482" s="198"/>
      <c r="AL482" s="198"/>
      <c r="AM482" s="198"/>
      <c r="AN482" s="198"/>
      <c r="AO482" s="198"/>
      <c r="AP482" s="198"/>
      <c r="AQ482" s="198"/>
      <c r="AR482" s="198"/>
      <c r="AS482" s="198"/>
      <c r="AT482" s="198"/>
      <c r="AU482" s="198"/>
      <c r="AV482" s="198"/>
      <c r="AW482" s="198"/>
      <c r="AX482" s="198"/>
      <c r="AY482" s="198"/>
      <c r="AZ482" s="198"/>
      <c r="BA482" s="198"/>
      <c r="BB482" s="198"/>
      <c r="BC482" s="198"/>
      <c r="BD482" s="198"/>
    </row>
    <row r="483" spans="3:56" x14ac:dyDescent="0.2">
      <c r="C483" s="198"/>
      <c r="D483" s="198"/>
      <c r="E483" s="198"/>
      <c r="F483" s="198"/>
      <c r="G483" s="198"/>
      <c r="H483" s="198"/>
      <c r="I483" s="198"/>
      <c r="J483" s="198"/>
      <c r="K483" s="198"/>
      <c r="L483" s="198"/>
      <c r="M483" s="198"/>
      <c r="N483" s="198"/>
      <c r="O483" s="198"/>
      <c r="P483" s="198"/>
      <c r="Q483" s="198"/>
      <c r="R483" s="198"/>
      <c r="S483" s="198"/>
      <c r="T483" s="198"/>
      <c r="U483" s="198"/>
      <c r="V483" s="198"/>
      <c r="W483" s="198"/>
      <c r="X483" s="198"/>
      <c r="Y483" s="198"/>
      <c r="Z483" s="198"/>
      <c r="AA483" s="198"/>
      <c r="AB483" s="198"/>
      <c r="AC483" s="198"/>
      <c r="AD483" s="198"/>
      <c r="AE483" s="198"/>
      <c r="AF483" s="198"/>
      <c r="AG483" s="198"/>
      <c r="AH483" s="198"/>
      <c r="AI483" s="198"/>
      <c r="AJ483" s="198"/>
      <c r="AK483" s="198"/>
      <c r="AL483" s="198"/>
      <c r="AM483" s="198"/>
      <c r="AN483" s="198"/>
      <c r="AO483" s="198"/>
      <c r="AP483" s="198"/>
      <c r="AQ483" s="198"/>
      <c r="AR483" s="198"/>
      <c r="AS483" s="198"/>
      <c r="AT483" s="198"/>
      <c r="AU483" s="198"/>
      <c r="AV483" s="198"/>
      <c r="AW483" s="198"/>
      <c r="AX483" s="198"/>
      <c r="AY483" s="198"/>
      <c r="AZ483" s="198"/>
      <c r="BA483" s="198"/>
      <c r="BB483" s="198"/>
      <c r="BC483" s="198"/>
      <c r="BD483" s="198"/>
    </row>
    <row r="484" spans="3:56" ht="23.25" x14ac:dyDescent="0.2">
      <c r="C484" s="199" t="s">
        <v>41</v>
      </c>
      <c r="D484" s="199"/>
      <c r="E484" s="199"/>
      <c r="F484" s="199"/>
      <c r="G484" s="199"/>
      <c r="H484" s="199"/>
      <c r="I484" s="199"/>
      <c r="J484" s="199"/>
      <c r="K484" s="199"/>
      <c r="L484" s="199"/>
      <c r="M484" s="199"/>
      <c r="N484" s="199"/>
      <c r="O484" s="199"/>
      <c r="P484" s="199"/>
      <c r="Q484" s="199"/>
      <c r="R484" s="199"/>
      <c r="S484" s="199"/>
      <c r="T484" s="199"/>
      <c r="U484" s="199"/>
      <c r="V484" s="199"/>
      <c r="W484" s="199"/>
      <c r="X484" s="199"/>
      <c r="Y484" s="199"/>
      <c r="Z484" s="199"/>
      <c r="AA484" s="199"/>
      <c r="AB484" s="199"/>
      <c r="AC484" s="199"/>
      <c r="AD484" s="199"/>
      <c r="AE484" s="199" t="s">
        <v>42</v>
      </c>
      <c r="AF484" s="199"/>
      <c r="AG484" s="199"/>
      <c r="AH484" s="199"/>
      <c r="AI484" s="199"/>
      <c r="AJ484" s="199"/>
      <c r="AK484" s="199"/>
      <c r="AL484" s="199"/>
      <c r="AM484" s="199"/>
      <c r="AN484" s="199"/>
      <c r="AO484" s="199"/>
      <c r="AP484" s="199"/>
      <c r="AQ484" s="199"/>
      <c r="AR484" s="199"/>
      <c r="AS484" s="199"/>
      <c r="AT484" s="199"/>
      <c r="AU484" s="199"/>
      <c r="AV484" s="199"/>
      <c r="AW484" s="199"/>
      <c r="AX484" s="199"/>
      <c r="AY484" s="199"/>
      <c r="AZ484" s="199"/>
      <c r="BA484" s="199"/>
      <c r="BB484" s="199"/>
      <c r="BC484" s="199"/>
      <c r="BD484" s="199"/>
    </row>
    <row r="485" spans="3:56" x14ac:dyDescent="0.2">
      <c r="C485" s="197" t="s">
        <v>0</v>
      </c>
      <c r="D485" s="197" t="s">
        <v>1</v>
      </c>
      <c r="E485" s="197" t="s">
        <v>2</v>
      </c>
      <c r="F485" s="197" t="s">
        <v>3</v>
      </c>
      <c r="G485" s="197" t="s">
        <v>4</v>
      </c>
      <c r="H485" s="197" t="s">
        <v>5</v>
      </c>
      <c r="I485" s="197" t="s">
        <v>6</v>
      </c>
      <c r="J485" s="197" t="s">
        <v>7</v>
      </c>
      <c r="K485" s="197" t="s">
        <v>8</v>
      </c>
      <c r="L485" s="197" t="s">
        <v>9</v>
      </c>
      <c r="M485" s="197" t="s">
        <v>10</v>
      </c>
      <c r="N485" s="197" t="s">
        <v>11</v>
      </c>
      <c r="O485" s="4"/>
      <c r="P485" s="197" t="s">
        <v>40</v>
      </c>
      <c r="Q485" s="197"/>
      <c r="R485" s="197"/>
      <c r="S485" s="197"/>
      <c r="T485" s="197"/>
      <c r="U485" s="197"/>
      <c r="V485" s="197"/>
      <c r="W485" s="197" t="s">
        <v>13</v>
      </c>
      <c r="X485" s="197" t="s">
        <v>14</v>
      </c>
      <c r="Y485" s="197" t="s">
        <v>15</v>
      </c>
      <c r="Z485" s="197" t="s">
        <v>16</v>
      </c>
      <c r="AA485" s="197" t="s">
        <v>17</v>
      </c>
      <c r="AB485" s="197" t="s">
        <v>18</v>
      </c>
      <c r="AC485" s="197" t="s">
        <v>19</v>
      </c>
      <c r="AD485" s="197" t="s">
        <v>20</v>
      </c>
      <c r="AE485" s="197" t="s">
        <v>21</v>
      </c>
      <c r="AF485" s="197" t="s">
        <v>22</v>
      </c>
      <c r="AG485" s="197" t="s">
        <v>23</v>
      </c>
      <c r="AH485" s="197" t="s">
        <v>24</v>
      </c>
      <c r="AI485" s="197" t="s">
        <v>25</v>
      </c>
      <c r="AJ485" s="197" t="s">
        <v>26</v>
      </c>
      <c r="AK485" s="197" t="s">
        <v>27</v>
      </c>
      <c r="AL485" s="197" t="s">
        <v>28</v>
      </c>
      <c r="AM485" s="197" t="s">
        <v>29</v>
      </c>
      <c r="AN485" s="197" t="s">
        <v>1</v>
      </c>
      <c r="AO485" s="197" t="s">
        <v>30</v>
      </c>
      <c r="AP485" s="5"/>
      <c r="AQ485" s="197" t="s">
        <v>31</v>
      </c>
      <c r="AR485" s="197" t="s">
        <v>32</v>
      </c>
      <c r="AS485" s="197" t="s">
        <v>33</v>
      </c>
      <c r="AT485" s="197" t="s">
        <v>34</v>
      </c>
      <c r="AU485" s="197" t="s">
        <v>35</v>
      </c>
      <c r="AV485" s="197" t="s">
        <v>36</v>
      </c>
      <c r="AW485" s="197"/>
      <c r="AX485" s="197"/>
      <c r="AY485" s="197" t="s">
        <v>37</v>
      </c>
      <c r="AZ485" s="197" t="s">
        <v>38</v>
      </c>
      <c r="BA485" s="5"/>
      <c r="BB485" s="5"/>
      <c r="BC485" s="5"/>
      <c r="BD485" s="197" t="s">
        <v>39</v>
      </c>
    </row>
    <row r="486" spans="3:56" x14ac:dyDescent="0.2">
      <c r="C486" s="197"/>
      <c r="D486" s="197"/>
      <c r="E486" s="197"/>
      <c r="F486" s="197"/>
      <c r="G486" s="197"/>
      <c r="H486" s="197"/>
      <c r="I486" s="197"/>
      <c r="J486" s="197"/>
      <c r="K486" s="197"/>
      <c r="L486" s="197"/>
      <c r="M486" s="197"/>
      <c r="N486" s="197"/>
      <c r="O486" s="4"/>
      <c r="P486" s="3">
        <v>2013</v>
      </c>
      <c r="Q486" s="3">
        <v>2014</v>
      </c>
      <c r="R486" s="3">
        <v>2015</v>
      </c>
      <c r="S486" s="3">
        <v>2016</v>
      </c>
      <c r="T486" s="3"/>
      <c r="U486" s="3"/>
      <c r="V486" s="3" t="s">
        <v>12</v>
      </c>
      <c r="W486" s="197"/>
      <c r="X486" s="197"/>
      <c r="Y486" s="197"/>
      <c r="Z486" s="197"/>
      <c r="AA486" s="197"/>
      <c r="AB486" s="197"/>
      <c r="AC486" s="197"/>
      <c r="AD486" s="197"/>
      <c r="AE486" s="197"/>
      <c r="AF486" s="197"/>
      <c r="AG486" s="197"/>
      <c r="AH486" s="197"/>
      <c r="AI486" s="197"/>
      <c r="AJ486" s="197"/>
      <c r="AK486" s="197"/>
      <c r="AL486" s="197"/>
      <c r="AM486" s="197"/>
      <c r="AN486" s="197"/>
      <c r="AO486" s="197"/>
      <c r="AP486" s="5"/>
      <c r="AQ486" s="197"/>
      <c r="AR486" s="197"/>
      <c r="AS486" s="197"/>
      <c r="AT486" s="197"/>
      <c r="AU486" s="197"/>
      <c r="AV486" s="197"/>
      <c r="AW486" s="197"/>
      <c r="AX486" s="197"/>
      <c r="AY486" s="197"/>
      <c r="AZ486" s="197"/>
      <c r="BA486" s="5"/>
      <c r="BB486" s="5"/>
      <c r="BC486" s="5"/>
      <c r="BD486" s="197"/>
    </row>
    <row r="487" spans="3:56" x14ac:dyDescent="0.2">
      <c r="C487" s="2" t="s">
        <v>45</v>
      </c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  <c r="AM487" s="1"/>
      <c r="AN487" s="1"/>
      <c r="AO487" s="1"/>
      <c r="AP487" s="1"/>
      <c r="AQ487" s="1"/>
      <c r="AR487" s="1"/>
      <c r="AS487" s="1"/>
      <c r="AT487" s="1"/>
      <c r="AU487" s="1"/>
      <c r="AV487" s="1"/>
      <c r="AW487" s="1"/>
      <c r="AX487" s="1"/>
      <c r="AY487" s="1"/>
      <c r="AZ487" s="1"/>
      <c r="BA487" s="1"/>
      <c r="BB487" s="1"/>
      <c r="BC487" s="1"/>
      <c r="BD487" s="1"/>
    </row>
    <row r="488" spans="3:56" x14ac:dyDescent="0.2">
      <c r="C488" s="2" t="s">
        <v>46</v>
      </c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  <c r="AM488" s="1"/>
      <c r="AN488" s="1"/>
      <c r="AO488" s="1"/>
      <c r="AP488" s="1"/>
      <c r="AQ488" s="1"/>
      <c r="AR488" s="1"/>
      <c r="AS488" s="1"/>
      <c r="AT488" s="1"/>
      <c r="AU488" s="1"/>
      <c r="AV488" s="1"/>
      <c r="AW488" s="1"/>
      <c r="AX488" s="1"/>
      <c r="AY488" s="1"/>
      <c r="AZ488" s="1"/>
      <c r="BA488" s="1"/>
      <c r="BB488" s="1"/>
      <c r="BC488" s="1"/>
      <c r="BD488" s="1"/>
    </row>
    <row r="489" spans="3:56" x14ac:dyDescent="0.2">
      <c r="C489" s="2" t="s">
        <v>47</v>
      </c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  <c r="AM489" s="1"/>
      <c r="AN489" s="1"/>
      <c r="AO489" s="1"/>
      <c r="AP489" s="1"/>
      <c r="AQ489" s="1"/>
      <c r="AR489" s="1"/>
      <c r="AS489" s="1"/>
      <c r="AT489" s="1"/>
      <c r="AU489" s="1"/>
      <c r="AV489" s="1"/>
      <c r="AW489" s="1"/>
      <c r="AX489" s="1"/>
      <c r="AY489" s="1"/>
      <c r="AZ489" s="1"/>
      <c r="BA489" s="1"/>
      <c r="BB489" s="1"/>
      <c r="BC489" s="1"/>
      <c r="BD489" s="1"/>
    </row>
    <row r="490" spans="3:56" x14ac:dyDescent="0.2">
      <c r="C490" s="2" t="s">
        <v>48</v>
      </c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  <c r="AM490" s="1"/>
      <c r="AN490" s="1"/>
      <c r="AO490" s="1"/>
      <c r="AP490" s="1"/>
      <c r="AQ490" s="1"/>
      <c r="AR490" s="1"/>
      <c r="AS490" s="1"/>
      <c r="AT490" s="1"/>
      <c r="AU490" s="1"/>
      <c r="AV490" s="1"/>
      <c r="AW490" s="1"/>
      <c r="AX490" s="1"/>
      <c r="AY490" s="1"/>
      <c r="AZ490" s="1"/>
      <c r="BA490" s="1"/>
      <c r="BB490" s="1"/>
      <c r="BC490" s="1"/>
      <c r="BD490" s="1"/>
    </row>
    <row r="491" spans="3:56" x14ac:dyDescent="0.2">
      <c r="C491" s="2" t="s">
        <v>49</v>
      </c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  <c r="AM491" s="1"/>
      <c r="AN491" s="1"/>
      <c r="AO491" s="1"/>
      <c r="AP491" s="1"/>
      <c r="AQ491" s="1"/>
      <c r="AR491" s="1"/>
      <c r="AS491" s="1"/>
      <c r="AT491" s="1"/>
      <c r="AU491" s="1"/>
      <c r="AV491" s="1"/>
      <c r="AW491" s="1"/>
      <c r="AX491" s="1"/>
      <c r="AY491" s="1"/>
      <c r="AZ491" s="1"/>
      <c r="BA491" s="1"/>
      <c r="BB491" s="1"/>
      <c r="BC491" s="1"/>
      <c r="BD491" s="1"/>
    </row>
    <row r="492" spans="3:56" x14ac:dyDescent="0.2">
      <c r="C492" s="2" t="s">
        <v>50</v>
      </c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  <c r="AM492" s="1"/>
      <c r="AN492" s="1"/>
      <c r="AO492" s="1"/>
      <c r="AP492" s="1"/>
      <c r="AQ492" s="1"/>
      <c r="AR492" s="1"/>
      <c r="AS492" s="1"/>
      <c r="AT492" s="1"/>
      <c r="AU492" s="1"/>
      <c r="AV492" s="1"/>
      <c r="AW492" s="1"/>
      <c r="AX492" s="1"/>
      <c r="AY492" s="1"/>
      <c r="AZ492" s="1"/>
      <c r="BA492" s="1"/>
      <c r="BB492" s="1"/>
      <c r="BC492" s="1"/>
      <c r="BD492" s="1"/>
    </row>
    <row r="493" spans="3:56" x14ac:dyDescent="0.2">
      <c r="C493" s="2" t="s">
        <v>51</v>
      </c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  <c r="AM493" s="1"/>
      <c r="AN493" s="1"/>
      <c r="AO493" s="1"/>
      <c r="AP493" s="1"/>
      <c r="AQ493" s="1"/>
      <c r="AR493" s="1"/>
      <c r="AS493" s="1"/>
      <c r="AT493" s="1"/>
      <c r="AU493" s="1"/>
      <c r="AV493" s="1"/>
      <c r="AW493" s="1"/>
      <c r="AX493" s="1"/>
      <c r="AY493" s="1"/>
      <c r="AZ493" s="1"/>
      <c r="BA493" s="1"/>
      <c r="BB493" s="1"/>
      <c r="BC493" s="1"/>
      <c r="BD493" s="1"/>
    </row>
    <row r="494" spans="3:56" x14ac:dyDescent="0.2">
      <c r="C494" s="2" t="s">
        <v>52</v>
      </c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  <c r="AM494" s="1"/>
      <c r="AN494" s="1"/>
      <c r="AO494" s="1"/>
      <c r="AP494" s="1"/>
      <c r="AQ494" s="1"/>
      <c r="AR494" s="1"/>
      <c r="AS494" s="1"/>
      <c r="AT494" s="1"/>
      <c r="AU494" s="1"/>
      <c r="AV494" s="1"/>
      <c r="AW494" s="1"/>
      <c r="AX494" s="1"/>
      <c r="AY494" s="1"/>
      <c r="AZ494" s="1"/>
      <c r="BA494" s="1"/>
      <c r="BB494" s="1"/>
      <c r="BC494" s="1"/>
      <c r="BD494" s="1"/>
    </row>
    <row r="495" spans="3:56" x14ac:dyDescent="0.2">
      <c r="C495" s="2" t="s">
        <v>53</v>
      </c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  <c r="AM495" s="1"/>
      <c r="AN495" s="1"/>
      <c r="AO495" s="1"/>
      <c r="AP495" s="1"/>
      <c r="AQ495" s="1"/>
      <c r="AR495" s="1"/>
      <c r="AS495" s="1"/>
      <c r="AT495" s="1"/>
      <c r="AU495" s="1"/>
      <c r="AV495" s="1"/>
      <c r="AW495" s="1"/>
      <c r="AX495" s="1"/>
      <c r="AY495" s="1"/>
      <c r="AZ495" s="1"/>
      <c r="BA495" s="1"/>
      <c r="BB495" s="1"/>
      <c r="BC495" s="1"/>
      <c r="BD495" s="1"/>
    </row>
    <row r="496" spans="3:56" x14ac:dyDescent="0.2">
      <c r="C496" s="2" t="s">
        <v>54</v>
      </c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  <c r="AM496" s="1"/>
      <c r="AN496" s="1"/>
      <c r="AO496" s="1"/>
      <c r="AP496" s="1"/>
      <c r="AQ496" s="1"/>
      <c r="AR496" s="1"/>
      <c r="AS496" s="1"/>
      <c r="AT496" s="1"/>
      <c r="AU496" s="1"/>
      <c r="AV496" s="1"/>
      <c r="AW496" s="1"/>
      <c r="AX496" s="1"/>
      <c r="AY496" s="1"/>
      <c r="AZ496" s="1"/>
      <c r="BA496" s="1"/>
      <c r="BB496" s="1"/>
      <c r="BC496" s="1"/>
      <c r="BD496" s="1"/>
    </row>
    <row r="497" spans="3:56" x14ac:dyDescent="0.2">
      <c r="C497" s="2" t="s">
        <v>55</v>
      </c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  <c r="AM497" s="1"/>
      <c r="AN497" s="1"/>
      <c r="AO497" s="1"/>
      <c r="AP497" s="1"/>
      <c r="AQ497" s="1"/>
      <c r="AR497" s="1"/>
      <c r="AS497" s="1"/>
      <c r="AT497" s="1"/>
      <c r="AU497" s="1"/>
      <c r="AV497" s="1"/>
      <c r="AW497" s="1"/>
      <c r="AX497" s="1"/>
      <c r="AY497" s="1"/>
      <c r="AZ497" s="1"/>
      <c r="BA497" s="1"/>
      <c r="BB497" s="1"/>
      <c r="BC497" s="1"/>
      <c r="BD497" s="1"/>
    </row>
    <row r="498" spans="3:56" x14ac:dyDescent="0.2">
      <c r="C498" s="2" t="s">
        <v>56</v>
      </c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  <c r="AM498" s="1"/>
      <c r="AN498" s="1"/>
      <c r="AO498" s="1"/>
      <c r="AP498" s="1"/>
      <c r="AQ498" s="1"/>
      <c r="AR498" s="1"/>
      <c r="AS498" s="1"/>
      <c r="AT498" s="1"/>
      <c r="AU498" s="1"/>
      <c r="AV498" s="1"/>
      <c r="AW498" s="1"/>
      <c r="AX498" s="1"/>
      <c r="AY498" s="1"/>
      <c r="AZ498" s="1"/>
      <c r="BA498" s="1"/>
      <c r="BB498" s="1"/>
      <c r="BC498" s="1"/>
      <c r="BD498" s="1"/>
    </row>
    <row r="499" spans="3:56" x14ac:dyDescent="0.2">
      <c r="C499" s="2" t="s">
        <v>57</v>
      </c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  <c r="AM499" s="1"/>
      <c r="AN499" s="1"/>
      <c r="AO499" s="1"/>
      <c r="AP499" s="1"/>
      <c r="AQ499" s="1"/>
      <c r="AR499" s="1"/>
      <c r="AS499" s="1"/>
      <c r="AT499" s="1"/>
      <c r="AU499" s="1"/>
      <c r="AV499" s="1"/>
      <c r="AW499" s="1"/>
      <c r="AX499" s="1"/>
      <c r="AY499" s="1"/>
      <c r="AZ499" s="1"/>
      <c r="BA499" s="1"/>
      <c r="BB499" s="1"/>
      <c r="BC499" s="1"/>
      <c r="BD499" s="1"/>
    </row>
    <row r="500" spans="3:56" x14ac:dyDescent="0.2">
      <c r="C500" s="2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  <c r="AM500" s="1"/>
      <c r="AN500" s="1"/>
      <c r="AO500" s="1"/>
      <c r="AP500" s="1"/>
      <c r="AQ500" s="1"/>
      <c r="AR500" s="1"/>
      <c r="AS500" s="1"/>
      <c r="AT500" s="1"/>
      <c r="AU500" s="1"/>
      <c r="AV500" s="1"/>
      <c r="AW500" s="1"/>
      <c r="AX500" s="1"/>
      <c r="AY500" s="1"/>
      <c r="AZ500" s="1"/>
      <c r="BA500" s="1"/>
      <c r="BB500" s="1"/>
      <c r="BC500" s="1"/>
      <c r="BD500" s="1"/>
    </row>
    <row r="501" spans="3:56" x14ac:dyDescent="0.2">
      <c r="C501" s="2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  <c r="AM501" s="1"/>
      <c r="AN501" s="1"/>
      <c r="AO501" s="1"/>
      <c r="AP501" s="1"/>
      <c r="AQ501" s="1"/>
      <c r="AR501" s="1"/>
      <c r="AS501" s="1"/>
      <c r="AT501" s="1"/>
      <c r="AU501" s="1"/>
      <c r="AV501" s="1"/>
      <c r="AW501" s="1"/>
      <c r="AX501" s="1"/>
      <c r="AY501" s="1"/>
      <c r="AZ501" s="1"/>
      <c r="BA501" s="1"/>
      <c r="BB501" s="1"/>
      <c r="BC501" s="1"/>
      <c r="BD501" s="1"/>
    </row>
    <row r="505" spans="3:56" x14ac:dyDescent="0.2">
      <c r="C505" s="198" t="s">
        <v>44</v>
      </c>
      <c r="D505" s="198"/>
      <c r="E505" s="198"/>
      <c r="F505" s="198"/>
      <c r="G505" s="198"/>
      <c r="H505" s="198"/>
      <c r="I505" s="198"/>
      <c r="J505" s="198"/>
      <c r="K505" s="198"/>
      <c r="L505" s="198"/>
      <c r="M505" s="198"/>
      <c r="N505" s="198"/>
      <c r="O505" s="198"/>
      <c r="P505" s="198"/>
      <c r="Q505" s="198"/>
      <c r="R505" s="198"/>
      <c r="S505" s="198"/>
      <c r="T505" s="198"/>
      <c r="U505" s="198"/>
      <c r="V505" s="198"/>
      <c r="W505" s="198"/>
      <c r="X505" s="198"/>
      <c r="Y505" s="198"/>
      <c r="Z505" s="198"/>
      <c r="AA505" s="198"/>
      <c r="AB505" s="198"/>
      <c r="AC505" s="198"/>
      <c r="AD505" s="198"/>
      <c r="AE505" s="198"/>
      <c r="AF505" s="198"/>
      <c r="AG505" s="198"/>
      <c r="AH505" s="198"/>
      <c r="AI505" s="198"/>
      <c r="AJ505" s="198"/>
      <c r="AK505" s="198"/>
      <c r="AL505" s="198"/>
      <c r="AM505" s="198"/>
      <c r="AN505" s="198"/>
      <c r="AO505" s="198"/>
      <c r="AP505" s="198"/>
      <c r="AQ505" s="198"/>
      <c r="AR505" s="198"/>
      <c r="AS505" s="198"/>
      <c r="AT505" s="198"/>
      <c r="AU505" s="198"/>
      <c r="AV505" s="198"/>
      <c r="AW505" s="198"/>
      <c r="AX505" s="198"/>
      <c r="AY505" s="198"/>
      <c r="AZ505" s="198"/>
      <c r="BA505" s="198"/>
      <c r="BB505" s="198"/>
      <c r="BC505" s="198"/>
      <c r="BD505" s="198"/>
    </row>
    <row r="506" spans="3:56" x14ac:dyDescent="0.2">
      <c r="C506" s="198"/>
      <c r="D506" s="198"/>
      <c r="E506" s="198"/>
      <c r="F506" s="198"/>
      <c r="G506" s="198"/>
      <c r="H506" s="198"/>
      <c r="I506" s="198"/>
      <c r="J506" s="198"/>
      <c r="K506" s="198"/>
      <c r="L506" s="198"/>
      <c r="M506" s="198"/>
      <c r="N506" s="198"/>
      <c r="O506" s="198"/>
      <c r="P506" s="198"/>
      <c r="Q506" s="198"/>
      <c r="R506" s="198"/>
      <c r="S506" s="198"/>
      <c r="T506" s="198"/>
      <c r="U506" s="198"/>
      <c r="V506" s="198"/>
      <c r="W506" s="198"/>
      <c r="X506" s="198"/>
      <c r="Y506" s="198"/>
      <c r="Z506" s="198"/>
      <c r="AA506" s="198"/>
      <c r="AB506" s="198"/>
      <c r="AC506" s="198"/>
      <c r="AD506" s="198"/>
      <c r="AE506" s="198"/>
      <c r="AF506" s="198"/>
      <c r="AG506" s="198"/>
      <c r="AH506" s="198"/>
      <c r="AI506" s="198"/>
      <c r="AJ506" s="198"/>
      <c r="AK506" s="198"/>
      <c r="AL506" s="198"/>
      <c r="AM506" s="198"/>
      <c r="AN506" s="198"/>
      <c r="AO506" s="198"/>
      <c r="AP506" s="198"/>
      <c r="AQ506" s="198"/>
      <c r="AR506" s="198"/>
      <c r="AS506" s="198"/>
      <c r="AT506" s="198"/>
      <c r="AU506" s="198"/>
      <c r="AV506" s="198"/>
      <c r="AW506" s="198"/>
      <c r="AX506" s="198"/>
      <c r="AY506" s="198"/>
      <c r="AZ506" s="198"/>
      <c r="BA506" s="198"/>
      <c r="BB506" s="198"/>
      <c r="BC506" s="198"/>
      <c r="BD506" s="198"/>
    </row>
    <row r="507" spans="3:56" ht="23.25" x14ac:dyDescent="0.2">
      <c r="C507" s="199" t="s">
        <v>41</v>
      </c>
      <c r="D507" s="199"/>
      <c r="E507" s="199"/>
      <c r="F507" s="199"/>
      <c r="G507" s="199"/>
      <c r="H507" s="199"/>
      <c r="I507" s="199"/>
      <c r="J507" s="199"/>
      <c r="K507" s="199"/>
      <c r="L507" s="199"/>
      <c r="M507" s="199"/>
      <c r="N507" s="199"/>
      <c r="O507" s="199"/>
      <c r="P507" s="199"/>
      <c r="Q507" s="199"/>
      <c r="R507" s="199"/>
      <c r="S507" s="199"/>
      <c r="T507" s="199"/>
      <c r="U507" s="199"/>
      <c r="V507" s="199"/>
      <c r="W507" s="199"/>
      <c r="X507" s="199"/>
      <c r="Y507" s="199"/>
      <c r="Z507" s="199"/>
      <c r="AA507" s="199"/>
      <c r="AB507" s="199"/>
      <c r="AC507" s="199"/>
      <c r="AD507" s="199"/>
      <c r="AE507" s="199" t="s">
        <v>42</v>
      </c>
      <c r="AF507" s="199"/>
      <c r="AG507" s="199"/>
      <c r="AH507" s="199"/>
      <c r="AI507" s="199"/>
      <c r="AJ507" s="199"/>
      <c r="AK507" s="199"/>
      <c r="AL507" s="199"/>
      <c r="AM507" s="199"/>
      <c r="AN507" s="199"/>
      <c r="AO507" s="199"/>
      <c r="AP507" s="199"/>
      <c r="AQ507" s="199"/>
      <c r="AR507" s="199"/>
      <c r="AS507" s="199"/>
      <c r="AT507" s="199"/>
      <c r="AU507" s="199"/>
      <c r="AV507" s="199"/>
      <c r="AW507" s="199"/>
      <c r="AX507" s="199"/>
      <c r="AY507" s="199"/>
      <c r="AZ507" s="199"/>
      <c r="BA507" s="199"/>
      <c r="BB507" s="199"/>
      <c r="BC507" s="199"/>
      <c r="BD507" s="199"/>
    </row>
    <row r="508" spans="3:56" x14ac:dyDescent="0.2">
      <c r="C508" s="197" t="s">
        <v>0</v>
      </c>
      <c r="D508" s="197" t="s">
        <v>1</v>
      </c>
      <c r="E508" s="197" t="s">
        <v>2</v>
      </c>
      <c r="F508" s="197" t="s">
        <v>3</v>
      </c>
      <c r="G508" s="197" t="s">
        <v>4</v>
      </c>
      <c r="H508" s="197" t="s">
        <v>5</v>
      </c>
      <c r="I508" s="197" t="s">
        <v>6</v>
      </c>
      <c r="J508" s="197" t="s">
        <v>7</v>
      </c>
      <c r="K508" s="197" t="s">
        <v>8</v>
      </c>
      <c r="L508" s="197" t="s">
        <v>9</v>
      </c>
      <c r="M508" s="197" t="s">
        <v>10</v>
      </c>
      <c r="N508" s="197" t="s">
        <v>11</v>
      </c>
      <c r="O508" s="4"/>
      <c r="P508" s="197" t="s">
        <v>40</v>
      </c>
      <c r="Q508" s="197"/>
      <c r="R508" s="197"/>
      <c r="S508" s="197"/>
      <c r="T508" s="197"/>
      <c r="U508" s="197"/>
      <c r="V508" s="197"/>
      <c r="W508" s="197" t="s">
        <v>13</v>
      </c>
      <c r="X508" s="197" t="s">
        <v>14</v>
      </c>
      <c r="Y508" s="197" t="s">
        <v>15</v>
      </c>
      <c r="Z508" s="197" t="s">
        <v>16</v>
      </c>
      <c r="AA508" s="197" t="s">
        <v>17</v>
      </c>
      <c r="AB508" s="197" t="s">
        <v>18</v>
      </c>
      <c r="AC508" s="197" t="s">
        <v>19</v>
      </c>
      <c r="AD508" s="197" t="s">
        <v>20</v>
      </c>
      <c r="AE508" s="197" t="s">
        <v>21</v>
      </c>
      <c r="AF508" s="197" t="s">
        <v>22</v>
      </c>
      <c r="AG508" s="197" t="s">
        <v>23</v>
      </c>
      <c r="AH508" s="197" t="s">
        <v>24</v>
      </c>
      <c r="AI508" s="197" t="s">
        <v>25</v>
      </c>
      <c r="AJ508" s="197" t="s">
        <v>26</v>
      </c>
      <c r="AK508" s="197" t="s">
        <v>27</v>
      </c>
      <c r="AL508" s="197" t="s">
        <v>28</v>
      </c>
      <c r="AM508" s="197" t="s">
        <v>29</v>
      </c>
      <c r="AN508" s="197" t="s">
        <v>1</v>
      </c>
      <c r="AO508" s="197" t="s">
        <v>30</v>
      </c>
      <c r="AP508" s="5"/>
      <c r="AQ508" s="197" t="s">
        <v>31</v>
      </c>
      <c r="AR508" s="197" t="s">
        <v>32</v>
      </c>
      <c r="AS508" s="197" t="s">
        <v>33</v>
      </c>
      <c r="AT508" s="197" t="s">
        <v>34</v>
      </c>
      <c r="AU508" s="197" t="s">
        <v>35</v>
      </c>
      <c r="AV508" s="197" t="s">
        <v>36</v>
      </c>
      <c r="AW508" s="197"/>
      <c r="AX508" s="197"/>
      <c r="AY508" s="197" t="s">
        <v>37</v>
      </c>
      <c r="AZ508" s="197" t="s">
        <v>38</v>
      </c>
      <c r="BA508" s="5"/>
      <c r="BB508" s="5"/>
      <c r="BC508" s="5"/>
      <c r="BD508" s="197" t="s">
        <v>39</v>
      </c>
    </row>
    <row r="509" spans="3:56" x14ac:dyDescent="0.2">
      <c r="C509" s="197"/>
      <c r="D509" s="197"/>
      <c r="E509" s="197"/>
      <c r="F509" s="197"/>
      <c r="G509" s="197"/>
      <c r="H509" s="197"/>
      <c r="I509" s="197"/>
      <c r="J509" s="197"/>
      <c r="K509" s="197"/>
      <c r="L509" s="197"/>
      <c r="M509" s="197"/>
      <c r="N509" s="197"/>
      <c r="O509" s="4"/>
      <c r="P509" s="3">
        <v>2013</v>
      </c>
      <c r="Q509" s="3">
        <v>2014</v>
      </c>
      <c r="R509" s="3">
        <v>2015</v>
      </c>
      <c r="S509" s="3">
        <v>2016</v>
      </c>
      <c r="T509" s="3"/>
      <c r="U509" s="3"/>
      <c r="V509" s="3" t="s">
        <v>12</v>
      </c>
      <c r="W509" s="197"/>
      <c r="X509" s="197"/>
      <c r="Y509" s="197"/>
      <c r="Z509" s="197"/>
      <c r="AA509" s="197"/>
      <c r="AB509" s="197"/>
      <c r="AC509" s="197"/>
      <c r="AD509" s="197"/>
      <c r="AE509" s="197"/>
      <c r="AF509" s="197"/>
      <c r="AG509" s="197"/>
      <c r="AH509" s="197"/>
      <c r="AI509" s="197"/>
      <c r="AJ509" s="197"/>
      <c r="AK509" s="197"/>
      <c r="AL509" s="197"/>
      <c r="AM509" s="197"/>
      <c r="AN509" s="197"/>
      <c r="AO509" s="197"/>
      <c r="AP509" s="5"/>
      <c r="AQ509" s="197"/>
      <c r="AR509" s="197"/>
      <c r="AS509" s="197"/>
      <c r="AT509" s="197"/>
      <c r="AU509" s="197"/>
      <c r="AV509" s="197"/>
      <c r="AW509" s="197"/>
      <c r="AX509" s="197"/>
      <c r="AY509" s="197"/>
      <c r="AZ509" s="197"/>
      <c r="BA509" s="5"/>
      <c r="BB509" s="5"/>
      <c r="BC509" s="5"/>
      <c r="BD509" s="197"/>
    </row>
    <row r="510" spans="3:56" x14ac:dyDescent="0.2">
      <c r="C510" s="2" t="s">
        <v>45</v>
      </c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  <c r="AM510" s="1"/>
      <c r="AN510" s="1"/>
      <c r="AO510" s="1"/>
      <c r="AP510" s="1"/>
      <c r="AQ510" s="1"/>
      <c r="AR510" s="1"/>
      <c r="AS510" s="1"/>
      <c r="AT510" s="1"/>
      <c r="AU510" s="1"/>
      <c r="AV510" s="1"/>
      <c r="AW510" s="1"/>
      <c r="AX510" s="1"/>
      <c r="AY510" s="1"/>
      <c r="AZ510" s="1"/>
      <c r="BA510" s="1"/>
      <c r="BB510" s="1"/>
      <c r="BC510" s="1"/>
      <c r="BD510" s="1"/>
    </row>
    <row r="511" spans="3:56" x14ac:dyDescent="0.2">
      <c r="C511" s="2" t="s">
        <v>46</v>
      </c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  <c r="AM511" s="1"/>
      <c r="AN511" s="1"/>
      <c r="AO511" s="1"/>
      <c r="AP511" s="1"/>
      <c r="AQ511" s="1"/>
      <c r="AR511" s="1"/>
      <c r="AS511" s="1"/>
      <c r="AT511" s="1"/>
      <c r="AU511" s="1"/>
      <c r="AV511" s="1"/>
      <c r="AW511" s="1"/>
      <c r="AX511" s="1"/>
      <c r="AY511" s="1"/>
      <c r="AZ511" s="1"/>
      <c r="BA511" s="1"/>
      <c r="BB511" s="1"/>
      <c r="BC511" s="1"/>
      <c r="BD511" s="1"/>
    </row>
    <row r="512" spans="3:56" x14ac:dyDescent="0.2">
      <c r="C512" s="2" t="s">
        <v>47</v>
      </c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  <c r="AM512" s="1"/>
      <c r="AN512" s="1"/>
      <c r="AO512" s="1"/>
      <c r="AP512" s="1"/>
      <c r="AQ512" s="1"/>
      <c r="AR512" s="1"/>
      <c r="AS512" s="1"/>
      <c r="AT512" s="1"/>
      <c r="AU512" s="1"/>
      <c r="AV512" s="1"/>
      <c r="AW512" s="1"/>
      <c r="AX512" s="1"/>
      <c r="AY512" s="1"/>
      <c r="AZ512" s="1"/>
      <c r="BA512" s="1"/>
      <c r="BB512" s="1"/>
      <c r="BC512" s="1"/>
      <c r="BD512" s="1"/>
    </row>
    <row r="513" spans="3:56" x14ac:dyDescent="0.2">
      <c r="C513" s="2" t="s">
        <v>48</v>
      </c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  <c r="AM513" s="1"/>
      <c r="AN513" s="1"/>
      <c r="AO513" s="1"/>
      <c r="AP513" s="1"/>
      <c r="AQ513" s="1"/>
      <c r="AR513" s="1"/>
      <c r="AS513" s="1"/>
      <c r="AT513" s="1"/>
      <c r="AU513" s="1"/>
      <c r="AV513" s="1"/>
      <c r="AW513" s="1"/>
      <c r="AX513" s="1"/>
      <c r="AY513" s="1"/>
      <c r="AZ513" s="1"/>
      <c r="BA513" s="1"/>
      <c r="BB513" s="1"/>
      <c r="BC513" s="1"/>
      <c r="BD513" s="1"/>
    </row>
    <row r="514" spans="3:56" x14ac:dyDescent="0.2">
      <c r="C514" s="2" t="s">
        <v>49</v>
      </c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  <c r="AM514" s="1"/>
      <c r="AN514" s="1"/>
      <c r="AO514" s="1"/>
      <c r="AP514" s="1"/>
      <c r="AQ514" s="1"/>
      <c r="AR514" s="1"/>
      <c r="AS514" s="1"/>
      <c r="AT514" s="1"/>
      <c r="AU514" s="1"/>
      <c r="AV514" s="1"/>
      <c r="AW514" s="1"/>
      <c r="AX514" s="1"/>
      <c r="AY514" s="1"/>
      <c r="AZ514" s="1"/>
      <c r="BA514" s="1"/>
      <c r="BB514" s="1"/>
      <c r="BC514" s="1"/>
      <c r="BD514" s="1"/>
    </row>
    <row r="515" spans="3:56" x14ac:dyDescent="0.2">
      <c r="C515" s="2" t="s">
        <v>50</v>
      </c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  <c r="AM515" s="1"/>
      <c r="AN515" s="1"/>
      <c r="AO515" s="1"/>
      <c r="AP515" s="1"/>
      <c r="AQ515" s="1"/>
      <c r="AR515" s="1"/>
      <c r="AS515" s="1"/>
      <c r="AT515" s="1"/>
      <c r="AU515" s="1"/>
      <c r="AV515" s="1"/>
      <c r="AW515" s="1"/>
      <c r="AX515" s="1"/>
      <c r="AY515" s="1"/>
      <c r="AZ515" s="1"/>
      <c r="BA515" s="1"/>
      <c r="BB515" s="1"/>
      <c r="BC515" s="1"/>
      <c r="BD515" s="1"/>
    </row>
    <row r="516" spans="3:56" x14ac:dyDescent="0.2">
      <c r="C516" s="2" t="s">
        <v>51</v>
      </c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  <c r="AM516" s="1"/>
      <c r="AN516" s="1"/>
      <c r="AO516" s="1"/>
      <c r="AP516" s="1"/>
      <c r="AQ516" s="1"/>
      <c r="AR516" s="1"/>
      <c r="AS516" s="1"/>
      <c r="AT516" s="1"/>
      <c r="AU516" s="1"/>
      <c r="AV516" s="1"/>
      <c r="AW516" s="1"/>
      <c r="AX516" s="1"/>
      <c r="AY516" s="1"/>
      <c r="AZ516" s="1"/>
      <c r="BA516" s="1"/>
      <c r="BB516" s="1"/>
      <c r="BC516" s="1"/>
      <c r="BD516" s="1"/>
    </row>
    <row r="517" spans="3:56" x14ac:dyDescent="0.2">
      <c r="C517" s="2" t="s">
        <v>52</v>
      </c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  <c r="AM517" s="1"/>
      <c r="AN517" s="1"/>
      <c r="AO517" s="1"/>
      <c r="AP517" s="1"/>
      <c r="AQ517" s="1"/>
      <c r="AR517" s="1"/>
      <c r="AS517" s="1"/>
      <c r="AT517" s="1"/>
      <c r="AU517" s="1"/>
      <c r="AV517" s="1"/>
      <c r="AW517" s="1"/>
      <c r="AX517" s="1"/>
      <c r="AY517" s="1"/>
      <c r="AZ517" s="1"/>
      <c r="BA517" s="1"/>
      <c r="BB517" s="1"/>
      <c r="BC517" s="1"/>
      <c r="BD517" s="1"/>
    </row>
    <row r="518" spans="3:56" x14ac:dyDescent="0.2">
      <c r="C518" s="2" t="s">
        <v>53</v>
      </c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  <c r="AM518" s="1"/>
      <c r="AN518" s="1"/>
      <c r="AO518" s="1"/>
      <c r="AP518" s="1"/>
      <c r="AQ518" s="1"/>
      <c r="AR518" s="1"/>
      <c r="AS518" s="1"/>
      <c r="AT518" s="1"/>
      <c r="AU518" s="1"/>
      <c r="AV518" s="1"/>
      <c r="AW518" s="1"/>
      <c r="AX518" s="1"/>
      <c r="AY518" s="1"/>
      <c r="AZ518" s="1"/>
      <c r="BA518" s="1"/>
      <c r="BB518" s="1"/>
      <c r="BC518" s="1"/>
      <c r="BD518" s="1"/>
    </row>
    <row r="519" spans="3:56" x14ac:dyDescent="0.2">
      <c r="C519" s="2" t="s">
        <v>54</v>
      </c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  <c r="AM519" s="1"/>
      <c r="AN519" s="1"/>
      <c r="AO519" s="1"/>
      <c r="AP519" s="1"/>
      <c r="AQ519" s="1"/>
      <c r="AR519" s="1"/>
      <c r="AS519" s="1"/>
      <c r="AT519" s="1"/>
      <c r="AU519" s="1"/>
      <c r="AV519" s="1"/>
      <c r="AW519" s="1"/>
      <c r="AX519" s="1"/>
      <c r="AY519" s="1"/>
      <c r="AZ519" s="1"/>
      <c r="BA519" s="1"/>
      <c r="BB519" s="1"/>
      <c r="BC519" s="1"/>
      <c r="BD519" s="1"/>
    </row>
    <row r="520" spans="3:56" x14ac:dyDescent="0.2">
      <c r="C520" s="2" t="s">
        <v>55</v>
      </c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  <c r="AM520" s="1"/>
      <c r="AN520" s="1"/>
      <c r="AO520" s="1"/>
      <c r="AP520" s="1"/>
      <c r="AQ520" s="1"/>
      <c r="AR520" s="1"/>
      <c r="AS520" s="1"/>
      <c r="AT520" s="1"/>
      <c r="AU520" s="1"/>
      <c r="AV520" s="1"/>
      <c r="AW520" s="1"/>
      <c r="AX520" s="1"/>
      <c r="AY520" s="1"/>
      <c r="AZ520" s="1"/>
      <c r="BA520" s="1"/>
      <c r="BB520" s="1"/>
      <c r="BC520" s="1"/>
      <c r="BD520" s="1"/>
    </row>
    <row r="521" spans="3:56" x14ac:dyDescent="0.2">
      <c r="C521" s="2" t="s">
        <v>56</v>
      </c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  <c r="AM521" s="1"/>
      <c r="AN521" s="1"/>
      <c r="AO521" s="1"/>
      <c r="AP521" s="1"/>
      <c r="AQ521" s="1"/>
      <c r="AR521" s="1"/>
      <c r="AS521" s="1"/>
      <c r="AT521" s="1"/>
      <c r="AU521" s="1"/>
      <c r="AV521" s="1"/>
      <c r="AW521" s="1"/>
      <c r="AX521" s="1"/>
      <c r="AY521" s="1"/>
      <c r="AZ521" s="1"/>
      <c r="BA521" s="1"/>
      <c r="BB521" s="1"/>
      <c r="BC521" s="1"/>
      <c r="BD521" s="1"/>
    </row>
    <row r="522" spans="3:56" x14ac:dyDescent="0.2">
      <c r="C522" s="2" t="s">
        <v>57</v>
      </c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  <c r="AM522" s="1"/>
      <c r="AN522" s="1"/>
      <c r="AO522" s="1"/>
      <c r="AP522" s="1"/>
      <c r="AQ522" s="1"/>
      <c r="AR522" s="1"/>
      <c r="AS522" s="1"/>
      <c r="AT522" s="1"/>
      <c r="AU522" s="1"/>
      <c r="AV522" s="1"/>
      <c r="AW522" s="1"/>
      <c r="AX522" s="1"/>
      <c r="AY522" s="1"/>
      <c r="AZ522" s="1"/>
      <c r="BA522" s="1"/>
      <c r="BB522" s="1"/>
      <c r="BC522" s="1"/>
      <c r="BD522" s="1"/>
    </row>
    <row r="523" spans="3:56" x14ac:dyDescent="0.2">
      <c r="C523" s="2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  <c r="AM523" s="1"/>
      <c r="AN523" s="1"/>
      <c r="AO523" s="1"/>
      <c r="AP523" s="1"/>
      <c r="AQ523" s="1"/>
      <c r="AR523" s="1"/>
      <c r="AS523" s="1"/>
      <c r="AT523" s="1"/>
      <c r="AU523" s="1"/>
      <c r="AV523" s="1"/>
      <c r="AW523" s="1"/>
      <c r="AX523" s="1"/>
      <c r="AY523" s="1"/>
      <c r="AZ523" s="1"/>
      <c r="BA523" s="1"/>
      <c r="BB523" s="1"/>
      <c r="BC523" s="1"/>
      <c r="BD523" s="1"/>
    </row>
    <row r="524" spans="3:56" x14ac:dyDescent="0.2">
      <c r="C524" s="2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  <c r="AM524" s="1"/>
      <c r="AN524" s="1"/>
      <c r="AO524" s="1"/>
      <c r="AP524" s="1"/>
      <c r="AQ524" s="1"/>
      <c r="AR524" s="1"/>
      <c r="AS524" s="1"/>
      <c r="AT524" s="1"/>
      <c r="AU524" s="1"/>
      <c r="AV524" s="1"/>
      <c r="AW524" s="1"/>
      <c r="AX524" s="1"/>
      <c r="AY524" s="1"/>
      <c r="AZ524" s="1"/>
      <c r="BA524" s="1"/>
      <c r="BB524" s="1"/>
      <c r="BC524" s="1"/>
      <c r="BD524" s="1"/>
    </row>
    <row r="527" spans="3:56" x14ac:dyDescent="0.2">
      <c r="C527" s="198" t="s">
        <v>44</v>
      </c>
      <c r="D527" s="198"/>
      <c r="E527" s="198"/>
      <c r="F527" s="198"/>
      <c r="G527" s="198"/>
      <c r="H527" s="198"/>
      <c r="I527" s="198"/>
      <c r="J527" s="198"/>
      <c r="K527" s="198"/>
      <c r="L527" s="198"/>
      <c r="M527" s="198"/>
      <c r="N527" s="198"/>
      <c r="O527" s="198"/>
      <c r="P527" s="198"/>
      <c r="Q527" s="198"/>
      <c r="R527" s="198"/>
      <c r="S527" s="198"/>
      <c r="T527" s="198"/>
      <c r="U527" s="198"/>
      <c r="V527" s="198"/>
      <c r="W527" s="198"/>
      <c r="X527" s="198"/>
      <c r="Y527" s="198"/>
      <c r="Z527" s="198"/>
      <c r="AA527" s="198"/>
      <c r="AB527" s="198"/>
      <c r="AC527" s="198"/>
      <c r="AD527" s="198"/>
      <c r="AE527" s="198"/>
      <c r="AF527" s="198"/>
      <c r="AG527" s="198"/>
      <c r="AH527" s="198"/>
      <c r="AI527" s="198"/>
      <c r="AJ527" s="198"/>
      <c r="AK527" s="198"/>
      <c r="AL527" s="198"/>
      <c r="AM527" s="198"/>
      <c r="AN527" s="198"/>
      <c r="AO527" s="198"/>
      <c r="AP527" s="198"/>
      <c r="AQ527" s="198"/>
      <c r="AR527" s="198"/>
      <c r="AS527" s="198"/>
      <c r="AT527" s="198"/>
      <c r="AU527" s="198"/>
      <c r="AV527" s="198"/>
      <c r="AW527" s="198"/>
      <c r="AX527" s="198"/>
      <c r="AY527" s="198"/>
      <c r="AZ527" s="198"/>
      <c r="BA527" s="198"/>
      <c r="BB527" s="198"/>
      <c r="BC527" s="198"/>
      <c r="BD527" s="198"/>
    </row>
    <row r="528" spans="3:56" x14ac:dyDescent="0.2">
      <c r="C528" s="198"/>
      <c r="D528" s="198"/>
      <c r="E528" s="198"/>
      <c r="F528" s="198"/>
      <c r="G528" s="198"/>
      <c r="H528" s="198"/>
      <c r="I528" s="198"/>
      <c r="J528" s="198"/>
      <c r="K528" s="198"/>
      <c r="L528" s="198"/>
      <c r="M528" s="198"/>
      <c r="N528" s="198"/>
      <c r="O528" s="198"/>
      <c r="P528" s="198"/>
      <c r="Q528" s="198"/>
      <c r="R528" s="198"/>
      <c r="S528" s="198"/>
      <c r="T528" s="198"/>
      <c r="U528" s="198"/>
      <c r="V528" s="198"/>
      <c r="W528" s="198"/>
      <c r="X528" s="198"/>
      <c r="Y528" s="198"/>
      <c r="Z528" s="198"/>
      <c r="AA528" s="198"/>
      <c r="AB528" s="198"/>
      <c r="AC528" s="198"/>
      <c r="AD528" s="198"/>
      <c r="AE528" s="198"/>
      <c r="AF528" s="198"/>
      <c r="AG528" s="198"/>
      <c r="AH528" s="198"/>
      <c r="AI528" s="198"/>
      <c r="AJ528" s="198"/>
      <c r="AK528" s="198"/>
      <c r="AL528" s="198"/>
      <c r="AM528" s="198"/>
      <c r="AN528" s="198"/>
      <c r="AO528" s="198"/>
      <c r="AP528" s="198"/>
      <c r="AQ528" s="198"/>
      <c r="AR528" s="198"/>
      <c r="AS528" s="198"/>
      <c r="AT528" s="198"/>
      <c r="AU528" s="198"/>
      <c r="AV528" s="198"/>
      <c r="AW528" s="198"/>
      <c r="AX528" s="198"/>
      <c r="AY528" s="198"/>
      <c r="AZ528" s="198"/>
      <c r="BA528" s="198"/>
      <c r="BB528" s="198"/>
      <c r="BC528" s="198"/>
      <c r="BD528" s="198"/>
    </row>
    <row r="529" spans="3:56" ht="23.25" x14ac:dyDescent="0.2">
      <c r="C529" s="199" t="s">
        <v>41</v>
      </c>
      <c r="D529" s="199"/>
      <c r="E529" s="199"/>
      <c r="F529" s="199"/>
      <c r="G529" s="199"/>
      <c r="H529" s="199"/>
      <c r="I529" s="199"/>
      <c r="J529" s="199"/>
      <c r="K529" s="199"/>
      <c r="L529" s="199"/>
      <c r="M529" s="199"/>
      <c r="N529" s="199"/>
      <c r="O529" s="199"/>
      <c r="P529" s="199"/>
      <c r="Q529" s="199"/>
      <c r="R529" s="199"/>
      <c r="S529" s="199"/>
      <c r="T529" s="199"/>
      <c r="U529" s="199"/>
      <c r="V529" s="199"/>
      <c r="W529" s="199"/>
      <c r="X529" s="199"/>
      <c r="Y529" s="199"/>
      <c r="Z529" s="199"/>
      <c r="AA529" s="199"/>
      <c r="AB529" s="199"/>
      <c r="AC529" s="199"/>
      <c r="AD529" s="199"/>
      <c r="AE529" s="199" t="s">
        <v>42</v>
      </c>
      <c r="AF529" s="199"/>
      <c r="AG529" s="199"/>
      <c r="AH529" s="199"/>
      <c r="AI529" s="199"/>
      <c r="AJ529" s="199"/>
      <c r="AK529" s="199"/>
      <c r="AL529" s="199"/>
      <c r="AM529" s="199"/>
      <c r="AN529" s="199"/>
      <c r="AO529" s="199"/>
      <c r="AP529" s="199"/>
      <c r="AQ529" s="199"/>
      <c r="AR529" s="199"/>
      <c r="AS529" s="199"/>
      <c r="AT529" s="199"/>
      <c r="AU529" s="199"/>
      <c r="AV529" s="199"/>
      <c r="AW529" s="199"/>
      <c r="AX529" s="199"/>
      <c r="AY529" s="199"/>
      <c r="AZ529" s="199"/>
      <c r="BA529" s="199"/>
      <c r="BB529" s="199"/>
      <c r="BC529" s="199"/>
      <c r="BD529" s="199"/>
    </row>
    <row r="530" spans="3:56" x14ac:dyDescent="0.2">
      <c r="C530" s="197" t="s">
        <v>0</v>
      </c>
      <c r="D530" s="197" t="s">
        <v>1</v>
      </c>
      <c r="E530" s="197" t="s">
        <v>2</v>
      </c>
      <c r="F530" s="197" t="s">
        <v>3</v>
      </c>
      <c r="G530" s="197" t="s">
        <v>4</v>
      </c>
      <c r="H530" s="197" t="s">
        <v>5</v>
      </c>
      <c r="I530" s="197" t="s">
        <v>6</v>
      </c>
      <c r="J530" s="197" t="s">
        <v>7</v>
      </c>
      <c r="K530" s="197" t="s">
        <v>8</v>
      </c>
      <c r="L530" s="197" t="s">
        <v>9</v>
      </c>
      <c r="M530" s="197" t="s">
        <v>10</v>
      </c>
      <c r="N530" s="197" t="s">
        <v>11</v>
      </c>
      <c r="O530" s="4"/>
      <c r="P530" s="197" t="s">
        <v>40</v>
      </c>
      <c r="Q530" s="197"/>
      <c r="R530" s="197"/>
      <c r="S530" s="197"/>
      <c r="T530" s="197"/>
      <c r="U530" s="197"/>
      <c r="V530" s="197"/>
      <c r="W530" s="197" t="s">
        <v>13</v>
      </c>
      <c r="X530" s="197" t="s">
        <v>14</v>
      </c>
      <c r="Y530" s="197" t="s">
        <v>15</v>
      </c>
      <c r="Z530" s="197" t="s">
        <v>16</v>
      </c>
      <c r="AA530" s="197" t="s">
        <v>17</v>
      </c>
      <c r="AB530" s="197" t="s">
        <v>18</v>
      </c>
      <c r="AC530" s="197" t="s">
        <v>19</v>
      </c>
      <c r="AD530" s="197" t="s">
        <v>20</v>
      </c>
      <c r="AE530" s="197" t="s">
        <v>21</v>
      </c>
      <c r="AF530" s="197" t="s">
        <v>22</v>
      </c>
      <c r="AG530" s="197" t="s">
        <v>23</v>
      </c>
      <c r="AH530" s="197" t="s">
        <v>24</v>
      </c>
      <c r="AI530" s="197" t="s">
        <v>25</v>
      </c>
      <c r="AJ530" s="197" t="s">
        <v>26</v>
      </c>
      <c r="AK530" s="197" t="s">
        <v>27</v>
      </c>
      <c r="AL530" s="197" t="s">
        <v>28</v>
      </c>
      <c r="AM530" s="197" t="s">
        <v>29</v>
      </c>
      <c r="AN530" s="197" t="s">
        <v>1</v>
      </c>
      <c r="AO530" s="197" t="s">
        <v>30</v>
      </c>
      <c r="AP530" s="5"/>
      <c r="AQ530" s="197" t="s">
        <v>31</v>
      </c>
      <c r="AR530" s="197" t="s">
        <v>32</v>
      </c>
      <c r="AS530" s="197" t="s">
        <v>33</v>
      </c>
      <c r="AT530" s="197" t="s">
        <v>34</v>
      </c>
      <c r="AU530" s="197" t="s">
        <v>35</v>
      </c>
      <c r="AV530" s="197" t="s">
        <v>36</v>
      </c>
      <c r="AW530" s="197"/>
      <c r="AX530" s="197"/>
      <c r="AY530" s="197" t="s">
        <v>37</v>
      </c>
      <c r="AZ530" s="197" t="s">
        <v>38</v>
      </c>
      <c r="BA530" s="5"/>
      <c r="BB530" s="5"/>
      <c r="BC530" s="5"/>
      <c r="BD530" s="197" t="s">
        <v>39</v>
      </c>
    </row>
    <row r="531" spans="3:56" x14ac:dyDescent="0.2">
      <c r="C531" s="197"/>
      <c r="D531" s="197"/>
      <c r="E531" s="197"/>
      <c r="F531" s="197"/>
      <c r="G531" s="197"/>
      <c r="H531" s="197"/>
      <c r="I531" s="197"/>
      <c r="J531" s="197"/>
      <c r="K531" s="197"/>
      <c r="L531" s="197"/>
      <c r="M531" s="197"/>
      <c r="N531" s="197"/>
      <c r="O531" s="4"/>
      <c r="P531" s="3">
        <v>2013</v>
      </c>
      <c r="Q531" s="3">
        <v>2014</v>
      </c>
      <c r="R531" s="3">
        <v>2015</v>
      </c>
      <c r="S531" s="3">
        <v>2016</v>
      </c>
      <c r="T531" s="3"/>
      <c r="U531" s="3"/>
      <c r="V531" s="3" t="s">
        <v>12</v>
      </c>
      <c r="W531" s="197"/>
      <c r="X531" s="197"/>
      <c r="Y531" s="197"/>
      <c r="Z531" s="197"/>
      <c r="AA531" s="197"/>
      <c r="AB531" s="197"/>
      <c r="AC531" s="197"/>
      <c r="AD531" s="197"/>
      <c r="AE531" s="197"/>
      <c r="AF531" s="197"/>
      <c r="AG531" s="197"/>
      <c r="AH531" s="197"/>
      <c r="AI531" s="197"/>
      <c r="AJ531" s="197"/>
      <c r="AK531" s="197"/>
      <c r="AL531" s="197"/>
      <c r="AM531" s="197"/>
      <c r="AN531" s="197"/>
      <c r="AO531" s="197"/>
      <c r="AP531" s="5"/>
      <c r="AQ531" s="197"/>
      <c r="AR531" s="197"/>
      <c r="AS531" s="197"/>
      <c r="AT531" s="197"/>
      <c r="AU531" s="197"/>
      <c r="AV531" s="197"/>
      <c r="AW531" s="197"/>
      <c r="AX531" s="197"/>
      <c r="AY531" s="197"/>
      <c r="AZ531" s="197"/>
      <c r="BA531" s="5"/>
      <c r="BB531" s="5"/>
      <c r="BC531" s="5"/>
      <c r="BD531" s="197"/>
    </row>
    <row r="532" spans="3:56" x14ac:dyDescent="0.2">
      <c r="C532" s="2" t="s">
        <v>45</v>
      </c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  <c r="AM532" s="1"/>
      <c r="AN532" s="1"/>
      <c r="AO532" s="1"/>
      <c r="AP532" s="1"/>
      <c r="AQ532" s="1"/>
      <c r="AR532" s="1"/>
      <c r="AS532" s="1"/>
      <c r="AT532" s="1"/>
      <c r="AU532" s="1"/>
      <c r="AV532" s="1"/>
      <c r="AW532" s="1"/>
      <c r="AX532" s="1"/>
      <c r="AY532" s="1"/>
      <c r="AZ532" s="1"/>
      <c r="BA532" s="1"/>
      <c r="BB532" s="1"/>
      <c r="BC532" s="1"/>
      <c r="BD532" s="1"/>
    </row>
    <row r="533" spans="3:56" x14ac:dyDescent="0.2">
      <c r="C533" s="2" t="s">
        <v>46</v>
      </c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  <c r="AM533" s="1"/>
      <c r="AN533" s="1"/>
      <c r="AO533" s="1"/>
      <c r="AP533" s="1"/>
      <c r="AQ533" s="1"/>
      <c r="AR533" s="1"/>
      <c r="AS533" s="1"/>
      <c r="AT533" s="1"/>
      <c r="AU533" s="1"/>
      <c r="AV533" s="1"/>
      <c r="AW533" s="1"/>
      <c r="AX533" s="1"/>
      <c r="AY533" s="1"/>
      <c r="AZ533" s="1"/>
      <c r="BA533" s="1"/>
      <c r="BB533" s="1"/>
      <c r="BC533" s="1"/>
      <c r="BD533" s="1"/>
    </row>
    <row r="534" spans="3:56" x14ac:dyDescent="0.2">
      <c r="C534" s="2" t="s">
        <v>47</v>
      </c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  <c r="AL534" s="1"/>
      <c r="AM534" s="1"/>
      <c r="AN534" s="1"/>
      <c r="AO534" s="1"/>
      <c r="AP534" s="1"/>
      <c r="AQ534" s="1"/>
      <c r="AR534" s="1"/>
      <c r="AS534" s="1"/>
      <c r="AT534" s="1"/>
      <c r="AU534" s="1"/>
      <c r="AV534" s="1"/>
      <c r="AW534" s="1"/>
      <c r="AX534" s="1"/>
      <c r="AY534" s="1"/>
      <c r="AZ534" s="1"/>
      <c r="BA534" s="1"/>
      <c r="BB534" s="1"/>
      <c r="BC534" s="1"/>
      <c r="BD534" s="1"/>
    </row>
    <row r="535" spans="3:56" x14ac:dyDescent="0.2">
      <c r="C535" s="2" t="s">
        <v>48</v>
      </c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  <c r="AL535" s="1"/>
      <c r="AM535" s="1"/>
      <c r="AN535" s="1"/>
      <c r="AO535" s="1"/>
      <c r="AP535" s="1"/>
      <c r="AQ535" s="1"/>
      <c r="AR535" s="1"/>
      <c r="AS535" s="1"/>
      <c r="AT535" s="1"/>
      <c r="AU535" s="1"/>
      <c r="AV535" s="1"/>
      <c r="AW535" s="1"/>
      <c r="AX535" s="1"/>
      <c r="AY535" s="1"/>
      <c r="AZ535" s="1"/>
      <c r="BA535" s="1"/>
      <c r="BB535" s="1"/>
      <c r="BC535" s="1"/>
      <c r="BD535" s="1"/>
    </row>
    <row r="536" spans="3:56" x14ac:dyDescent="0.2">
      <c r="C536" s="2" t="s">
        <v>49</v>
      </c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  <c r="AL536" s="1"/>
      <c r="AM536" s="1"/>
      <c r="AN536" s="1"/>
      <c r="AO536" s="1"/>
      <c r="AP536" s="1"/>
      <c r="AQ536" s="1"/>
      <c r="AR536" s="1"/>
      <c r="AS536" s="1"/>
      <c r="AT536" s="1"/>
      <c r="AU536" s="1"/>
      <c r="AV536" s="1"/>
      <c r="AW536" s="1"/>
      <c r="AX536" s="1"/>
      <c r="AY536" s="1"/>
      <c r="AZ536" s="1"/>
      <c r="BA536" s="1"/>
      <c r="BB536" s="1"/>
      <c r="BC536" s="1"/>
      <c r="BD536" s="1"/>
    </row>
    <row r="537" spans="3:56" x14ac:dyDescent="0.2">
      <c r="C537" s="2" t="s">
        <v>50</v>
      </c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  <c r="AL537" s="1"/>
      <c r="AM537" s="1"/>
      <c r="AN537" s="1"/>
      <c r="AO537" s="1"/>
      <c r="AP537" s="1"/>
      <c r="AQ537" s="1"/>
      <c r="AR537" s="1"/>
      <c r="AS537" s="1"/>
      <c r="AT537" s="1"/>
      <c r="AU537" s="1"/>
      <c r="AV537" s="1"/>
      <c r="AW537" s="1"/>
      <c r="AX537" s="1"/>
      <c r="AY537" s="1"/>
      <c r="AZ537" s="1"/>
      <c r="BA537" s="1"/>
      <c r="BB537" s="1"/>
      <c r="BC537" s="1"/>
      <c r="BD537" s="1"/>
    </row>
    <row r="538" spans="3:56" x14ac:dyDescent="0.2">
      <c r="C538" s="2" t="s">
        <v>51</v>
      </c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  <c r="AL538" s="1"/>
      <c r="AM538" s="1"/>
      <c r="AN538" s="1"/>
      <c r="AO538" s="1"/>
      <c r="AP538" s="1"/>
      <c r="AQ538" s="1"/>
      <c r="AR538" s="1"/>
      <c r="AS538" s="1"/>
      <c r="AT538" s="1"/>
      <c r="AU538" s="1"/>
      <c r="AV538" s="1"/>
      <c r="AW538" s="1"/>
      <c r="AX538" s="1"/>
      <c r="AY538" s="1"/>
      <c r="AZ538" s="1"/>
      <c r="BA538" s="1"/>
      <c r="BB538" s="1"/>
      <c r="BC538" s="1"/>
      <c r="BD538" s="1"/>
    </row>
    <row r="539" spans="3:56" x14ac:dyDescent="0.2">
      <c r="C539" s="2" t="s">
        <v>52</v>
      </c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  <c r="AL539" s="1"/>
      <c r="AM539" s="1"/>
      <c r="AN539" s="1"/>
      <c r="AO539" s="1"/>
      <c r="AP539" s="1"/>
      <c r="AQ539" s="1"/>
      <c r="AR539" s="1"/>
      <c r="AS539" s="1"/>
      <c r="AT539" s="1"/>
      <c r="AU539" s="1"/>
      <c r="AV539" s="1"/>
      <c r="AW539" s="1"/>
      <c r="AX539" s="1"/>
      <c r="AY539" s="1"/>
      <c r="AZ539" s="1"/>
      <c r="BA539" s="1"/>
      <c r="BB539" s="1"/>
      <c r="BC539" s="1"/>
      <c r="BD539" s="1"/>
    </row>
    <row r="540" spans="3:56" x14ac:dyDescent="0.2">
      <c r="C540" s="2" t="s">
        <v>53</v>
      </c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  <c r="AL540" s="1"/>
      <c r="AM540" s="1"/>
      <c r="AN540" s="1"/>
      <c r="AO540" s="1"/>
      <c r="AP540" s="1"/>
      <c r="AQ540" s="1"/>
      <c r="AR540" s="1"/>
      <c r="AS540" s="1"/>
      <c r="AT540" s="1"/>
      <c r="AU540" s="1"/>
      <c r="AV540" s="1"/>
      <c r="AW540" s="1"/>
      <c r="AX540" s="1"/>
      <c r="AY540" s="1"/>
      <c r="AZ540" s="1"/>
      <c r="BA540" s="1"/>
      <c r="BB540" s="1"/>
      <c r="BC540" s="1"/>
      <c r="BD540" s="1"/>
    </row>
    <row r="541" spans="3:56" x14ac:dyDescent="0.2">
      <c r="C541" s="2" t="s">
        <v>54</v>
      </c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1"/>
      <c r="AL541" s="1"/>
      <c r="AM541" s="1"/>
      <c r="AN541" s="1"/>
      <c r="AO541" s="1"/>
      <c r="AP541" s="1"/>
      <c r="AQ541" s="1"/>
      <c r="AR541" s="1"/>
      <c r="AS541" s="1"/>
      <c r="AT541" s="1"/>
      <c r="AU541" s="1"/>
      <c r="AV541" s="1"/>
      <c r="AW541" s="1"/>
      <c r="AX541" s="1"/>
      <c r="AY541" s="1"/>
      <c r="AZ541" s="1"/>
      <c r="BA541" s="1"/>
      <c r="BB541" s="1"/>
      <c r="BC541" s="1"/>
      <c r="BD541" s="1"/>
    </row>
    <row r="542" spans="3:56" x14ac:dyDescent="0.2">
      <c r="C542" s="2" t="s">
        <v>55</v>
      </c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  <c r="AL542" s="1"/>
      <c r="AM542" s="1"/>
      <c r="AN542" s="1"/>
      <c r="AO542" s="1"/>
      <c r="AP542" s="1"/>
      <c r="AQ542" s="1"/>
      <c r="AR542" s="1"/>
      <c r="AS542" s="1"/>
      <c r="AT542" s="1"/>
      <c r="AU542" s="1"/>
      <c r="AV542" s="1"/>
      <c r="AW542" s="1"/>
      <c r="AX542" s="1"/>
      <c r="AY542" s="1"/>
      <c r="AZ542" s="1"/>
      <c r="BA542" s="1"/>
      <c r="BB542" s="1"/>
      <c r="BC542" s="1"/>
      <c r="BD542" s="1"/>
    </row>
    <row r="543" spans="3:56" x14ac:dyDescent="0.2">
      <c r="C543" s="2" t="s">
        <v>56</v>
      </c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  <c r="AL543" s="1"/>
      <c r="AM543" s="1"/>
      <c r="AN543" s="1"/>
      <c r="AO543" s="1"/>
      <c r="AP543" s="1"/>
      <c r="AQ543" s="1"/>
      <c r="AR543" s="1"/>
      <c r="AS543" s="1"/>
      <c r="AT543" s="1"/>
      <c r="AU543" s="1"/>
      <c r="AV543" s="1"/>
      <c r="AW543" s="1"/>
      <c r="AX543" s="1"/>
      <c r="AY543" s="1"/>
      <c r="AZ543" s="1"/>
      <c r="BA543" s="1"/>
      <c r="BB543" s="1"/>
      <c r="BC543" s="1"/>
      <c r="BD543" s="1"/>
    </row>
    <row r="544" spans="3:56" x14ac:dyDescent="0.2">
      <c r="C544" s="2" t="s">
        <v>57</v>
      </c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  <c r="AL544" s="1"/>
      <c r="AM544" s="1"/>
      <c r="AN544" s="1"/>
      <c r="AO544" s="1"/>
      <c r="AP544" s="1"/>
      <c r="AQ544" s="1"/>
      <c r="AR544" s="1"/>
      <c r="AS544" s="1"/>
      <c r="AT544" s="1"/>
      <c r="AU544" s="1"/>
      <c r="AV544" s="1"/>
      <c r="AW544" s="1"/>
      <c r="AX544" s="1"/>
      <c r="AY544" s="1"/>
      <c r="AZ544" s="1"/>
      <c r="BA544" s="1"/>
      <c r="BB544" s="1"/>
      <c r="BC544" s="1"/>
      <c r="BD544" s="1"/>
    </row>
    <row r="545" spans="3:56" x14ac:dyDescent="0.2">
      <c r="C545" s="2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1"/>
      <c r="AL545" s="1"/>
      <c r="AM545" s="1"/>
      <c r="AN545" s="1"/>
      <c r="AO545" s="1"/>
      <c r="AP545" s="1"/>
      <c r="AQ545" s="1"/>
      <c r="AR545" s="1"/>
      <c r="AS545" s="1"/>
      <c r="AT545" s="1"/>
      <c r="AU545" s="1"/>
      <c r="AV545" s="1"/>
      <c r="AW545" s="1"/>
      <c r="AX545" s="1"/>
      <c r="AY545" s="1"/>
      <c r="AZ545" s="1"/>
      <c r="BA545" s="1"/>
      <c r="BB545" s="1"/>
      <c r="BC545" s="1"/>
      <c r="BD545" s="1"/>
    </row>
    <row r="546" spans="3:56" x14ac:dyDescent="0.2">
      <c r="C546" s="2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1"/>
      <c r="AL546" s="1"/>
      <c r="AM546" s="1"/>
      <c r="AN546" s="1"/>
      <c r="AO546" s="1"/>
      <c r="AP546" s="1"/>
      <c r="AQ546" s="1"/>
      <c r="AR546" s="1"/>
      <c r="AS546" s="1"/>
      <c r="AT546" s="1"/>
      <c r="AU546" s="1"/>
      <c r="AV546" s="1"/>
      <c r="AW546" s="1"/>
      <c r="AX546" s="1"/>
      <c r="AY546" s="1"/>
      <c r="AZ546" s="1"/>
      <c r="BA546" s="1"/>
      <c r="BB546" s="1"/>
      <c r="BC546" s="1"/>
      <c r="BD546" s="1"/>
    </row>
    <row r="549" spans="3:56" x14ac:dyDescent="0.2">
      <c r="C549" s="198" t="s">
        <v>44</v>
      </c>
      <c r="D549" s="198"/>
      <c r="E549" s="198"/>
      <c r="F549" s="198"/>
      <c r="G549" s="198"/>
      <c r="H549" s="198"/>
      <c r="I549" s="198"/>
      <c r="J549" s="198"/>
      <c r="K549" s="198"/>
      <c r="L549" s="198"/>
      <c r="M549" s="198"/>
      <c r="N549" s="198"/>
      <c r="O549" s="198"/>
      <c r="P549" s="198"/>
      <c r="Q549" s="198"/>
      <c r="R549" s="198"/>
      <c r="S549" s="198"/>
      <c r="T549" s="198"/>
      <c r="U549" s="198"/>
      <c r="V549" s="198"/>
      <c r="W549" s="198"/>
      <c r="X549" s="198"/>
      <c r="Y549" s="198"/>
      <c r="Z549" s="198"/>
      <c r="AA549" s="198"/>
      <c r="AB549" s="198"/>
      <c r="AC549" s="198"/>
      <c r="AD549" s="198"/>
      <c r="AE549" s="198"/>
      <c r="AF549" s="198"/>
      <c r="AG549" s="198"/>
      <c r="AH549" s="198"/>
      <c r="AI549" s="198"/>
      <c r="AJ549" s="198"/>
      <c r="AK549" s="198"/>
      <c r="AL549" s="198"/>
      <c r="AM549" s="198"/>
      <c r="AN549" s="198"/>
      <c r="AO549" s="198"/>
      <c r="AP549" s="198"/>
      <c r="AQ549" s="198"/>
      <c r="AR549" s="198"/>
      <c r="AS549" s="198"/>
      <c r="AT549" s="198"/>
      <c r="AU549" s="198"/>
      <c r="AV549" s="198"/>
      <c r="AW549" s="198"/>
      <c r="AX549" s="198"/>
      <c r="AY549" s="198"/>
      <c r="AZ549" s="198"/>
      <c r="BA549" s="198"/>
      <c r="BB549" s="198"/>
      <c r="BC549" s="198"/>
      <c r="BD549" s="198"/>
    </row>
    <row r="550" spans="3:56" x14ac:dyDescent="0.2">
      <c r="C550" s="198"/>
      <c r="D550" s="198"/>
      <c r="E550" s="198"/>
      <c r="F550" s="198"/>
      <c r="G550" s="198"/>
      <c r="H550" s="198"/>
      <c r="I550" s="198"/>
      <c r="J550" s="198"/>
      <c r="K550" s="198"/>
      <c r="L550" s="198"/>
      <c r="M550" s="198"/>
      <c r="N550" s="198"/>
      <c r="O550" s="198"/>
      <c r="P550" s="198"/>
      <c r="Q550" s="198"/>
      <c r="R550" s="198"/>
      <c r="S550" s="198"/>
      <c r="T550" s="198"/>
      <c r="U550" s="198"/>
      <c r="V550" s="198"/>
      <c r="W550" s="198"/>
      <c r="X550" s="198"/>
      <c r="Y550" s="198"/>
      <c r="Z550" s="198"/>
      <c r="AA550" s="198"/>
      <c r="AB550" s="198"/>
      <c r="AC550" s="198"/>
      <c r="AD550" s="198"/>
      <c r="AE550" s="198"/>
      <c r="AF550" s="198"/>
      <c r="AG550" s="198"/>
      <c r="AH550" s="198"/>
      <c r="AI550" s="198"/>
      <c r="AJ550" s="198"/>
      <c r="AK550" s="198"/>
      <c r="AL550" s="198"/>
      <c r="AM550" s="198"/>
      <c r="AN550" s="198"/>
      <c r="AO550" s="198"/>
      <c r="AP550" s="198"/>
      <c r="AQ550" s="198"/>
      <c r="AR550" s="198"/>
      <c r="AS550" s="198"/>
      <c r="AT550" s="198"/>
      <c r="AU550" s="198"/>
      <c r="AV550" s="198"/>
      <c r="AW550" s="198"/>
      <c r="AX550" s="198"/>
      <c r="AY550" s="198"/>
      <c r="AZ550" s="198"/>
      <c r="BA550" s="198"/>
      <c r="BB550" s="198"/>
      <c r="BC550" s="198"/>
      <c r="BD550" s="198"/>
    </row>
    <row r="551" spans="3:56" ht="23.25" x14ac:dyDescent="0.2">
      <c r="C551" s="199" t="s">
        <v>41</v>
      </c>
      <c r="D551" s="199"/>
      <c r="E551" s="199"/>
      <c r="F551" s="199"/>
      <c r="G551" s="199"/>
      <c r="H551" s="199"/>
      <c r="I551" s="199"/>
      <c r="J551" s="199"/>
      <c r="K551" s="199"/>
      <c r="L551" s="199"/>
      <c r="M551" s="199"/>
      <c r="N551" s="199"/>
      <c r="O551" s="199"/>
      <c r="P551" s="199"/>
      <c r="Q551" s="199"/>
      <c r="R551" s="199"/>
      <c r="S551" s="199"/>
      <c r="T551" s="199"/>
      <c r="U551" s="199"/>
      <c r="V551" s="199"/>
      <c r="W551" s="199"/>
      <c r="X551" s="199"/>
      <c r="Y551" s="199"/>
      <c r="Z551" s="199"/>
      <c r="AA551" s="199"/>
      <c r="AB551" s="199"/>
      <c r="AC551" s="199"/>
      <c r="AD551" s="199"/>
      <c r="AE551" s="199" t="s">
        <v>42</v>
      </c>
      <c r="AF551" s="199"/>
      <c r="AG551" s="199"/>
      <c r="AH551" s="199"/>
      <c r="AI551" s="199"/>
      <c r="AJ551" s="199"/>
      <c r="AK551" s="199"/>
      <c r="AL551" s="199"/>
      <c r="AM551" s="199"/>
      <c r="AN551" s="199"/>
      <c r="AO551" s="199"/>
      <c r="AP551" s="199"/>
      <c r="AQ551" s="199"/>
      <c r="AR551" s="199"/>
      <c r="AS551" s="199"/>
      <c r="AT551" s="199"/>
      <c r="AU551" s="199"/>
      <c r="AV551" s="199"/>
      <c r="AW551" s="199"/>
      <c r="AX551" s="199"/>
      <c r="AY551" s="199"/>
      <c r="AZ551" s="199"/>
      <c r="BA551" s="199"/>
      <c r="BB551" s="199"/>
      <c r="BC551" s="199"/>
      <c r="BD551" s="199"/>
    </row>
    <row r="552" spans="3:56" x14ac:dyDescent="0.2">
      <c r="C552" s="197" t="s">
        <v>0</v>
      </c>
      <c r="D552" s="197" t="s">
        <v>1</v>
      </c>
      <c r="E552" s="197" t="s">
        <v>2</v>
      </c>
      <c r="F552" s="197" t="s">
        <v>3</v>
      </c>
      <c r="G552" s="197" t="s">
        <v>4</v>
      </c>
      <c r="H552" s="197" t="s">
        <v>5</v>
      </c>
      <c r="I552" s="197" t="s">
        <v>6</v>
      </c>
      <c r="J552" s="197" t="s">
        <v>7</v>
      </c>
      <c r="K552" s="197" t="s">
        <v>8</v>
      </c>
      <c r="L552" s="197" t="s">
        <v>9</v>
      </c>
      <c r="M552" s="197" t="s">
        <v>10</v>
      </c>
      <c r="N552" s="197" t="s">
        <v>11</v>
      </c>
      <c r="O552" s="4"/>
      <c r="P552" s="197" t="s">
        <v>40</v>
      </c>
      <c r="Q552" s="197"/>
      <c r="R552" s="197"/>
      <c r="S552" s="197"/>
      <c r="T552" s="197"/>
      <c r="U552" s="197"/>
      <c r="V552" s="197"/>
      <c r="W552" s="197" t="s">
        <v>13</v>
      </c>
      <c r="X552" s="197" t="s">
        <v>14</v>
      </c>
      <c r="Y552" s="197" t="s">
        <v>15</v>
      </c>
      <c r="Z552" s="197" t="s">
        <v>16</v>
      </c>
      <c r="AA552" s="197" t="s">
        <v>17</v>
      </c>
      <c r="AB552" s="197" t="s">
        <v>18</v>
      </c>
      <c r="AC552" s="197" t="s">
        <v>19</v>
      </c>
      <c r="AD552" s="197" t="s">
        <v>20</v>
      </c>
      <c r="AE552" s="197" t="s">
        <v>21</v>
      </c>
      <c r="AF552" s="197" t="s">
        <v>22</v>
      </c>
      <c r="AG552" s="197" t="s">
        <v>23</v>
      </c>
      <c r="AH552" s="197" t="s">
        <v>24</v>
      </c>
      <c r="AI552" s="197" t="s">
        <v>25</v>
      </c>
      <c r="AJ552" s="197" t="s">
        <v>26</v>
      </c>
      <c r="AK552" s="197" t="s">
        <v>27</v>
      </c>
      <c r="AL552" s="197" t="s">
        <v>28</v>
      </c>
      <c r="AM552" s="197" t="s">
        <v>29</v>
      </c>
      <c r="AN552" s="197" t="s">
        <v>1</v>
      </c>
      <c r="AO552" s="197" t="s">
        <v>30</v>
      </c>
      <c r="AP552" s="5"/>
      <c r="AQ552" s="197" t="s">
        <v>31</v>
      </c>
      <c r="AR552" s="197" t="s">
        <v>32</v>
      </c>
      <c r="AS552" s="197" t="s">
        <v>33</v>
      </c>
      <c r="AT552" s="197" t="s">
        <v>34</v>
      </c>
      <c r="AU552" s="197" t="s">
        <v>35</v>
      </c>
      <c r="AV552" s="197" t="s">
        <v>36</v>
      </c>
      <c r="AW552" s="197"/>
      <c r="AX552" s="197"/>
      <c r="AY552" s="197" t="s">
        <v>37</v>
      </c>
      <c r="AZ552" s="197" t="s">
        <v>38</v>
      </c>
      <c r="BA552" s="5"/>
      <c r="BB552" s="5"/>
      <c r="BC552" s="5"/>
      <c r="BD552" s="197" t="s">
        <v>39</v>
      </c>
    </row>
    <row r="553" spans="3:56" x14ac:dyDescent="0.2">
      <c r="C553" s="197"/>
      <c r="D553" s="197"/>
      <c r="E553" s="197"/>
      <c r="F553" s="197"/>
      <c r="G553" s="197"/>
      <c r="H553" s="197"/>
      <c r="I553" s="197"/>
      <c r="J553" s="197"/>
      <c r="K553" s="197"/>
      <c r="L553" s="197"/>
      <c r="M553" s="197"/>
      <c r="N553" s="197"/>
      <c r="O553" s="4"/>
      <c r="P553" s="3">
        <v>2013</v>
      </c>
      <c r="Q553" s="3">
        <v>2014</v>
      </c>
      <c r="R553" s="3">
        <v>2015</v>
      </c>
      <c r="S553" s="3">
        <v>2016</v>
      </c>
      <c r="T553" s="3"/>
      <c r="U553" s="3"/>
      <c r="V553" s="3" t="s">
        <v>12</v>
      </c>
      <c r="W553" s="197"/>
      <c r="X553" s="197"/>
      <c r="Y553" s="197"/>
      <c r="Z553" s="197"/>
      <c r="AA553" s="197"/>
      <c r="AB553" s="197"/>
      <c r="AC553" s="197"/>
      <c r="AD553" s="197"/>
      <c r="AE553" s="197"/>
      <c r="AF553" s="197"/>
      <c r="AG553" s="197"/>
      <c r="AH553" s="197"/>
      <c r="AI553" s="197"/>
      <c r="AJ553" s="197"/>
      <c r="AK553" s="197"/>
      <c r="AL553" s="197"/>
      <c r="AM553" s="197"/>
      <c r="AN553" s="197"/>
      <c r="AO553" s="197"/>
      <c r="AP553" s="5"/>
      <c r="AQ553" s="197"/>
      <c r="AR553" s="197"/>
      <c r="AS553" s="197"/>
      <c r="AT553" s="197"/>
      <c r="AU553" s="197"/>
      <c r="AV553" s="197"/>
      <c r="AW553" s="197"/>
      <c r="AX553" s="197"/>
      <c r="AY553" s="197"/>
      <c r="AZ553" s="197"/>
      <c r="BA553" s="5"/>
      <c r="BB553" s="5"/>
      <c r="BC553" s="5"/>
      <c r="BD553" s="197"/>
    </row>
    <row r="554" spans="3:56" x14ac:dyDescent="0.2">
      <c r="C554" s="2" t="s">
        <v>45</v>
      </c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  <c r="AK554" s="1"/>
      <c r="AL554" s="1"/>
      <c r="AM554" s="1"/>
      <c r="AN554" s="1"/>
      <c r="AO554" s="1"/>
      <c r="AP554" s="1"/>
      <c r="AQ554" s="1"/>
      <c r="AR554" s="1"/>
      <c r="AS554" s="1"/>
      <c r="AT554" s="1"/>
      <c r="AU554" s="1"/>
      <c r="AV554" s="1"/>
      <c r="AW554" s="1"/>
      <c r="AX554" s="1"/>
      <c r="AY554" s="1"/>
      <c r="AZ554" s="1"/>
      <c r="BA554" s="1"/>
      <c r="BB554" s="1"/>
      <c r="BC554" s="1"/>
      <c r="BD554" s="1"/>
    </row>
    <row r="555" spans="3:56" x14ac:dyDescent="0.2">
      <c r="C555" s="2" t="s">
        <v>46</v>
      </c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  <c r="AK555" s="1"/>
      <c r="AL555" s="1"/>
      <c r="AM555" s="1"/>
      <c r="AN555" s="1"/>
      <c r="AO555" s="1"/>
      <c r="AP555" s="1"/>
      <c r="AQ555" s="1"/>
      <c r="AR555" s="1"/>
      <c r="AS555" s="1"/>
      <c r="AT555" s="1"/>
      <c r="AU555" s="1"/>
      <c r="AV555" s="1"/>
      <c r="AW555" s="1"/>
      <c r="AX555" s="1"/>
      <c r="AY555" s="1"/>
      <c r="AZ555" s="1"/>
      <c r="BA555" s="1"/>
      <c r="BB555" s="1"/>
      <c r="BC555" s="1"/>
      <c r="BD555" s="1"/>
    </row>
    <row r="556" spans="3:56" x14ac:dyDescent="0.2">
      <c r="C556" s="2" t="s">
        <v>47</v>
      </c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  <c r="AK556" s="1"/>
      <c r="AL556" s="1"/>
      <c r="AM556" s="1"/>
      <c r="AN556" s="1"/>
      <c r="AO556" s="1"/>
      <c r="AP556" s="1"/>
      <c r="AQ556" s="1"/>
      <c r="AR556" s="1"/>
      <c r="AS556" s="1"/>
      <c r="AT556" s="1"/>
      <c r="AU556" s="1"/>
      <c r="AV556" s="1"/>
      <c r="AW556" s="1"/>
      <c r="AX556" s="1"/>
      <c r="AY556" s="1"/>
      <c r="AZ556" s="1"/>
      <c r="BA556" s="1"/>
      <c r="BB556" s="1"/>
      <c r="BC556" s="1"/>
      <c r="BD556" s="1"/>
    </row>
    <row r="557" spans="3:56" x14ac:dyDescent="0.2">
      <c r="C557" s="2" t="s">
        <v>48</v>
      </c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  <c r="AK557" s="1"/>
      <c r="AL557" s="1"/>
      <c r="AM557" s="1"/>
      <c r="AN557" s="1"/>
      <c r="AO557" s="1"/>
      <c r="AP557" s="1"/>
      <c r="AQ557" s="1"/>
      <c r="AR557" s="1"/>
      <c r="AS557" s="1"/>
      <c r="AT557" s="1"/>
      <c r="AU557" s="1"/>
      <c r="AV557" s="1"/>
      <c r="AW557" s="1"/>
      <c r="AX557" s="1"/>
      <c r="AY557" s="1"/>
      <c r="AZ557" s="1"/>
      <c r="BA557" s="1"/>
      <c r="BB557" s="1"/>
      <c r="BC557" s="1"/>
      <c r="BD557" s="1"/>
    </row>
    <row r="558" spans="3:56" x14ac:dyDescent="0.2">
      <c r="C558" s="2" t="s">
        <v>49</v>
      </c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  <c r="AK558" s="1"/>
      <c r="AL558" s="1"/>
      <c r="AM558" s="1"/>
      <c r="AN558" s="1"/>
      <c r="AO558" s="1"/>
      <c r="AP558" s="1"/>
      <c r="AQ558" s="1"/>
      <c r="AR558" s="1"/>
      <c r="AS558" s="1"/>
      <c r="AT558" s="1"/>
      <c r="AU558" s="1"/>
      <c r="AV558" s="1"/>
      <c r="AW558" s="1"/>
      <c r="AX558" s="1"/>
      <c r="AY558" s="1"/>
      <c r="AZ558" s="1"/>
      <c r="BA558" s="1"/>
      <c r="BB558" s="1"/>
      <c r="BC558" s="1"/>
      <c r="BD558" s="1"/>
    </row>
    <row r="559" spans="3:56" x14ac:dyDescent="0.2">
      <c r="C559" s="2" t="s">
        <v>50</v>
      </c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1"/>
      <c r="AL559" s="1"/>
      <c r="AM559" s="1"/>
      <c r="AN559" s="1"/>
      <c r="AO559" s="1"/>
      <c r="AP559" s="1"/>
      <c r="AQ559" s="1"/>
      <c r="AR559" s="1"/>
      <c r="AS559" s="1"/>
      <c r="AT559" s="1"/>
      <c r="AU559" s="1"/>
      <c r="AV559" s="1"/>
      <c r="AW559" s="1"/>
      <c r="AX559" s="1"/>
      <c r="AY559" s="1"/>
      <c r="AZ559" s="1"/>
      <c r="BA559" s="1"/>
      <c r="BB559" s="1"/>
      <c r="BC559" s="1"/>
      <c r="BD559" s="1"/>
    </row>
    <row r="560" spans="3:56" x14ac:dyDescent="0.2">
      <c r="C560" s="2" t="s">
        <v>51</v>
      </c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  <c r="AK560" s="1"/>
      <c r="AL560" s="1"/>
      <c r="AM560" s="1"/>
      <c r="AN560" s="1"/>
      <c r="AO560" s="1"/>
      <c r="AP560" s="1"/>
      <c r="AQ560" s="1"/>
      <c r="AR560" s="1"/>
      <c r="AS560" s="1"/>
      <c r="AT560" s="1"/>
      <c r="AU560" s="1"/>
      <c r="AV560" s="1"/>
      <c r="AW560" s="1"/>
      <c r="AX560" s="1"/>
      <c r="AY560" s="1"/>
      <c r="AZ560" s="1"/>
      <c r="BA560" s="1"/>
      <c r="BB560" s="1"/>
      <c r="BC560" s="1"/>
      <c r="BD560" s="1"/>
    </row>
    <row r="561" spans="3:56" x14ac:dyDescent="0.2">
      <c r="C561" s="2" t="s">
        <v>52</v>
      </c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  <c r="AK561" s="1"/>
      <c r="AL561" s="1"/>
      <c r="AM561" s="1"/>
      <c r="AN561" s="1"/>
      <c r="AO561" s="1"/>
      <c r="AP561" s="1"/>
      <c r="AQ561" s="1"/>
      <c r="AR561" s="1"/>
      <c r="AS561" s="1"/>
      <c r="AT561" s="1"/>
      <c r="AU561" s="1"/>
      <c r="AV561" s="1"/>
      <c r="AW561" s="1"/>
      <c r="AX561" s="1"/>
      <c r="AY561" s="1"/>
      <c r="AZ561" s="1"/>
      <c r="BA561" s="1"/>
      <c r="BB561" s="1"/>
      <c r="BC561" s="1"/>
      <c r="BD561" s="1"/>
    </row>
    <row r="562" spans="3:56" x14ac:dyDescent="0.2">
      <c r="C562" s="2" t="s">
        <v>53</v>
      </c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  <c r="AK562" s="1"/>
      <c r="AL562" s="1"/>
      <c r="AM562" s="1"/>
      <c r="AN562" s="1"/>
      <c r="AO562" s="1"/>
      <c r="AP562" s="1"/>
      <c r="AQ562" s="1"/>
      <c r="AR562" s="1"/>
      <c r="AS562" s="1"/>
      <c r="AT562" s="1"/>
      <c r="AU562" s="1"/>
      <c r="AV562" s="1"/>
      <c r="AW562" s="1"/>
      <c r="AX562" s="1"/>
      <c r="AY562" s="1"/>
      <c r="AZ562" s="1"/>
      <c r="BA562" s="1"/>
      <c r="BB562" s="1"/>
      <c r="BC562" s="1"/>
      <c r="BD562" s="1"/>
    </row>
    <row r="563" spans="3:56" x14ac:dyDescent="0.2">
      <c r="C563" s="2" t="s">
        <v>54</v>
      </c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  <c r="AK563" s="1"/>
      <c r="AL563" s="1"/>
      <c r="AM563" s="1"/>
      <c r="AN563" s="1"/>
      <c r="AO563" s="1"/>
      <c r="AP563" s="1"/>
      <c r="AQ563" s="1"/>
      <c r="AR563" s="1"/>
      <c r="AS563" s="1"/>
      <c r="AT563" s="1"/>
      <c r="AU563" s="1"/>
      <c r="AV563" s="1"/>
      <c r="AW563" s="1"/>
      <c r="AX563" s="1"/>
      <c r="AY563" s="1"/>
      <c r="AZ563" s="1"/>
      <c r="BA563" s="1"/>
      <c r="BB563" s="1"/>
      <c r="BC563" s="1"/>
      <c r="BD563" s="1"/>
    </row>
    <row r="564" spans="3:56" x14ac:dyDescent="0.2">
      <c r="C564" s="2" t="s">
        <v>55</v>
      </c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  <c r="AK564" s="1"/>
      <c r="AL564" s="1"/>
      <c r="AM564" s="1"/>
      <c r="AN564" s="1"/>
      <c r="AO564" s="1"/>
      <c r="AP564" s="1"/>
      <c r="AQ564" s="1"/>
      <c r="AR564" s="1"/>
      <c r="AS564" s="1"/>
      <c r="AT564" s="1"/>
      <c r="AU564" s="1"/>
      <c r="AV564" s="1"/>
      <c r="AW564" s="1"/>
      <c r="AX564" s="1"/>
      <c r="AY564" s="1"/>
      <c r="AZ564" s="1"/>
      <c r="BA564" s="1"/>
      <c r="BB564" s="1"/>
      <c r="BC564" s="1"/>
      <c r="BD564" s="1"/>
    </row>
    <row r="565" spans="3:56" x14ac:dyDescent="0.2">
      <c r="C565" s="2" t="s">
        <v>56</v>
      </c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  <c r="AK565" s="1"/>
      <c r="AL565" s="1"/>
      <c r="AM565" s="1"/>
      <c r="AN565" s="1"/>
      <c r="AO565" s="1"/>
      <c r="AP565" s="1"/>
      <c r="AQ565" s="1"/>
      <c r="AR565" s="1"/>
      <c r="AS565" s="1"/>
      <c r="AT565" s="1"/>
      <c r="AU565" s="1"/>
      <c r="AV565" s="1"/>
      <c r="AW565" s="1"/>
      <c r="AX565" s="1"/>
      <c r="AY565" s="1"/>
      <c r="AZ565" s="1"/>
      <c r="BA565" s="1"/>
      <c r="BB565" s="1"/>
      <c r="BC565" s="1"/>
      <c r="BD565" s="1"/>
    </row>
    <row r="566" spans="3:56" x14ac:dyDescent="0.2">
      <c r="C566" s="2" t="s">
        <v>57</v>
      </c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  <c r="AK566" s="1"/>
      <c r="AL566" s="1"/>
      <c r="AM566" s="1"/>
      <c r="AN566" s="1"/>
      <c r="AO566" s="1"/>
      <c r="AP566" s="1"/>
      <c r="AQ566" s="1"/>
      <c r="AR566" s="1"/>
      <c r="AS566" s="1"/>
      <c r="AT566" s="1"/>
      <c r="AU566" s="1"/>
      <c r="AV566" s="1"/>
      <c r="AW566" s="1"/>
      <c r="AX566" s="1"/>
      <c r="AY566" s="1"/>
      <c r="AZ566" s="1"/>
      <c r="BA566" s="1"/>
      <c r="BB566" s="1"/>
      <c r="BC566" s="1"/>
      <c r="BD566" s="1"/>
    </row>
    <row r="567" spans="3:56" x14ac:dyDescent="0.2">
      <c r="C567" s="2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  <c r="AK567" s="1"/>
      <c r="AL567" s="1"/>
      <c r="AM567" s="1"/>
      <c r="AN567" s="1"/>
      <c r="AO567" s="1"/>
      <c r="AP567" s="1"/>
      <c r="AQ567" s="1"/>
      <c r="AR567" s="1"/>
      <c r="AS567" s="1"/>
      <c r="AT567" s="1"/>
      <c r="AU567" s="1"/>
      <c r="AV567" s="1"/>
      <c r="AW567" s="1"/>
      <c r="AX567" s="1"/>
      <c r="AY567" s="1"/>
      <c r="AZ567" s="1"/>
      <c r="BA567" s="1"/>
      <c r="BB567" s="1"/>
      <c r="BC567" s="1"/>
      <c r="BD567" s="1"/>
    </row>
    <row r="568" spans="3:56" x14ac:dyDescent="0.2">
      <c r="C568" s="2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1"/>
      <c r="AK568" s="1"/>
      <c r="AL568" s="1"/>
      <c r="AM568" s="1"/>
      <c r="AN568" s="1"/>
      <c r="AO568" s="1"/>
      <c r="AP568" s="1"/>
      <c r="AQ568" s="1"/>
      <c r="AR568" s="1"/>
      <c r="AS568" s="1"/>
      <c r="AT568" s="1"/>
      <c r="AU568" s="1"/>
      <c r="AV568" s="1"/>
      <c r="AW568" s="1"/>
      <c r="AX568" s="1"/>
      <c r="AY568" s="1"/>
      <c r="AZ568" s="1"/>
      <c r="BA568" s="1"/>
      <c r="BB568" s="1"/>
      <c r="BC568" s="1"/>
      <c r="BD568" s="1"/>
    </row>
    <row r="571" spans="3:56" x14ac:dyDescent="0.2">
      <c r="C571" s="198" t="s">
        <v>44</v>
      </c>
      <c r="D571" s="198"/>
      <c r="E571" s="198"/>
      <c r="F571" s="198"/>
      <c r="G571" s="198"/>
      <c r="H571" s="198"/>
      <c r="I571" s="198"/>
      <c r="J571" s="198"/>
      <c r="K571" s="198"/>
      <c r="L571" s="198"/>
      <c r="M571" s="198"/>
      <c r="N571" s="198"/>
      <c r="O571" s="198"/>
      <c r="P571" s="198"/>
      <c r="Q571" s="198"/>
      <c r="R571" s="198"/>
      <c r="S571" s="198"/>
      <c r="T571" s="198"/>
      <c r="U571" s="198"/>
      <c r="V571" s="198"/>
      <c r="W571" s="198"/>
      <c r="X571" s="198"/>
      <c r="Y571" s="198"/>
      <c r="Z571" s="198"/>
      <c r="AA571" s="198"/>
      <c r="AB571" s="198"/>
      <c r="AC571" s="198"/>
      <c r="AD571" s="198"/>
      <c r="AE571" s="198"/>
      <c r="AF571" s="198"/>
      <c r="AG571" s="198"/>
      <c r="AH571" s="198"/>
      <c r="AI571" s="198"/>
      <c r="AJ571" s="198"/>
      <c r="AK571" s="198"/>
      <c r="AL571" s="198"/>
      <c r="AM571" s="198"/>
      <c r="AN571" s="198"/>
      <c r="AO571" s="198"/>
      <c r="AP571" s="198"/>
      <c r="AQ571" s="198"/>
      <c r="AR571" s="198"/>
      <c r="AS571" s="198"/>
      <c r="AT571" s="198"/>
      <c r="AU571" s="198"/>
      <c r="AV571" s="198"/>
      <c r="AW571" s="198"/>
      <c r="AX571" s="198"/>
      <c r="AY571" s="198"/>
      <c r="AZ571" s="198"/>
      <c r="BA571" s="198"/>
      <c r="BB571" s="198"/>
      <c r="BC571" s="198"/>
      <c r="BD571" s="198"/>
    </row>
    <row r="572" spans="3:56" x14ac:dyDescent="0.2">
      <c r="C572" s="198"/>
      <c r="D572" s="198"/>
      <c r="E572" s="198"/>
      <c r="F572" s="198"/>
      <c r="G572" s="198"/>
      <c r="H572" s="198"/>
      <c r="I572" s="198"/>
      <c r="J572" s="198"/>
      <c r="K572" s="198"/>
      <c r="L572" s="198"/>
      <c r="M572" s="198"/>
      <c r="N572" s="198"/>
      <c r="O572" s="198"/>
      <c r="P572" s="198"/>
      <c r="Q572" s="198"/>
      <c r="R572" s="198"/>
      <c r="S572" s="198"/>
      <c r="T572" s="198"/>
      <c r="U572" s="198"/>
      <c r="V572" s="198"/>
      <c r="W572" s="198"/>
      <c r="X572" s="198"/>
      <c r="Y572" s="198"/>
      <c r="Z572" s="198"/>
      <c r="AA572" s="198"/>
      <c r="AB572" s="198"/>
      <c r="AC572" s="198"/>
      <c r="AD572" s="198"/>
      <c r="AE572" s="198"/>
      <c r="AF572" s="198"/>
      <c r="AG572" s="198"/>
      <c r="AH572" s="198"/>
      <c r="AI572" s="198"/>
      <c r="AJ572" s="198"/>
      <c r="AK572" s="198"/>
      <c r="AL572" s="198"/>
      <c r="AM572" s="198"/>
      <c r="AN572" s="198"/>
      <c r="AO572" s="198"/>
      <c r="AP572" s="198"/>
      <c r="AQ572" s="198"/>
      <c r="AR572" s="198"/>
      <c r="AS572" s="198"/>
      <c r="AT572" s="198"/>
      <c r="AU572" s="198"/>
      <c r="AV572" s="198"/>
      <c r="AW572" s="198"/>
      <c r="AX572" s="198"/>
      <c r="AY572" s="198"/>
      <c r="AZ572" s="198"/>
      <c r="BA572" s="198"/>
      <c r="BB572" s="198"/>
      <c r="BC572" s="198"/>
      <c r="BD572" s="198"/>
    </row>
    <row r="573" spans="3:56" ht="23.25" x14ac:dyDescent="0.2">
      <c r="C573" s="199" t="s">
        <v>41</v>
      </c>
      <c r="D573" s="199"/>
      <c r="E573" s="199"/>
      <c r="F573" s="199"/>
      <c r="G573" s="199"/>
      <c r="H573" s="199"/>
      <c r="I573" s="199"/>
      <c r="J573" s="199"/>
      <c r="K573" s="199"/>
      <c r="L573" s="199"/>
      <c r="M573" s="199"/>
      <c r="N573" s="199"/>
      <c r="O573" s="199"/>
      <c r="P573" s="199"/>
      <c r="Q573" s="199"/>
      <c r="R573" s="199"/>
      <c r="S573" s="199"/>
      <c r="T573" s="199"/>
      <c r="U573" s="199"/>
      <c r="V573" s="199"/>
      <c r="W573" s="199"/>
      <c r="X573" s="199"/>
      <c r="Y573" s="199"/>
      <c r="Z573" s="199"/>
      <c r="AA573" s="199"/>
      <c r="AB573" s="199"/>
      <c r="AC573" s="199"/>
      <c r="AD573" s="199"/>
      <c r="AE573" s="199" t="s">
        <v>42</v>
      </c>
      <c r="AF573" s="199"/>
      <c r="AG573" s="199"/>
      <c r="AH573" s="199"/>
      <c r="AI573" s="199"/>
      <c r="AJ573" s="199"/>
      <c r="AK573" s="199"/>
      <c r="AL573" s="199"/>
      <c r="AM573" s="199"/>
      <c r="AN573" s="199"/>
      <c r="AO573" s="199"/>
      <c r="AP573" s="199"/>
      <c r="AQ573" s="199"/>
      <c r="AR573" s="199"/>
      <c r="AS573" s="199"/>
      <c r="AT573" s="199"/>
      <c r="AU573" s="199"/>
      <c r="AV573" s="199"/>
      <c r="AW573" s="199"/>
      <c r="AX573" s="199"/>
      <c r="AY573" s="199"/>
      <c r="AZ573" s="199"/>
      <c r="BA573" s="199"/>
      <c r="BB573" s="199"/>
      <c r="BC573" s="199"/>
      <c r="BD573" s="199"/>
    </row>
    <row r="574" spans="3:56" x14ac:dyDescent="0.2">
      <c r="C574" s="197" t="s">
        <v>0</v>
      </c>
      <c r="D574" s="197" t="s">
        <v>1</v>
      </c>
      <c r="E574" s="197" t="s">
        <v>2</v>
      </c>
      <c r="F574" s="197" t="s">
        <v>3</v>
      </c>
      <c r="G574" s="197" t="s">
        <v>4</v>
      </c>
      <c r="H574" s="197" t="s">
        <v>5</v>
      </c>
      <c r="I574" s="197" t="s">
        <v>6</v>
      </c>
      <c r="J574" s="197" t="s">
        <v>7</v>
      </c>
      <c r="K574" s="197" t="s">
        <v>8</v>
      </c>
      <c r="L574" s="197" t="s">
        <v>9</v>
      </c>
      <c r="M574" s="197" t="s">
        <v>10</v>
      </c>
      <c r="N574" s="197" t="s">
        <v>11</v>
      </c>
      <c r="O574" s="4"/>
      <c r="P574" s="197" t="s">
        <v>40</v>
      </c>
      <c r="Q574" s="197"/>
      <c r="R574" s="197"/>
      <c r="S574" s="197"/>
      <c r="T574" s="197"/>
      <c r="U574" s="197"/>
      <c r="V574" s="197"/>
      <c r="W574" s="197" t="s">
        <v>13</v>
      </c>
      <c r="X574" s="197" t="s">
        <v>14</v>
      </c>
      <c r="Y574" s="197" t="s">
        <v>15</v>
      </c>
      <c r="Z574" s="197" t="s">
        <v>16</v>
      </c>
      <c r="AA574" s="197" t="s">
        <v>17</v>
      </c>
      <c r="AB574" s="197" t="s">
        <v>18</v>
      </c>
      <c r="AC574" s="197" t="s">
        <v>19</v>
      </c>
      <c r="AD574" s="197" t="s">
        <v>20</v>
      </c>
      <c r="AE574" s="197" t="s">
        <v>21</v>
      </c>
      <c r="AF574" s="197" t="s">
        <v>22</v>
      </c>
      <c r="AG574" s="197" t="s">
        <v>23</v>
      </c>
      <c r="AH574" s="197" t="s">
        <v>24</v>
      </c>
      <c r="AI574" s="197" t="s">
        <v>25</v>
      </c>
      <c r="AJ574" s="197" t="s">
        <v>26</v>
      </c>
      <c r="AK574" s="197" t="s">
        <v>27</v>
      </c>
      <c r="AL574" s="197" t="s">
        <v>28</v>
      </c>
      <c r="AM574" s="197" t="s">
        <v>29</v>
      </c>
      <c r="AN574" s="197" t="s">
        <v>1</v>
      </c>
      <c r="AO574" s="197" t="s">
        <v>30</v>
      </c>
      <c r="AP574" s="5"/>
      <c r="AQ574" s="197" t="s">
        <v>31</v>
      </c>
      <c r="AR574" s="197" t="s">
        <v>32</v>
      </c>
      <c r="AS574" s="197" t="s">
        <v>33</v>
      </c>
      <c r="AT574" s="197" t="s">
        <v>34</v>
      </c>
      <c r="AU574" s="197" t="s">
        <v>35</v>
      </c>
      <c r="AV574" s="197" t="s">
        <v>36</v>
      </c>
      <c r="AW574" s="197"/>
      <c r="AX574" s="197"/>
      <c r="AY574" s="197" t="s">
        <v>37</v>
      </c>
      <c r="AZ574" s="197" t="s">
        <v>38</v>
      </c>
      <c r="BA574" s="5"/>
      <c r="BB574" s="5"/>
      <c r="BC574" s="5"/>
      <c r="BD574" s="197" t="s">
        <v>39</v>
      </c>
    </row>
    <row r="575" spans="3:56" x14ac:dyDescent="0.2">
      <c r="C575" s="197"/>
      <c r="D575" s="197"/>
      <c r="E575" s="197"/>
      <c r="F575" s="197"/>
      <c r="G575" s="197"/>
      <c r="H575" s="197"/>
      <c r="I575" s="197"/>
      <c r="J575" s="197"/>
      <c r="K575" s="197"/>
      <c r="L575" s="197"/>
      <c r="M575" s="197"/>
      <c r="N575" s="197"/>
      <c r="O575" s="4"/>
      <c r="P575" s="3">
        <v>2013</v>
      </c>
      <c r="Q575" s="3">
        <v>2014</v>
      </c>
      <c r="R575" s="3">
        <v>2015</v>
      </c>
      <c r="S575" s="3">
        <v>2016</v>
      </c>
      <c r="T575" s="3"/>
      <c r="U575" s="3"/>
      <c r="V575" s="3" t="s">
        <v>12</v>
      </c>
      <c r="W575" s="197"/>
      <c r="X575" s="197"/>
      <c r="Y575" s="197"/>
      <c r="Z575" s="197"/>
      <c r="AA575" s="197"/>
      <c r="AB575" s="197"/>
      <c r="AC575" s="197"/>
      <c r="AD575" s="197"/>
      <c r="AE575" s="197"/>
      <c r="AF575" s="197"/>
      <c r="AG575" s="197"/>
      <c r="AH575" s="197"/>
      <c r="AI575" s="197"/>
      <c r="AJ575" s="197"/>
      <c r="AK575" s="197"/>
      <c r="AL575" s="197"/>
      <c r="AM575" s="197"/>
      <c r="AN575" s="197"/>
      <c r="AO575" s="197"/>
      <c r="AP575" s="5"/>
      <c r="AQ575" s="197"/>
      <c r="AR575" s="197"/>
      <c r="AS575" s="197"/>
      <c r="AT575" s="197"/>
      <c r="AU575" s="197"/>
      <c r="AV575" s="197"/>
      <c r="AW575" s="197"/>
      <c r="AX575" s="197"/>
      <c r="AY575" s="197"/>
      <c r="AZ575" s="197"/>
      <c r="BA575" s="5"/>
      <c r="BB575" s="5"/>
      <c r="BC575" s="5"/>
      <c r="BD575" s="197"/>
    </row>
    <row r="576" spans="3:56" x14ac:dyDescent="0.2">
      <c r="C576" s="2" t="s">
        <v>45</v>
      </c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1"/>
      <c r="AJ576" s="1"/>
      <c r="AK576" s="1"/>
      <c r="AL576" s="1"/>
      <c r="AM576" s="1"/>
      <c r="AN576" s="1"/>
      <c r="AO576" s="1"/>
      <c r="AP576" s="1"/>
      <c r="AQ576" s="1"/>
      <c r="AR576" s="1"/>
      <c r="AS576" s="1"/>
      <c r="AT576" s="1"/>
      <c r="AU576" s="1"/>
      <c r="AV576" s="1"/>
      <c r="AW576" s="1"/>
      <c r="AX576" s="1"/>
      <c r="AY576" s="1"/>
      <c r="AZ576" s="1"/>
      <c r="BA576" s="1"/>
      <c r="BB576" s="1"/>
      <c r="BC576" s="1"/>
      <c r="BD576" s="1"/>
    </row>
    <row r="577" spans="3:56" x14ac:dyDescent="0.2">
      <c r="C577" s="2" t="s">
        <v>46</v>
      </c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1"/>
      <c r="AJ577" s="1"/>
      <c r="AK577" s="1"/>
      <c r="AL577" s="1"/>
      <c r="AM577" s="1"/>
      <c r="AN577" s="1"/>
      <c r="AO577" s="1"/>
      <c r="AP577" s="1"/>
      <c r="AQ577" s="1"/>
      <c r="AR577" s="1"/>
      <c r="AS577" s="1"/>
      <c r="AT577" s="1"/>
      <c r="AU577" s="1"/>
      <c r="AV577" s="1"/>
      <c r="AW577" s="1"/>
      <c r="AX577" s="1"/>
      <c r="AY577" s="1"/>
      <c r="AZ577" s="1"/>
      <c r="BA577" s="1"/>
      <c r="BB577" s="1"/>
      <c r="BC577" s="1"/>
      <c r="BD577" s="1"/>
    </row>
    <row r="578" spans="3:56" x14ac:dyDescent="0.2">
      <c r="C578" s="2" t="s">
        <v>47</v>
      </c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  <c r="AJ578" s="1"/>
      <c r="AK578" s="1"/>
      <c r="AL578" s="1"/>
      <c r="AM578" s="1"/>
      <c r="AN578" s="1"/>
      <c r="AO578" s="1"/>
      <c r="AP578" s="1"/>
      <c r="AQ578" s="1"/>
      <c r="AR578" s="1"/>
      <c r="AS578" s="1"/>
      <c r="AT578" s="1"/>
      <c r="AU578" s="1"/>
      <c r="AV578" s="1"/>
      <c r="AW578" s="1"/>
      <c r="AX578" s="1"/>
      <c r="AY578" s="1"/>
      <c r="AZ578" s="1"/>
      <c r="BA578" s="1"/>
      <c r="BB578" s="1"/>
      <c r="BC578" s="1"/>
      <c r="BD578" s="1"/>
    </row>
    <row r="579" spans="3:56" x14ac:dyDescent="0.2">
      <c r="C579" s="2" t="s">
        <v>48</v>
      </c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  <c r="AJ579" s="1"/>
      <c r="AK579" s="1"/>
      <c r="AL579" s="1"/>
      <c r="AM579" s="1"/>
      <c r="AN579" s="1"/>
      <c r="AO579" s="1"/>
      <c r="AP579" s="1"/>
      <c r="AQ579" s="1"/>
      <c r="AR579" s="1"/>
      <c r="AS579" s="1"/>
      <c r="AT579" s="1"/>
      <c r="AU579" s="1"/>
      <c r="AV579" s="1"/>
      <c r="AW579" s="1"/>
      <c r="AX579" s="1"/>
      <c r="AY579" s="1"/>
      <c r="AZ579" s="1"/>
      <c r="BA579" s="1"/>
      <c r="BB579" s="1"/>
      <c r="BC579" s="1"/>
      <c r="BD579" s="1"/>
    </row>
    <row r="580" spans="3:56" x14ac:dyDescent="0.2">
      <c r="C580" s="2" t="s">
        <v>49</v>
      </c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1"/>
      <c r="AJ580" s="1"/>
      <c r="AK580" s="1"/>
      <c r="AL580" s="1"/>
      <c r="AM580" s="1"/>
      <c r="AN580" s="1"/>
      <c r="AO580" s="1"/>
      <c r="AP580" s="1"/>
      <c r="AQ580" s="1"/>
      <c r="AR580" s="1"/>
      <c r="AS580" s="1"/>
      <c r="AT580" s="1"/>
      <c r="AU580" s="1"/>
      <c r="AV580" s="1"/>
      <c r="AW580" s="1"/>
      <c r="AX580" s="1"/>
      <c r="AY580" s="1"/>
      <c r="AZ580" s="1"/>
      <c r="BA580" s="1"/>
      <c r="BB580" s="1"/>
      <c r="BC580" s="1"/>
      <c r="BD580" s="1"/>
    </row>
    <row r="581" spans="3:56" x14ac:dyDescent="0.2">
      <c r="C581" s="2" t="s">
        <v>50</v>
      </c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1"/>
      <c r="AJ581" s="1"/>
      <c r="AK581" s="1"/>
      <c r="AL581" s="1"/>
      <c r="AM581" s="1"/>
      <c r="AN581" s="1"/>
      <c r="AO581" s="1"/>
      <c r="AP581" s="1"/>
      <c r="AQ581" s="1"/>
      <c r="AR581" s="1"/>
      <c r="AS581" s="1"/>
      <c r="AT581" s="1"/>
      <c r="AU581" s="1"/>
      <c r="AV581" s="1"/>
      <c r="AW581" s="1"/>
      <c r="AX581" s="1"/>
      <c r="AY581" s="1"/>
      <c r="AZ581" s="1"/>
      <c r="BA581" s="1"/>
      <c r="BB581" s="1"/>
      <c r="BC581" s="1"/>
      <c r="BD581" s="1"/>
    </row>
    <row r="582" spans="3:56" x14ac:dyDescent="0.2">
      <c r="C582" s="2" t="s">
        <v>51</v>
      </c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1"/>
      <c r="AJ582" s="1"/>
      <c r="AK582" s="1"/>
      <c r="AL582" s="1"/>
      <c r="AM582" s="1"/>
      <c r="AN582" s="1"/>
      <c r="AO582" s="1"/>
      <c r="AP582" s="1"/>
      <c r="AQ582" s="1"/>
      <c r="AR582" s="1"/>
      <c r="AS582" s="1"/>
      <c r="AT582" s="1"/>
      <c r="AU582" s="1"/>
      <c r="AV582" s="1"/>
      <c r="AW582" s="1"/>
      <c r="AX582" s="1"/>
      <c r="AY582" s="1"/>
      <c r="AZ582" s="1"/>
      <c r="BA582" s="1"/>
      <c r="BB582" s="1"/>
      <c r="BC582" s="1"/>
      <c r="BD582" s="1"/>
    </row>
    <row r="583" spans="3:56" x14ac:dyDescent="0.2">
      <c r="C583" s="2" t="s">
        <v>52</v>
      </c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1"/>
      <c r="AJ583" s="1"/>
      <c r="AK583" s="1"/>
      <c r="AL583" s="1"/>
      <c r="AM583" s="1"/>
      <c r="AN583" s="1"/>
      <c r="AO583" s="1"/>
      <c r="AP583" s="1"/>
      <c r="AQ583" s="1"/>
      <c r="AR583" s="1"/>
      <c r="AS583" s="1"/>
      <c r="AT583" s="1"/>
      <c r="AU583" s="1"/>
      <c r="AV583" s="1"/>
      <c r="AW583" s="1"/>
      <c r="AX583" s="1"/>
      <c r="AY583" s="1"/>
      <c r="AZ583" s="1"/>
      <c r="BA583" s="1"/>
      <c r="BB583" s="1"/>
      <c r="BC583" s="1"/>
      <c r="BD583" s="1"/>
    </row>
    <row r="584" spans="3:56" x14ac:dyDescent="0.2">
      <c r="C584" s="2" t="s">
        <v>53</v>
      </c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  <c r="AI584" s="1"/>
      <c r="AJ584" s="1"/>
      <c r="AK584" s="1"/>
      <c r="AL584" s="1"/>
      <c r="AM584" s="1"/>
      <c r="AN584" s="1"/>
      <c r="AO584" s="1"/>
      <c r="AP584" s="1"/>
      <c r="AQ584" s="1"/>
      <c r="AR584" s="1"/>
      <c r="AS584" s="1"/>
      <c r="AT584" s="1"/>
      <c r="AU584" s="1"/>
      <c r="AV584" s="1"/>
      <c r="AW584" s="1"/>
      <c r="AX584" s="1"/>
      <c r="AY584" s="1"/>
      <c r="AZ584" s="1"/>
      <c r="BA584" s="1"/>
      <c r="BB584" s="1"/>
      <c r="BC584" s="1"/>
      <c r="BD584" s="1"/>
    </row>
    <row r="585" spans="3:56" x14ac:dyDescent="0.2">
      <c r="C585" s="2" t="s">
        <v>54</v>
      </c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  <c r="AI585" s="1"/>
      <c r="AJ585" s="1"/>
      <c r="AK585" s="1"/>
      <c r="AL585" s="1"/>
      <c r="AM585" s="1"/>
      <c r="AN585" s="1"/>
      <c r="AO585" s="1"/>
      <c r="AP585" s="1"/>
      <c r="AQ585" s="1"/>
      <c r="AR585" s="1"/>
      <c r="AS585" s="1"/>
      <c r="AT585" s="1"/>
      <c r="AU585" s="1"/>
      <c r="AV585" s="1"/>
      <c r="AW585" s="1"/>
      <c r="AX585" s="1"/>
      <c r="AY585" s="1"/>
      <c r="AZ585" s="1"/>
      <c r="BA585" s="1"/>
      <c r="BB585" s="1"/>
      <c r="BC585" s="1"/>
      <c r="BD585" s="1"/>
    </row>
    <row r="586" spans="3:56" x14ac:dyDescent="0.2">
      <c r="C586" s="2" t="s">
        <v>55</v>
      </c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  <c r="AI586" s="1"/>
      <c r="AJ586" s="1"/>
      <c r="AK586" s="1"/>
      <c r="AL586" s="1"/>
      <c r="AM586" s="1"/>
      <c r="AN586" s="1"/>
      <c r="AO586" s="1"/>
      <c r="AP586" s="1"/>
      <c r="AQ586" s="1"/>
      <c r="AR586" s="1"/>
      <c r="AS586" s="1"/>
      <c r="AT586" s="1"/>
      <c r="AU586" s="1"/>
      <c r="AV586" s="1"/>
      <c r="AW586" s="1"/>
      <c r="AX586" s="1"/>
      <c r="AY586" s="1"/>
      <c r="AZ586" s="1"/>
      <c r="BA586" s="1"/>
      <c r="BB586" s="1"/>
      <c r="BC586" s="1"/>
      <c r="BD586" s="1"/>
    </row>
    <row r="587" spans="3:56" x14ac:dyDescent="0.2">
      <c r="C587" s="2" t="s">
        <v>56</v>
      </c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  <c r="AI587" s="1"/>
      <c r="AJ587" s="1"/>
      <c r="AK587" s="1"/>
      <c r="AL587" s="1"/>
      <c r="AM587" s="1"/>
      <c r="AN587" s="1"/>
      <c r="AO587" s="1"/>
      <c r="AP587" s="1"/>
      <c r="AQ587" s="1"/>
      <c r="AR587" s="1"/>
      <c r="AS587" s="1"/>
      <c r="AT587" s="1"/>
      <c r="AU587" s="1"/>
      <c r="AV587" s="1"/>
      <c r="AW587" s="1"/>
      <c r="AX587" s="1"/>
      <c r="AY587" s="1"/>
      <c r="AZ587" s="1"/>
      <c r="BA587" s="1"/>
      <c r="BB587" s="1"/>
      <c r="BC587" s="1"/>
      <c r="BD587" s="1"/>
    </row>
    <row r="588" spans="3:56" x14ac:dyDescent="0.2">
      <c r="C588" s="2" t="s">
        <v>57</v>
      </c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"/>
      <c r="AI588" s="1"/>
      <c r="AJ588" s="1"/>
      <c r="AK588" s="1"/>
      <c r="AL588" s="1"/>
      <c r="AM588" s="1"/>
      <c r="AN588" s="1"/>
      <c r="AO588" s="1"/>
      <c r="AP588" s="1"/>
      <c r="AQ588" s="1"/>
      <c r="AR588" s="1"/>
      <c r="AS588" s="1"/>
      <c r="AT588" s="1"/>
      <c r="AU588" s="1"/>
      <c r="AV588" s="1"/>
      <c r="AW588" s="1"/>
      <c r="AX588" s="1"/>
      <c r="AY588" s="1"/>
      <c r="AZ588" s="1"/>
      <c r="BA588" s="1"/>
      <c r="BB588" s="1"/>
      <c r="BC588" s="1"/>
      <c r="BD588" s="1"/>
    </row>
    <row r="589" spans="3:56" x14ac:dyDescent="0.2">
      <c r="C589" s="2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  <c r="AI589" s="1"/>
      <c r="AJ589" s="1"/>
      <c r="AK589" s="1"/>
      <c r="AL589" s="1"/>
      <c r="AM589" s="1"/>
      <c r="AN589" s="1"/>
      <c r="AO589" s="1"/>
      <c r="AP589" s="1"/>
      <c r="AQ589" s="1"/>
      <c r="AR589" s="1"/>
      <c r="AS589" s="1"/>
      <c r="AT589" s="1"/>
      <c r="AU589" s="1"/>
      <c r="AV589" s="1"/>
      <c r="AW589" s="1"/>
      <c r="AX589" s="1"/>
      <c r="AY589" s="1"/>
      <c r="AZ589" s="1"/>
      <c r="BA589" s="1"/>
      <c r="BB589" s="1"/>
      <c r="BC589" s="1"/>
      <c r="BD589" s="1"/>
    </row>
    <row r="590" spans="3:56" x14ac:dyDescent="0.2">
      <c r="C590" s="2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  <c r="AI590" s="1"/>
      <c r="AJ590" s="1"/>
      <c r="AK590" s="1"/>
      <c r="AL590" s="1"/>
      <c r="AM590" s="1"/>
      <c r="AN590" s="1"/>
      <c r="AO590" s="1"/>
      <c r="AP590" s="1"/>
      <c r="AQ590" s="1"/>
      <c r="AR590" s="1"/>
      <c r="AS590" s="1"/>
      <c r="AT590" s="1"/>
      <c r="AU590" s="1"/>
      <c r="AV590" s="1"/>
      <c r="AW590" s="1"/>
      <c r="AX590" s="1"/>
      <c r="AY590" s="1"/>
      <c r="AZ590" s="1"/>
      <c r="BA590" s="1"/>
      <c r="BB590" s="1"/>
      <c r="BC590" s="1"/>
      <c r="BD590" s="1"/>
    </row>
    <row r="593" spans="3:56" x14ac:dyDescent="0.2">
      <c r="C593" s="198" t="s">
        <v>44</v>
      </c>
      <c r="D593" s="198"/>
      <c r="E593" s="198"/>
      <c r="F593" s="198"/>
      <c r="G593" s="198"/>
      <c r="H593" s="198"/>
      <c r="I593" s="198"/>
      <c r="J593" s="198"/>
      <c r="K593" s="198"/>
      <c r="L593" s="198"/>
      <c r="M593" s="198"/>
      <c r="N593" s="198"/>
      <c r="O593" s="198"/>
      <c r="P593" s="198"/>
      <c r="Q593" s="198"/>
      <c r="R593" s="198"/>
      <c r="S593" s="198"/>
      <c r="T593" s="198"/>
      <c r="U593" s="198"/>
      <c r="V593" s="198"/>
      <c r="W593" s="198"/>
      <c r="X593" s="198"/>
      <c r="Y593" s="198"/>
      <c r="Z593" s="198"/>
      <c r="AA593" s="198"/>
      <c r="AB593" s="198"/>
      <c r="AC593" s="198"/>
      <c r="AD593" s="198"/>
      <c r="AE593" s="198"/>
      <c r="AF593" s="198"/>
      <c r="AG593" s="198"/>
      <c r="AH593" s="198"/>
      <c r="AI593" s="198"/>
      <c r="AJ593" s="198"/>
      <c r="AK593" s="198"/>
      <c r="AL593" s="198"/>
      <c r="AM593" s="198"/>
      <c r="AN593" s="198"/>
      <c r="AO593" s="198"/>
      <c r="AP593" s="198"/>
      <c r="AQ593" s="198"/>
      <c r="AR593" s="198"/>
      <c r="AS593" s="198"/>
      <c r="AT593" s="198"/>
      <c r="AU593" s="198"/>
      <c r="AV593" s="198"/>
      <c r="AW593" s="198"/>
      <c r="AX593" s="198"/>
      <c r="AY593" s="198"/>
      <c r="AZ593" s="198"/>
      <c r="BA593" s="198"/>
      <c r="BB593" s="198"/>
      <c r="BC593" s="198"/>
      <c r="BD593" s="198"/>
    </row>
    <row r="594" spans="3:56" x14ac:dyDescent="0.2">
      <c r="C594" s="198"/>
      <c r="D594" s="198"/>
      <c r="E594" s="198"/>
      <c r="F594" s="198"/>
      <c r="G594" s="198"/>
      <c r="H594" s="198"/>
      <c r="I594" s="198"/>
      <c r="J594" s="198"/>
      <c r="K594" s="198"/>
      <c r="L594" s="198"/>
      <c r="M594" s="198"/>
      <c r="N594" s="198"/>
      <c r="O594" s="198"/>
      <c r="P594" s="198"/>
      <c r="Q594" s="198"/>
      <c r="R594" s="198"/>
      <c r="S594" s="198"/>
      <c r="T594" s="198"/>
      <c r="U594" s="198"/>
      <c r="V594" s="198"/>
      <c r="W594" s="198"/>
      <c r="X594" s="198"/>
      <c r="Y594" s="198"/>
      <c r="Z594" s="198"/>
      <c r="AA594" s="198"/>
      <c r="AB594" s="198"/>
      <c r="AC594" s="198"/>
      <c r="AD594" s="198"/>
      <c r="AE594" s="198"/>
      <c r="AF594" s="198"/>
      <c r="AG594" s="198"/>
      <c r="AH594" s="198"/>
      <c r="AI594" s="198"/>
      <c r="AJ594" s="198"/>
      <c r="AK594" s="198"/>
      <c r="AL594" s="198"/>
      <c r="AM594" s="198"/>
      <c r="AN594" s="198"/>
      <c r="AO594" s="198"/>
      <c r="AP594" s="198"/>
      <c r="AQ594" s="198"/>
      <c r="AR594" s="198"/>
      <c r="AS594" s="198"/>
      <c r="AT594" s="198"/>
      <c r="AU594" s="198"/>
      <c r="AV594" s="198"/>
      <c r="AW594" s="198"/>
      <c r="AX594" s="198"/>
      <c r="AY594" s="198"/>
      <c r="AZ594" s="198"/>
      <c r="BA594" s="198"/>
      <c r="BB594" s="198"/>
      <c r="BC594" s="198"/>
      <c r="BD594" s="198"/>
    </row>
    <row r="595" spans="3:56" ht="23.25" x14ac:dyDescent="0.2">
      <c r="C595" s="199" t="s">
        <v>41</v>
      </c>
      <c r="D595" s="199"/>
      <c r="E595" s="199"/>
      <c r="F595" s="199"/>
      <c r="G595" s="199"/>
      <c r="H595" s="199"/>
      <c r="I595" s="199"/>
      <c r="J595" s="199"/>
      <c r="K595" s="199"/>
      <c r="L595" s="199"/>
      <c r="M595" s="199"/>
      <c r="N595" s="199"/>
      <c r="O595" s="199"/>
      <c r="P595" s="199"/>
      <c r="Q595" s="199"/>
      <c r="R595" s="199"/>
      <c r="S595" s="199"/>
      <c r="T595" s="199"/>
      <c r="U595" s="199"/>
      <c r="V595" s="199"/>
      <c r="W595" s="199"/>
      <c r="X595" s="199"/>
      <c r="Y595" s="199"/>
      <c r="Z595" s="199"/>
      <c r="AA595" s="199"/>
      <c r="AB595" s="199"/>
      <c r="AC595" s="199"/>
      <c r="AD595" s="199"/>
      <c r="AE595" s="199" t="s">
        <v>42</v>
      </c>
      <c r="AF595" s="199"/>
      <c r="AG595" s="199"/>
      <c r="AH595" s="199"/>
      <c r="AI595" s="199"/>
      <c r="AJ595" s="199"/>
      <c r="AK595" s="199"/>
      <c r="AL595" s="199"/>
      <c r="AM595" s="199"/>
      <c r="AN595" s="199"/>
      <c r="AO595" s="199"/>
      <c r="AP595" s="199"/>
      <c r="AQ595" s="199"/>
      <c r="AR595" s="199"/>
      <c r="AS595" s="199"/>
      <c r="AT595" s="199"/>
      <c r="AU595" s="199"/>
      <c r="AV595" s="199"/>
      <c r="AW595" s="199"/>
      <c r="AX595" s="199"/>
      <c r="AY595" s="199"/>
      <c r="AZ595" s="199"/>
      <c r="BA595" s="199"/>
      <c r="BB595" s="199"/>
      <c r="BC595" s="199"/>
      <c r="BD595" s="199"/>
    </row>
    <row r="596" spans="3:56" x14ac:dyDescent="0.2">
      <c r="C596" s="197" t="s">
        <v>0</v>
      </c>
      <c r="D596" s="197" t="s">
        <v>1</v>
      </c>
      <c r="E596" s="197" t="s">
        <v>2</v>
      </c>
      <c r="F596" s="197" t="s">
        <v>3</v>
      </c>
      <c r="G596" s="197" t="s">
        <v>4</v>
      </c>
      <c r="H596" s="197" t="s">
        <v>5</v>
      </c>
      <c r="I596" s="197" t="s">
        <v>6</v>
      </c>
      <c r="J596" s="197" t="s">
        <v>7</v>
      </c>
      <c r="K596" s="197" t="s">
        <v>8</v>
      </c>
      <c r="L596" s="197" t="s">
        <v>9</v>
      </c>
      <c r="M596" s="197" t="s">
        <v>10</v>
      </c>
      <c r="N596" s="197" t="s">
        <v>11</v>
      </c>
      <c r="O596" s="4"/>
      <c r="P596" s="197" t="s">
        <v>40</v>
      </c>
      <c r="Q596" s="197"/>
      <c r="R596" s="197"/>
      <c r="S596" s="197"/>
      <c r="T596" s="197"/>
      <c r="U596" s="197"/>
      <c r="V596" s="197"/>
      <c r="W596" s="197" t="s">
        <v>13</v>
      </c>
      <c r="X596" s="197" t="s">
        <v>14</v>
      </c>
      <c r="Y596" s="197" t="s">
        <v>15</v>
      </c>
      <c r="Z596" s="197" t="s">
        <v>16</v>
      </c>
      <c r="AA596" s="197" t="s">
        <v>17</v>
      </c>
      <c r="AB596" s="197" t="s">
        <v>18</v>
      </c>
      <c r="AC596" s="197" t="s">
        <v>19</v>
      </c>
      <c r="AD596" s="197" t="s">
        <v>20</v>
      </c>
      <c r="AE596" s="197" t="s">
        <v>21</v>
      </c>
      <c r="AF596" s="197" t="s">
        <v>22</v>
      </c>
      <c r="AG596" s="197" t="s">
        <v>23</v>
      </c>
      <c r="AH596" s="197" t="s">
        <v>24</v>
      </c>
      <c r="AI596" s="197" t="s">
        <v>25</v>
      </c>
      <c r="AJ596" s="197" t="s">
        <v>26</v>
      </c>
      <c r="AK596" s="197" t="s">
        <v>27</v>
      </c>
      <c r="AL596" s="197" t="s">
        <v>28</v>
      </c>
      <c r="AM596" s="197" t="s">
        <v>29</v>
      </c>
      <c r="AN596" s="197" t="s">
        <v>1</v>
      </c>
      <c r="AO596" s="197" t="s">
        <v>30</v>
      </c>
      <c r="AP596" s="5"/>
      <c r="AQ596" s="197" t="s">
        <v>31</v>
      </c>
      <c r="AR596" s="197" t="s">
        <v>32</v>
      </c>
      <c r="AS596" s="197" t="s">
        <v>33</v>
      </c>
      <c r="AT596" s="197" t="s">
        <v>34</v>
      </c>
      <c r="AU596" s="197" t="s">
        <v>35</v>
      </c>
      <c r="AV596" s="197" t="s">
        <v>36</v>
      </c>
      <c r="AW596" s="197"/>
      <c r="AX596" s="197"/>
      <c r="AY596" s="197" t="s">
        <v>37</v>
      </c>
      <c r="AZ596" s="197" t="s">
        <v>38</v>
      </c>
      <c r="BA596" s="5"/>
      <c r="BB596" s="5"/>
      <c r="BC596" s="5"/>
      <c r="BD596" s="197" t="s">
        <v>39</v>
      </c>
    </row>
    <row r="597" spans="3:56" x14ac:dyDescent="0.2">
      <c r="C597" s="197"/>
      <c r="D597" s="197"/>
      <c r="E597" s="197"/>
      <c r="F597" s="197"/>
      <c r="G597" s="197"/>
      <c r="H597" s="197"/>
      <c r="I597" s="197"/>
      <c r="J597" s="197"/>
      <c r="K597" s="197"/>
      <c r="L597" s="197"/>
      <c r="M597" s="197"/>
      <c r="N597" s="197"/>
      <c r="O597" s="4"/>
      <c r="P597" s="3">
        <v>2013</v>
      </c>
      <c r="Q597" s="3">
        <v>2014</v>
      </c>
      <c r="R597" s="3">
        <v>2015</v>
      </c>
      <c r="S597" s="3">
        <v>2016</v>
      </c>
      <c r="T597" s="3"/>
      <c r="U597" s="3"/>
      <c r="V597" s="3" t="s">
        <v>12</v>
      </c>
      <c r="W597" s="197"/>
      <c r="X597" s="197"/>
      <c r="Y597" s="197"/>
      <c r="Z597" s="197"/>
      <c r="AA597" s="197"/>
      <c r="AB597" s="197"/>
      <c r="AC597" s="197"/>
      <c r="AD597" s="197"/>
      <c r="AE597" s="197"/>
      <c r="AF597" s="197"/>
      <c r="AG597" s="197"/>
      <c r="AH597" s="197"/>
      <c r="AI597" s="197"/>
      <c r="AJ597" s="197"/>
      <c r="AK597" s="197"/>
      <c r="AL597" s="197"/>
      <c r="AM597" s="197"/>
      <c r="AN597" s="197"/>
      <c r="AO597" s="197"/>
      <c r="AP597" s="5"/>
      <c r="AQ597" s="197"/>
      <c r="AR597" s="197"/>
      <c r="AS597" s="197"/>
      <c r="AT597" s="197"/>
      <c r="AU597" s="197"/>
      <c r="AV597" s="197"/>
      <c r="AW597" s="197"/>
      <c r="AX597" s="197"/>
      <c r="AY597" s="197"/>
      <c r="AZ597" s="197"/>
      <c r="BA597" s="5"/>
      <c r="BB597" s="5"/>
      <c r="BC597" s="5"/>
      <c r="BD597" s="197"/>
    </row>
    <row r="598" spans="3:56" x14ac:dyDescent="0.2">
      <c r="C598" s="2" t="s">
        <v>45</v>
      </c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"/>
      <c r="AI598" s="1"/>
      <c r="AJ598" s="1"/>
      <c r="AK598" s="1"/>
      <c r="AL598" s="1"/>
      <c r="AM598" s="1"/>
      <c r="AN598" s="1"/>
      <c r="AO598" s="1"/>
      <c r="AP598" s="1"/>
      <c r="AQ598" s="1"/>
      <c r="AR598" s="1"/>
      <c r="AS598" s="1"/>
      <c r="AT598" s="1"/>
      <c r="AU598" s="1"/>
      <c r="AV598" s="1"/>
      <c r="AW598" s="1"/>
      <c r="AX598" s="1"/>
      <c r="AY598" s="1"/>
      <c r="AZ598" s="1"/>
      <c r="BA598" s="1"/>
      <c r="BB598" s="1"/>
      <c r="BC598" s="1"/>
      <c r="BD598" s="1"/>
    </row>
    <row r="599" spans="3:56" x14ac:dyDescent="0.2">
      <c r="C599" s="2" t="s">
        <v>46</v>
      </c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"/>
      <c r="AI599" s="1"/>
      <c r="AJ599" s="1"/>
      <c r="AK599" s="1"/>
      <c r="AL599" s="1"/>
      <c r="AM599" s="1"/>
      <c r="AN599" s="1"/>
      <c r="AO599" s="1"/>
      <c r="AP599" s="1"/>
      <c r="AQ599" s="1"/>
      <c r="AR599" s="1"/>
      <c r="AS599" s="1"/>
      <c r="AT599" s="1"/>
      <c r="AU599" s="1"/>
      <c r="AV599" s="1"/>
      <c r="AW599" s="1"/>
      <c r="AX599" s="1"/>
      <c r="AY599" s="1"/>
      <c r="AZ599" s="1"/>
      <c r="BA599" s="1"/>
      <c r="BB599" s="1"/>
      <c r="BC599" s="1"/>
      <c r="BD599" s="1"/>
    </row>
    <row r="600" spans="3:56" x14ac:dyDescent="0.2">
      <c r="C600" s="2" t="s">
        <v>47</v>
      </c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"/>
      <c r="AI600" s="1"/>
      <c r="AJ600" s="1"/>
      <c r="AK600" s="1"/>
      <c r="AL600" s="1"/>
      <c r="AM600" s="1"/>
      <c r="AN600" s="1"/>
      <c r="AO600" s="1"/>
      <c r="AP600" s="1"/>
      <c r="AQ600" s="1"/>
      <c r="AR600" s="1"/>
      <c r="AS600" s="1"/>
      <c r="AT600" s="1"/>
      <c r="AU600" s="1"/>
      <c r="AV600" s="1"/>
      <c r="AW600" s="1"/>
      <c r="AX600" s="1"/>
      <c r="AY600" s="1"/>
      <c r="AZ600" s="1"/>
      <c r="BA600" s="1"/>
      <c r="BB600" s="1"/>
      <c r="BC600" s="1"/>
      <c r="BD600" s="1"/>
    </row>
    <row r="601" spans="3:56" x14ac:dyDescent="0.2">
      <c r="C601" s="2" t="s">
        <v>48</v>
      </c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  <c r="AI601" s="1"/>
      <c r="AJ601" s="1"/>
      <c r="AK601" s="1"/>
      <c r="AL601" s="1"/>
      <c r="AM601" s="1"/>
      <c r="AN601" s="1"/>
      <c r="AO601" s="1"/>
      <c r="AP601" s="1"/>
      <c r="AQ601" s="1"/>
      <c r="AR601" s="1"/>
      <c r="AS601" s="1"/>
      <c r="AT601" s="1"/>
      <c r="AU601" s="1"/>
      <c r="AV601" s="1"/>
      <c r="AW601" s="1"/>
      <c r="AX601" s="1"/>
      <c r="AY601" s="1"/>
      <c r="AZ601" s="1"/>
      <c r="BA601" s="1"/>
      <c r="BB601" s="1"/>
      <c r="BC601" s="1"/>
      <c r="BD601" s="1"/>
    </row>
    <row r="602" spans="3:56" x14ac:dyDescent="0.2">
      <c r="C602" s="2" t="s">
        <v>49</v>
      </c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  <c r="AI602" s="1"/>
      <c r="AJ602" s="1"/>
      <c r="AK602" s="1"/>
      <c r="AL602" s="1"/>
      <c r="AM602" s="1"/>
      <c r="AN602" s="1"/>
      <c r="AO602" s="1"/>
      <c r="AP602" s="1"/>
      <c r="AQ602" s="1"/>
      <c r="AR602" s="1"/>
      <c r="AS602" s="1"/>
      <c r="AT602" s="1"/>
      <c r="AU602" s="1"/>
      <c r="AV602" s="1"/>
      <c r="AW602" s="1"/>
      <c r="AX602" s="1"/>
      <c r="AY602" s="1"/>
      <c r="AZ602" s="1"/>
      <c r="BA602" s="1"/>
      <c r="BB602" s="1"/>
      <c r="BC602" s="1"/>
      <c r="BD602" s="1"/>
    </row>
    <row r="603" spans="3:56" x14ac:dyDescent="0.2">
      <c r="C603" s="2" t="s">
        <v>50</v>
      </c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  <c r="AI603" s="1"/>
      <c r="AJ603" s="1"/>
      <c r="AK603" s="1"/>
      <c r="AL603" s="1"/>
      <c r="AM603" s="1"/>
      <c r="AN603" s="1"/>
      <c r="AO603" s="1"/>
      <c r="AP603" s="1"/>
      <c r="AQ603" s="1"/>
      <c r="AR603" s="1"/>
      <c r="AS603" s="1"/>
      <c r="AT603" s="1"/>
      <c r="AU603" s="1"/>
      <c r="AV603" s="1"/>
      <c r="AW603" s="1"/>
      <c r="AX603" s="1"/>
      <c r="AY603" s="1"/>
      <c r="AZ603" s="1"/>
      <c r="BA603" s="1"/>
      <c r="BB603" s="1"/>
      <c r="BC603" s="1"/>
      <c r="BD603" s="1"/>
    </row>
    <row r="604" spans="3:56" x14ac:dyDescent="0.2">
      <c r="C604" s="2" t="s">
        <v>51</v>
      </c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  <c r="AI604" s="1"/>
      <c r="AJ604" s="1"/>
      <c r="AK604" s="1"/>
      <c r="AL604" s="1"/>
      <c r="AM604" s="1"/>
      <c r="AN604" s="1"/>
      <c r="AO604" s="1"/>
      <c r="AP604" s="1"/>
      <c r="AQ604" s="1"/>
      <c r="AR604" s="1"/>
      <c r="AS604" s="1"/>
      <c r="AT604" s="1"/>
      <c r="AU604" s="1"/>
      <c r="AV604" s="1"/>
      <c r="AW604" s="1"/>
      <c r="AX604" s="1"/>
      <c r="AY604" s="1"/>
      <c r="AZ604" s="1"/>
      <c r="BA604" s="1"/>
      <c r="BB604" s="1"/>
      <c r="BC604" s="1"/>
      <c r="BD604" s="1"/>
    </row>
    <row r="605" spans="3:56" x14ac:dyDescent="0.2">
      <c r="C605" s="2" t="s">
        <v>52</v>
      </c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  <c r="AI605" s="1"/>
      <c r="AJ605" s="1"/>
      <c r="AK605" s="1"/>
      <c r="AL605" s="1"/>
      <c r="AM605" s="1"/>
      <c r="AN605" s="1"/>
      <c r="AO605" s="1"/>
      <c r="AP605" s="1"/>
      <c r="AQ605" s="1"/>
      <c r="AR605" s="1"/>
      <c r="AS605" s="1"/>
      <c r="AT605" s="1"/>
      <c r="AU605" s="1"/>
      <c r="AV605" s="1"/>
      <c r="AW605" s="1"/>
      <c r="AX605" s="1"/>
      <c r="AY605" s="1"/>
      <c r="AZ605" s="1"/>
      <c r="BA605" s="1"/>
      <c r="BB605" s="1"/>
      <c r="BC605" s="1"/>
      <c r="BD605" s="1"/>
    </row>
    <row r="606" spans="3:56" x14ac:dyDescent="0.2">
      <c r="C606" s="2" t="s">
        <v>53</v>
      </c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  <c r="AI606" s="1"/>
      <c r="AJ606" s="1"/>
      <c r="AK606" s="1"/>
      <c r="AL606" s="1"/>
      <c r="AM606" s="1"/>
      <c r="AN606" s="1"/>
      <c r="AO606" s="1"/>
      <c r="AP606" s="1"/>
      <c r="AQ606" s="1"/>
      <c r="AR606" s="1"/>
      <c r="AS606" s="1"/>
      <c r="AT606" s="1"/>
      <c r="AU606" s="1"/>
      <c r="AV606" s="1"/>
      <c r="AW606" s="1"/>
      <c r="AX606" s="1"/>
      <c r="AY606" s="1"/>
      <c r="AZ606" s="1"/>
      <c r="BA606" s="1"/>
      <c r="BB606" s="1"/>
      <c r="BC606" s="1"/>
      <c r="BD606" s="1"/>
    </row>
    <row r="607" spans="3:56" x14ac:dyDescent="0.2">
      <c r="C607" s="2" t="s">
        <v>54</v>
      </c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  <c r="AI607" s="1"/>
      <c r="AJ607" s="1"/>
      <c r="AK607" s="1"/>
      <c r="AL607" s="1"/>
      <c r="AM607" s="1"/>
      <c r="AN607" s="1"/>
      <c r="AO607" s="1"/>
      <c r="AP607" s="1"/>
      <c r="AQ607" s="1"/>
      <c r="AR607" s="1"/>
      <c r="AS607" s="1"/>
      <c r="AT607" s="1"/>
      <c r="AU607" s="1"/>
      <c r="AV607" s="1"/>
      <c r="AW607" s="1"/>
      <c r="AX607" s="1"/>
      <c r="AY607" s="1"/>
      <c r="AZ607" s="1"/>
      <c r="BA607" s="1"/>
      <c r="BB607" s="1"/>
      <c r="BC607" s="1"/>
      <c r="BD607" s="1"/>
    </row>
    <row r="608" spans="3:56" x14ac:dyDescent="0.2">
      <c r="C608" s="2" t="s">
        <v>55</v>
      </c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"/>
      <c r="AI608" s="1"/>
      <c r="AJ608" s="1"/>
      <c r="AK608" s="1"/>
      <c r="AL608" s="1"/>
      <c r="AM608" s="1"/>
      <c r="AN608" s="1"/>
      <c r="AO608" s="1"/>
      <c r="AP608" s="1"/>
      <c r="AQ608" s="1"/>
      <c r="AR608" s="1"/>
      <c r="AS608" s="1"/>
      <c r="AT608" s="1"/>
      <c r="AU608" s="1"/>
      <c r="AV608" s="1"/>
      <c r="AW608" s="1"/>
      <c r="AX608" s="1"/>
      <c r="AY608" s="1"/>
      <c r="AZ608" s="1"/>
      <c r="BA608" s="1"/>
      <c r="BB608" s="1"/>
      <c r="BC608" s="1"/>
      <c r="BD608" s="1"/>
    </row>
    <row r="609" spans="3:56" x14ac:dyDescent="0.2">
      <c r="C609" s="2" t="s">
        <v>56</v>
      </c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  <c r="AI609" s="1"/>
      <c r="AJ609" s="1"/>
      <c r="AK609" s="1"/>
      <c r="AL609" s="1"/>
      <c r="AM609" s="1"/>
      <c r="AN609" s="1"/>
      <c r="AO609" s="1"/>
      <c r="AP609" s="1"/>
      <c r="AQ609" s="1"/>
      <c r="AR609" s="1"/>
      <c r="AS609" s="1"/>
      <c r="AT609" s="1"/>
      <c r="AU609" s="1"/>
      <c r="AV609" s="1"/>
      <c r="AW609" s="1"/>
      <c r="AX609" s="1"/>
      <c r="AY609" s="1"/>
      <c r="AZ609" s="1"/>
      <c r="BA609" s="1"/>
      <c r="BB609" s="1"/>
      <c r="BC609" s="1"/>
      <c r="BD609" s="1"/>
    </row>
    <row r="610" spans="3:56" x14ac:dyDescent="0.2">
      <c r="C610" s="2" t="s">
        <v>57</v>
      </c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  <c r="AI610" s="1"/>
      <c r="AJ610" s="1"/>
      <c r="AK610" s="1"/>
      <c r="AL610" s="1"/>
      <c r="AM610" s="1"/>
      <c r="AN610" s="1"/>
      <c r="AO610" s="1"/>
      <c r="AP610" s="1"/>
      <c r="AQ610" s="1"/>
      <c r="AR610" s="1"/>
      <c r="AS610" s="1"/>
      <c r="AT610" s="1"/>
      <c r="AU610" s="1"/>
      <c r="AV610" s="1"/>
      <c r="AW610" s="1"/>
      <c r="AX610" s="1"/>
      <c r="AY610" s="1"/>
      <c r="AZ610" s="1"/>
      <c r="BA610" s="1"/>
      <c r="BB610" s="1"/>
      <c r="BC610" s="1"/>
      <c r="BD610" s="1"/>
    </row>
    <row r="611" spans="3:56" x14ac:dyDescent="0.2">
      <c r="C611" s="2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  <c r="AI611" s="1"/>
      <c r="AJ611" s="1"/>
      <c r="AK611" s="1"/>
      <c r="AL611" s="1"/>
      <c r="AM611" s="1"/>
      <c r="AN611" s="1"/>
      <c r="AO611" s="1"/>
      <c r="AP611" s="1"/>
      <c r="AQ611" s="1"/>
      <c r="AR611" s="1"/>
      <c r="AS611" s="1"/>
      <c r="AT611" s="1"/>
      <c r="AU611" s="1"/>
      <c r="AV611" s="1"/>
      <c r="AW611" s="1"/>
      <c r="AX611" s="1"/>
      <c r="AY611" s="1"/>
      <c r="AZ611" s="1"/>
      <c r="BA611" s="1"/>
      <c r="BB611" s="1"/>
      <c r="BC611" s="1"/>
      <c r="BD611" s="1"/>
    </row>
    <row r="612" spans="3:56" x14ac:dyDescent="0.2">
      <c r="C612" s="2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  <c r="AI612" s="1"/>
      <c r="AJ612" s="1"/>
      <c r="AK612" s="1"/>
      <c r="AL612" s="1"/>
      <c r="AM612" s="1"/>
      <c r="AN612" s="1"/>
      <c r="AO612" s="1"/>
      <c r="AP612" s="1"/>
      <c r="AQ612" s="1"/>
      <c r="AR612" s="1"/>
      <c r="AS612" s="1"/>
      <c r="AT612" s="1"/>
      <c r="AU612" s="1"/>
      <c r="AV612" s="1"/>
      <c r="AW612" s="1"/>
      <c r="AX612" s="1"/>
      <c r="AY612" s="1"/>
      <c r="AZ612" s="1"/>
      <c r="BA612" s="1"/>
      <c r="BB612" s="1"/>
      <c r="BC612" s="1"/>
      <c r="BD612" s="1"/>
    </row>
    <row r="615" spans="3:56" x14ac:dyDescent="0.2">
      <c r="C615" s="198" t="s">
        <v>44</v>
      </c>
      <c r="D615" s="198"/>
      <c r="E615" s="198"/>
      <c r="F615" s="198"/>
      <c r="G615" s="198"/>
      <c r="H615" s="198"/>
      <c r="I615" s="198"/>
      <c r="J615" s="198"/>
      <c r="K615" s="198"/>
      <c r="L615" s="198"/>
      <c r="M615" s="198"/>
      <c r="N615" s="198"/>
      <c r="O615" s="198"/>
      <c r="P615" s="198"/>
      <c r="Q615" s="198"/>
      <c r="R615" s="198"/>
      <c r="S615" s="198"/>
      <c r="T615" s="198"/>
      <c r="U615" s="198"/>
      <c r="V615" s="198"/>
      <c r="W615" s="198"/>
      <c r="X615" s="198"/>
      <c r="Y615" s="198"/>
      <c r="Z615" s="198"/>
      <c r="AA615" s="198"/>
      <c r="AB615" s="198"/>
      <c r="AC615" s="198"/>
      <c r="AD615" s="198"/>
      <c r="AE615" s="198"/>
      <c r="AF615" s="198"/>
      <c r="AG615" s="198"/>
      <c r="AH615" s="198"/>
      <c r="AI615" s="198"/>
      <c r="AJ615" s="198"/>
      <c r="AK615" s="198"/>
      <c r="AL615" s="198"/>
      <c r="AM615" s="198"/>
      <c r="AN615" s="198"/>
      <c r="AO615" s="198"/>
      <c r="AP615" s="198"/>
      <c r="AQ615" s="198"/>
      <c r="AR615" s="198"/>
      <c r="AS615" s="198"/>
      <c r="AT615" s="198"/>
      <c r="AU615" s="198"/>
      <c r="AV615" s="198"/>
      <c r="AW615" s="198"/>
      <c r="AX615" s="198"/>
      <c r="AY615" s="198"/>
      <c r="AZ615" s="198"/>
      <c r="BA615" s="198"/>
      <c r="BB615" s="198"/>
      <c r="BC615" s="198"/>
      <c r="BD615" s="198"/>
    </row>
    <row r="616" spans="3:56" x14ac:dyDescent="0.2">
      <c r="C616" s="198"/>
      <c r="D616" s="198"/>
      <c r="E616" s="198"/>
      <c r="F616" s="198"/>
      <c r="G616" s="198"/>
      <c r="H616" s="198"/>
      <c r="I616" s="198"/>
      <c r="J616" s="198"/>
      <c r="K616" s="198"/>
      <c r="L616" s="198"/>
      <c r="M616" s="198"/>
      <c r="N616" s="198"/>
      <c r="O616" s="198"/>
      <c r="P616" s="198"/>
      <c r="Q616" s="198"/>
      <c r="R616" s="198"/>
      <c r="S616" s="198"/>
      <c r="T616" s="198"/>
      <c r="U616" s="198"/>
      <c r="V616" s="198"/>
      <c r="W616" s="198"/>
      <c r="X616" s="198"/>
      <c r="Y616" s="198"/>
      <c r="Z616" s="198"/>
      <c r="AA616" s="198"/>
      <c r="AB616" s="198"/>
      <c r="AC616" s="198"/>
      <c r="AD616" s="198"/>
      <c r="AE616" s="198"/>
      <c r="AF616" s="198"/>
      <c r="AG616" s="198"/>
      <c r="AH616" s="198"/>
      <c r="AI616" s="198"/>
      <c r="AJ616" s="198"/>
      <c r="AK616" s="198"/>
      <c r="AL616" s="198"/>
      <c r="AM616" s="198"/>
      <c r="AN616" s="198"/>
      <c r="AO616" s="198"/>
      <c r="AP616" s="198"/>
      <c r="AQ616" s="198"/>
      <c r="AR616" s="198"/>
      <c r="AS616" s="198"/>
      <c r="AT616" s="198"/>
      <c r="AU616" s="198"/>
      <c r="AV616" s="198"/>
      <c r="AW616" s="198"/>
      <c r="AX616" s="198"/>
      <c r="AY616" s="198"/>
      <c r="AZ616" s="198"/>
      <c r="BA616" s="198"/>
      <c r="BB616" s="198"/>
      <c r="BC616" s="198"/>
      <c r="BD616" s="198"/>
    </row>
    <row r="617" spans="3:56" ht="23.25" x14ac:dyDescent="0.2">
      <c r="C617" s="199" t="s">
        <v>41</v>
      </c>
      <c r="D617" s="199"/>
      <c r="E617" s="199"/>
      <c r="F617" s="199"/>
      <c r="G617" s="199"/>
      <c r="H617" s="199"/>
      <c r="I617" s="199"/>
      <c r="J617" s="199"/>
      <c r="K617" s="199"/>
      <c r="L617" s="199"/>
      <c r="M617" s="199"/>
      <c r="N617" s="199"/>
      <c r="O617" s="199"/>
      <c r="P617" s="199"/>
      <c r="Q617" s="199"/>
      <c r="R617" s="199"/>
      <c r="S617" s="199"/>
      <c r="T617" s="199"/>
      <c r="U617" s="199"/>
      <c r="V617" s="199"/>
      <c r="W617" s="199"/>
      <c r="X617" s="199"/>
      <c r="Y617" s="199"/>
      <c r="Z617" s="199"/>
      <c r="AA617" s="199"/>
      <c r="AB617" s="199"/>
      <c r="AC617" s="199"/>
      <c r="AD617" s="199"/>
      <c r="AE617" s="199" t="s">
        <v>42</v>
      </c>
      <c r="AF617" s="199"/>
      <c r="AG617" s="199"/>
      <c r="AH617" s="199"/>
      <c r="AI617" s="199"/>
      <c r="AJ617" s="199"/>
      <c r="AK617" s="199"/>
      <c r="AL617" s="199"/>
      <c r="AM617" s="199"/>
      <c r="AN617" s="199"/>
      <c r="AO617" s="199"/>
      <c r="AP617" s="199"/>
      <c r="AQ617" s="199"/>
      <c r="AR617" s="199"/>
      <c r="AS617" s="199"/>
      <c r="AT617" s="199"/>
      <c r="AU617" s="199"/>
      <c r="AV617" s="199"/>
      <c r="AW617" s="199"/>
      <c r="AX617" s="199"/>
      <c r="AY617" s="199"/>
      <c r="AZ617" s="199"/>
      <c r="BA617" s="199"/>
      <c r="BB617" s="199"/>
      <c r="BC617" s="199"/>
      <c r="BD617" s="199"/>
    </row>
    <row r="618" spans="3:56" x14ac:dyDescent="0.2">
      <c r="C618" s="197" t="s">
        <v>0</v>
      </c>
      <c r="D618" s="197" t="s">
        <v>1</v>
      </c>
      <c r="E618" s="197" t="s">
        <v>2</v>
      </c>
      <c r="F618" s="197" t="s">
        <v>3</v>
      </c>
      <c r="G618" s="197" t="s">
        <v>4</v>
      </c>
      <c r="H618" s="197" t="s">
        <v>5</v>
      </c>
      <c r="I618" s="197" t="s">
        <v>6</v>
      </c>
      <c r="J618" s="197" t="s">
        <v>7</v>
      </c>
      <c r="K618" s="197" t="s">
        <v>8</v>
      </c>
      <c r="L618" s="197" t="s">
        <v>9</v>
      </c>
      <c r="M618" s="197" t="s">
        <v>10</v>
      </c>
      <c r="N618" s="197" t="s">
        <v>11</v>
      </c>
      <c r="O618" s="4"/>
      <c r="P618" s="197" t="s">
        <v>40</v>
      </c>
      <c r="Q618" s="197"/>
      <c r="R618" s="197"/>
      <c r="S618" s="197"/>
      <c r="T618" s="197"/>
      <c r="U618" s="197"/>
      <c r="V618" s="197"/>
      <c r="W618" s="197" t="s">
        <v>13</v>
      </c>
      <c r="X618" s="197" t="s">
        <v>14</v>
      </c>
      <c r="Y618" s="197" t="s">
        <v>15</v>
      </c>
      <c r="Z618" s="197" t="s">
        <v>16</v>
      </c>
      <c r="AA618" s="197" t="s">
        <v>17</v>
      </c>
      <c r="AB618" s="197" t="s">
        <v>18</v>
      </c>
      <c r="AC618" s="197" t="s">
        <v>19</v>
      </c>
      <c r="AD618" s="197" t="s">
        <v>20</v>
      </c>
      <c r="AE618" s="197" t="s">
        <v>21</v>
      </c>
      <c r="AF618" s="197" t="s">
        <v>22</v>
      </c>
      <c r="AG618" s="197" t="s">
        <v>23</v>
      </c>
      <c r="AH618" s="197" t="s">
        <v>24</v>
      </c>
      <c r="AI618" s="197" t="s">
        <v>25</v>
      </c>
      <c r="AJ618" s="197" t="s">
        <v>26</v>
      </c>
      <c r="AK618" s="197" t="s">
        <v>27</v>
      </c>
      <c r="AL618" s="197" t="s">
        <v>28</v>
      </c>
      <c r="AM618" s="197" t="s">
        <v>29</v>
      </c>
      <c r="AN618" s="197" t="s">
        <v>1</v>
      </c>
      <c r="AO618" s="197" t="s">
        <v>30</v>
      </c>
      <c r="AP618" s="5"/>
      <c r="AQ618" s="197" t="s">
        <v>31</v>
      </c>
      <c r="AR618" s="197" t="s">
        <v>32</v>
      </c>
      <c r="AS618" s="197" t="s">
        <v>33</v>
      </c>
      <c r="AT618" s="197" t="s">
        <v>34</v>
      </c>
      <c r="AU618" s="197" t="s">
        <v>35</v>
      </c>
      <c r="AV618" s="197" t="s">
        <v>36</v>
      </c>
      <c r="AW618" s="197"/>
      <c r="AX618" s="197"/>
      <c r="AY618" s="197" t="s">
        <v>37</v>
      </c>
      <c r="AZ618" s="197" t="s">
        <v>38</v>
      </c>
      <c r="BA618" s="5"/>
      <c r="BB618" s="5"/>
      <c r="BC618" s="5"/>
      <c r="BD618" s="197" t="s">
        <v>39</v>
      </c>
    </row>
    <row r="619" spans="3:56" x14ac:dyDescent="0.2">
      <c r="C619" s="197"/>
      <c r="D619" s="197"/>
      <c r="E619" s="197"/>
      <c r="F619" s="197"/>
      <c r="G619" s="197"/>
      <c r="H619" s="197"/>
      <c r="I619" s="197"/>
      <c r="J619" s="197"/>
      <c r="K619" s="197"/>
      <c r="L619" s="197"/>
      <c r="M619" s="197"/>
      <c r="N619" s="197"/>
      <c r="O619" s="4"/>
      <c r="P619" s="3">
        <v>2013</v>
      </c>
      <c r="Q619" s="3">
        <v>2014</v>
      </c>
      <c r="R619" s="3">
        <v>2015</v>
      </c>
      <c r="S619" s="3">
        <v>2016</v>
      </c>
      <c r="T619" s="3"/>
      <c r="U619" s="3"/>
      <c r="V619" s="3" t="s">
        <v>12</v>
      </c>
      <c r="W619" s="197"/>
      <c r="X619" s="197"/>
      <c r="Y619" s="197"/>
      <c r="Z619" s="197"/>
      <c r="AA619" s="197"/>
      <c r="AB619" s="197"/>
      <c r="AC619" s="197"/>
      <c r="AD619" s="197"/>
      <c r="AE619" s="197"/>
      <c r="AF619" s="197"/>
      <c r="AG619" s="197"/>
      <c r="AH619" s="197"/>
      <c r="AI619" s="197"/>
      <c r="AJ619" s="197"/>
      <c r="AK619" s="197"/>
      <c r="AL619" s="197"/>
      <c r="AM619" s="197"/>
      <c r="AN619" s="197"/>
      <c r="AO619" s="197"/>
      <c r="AP619" s="5"/>
      <c r="AQ619" s="197"/>
      <c r="AR619" s="197"/>
      <c r="AS619" s="197"/>
      <c r="AT619" s="197"/>
      <c r="AU619" s="197"/>
      <c r="AV619" s="197"/>
      <c r="AW619" s="197"/>
      <c r="AX619" s="197"/>
      <c r="AY619" s="197"/>
      <c r="AZ619" s="197"/>
      <c r="BA619" s="5"/>
      <c r="BB619" s="5"/>
      <c r="BC619" s="5"/>
      <c r="BD619" s="197"/>
    </row>
    <row r="620" spans="3:56" x14ac:dyDescent="0.2">
      <c r="C620" s="2" t="s">
        <v>45</v>
      </c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  <c r="AI620" s="1"/>
      <c r="AJ620" s="1"/>
      <c r="AK620" s="1"/>
      <c r="AL620" s="1"/>
      <c r="AM620" s="1"/>
      <c r="AN620" s="1"/>
      <c r="AO620" s="1"/>
      <c r="AP620" s="1"/>
      <c r="AQ620" s="1"/>
      <c r="AR620" s="1"/>
      <c r="AS620" s="1"/>
      <c r="AT620" s="1"/>
      <c r="AU620" s="1"/>
      <c r="AV620" s="1"/>
      <c r="AW620" s="1"/>
      <c r="AX620" s="1"/>
      <c r="AY620" s="1"/>
      <c r="AZ620" s="1"/>
      <c r="BA620" s="1"/>
      <c r="BB620" s="1"/>
      <c r="BC620" s="1"/>
      <c r="BD620" s="1"/>
    </row>
    <row r="621" spans="3:56" x14ac:dyDescent="0.2">
      <c r="C621" s="2" t="s">
        <v>46</v>
      </c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  <c r="AI621" s="1"/>
      <c r="AJ621" s="1"/>
      <c r="AK621" s="1"/>
      <c r="AL621" s="1"/>
      <c r="AM621" s="1"/>
      <c r="AN621" s="1"/>
      <c r="AO621" s="1"/>
      <c r="AP621" s="1"/>
      <c r="AQ621" s="1"/>
      <c r="AR621" s="1"/>
      <c r="AS621" s="1"/>
      <c r="AT621" s="1"/>
      <c r="AU621" s="1"/>
      <c r="AV621" s="1"/>
      <c r="AW621" s="1"/>
      <c r="AX621" s="1"/>
      <c r="AY621" s="1"/>
      <c r="AZ621" s="1"/>
      <c r="BA621" s="1"/>
      <c r="BB621" s="1"/>
      <c r="BC621" s="1"/>
      <c r="BD621" s="1"/>
    </row>
    <row r="622" spans="3:56" x14ac:dyDescent="0.2">
      <c r="C622" s="2" t="s">
        <v>47</v>
      </c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  <c r="AI622" s="1"/>
      <c r="AJ622" s="1"/>
      <c r="AK622" s="1"/>
      <c r="AL622" s="1"/>
      <c r="AM622" s="1"/>
      <c r="AN622" s="1"/>
      <c r="AO622" s="1"/>
      <c r="AP622" s="1"/>
      <c r="AQ622" s="1"/>
      <c r="AR622" s="1"/>
      <c r="AS622" s="1"/>
      <c r="AT622" s="1"/>
      <c r="AU622" s="1"/>
      <c r="AV622" s="1"/>
      <c r="AW622" s="1"/>
      <c r="AX622" s="1"/>
      <c r="AY622" s="1"/>
      <c r="AZ622" s="1"/>
      <c r="BA622" s="1"/>
      <c r="BB622" s="1"/>
      <c r="BC622" s="1"/>
      <c r="BD622" s="1"/>
    </row>
    <row r="623" spans="3:56" x14ac:dyDescent="0.2">
      <c r="C623" s="2" t="s">
        <v>48</v>
      </c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  <c r="AI623" s="1"/>
      <c r="AJ623" s="1"/>
      <c r="AK623" s="1"/>
      <c r="AL623" s="1"/>
      <c r="AM623" s="1"/>
      <c r="AN623" s="1"/>
      <c r="AO623" s="1"/>
      <c r="AP623" s="1"/>
      <c r="AQ623" s="1"/>
      <c r="AR623" s="1"/>
      <c r="AS623" s="1"/>
      <c r="AT623" s="1"/>
      <c r="AU623" s="1"/>
      <c r="AV623" s="1"/>
      <c r="AW623" s="1"/>
      <c r="AX623" s="1"/>
      <c r="AY623" s="1"/>
      <c r="AZ623" s="1"/>
      <c r="BA623" s="1"/>
      <c r="BB623" s="1"/>
      <c r="BC623" s="1"/>
      <c r="BD623" s="1"/>
    </row>
    <row r="624" spans="3:56" x14ac:dyDescent="0.2">
      <c r="C624" s="2" t="s">
        <v>49</v>
      </c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  <c r="AI624" s="1"/>
      <c r="AJ624" s="1"/>
      <c r="AK624" s="1"/>
      <c r="AL624" s="1"/>
      <c r="AM624" s="1"/>
      <c r="AN624" s="1"/>
      <c r="AO624" s="1"/>
      <c r="AP624" s="1"/>
      <c r="AQ624" s="1"/>
      <c r="AR624" s="1"/>
      <c r="AS624" s="1"/>
      <c r="AT624" s="1"/>
      <c r="AU624" s="1"/>
      <c r="AV624" s="1"/>
      <c r="AW624" s="1"/>
      <c r="AX624" s="1"/>
      <c r="AY624" s="1"/>
      <c r="AZ624" s="1"/>
      <c r="BA624" s="1"/>
      <c r="BB624" s="1"/>
      <c r="BC624" s="1"/>
      <c r="BD624" s="1"/>
    </row>
    <row r="625" spans="3:56" x14ac:dyDescent="0.2">
      <c r="C625" s="2" t="s">
        <v>50</v>
      </c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  <c r="AI625" s="1"/>
      <c r="AJ625" s="1"/>
      <c r="AK625" s="1"/>
      <c r="AL625" s="1"/>
      <c r="AM625" s="1"/>
      <c r="AN625" s="1"/>
      <c r="AO625" s="1"/>
      <c r="AP625" s="1"/>
      <c r="AQ625" s="1"/>
      <c r="AR625" s="1"/>
      <c r="AS625" s="1"/>
      <c r="AT625" s="1"/>
      <c r="AU625" s="1"/>
      <c r="AV625" s="1"/>
      <c r="AW625" s="1"/>
      <c r="AX625" s="1"/>
      <c r="AY625" s="1"/>
      <c r="AZ625" s="1"/>
      <c r="BA625" s="1"/>
      <c r="BB625" s="1"/>
      <c r="BC625" s="1"/>
      <c r="BD625" s="1"/>
    </row>
    <row r="626" spans="3:56" x14ac:dyDescent="0.2">
      <c r="C626" s="2" t="s">
        <v>51</v>
      </c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  <c r="AI626" s="1"/>
      <c r="AJ626" s="1"/>
      <c r="AK626" s="1"/>
      <c r="AL626" s="1"/>
      <c r="AM626" s="1"/>
      <c r="AN626" s="1"/>
      <c r="AO626" s="1"/>
      <c r="AP626" s="1"/>
      <c r="AQ626" s="1"/>
      <c r="AR626" s="1"/>
      <c r="AS626" s="1"/>
      <c r="AT626" s="1"/>
      <c r="AU626" s="1"/>
      <c r="AV626" s="1"/>
      <c r="AW626" s="1"/>
      <c r="AX626" s="1"/>
      <c r="AY626" s="1"/>
      <c r="AZ626" s="1"/>
      <c r="BA626" s="1"/>
      <c r="BB626" s="1"/>
      <c r="BC626" s="1"/>
      <c r="BD626" s="1"/>
    </row>
    <row r="627" spans="3:56" x14ac:dyDescent="0.2">
      <c r="C627" s="2" t="s">
        <v>52</v>
      </c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  <c r="AI627" s="1"/>
      <c r="AJ627" s="1"/>
      <c r="AK627" s="1"/>
      <c r="AL627" s="1"/>
      <c r="AM627" s="1"/>
      <c r="AN627" s="1"/>
      <c r="AO627" s="1"/>
      <c r="AP627" s="1"/>
      <c r="AQ627" s="1"/>
      <c r="AR627" s="1"/>
      <c r="AS627" s="1"/>
      <c r="AT627" s="1"/>
      <c r="AU627" s="1"/>
      <c r="AV627" s="1"/>
      <c r="AW627" s="1"/>
      <c r="AX627" s="1"/>
      <c r="AY627" s="1"/>
      <c r="AZ627" s="1"/>
      <c r="BA627" s="1"/>
      <c r="BB627" s="1"/>
      <c r="BC627" s="1"/>
      <c r="BD627" s="1"/>
    </row>
    <row r="628" spans="3:56" x14ac:dyDescent="0.2">
      <c r="C628" s="2" t="s">
        <v>53</v>
      </c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  <c r="AI628" s="1"/>
      <c r="AJ628" s="1"/>
      <c r="AK628" s="1"/>
      <c r="AL628" s="1"/>
      <c r="AM628" s="1"/>
      <c r="AN628" s="1"/>
      <c r="AO628" s="1"/>
      <c r="AP628" s="1"/>
      <c r="AQ628" s="1"/>
      <c r="AR628" s="1"/>
      <c r="AS628" s="1"/>
      <c r="AT628" s="1"/>
      <c r="AU628" s="1"/>
      <c r="AV628" s="1"/>
      <c r="AW628" s="1"/>
      <c r="AX628" s="1"/>
      <c r="AY628" s="1"/>
      <c r="AZ628" s="1"/>
      <c r="BA628" s="1"/>
      <c r="BB628" s="1"/>
      <c r="BC628" s="1"/>
      <c r="BD628" s="1"/>
    </row>
    <row r="629" spans="3:56" x14ac:dyDescent="0.2">
      <c r="C629" s="2" t="s">
        <v>54</v>
      </c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  <c r="AI629" s="1"/>
      <c r="AJ629" s="1"/>
      <c r="AK629" s="1"/>
      <c r="AL629" s="1"/>
      <c r="AM629" s="1"/>
      <c r="AN629" s="1"/>
      <c r="AO629" s="1"/>
      <c r="AP629" s="1"/>
      <c r="AQ629" s="1"/>
      <c r="AR629" s="1"/>
      <c r="AS629" s="1"/>
      <c r="AT629" s="1"/>
      <c r="AU629" s="1"/>
      <c r="AV629" s="1"/>
      <c r="AW629" s="1"/>
      <c r="AX629" s="1"/>
      <c r="AY629" s="1"/>
      <c r="AZ629" s="1"/>
      <c r="BA629" s="1"/>
      <c r="BB629" s="1"/>
      <c r="BC629" s="1"/>
      <c r="BD629" s="1"/>
    </row>
    <row r="630" spans="3:56" x14ac:dyDescent="0.2">
      <c r="C630" s="2" t="s">
        <v>55</v>
      </c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  <c r="AI630" s="1"/>
      <c r="AJ630" s="1"/>
      <c r="AK630" s="1"/>
      <c r="AL630" s="1"/>
      <c r="AM630" s="1"/>
      <c r="AN630" s="1"/>
      <c r="AO630" s="1"/>
      <c r="AP630" s="1"/>
      <c r="AQ630" s="1"/>
      <c r="AR630" s="1"/>
      <c r="AS630" s="1"/>
      <c r="AT630" s="1"/>
      <c r="AU630" s="1"/>
      <c r="AV630" s="1"/>
      <c r="AW630" s="1"/>
      <c r="AX630" s="1"/>
      <c r="AY630" s="1"/>
      <c r="AZ630" s="1"/>
      <c r="BA630" s="1"/>
      <c r="BB630" s="1"/>
      <c r="BC630" s="1"/>
      <c r="BD630" s="1"/>
    </row>
    <row r="631" spans="3:56" x14ac:dyDescent="0.2">
      <c r="C631" s="2" t="s">
        <v>56</v>
      </c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  <c r="AI631" s="1"/>
      <c r="AJ631" s="1"/>
      <c r="AK631" s="1"/>
      <c r="AL631" s="1"/>
      <c r="AM631" s="1"/>
      <c r="AN631" s="1"/>
      <c r="AO631" s="1"/>
      <c r="AP631" s="1"/>
      <c r="AQ631" s="1"/>
      <c r="AR631" s="1"/>
      <c r="AS631" s="1"/>
      <c r="AT631" s="1"/>
      <c r="AU631" s="1"/>
      <c r="AV631" s="1"/>
      <c r="AW631" s="1"/>
      <c r="AX631" s="1"/>
      <c r="AY631" s="1"/>
      <c r="AZ631" s="1"/>
      <c r="BA631" s="1"/>
      <c r="BB631" s="1"/>
      <c r="BC631" s="1"/>
      <c r="BD631" s="1"/>
    </row>
    <row r="632" spans="3:56" x14ac:dyDescent="0.2">
      <c r="C632" s="2" t="s">
        <v>57</v>
      </c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  <c r="AI632" s="1"/>
      <c r="AJ632" s="1"/>
      <c r="AK632" s="1"/>
      <c r="AL632" s="1"/>
      <c r="AM632" s="1"/>
      <c r="AN632" s="1"/>
      <c r="AO632" s="1"/>
      <c r="AP632" s="1"/>
      <c r="AQ632" s="1"/>
      <c r="AR632" s="1"/>
      <c r="AS632" s="1"/>
      <c r="AT632" s="1"/>
      <c r="AU632" s="1"/>
      <c r="AV632" s="1"/>
      <c r="AW632" s="1"/>
      <c r="AX632" s="1"/>
      <c r="AY632" s="1"/>
      <c r="AZ632" s="1"/>
      <c r="BA632" s="1"/>
      <c r="BB632" s="1"/>
      <c r="BC632" s="1"/>
      <c r="BD632" s="1"/>
    </row>
    <row r="633" spans="3:56" x14ac:dyDescent="0.2">
      <c r="C633" s="2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"/>
      <c r="AI633" s="1"/>
      <c r="AJ633" s="1"/>
      <c r="AK633" s="1"/>
      <c r="AL633" s="1"/>
      <c r="AM633" s="1"/>
      <c r="AN633" s="1"/>
      <c r="AO633" s="1"/>
      <c r="AP633" s="1"/>
      <c r="AQ633" s="1"/>
      <c r="AR633" s="1"/>
      <c r="AS633" s="1"/>
      <c r="AT633" s="1"/>
      <c r="AU633" s="1"/>
      <c r="AV633" s="1"/>
      <c r="AW633" s="1"/>
      <c r="AX633" s="1"/>
      <c r="AY633" s="1"/>
      <c r="AZ633" s="1"/>
      <c r="BA633" s="1"/>
      <c r="BB633" s="1"/>
      <c r="BC633" s="1"/>
      <c r="BD633" s="1"/>
    </row>
    <row r="634" spans="3:56" x14ac:dyDescent="0.2">
      <c r="C634" s="2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"/>
      <c r="AI634" s="1"/>
      <c r="AJ634" s="1"/>
      <c r="AK634" s="1"/>
      <c r="AL634" s="1"/>
      <c r="AM634" s="1"/>
      <c r="AN634" s="1"/>
      <c r="AO634" s="1"/>
      <c r="AP634" s="1"/>
      <c r="AQ634" s="1"/>
      <c r="AR634" s="1"/>
      <c r="AS634" s="1"/>
      <c r="AT634" s="1"/>
      <c r="AU634" s="1"/>
      <c r="AV634" s="1"/>
      <c r="AW634" s="1"/>
      <c r="AX634" s="1"/>
      <c r="AY634" s="1"/>
      <c r="AZ634" s="1"/>
      <c r="BA634" s="1"/>
      <c r="BB634" s="1"/>
      <c r="BC634" s="1"/>
      <c r="BD634" s="1"/>
    </row>
    <row r="638" spans="3:56" x14ac:dyDescent="0.2">
      <c r="C638" s="198" t="s">
        <v>44</v>
      </c>
      <c r="D638" s="198"/>
      <c r="E638" s="198"/>
      <c r="F638" s="198"/>
      <c r="G638" s="198"/>
      <c r="H638" s="198"/>
      <c r="I638" s="198"/>
      <c r="J638" s="198"/>
      <c r="K638" s="198"/>
      <c r="L638" s="198"/>
      <c r="M638" s="198"/>
      <c r="N638" s="198"/>
      <c r="O638" s="198"/>
      <c r="P638" s="198"/>
      <c r="Q638" s="198"/>
      <c r="R638" s="198"/>
      <c r="S638" s="198"/>
      <c r="T638" s="198"/>
      <c r="U638" s="198"/>
      <c r="V638" s="198"/>
      <c r="W638" s="198"/>
      <c r="X638" s="198"/>
      <c r="Y638" s="198"/>
      <c r="Z638" s="198"/>
      <c r="AA638" s="198"/>
      <c r="AB638" s="198"/>
      <c r="AC638" s="198"/>
      <c r="AD638" s="198"/>
      <c r="AE638" s="198"/>
      <c r="AF638" s="198"/>
      <c r="AG638" s="198"/>
      <c r="AH638" s="198"/>
      <c r="AI638" s="198"/>
      <c r="AJ638" s="198"/>
      <c r="AK638" s="198"/>
      <c r="AL638" s="198"/>
      <c r="AM638" s="198"/>
      <c r="AN638" s="198"/>
      <c r="AO638" s="198"/>
      <c r="AP638" s="198"/>
      <c r="AQ638" s="198"/>
      <c r="AR638" s="198"/>
      <c r="AS638" s="198"/>
      <c r="AT638" s="198"/>
      <c r="AU638" s="198"/>
      <c r="AV638" s="198"/>
      <c r="AW638" s="198"/>
      <c r="AX638" s="198"/>
      <c r="AY638" s="198"/>
      <c r="AZ638" s="198"/>
      <c r="BA638" s="198"/>
      <c r="BB638" s="198"/>
      <c r="BC638" s="198"/>
      <c r="BD638" s="198"/>
    </row>
    <row r="639" spans="3:56" x14ac:dyDescent="0.2">
      <c r="C639" s="198"/>
      <c r="D639" s="198"/>
      <c r="E639" s="198"/>
      <c r="F639" s="198"/>
      <c r="G639" s="198"/>
      <c r="H639" s="198"/>
      <c r="I639" s="198"/>
      <c r="J639" s="198"/>
      <c r="K639" s="198"/>
      <c r="L639" s="198"/>
      <c r="M639" s="198"/>
      <c r="N639" s="198"/>
      <c r="O639" s="198"/>
      <c r="P639" s="198"/>
      <c r="Q639" s="198"/>
      <c r="R639" s="198"/>
      <c r="S639" s="198"/>
      <c r="T639" s="198"/>
      <c r="U639" s="198"/>
      <c r="V639" s="198"/>
      <c r="W639" s="198"/>
      <c r="X639" s="198"/>
      <c r="Y639" s="198"/>
      <c r="Z639" s="198"/>
      <c r="AA639" s="198"/>
      <c r="AB639" s="198"/>
      <c r="AC639" s="198"/>
      <c r="AD639" s="198"/>
      <c r="AE639" s="198"/>
      <c r="AF639" s="198"/>
      <c r="AG639" s="198"/>
      <c r="AH639" s="198"/>
      <c r="AI639" s="198"/>
      <c r="AJ639" s="198"/>
      <c r="AK639" s="198"/>
      <c r="AL639" s="198"/>
      <c r="AM639" s="198"/>
      <c r="AN639" s="198"/>
      <c r="AO639" s="198"/>
      <c r="AP639" s="198"/>
      <c r="AQ639" s="198"/>
      <c r="AR639" s="198"/>
      <c r="AS639" s="198"/>
      <c r="AT639" s="198"/>
      <c r="AU639" s="198"/>
      <c r="AV639" s="198"/>
      <c r="AW639" s="198"/>
      <c r="AX639" s="198"/>
      <c r="AY639" s="198"/>
      <c r="AZ639" s="198"/>
      <c r="BA639" s="198"/>
      <c r="BB639" s="198"/>
      <c r="BC639" s="198"/>
      <c r="BD639" s="198"/>
    </row>
    <row r="640" spans="3:56" ht="23.25" x14ac:dyDescent="0.2">
      <c r="C640" s="199" t="s">
        <v>41</v>
      </c>
      <c r="D640" s="199"/>
      <c r="E640" s="199"/>
      <c r="F640" s="199"/>
      <c r="G640" s="199"/>
      <c r="H640" s="199"/>
      <c r="I640" s="199"/>
      <c r="J640" s="199"/>
      <c r="K640" s="199"/>
      <c r="L640" s="199"/>
      <c r="M640" s="199"/>
      <c r="N640" s="199"/>
      <c r="O640" s="199"/>
      <c r="P640" s="199"/>
      <c r="Q640" s="199"/>
      <c r="R640" s="199"/>
      <c r="S640" s="199"/>
      <c r="T640" s="199"/>
      <c r="U640" s="199"/>
      <c r="V640" s="199"/>
      <c r="W640" s="199"/>
      <c r="X640" s="199"/>
      <c r="Y640" s="199"/>
      <c r="Z640" s="199"/>
      <c r="AA640" s="199"/>
      <c r="AB640" s="199"/>
      <c r="AC640" s="199"/>
      <c r="AD640" s="199"/>
      <c r="AE640" s="199" t="s">
        <v>42</v>
      </c>
      <c r="AF640" s="199"/>
      <c r="AG640" s="199"/>
      <c r="AH640" s="199"/>
      <c r="AI640" s="199"/>
      <c r="AJ640" s="199"/>
      <c r="AK640" s="199"/>
      <c r="AL640" s="199"/>
      <c r="AM640" s="199"/>
      <c r="AN640" s="199"/>
      <c r="AO640" s="199"/>
      <c r="AP640" s="199"/>
      <c r="AQ640" s="199"/>
      <c r="AR640" s="199"/>
      <c r="AS640" s="199"/>
      <c r="AT640" s="199"/>
      <c r="AU640" s="199"/>
      <c r="AV640" s="199"/>
      <c r="AW640" s="199"/>
      <c r="AX640" s="199"/>
      <c r="AY640" s="199"/>
      <c r="AZ640" s="199"/>
      <c r="BA640" s="199"/>
      <c r="BB640" s="199"/>
      <c r="BC640" s="199"/>
      <c r="BD640" s="199"/>
    </row>
    <row r="641" spans="3:56" x14ac:dyDescent="0.2">
      <c r="C641" s="197" t="s">
        <v>0</v>
      </c>
      <c r="D641" s="197" t="s">
        <v>1</v>
      </c>
      <c r="E641" s="197" t="s">
        <v>2</v>
      </c>
      <c r="F641" s="197" t="s">
        <v>3</v>
      </c>
      <c r="G641" s="197" t="s">
        <v>4</v>
      </c>
      <c r="H641" s="197" t="s">
        <v>5</v>
      </c>
      <c r="I641" s="197" t="s">
        <v>6</v>
      </c>
      <c r="J641" s="197" t="s">
        <v>7</v>
      </c>
      <c r="K641" s="197" t="s">
        <v>8</v>
      </c>
      <c r="L641" s="197" t="s">
        <v>9</v>
      </c>
      <c r="M641" s="197" t="s">
        <v>10</v>
      </c>
      <c r="N641" s="197" t="s">
        <v>11</v>
      </c>
      <c r="O641" s="4"/>
      <c r="P641" s="197" t="s">
        <v>40</v>
      </c>
      <c r="Q641" s="197"/>
      <c r="R641" s="197"/>
      <c r="S641" s="197"/>
      <c r="T641" s="197"/>
      <c r="U641" s="197"/>
      <c r="V641" s="197"/>
      <c r="W641" s="197" t="s">
        <v>13</v>
      </c>
      <c r="X641" s="197" t="s">
        <v>14</v>
      </c>
      <c r="Y641" s="197" t="s">
        <v>15</v>
      </c>
      <c r="Z641" s="197" t="s">
        <v>16</v>
      </c>
      <c r="AA641" s="197" t="s">
        <v>17</v>
      </c>
      <c r="AB641" s="197" t="s">
        <v>18</v>
      </c>
      <c r="AC641" s="197" t="s">
        <v>19</v>
      </c>
      <c r="AD641" s="197" t="s">
        <v>20</v>
      </c>
      <c r="AE641" s="197" t="s">
        <v>21</v>
      </c>
      <c r="AF641" s="197" t="s">
        <v>22</v>
      </c>
      <c r="AG641" s="197" t="s">
        <v>23</v>
      </c>
      <c r="AH641" s="197" t="s">
        <v>24</v>
      </c>
      <c r="AI641" s="197" t="s">
        <v>25</v>
      </c>
      <c r="AJ641" s="197" t="s">
        <v>26</v>
      </c>
      <c r="AK641" s="197" t="s">
        <v>27</v>
      </c>
      <c r="AL641" s="197" t="s">
        <v>28</v>
      </c>
      <c r="AM641" s="197" t="s">
        <v>29</v>
      </c>
      <c r="AN641" s="197" t="s">
        <v>1</v>
      </c>
      <c r="AO641" s="197" t="s">
        <v>30</v>
      </c>
      <c r="AP641" s="5"/>
      <c r="AQ641" s="197" t="s">
        <v>31</v>
      </c>
      <c r="AR641" s="197" t="s">
        <v>32</v>
      </c>
      <c r="AS641" s="197" t="s">
        <v>33</v>
      </c>
      <c r="AT641" s="197" t="s">
        <v>34</v>
      </c>
      <c r="AU641" s="197" t="s">
        <v>35</v>
      </c>
      <c r="AV641" s="197" t="s">
        <v>36</v>
      </c>
      <c r="AW641" s="197"/>
      <c r="AX641" s="197"/>
      <c r="AY641" s="197" t="s">
        <v>37</v>
      </c>
      <c r="AZ641" s="197" t="s">
        <v>38</v>
      </c>
      <c r="BA641" s="5"/>
      <c r="BB641" s="5"/>
      <c r="BC641" s="5"/>
      <c r="BD641" s="197" t="s">
        <v>39</v>
      </c>
    </row>
    <row r="642" spans="3:56" x14ac:dyDescent="0.2">
      <c r="C642" s="197"/>
      <c r="D642" s="197"/>
      <c r="E642" s="197"/>
      <c r="F642" s="197"/>
      <c r="G642" s="197"/>
      <c r="H642" s="197"/>
      <c r="I642" s="197"/>
      <c r="J642" s="197"/>
      <c r="K642" s="197"/>
      <c r="L642" s="197"/>
      <c r="M642" s="197"/>
      <c r="N642" s="197"/>
      <c r="O642" s="4"/>
      <c r="P642" s="3">
        <v>2013</v>
      </c>
      <c r="Q642" s="3">
        <v>2014</v>
      </c>
      <c r="R642" s="3">
        <v>2015</v>
      </c>
      <c r="S642" s="3">
        <v>2016</v>
      </c>
      <c r="T642" s="3"/>
      <c r="U642" s="3"/>
      <c r="V642" s="3" t="s">
        <v>12</v>
      </c>
      <c r="W642" s="197"/>
      <c r="X642" s="197"/>
      <c r="Y642" s="197"/>
      <c r="Z642" s="197"/>
      <c r="AA642" s="197"/>
      <c r="AB642" s="197"/>
      <c r="AC642" s="197"/>
      <c r="AD642" s="197"/>
      <c r="AE642" s="197"/>
      <c r="AF642" s="197"/>
      <c r="AG642" s="197"/>
      <c r="AH642" s="197"/>
      <c r="AI642" s="197"/>
      <c r="AJ642" s="197"/>
      <c r="AK642" s="197"/>
      <c r="AL642" s="197"/>
      <c r="AM642" s="197"/>
      <c r="AN642" s="197"/>
      <c r="AO642" s="197"/>
      <c r="AP642" s="5"/>
      <c r="AQ642" s="197"/>
      <c r="AR642" s="197"/>
      <c r="AS642" s="197"/>
      <c r="AT642" s="197"/>
      <c r="AU642" s="197"/>
      <c r="AV642" s="197"/>
      <c r="AW642" s="197"/>
      <c r="AX642" s="197"/>
      <c r="AY642" s="197"/>
      <c r="AZ642" s="197"/>
      <c r="BA642" s="5"/>
      <c r="BB642" s="5"/>
      <c r="BC642" s="5"/>
      <c r="BD642" s="197"/>
    </row>
    <row r="643" spans="3:56" x14ac:dyDescent="0.2">
      <c r="C643" s="2" t="s">
        <v>45</v>
      </c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  <c r="AI643" s="1"/>
      <c r="AJ643" s="1"/>
      <c r="AK643" s="1"/>
      <c r="AL643" s="1"/>
      <c r="AM643" s="1"/>
      <c r="AN643" s="1"/>
      <c r="AO643" s="1"/>
      <c r="AP643" s="1"/>
      <c r="AQ643" s="1"/>
      <c r="AR643" s="1"/>
      <c r="AS643" s="1"/>
      <c r="AT643" s="1"/>
      <c r="AU643" s="1"/>
      <c r="AV643" s="1"/>
      <c r="AW643" s="1"/>
      <c r="AX643" s="1"/>
      <c r="AY643" s="1"/>
      <c r="AZ643" s="1"/>
      <c r="BA643" s="1"/>
      <c r="BB643" s="1"/>
      <c r="BC643" s="1"/>
      <c r="BD643" s="1"/>
    </row>
    <row r="644" spans="3:56" x14ac:dyDescent="0.2">
      <c r="C644" s="2" t="s">
        <v>46</v>
      </c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  <c r="AI644" s="1"/>
      <c r="AJ644" s="1"/>
      <c r="AK644" s="1"/>
      <c r="AL644" s="1"/>
      <c r="AM644" s="1"/>
      <c r="AN644" s="1"/>
      <c r="AO644" s="1"/>
      <c r="AP644" s="1"/>
      <c r="AQ644" s="1"/>
      <c r="AR644" s="1"/>
      <c r="AS644" s="1"/>
      <c r="AT644" s="1"/>
      <c r="AU644" s="1"/>
      <c r="AV644" s="1"/>
      <c r="AW644" s="1"/>
      <c r="AX644" s="1"/>
      <c r="AY644" s="1"/>
      <c r="AZ644" s="1"/>
      <c r="BA644" s="1"/>
      <c r="BB644" s="1"/>
      <c r="BC644" s="1"/>
      <c r="BD644" s="1"/>
    </row>
    <row r="645" spans="3:56" x14ac:dyDescent="0.2">
      <c r="C645" s="2" t="s">
        <v>47</v>
      </c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  <c r="AI645" s="1"/>
      <c r="AJ645" s="1"/>
      <c r="AK645" s="1"/>
      <c r="AL645" s="1"/>
      <c r="AM645" s="1"/>
      <c r="AN645" s="1"/>
      <c r="AO645" s="1"/>
      <c r="AP645" s="1"/>
      <c r="AQ645" s="1"/>
      <c r="AR645" s="1"/>
      <c r="AS645" s="1"/>
      <c r="AT645" s="1"/>
      <c r="AU645" s="1"/>
      <c r="AV645" s="1"/>
      <c r="AW645" s="1"/>
      <c r="AX645" s="1"/>
      <c r="AY645" s="1"/>
      <c r="AZ645" s="1"/>
      <c r="BA645" s="1"/>
      <c r="BB645" s="1"/>
      <c r="BC645" s="1"/>
      <c r="BD645" s="1"/>
    </row>
    <row r="646" spans="3:56" x14ac:dyDescent="0.2">
      <c r="C646" s="2" t="s">
        <v>48</v>
      </c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  <c r="AI646" s="1"/>
      <c r="AJ646" s="1"/>
      <c r="AK646" s="1"/>
      <c r="AL646" s="1"/>
      <c r="AM646" s="1"/>
      <c r="AN646" s="1"/>
      <c r="AO646" s="1"/>
      <c r="AP646" s="1"/>
      <c r="AQ646" s="1"/>
      <c r="AR646" s="1"/>
      <c r="AS646" s="1"/>
      <c r="AT646" s="1"/>
      <c r="AU646" s="1"/>
      <c r="AV646" s="1"/>
      <c r="AW646" s="1"/>
      <c r="AX646" s="1"/>
      <c r="AY646" s="1"/>
      <c r="AZ646" s="1"/>
      <c r="BA646" s="1"/>
      <c r="BB646" s="1"/>
      <c r="BC646" s="1"/>
      <c r="BD646" s="1"/>
    </row>
    <row r="647" spans="3:56" x14ac:dyDescent="0.2">
      <c r="C647" s="2" t="s">
        <v>49</v>
      </c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  <c r="AI647" s="1"/>
      <c r="AJ647" s="1"/>
      <c r="AK647" s="1"/>
      <c r="AL647" s="1"/>
      <c r="AM647" s="1"/>
      <c r="AN647" s="1"/>
      <c r="AO647" s="1"/>
      <c r="AP647" s="1"/>
      <c r="AQ647" s="1"/>
      <c r="AR647" s="1"/>
      <c r="AS647" s="1"/>
      <c r="AT647" s="1"/>
      <c r="AU647" s="1"/>
      <c r="AV647" s="1"/>
      <c r="AW647" s="1"/>
      <c r="AX647" s="1"/>
      <c r="AY647" s="1"/>
      <c r="AZ647" s="1"/>
      <c r="BA647" s="1"/>
      <c r="BB647" s="1"/>
      <c r="BC647" s="1"/>
      <c r="BD647" s="1"/>
    </row>
    <row r="648" spans="3:56" x14ac:dyDescent="0.2">
      <c r="C648" s="2" t="s">
        <v>50</v>
      </c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  <c r="AI648" s="1"/>
      <c r="AJ648" s="1"/>
      <c r="AK648" s="1"/>
      <c r="AL648" s="1"/>
      <c r="AM648" s="1"/>
      <c r="AN648" s="1"/>
      <c r="AO648" s="1"/>
      <c r="AP648" s="1"/>
      <c r="AQ648" s="1"/>
      <c r="AR648" s="1"/>
      <c r="AS648" s="1"/>
      <c r="AT648" s="1"/>
      <c r="AU648" s="1"/>
      <c r="AV648" s="1"/>
      <c r="AW648" s="1"/>
      <c r="AX648" s="1"/>
      <c r="AY648" s="1"/>
      <c r="AZ648" s="1"/>
      <c r="BA648" s="1"/>
      <c r="BB648" s="1"/>
      <c r="BC648" s="1"/>
      <c r="BD648" s="1"/>
    </row>
    <row r="649" spans="3:56" x14ac:dyDescent="0.2">
      <c r="C649" s="2" t="s">
        <v>51</v>
      </c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  <c r="AI649" s="1"/>
      <c r="AJ649" s="1"/>
      <c r="AK649" s="1"/>
      <c r="AL649" s="1"/>
      <c r="AM649" s="1"/>
      <c r="AN649" s="1"/>
      <c r="AO649" s="1"/>
      <c r="AP649" s="1"/>
      <c r="AQ649" s="1"/>
      <c r="AR649" s="1"/>
      <c r="AS649" s="1"/>
      <c r="AT649" s="1"/>
      <c r="AU649" s="1"/>
      <c r="AV649" s="1"/>
      <c r="AW649" s="1"/>
      <c r="AX649" s="1"/>
      <c r="AY649" s="1"/>
      <c r="AZ649" s="1"/>
      <c r="BA649" s="1"/>
      <c r="BB649" s="1"/>
      <c r="BC649" s="1"/>
      <c r="BD649" s="1"/>
    </row>
    <row r="650" spans="3:56" x14ac:dyDescent="0.2">
      <c r="C650" s="2" t="s">
        <v>52</v>
      </c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  <c r="AI650" s="1"/>
      <c r="AJ650" s="1"/>
      <c r="AK650" s="1"/>
      <c r="AL650" s="1"/>
      <c r="AM650" s="1"/>
      <c r="AN650" s="1"/>
      <c r="AO650" s="1"/>
      <c r="AP650" s="1"/>
      <c r="AQ650" s="1"/>
      <c r="AR650" s="1"/>
      <c r="AS650" s="1"/>
      <c r="AT650" s="1"/>
      <c r="AU650" s="1"/>
      <c r="AV650" s="1"/>
      <c r="AW650" s="1"/>
      <c r="AX650" s="1"/>
      <c r="AY650" s="1"/>
      <c r="AZ650" s="1"/>
      <c r="BA650" s="1"/>
      <c r="BB650" s="1"/>
      <c r="BC650" s="1"/>
      <c r="BD650" s="1"/>
    </row>
    <row r="651" spans="3:56" x14ac:dyDescent="0.2">
      <c r="C651" s="2" t="s">
        <v>53</v>
      </c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  <c r="AI651" s="1"/>
      <c r="AJ651" s="1"/>
      <c r="AK651" s="1"/>
      <c r="AL651" s="1"/>
      <c r="AM651" s="1"/>
      <c r="AN651" s="1"/>
      <c r="AO651" s="1"/>
      <c r="AP651" s="1"/>
      <c r="AQ651" s="1"/>
      <c r="AR651" s="1"/>
      <c r="AS651" s="1"/>
      <c r="AT651" s="1"/>
      <c r="AU651" s="1"/>
      <c r="AV651" s="1"/>
      <c r="AW651" s="1"/>
      <c r="AX651" s="1"/>
      <c r="AY651" s="1"/>
      <c r="AZ651" s="1"/>
      <c r="BA651" s="1"/>
      <c r="BB651" s="1"/>
      <c r="BC651" s="1"/>
      <c r="BD651" s="1"/>
    </row>
    <row r="652" spans="3:56" x14ac:dyDescent="0.2">
      <c r="C652" s="2" t="s">
        <v>54</v>
      </c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  <c r="AI652" s="1"/>
      <c r="AJ652" s="1"/>
      <c r="AK652" s="1"/>
      <c r="AL652" s="1"/>
      <c r="AM652" s="1"/>
      <c r="AN652" s="1"/>
      <c r="AO652" s="1"/>
      <c r="AP652" s="1"/>
      <c r="AQ652" s="1"/>
      <c r="AR652" s="1"/>
      <c r="AS652" s="1"/>
      <c r="AT652" s="1"/>
      <c r="AU652" s="1"/>
      <c r="AV652" s="1"/>
      <c r="AW652" s="1"/>
      <c r="AX652" s="1"/>
      <c r="AY652" s="1"/>
      <c r="AZ652" s="1"/>
      <c r="BA652" s="1"/>
      <c r="BB652" s="1"/>
      <c r="BC652" s="1"/>
      <c r="BD652" s="1"/>
    </row>
    <row r="653" spans="3:56" x14ac:dyDescent="0.2">
      <c r="C653" s="2" t="s">
        <v>55</v>
      </c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"/>
      <c r="AI653" s="1"/>
      <c r="AJ653" s="1"/>
      <c r="AK653" s="1"/>
      <c r="AL653" s="1"/>
      <c r="AM653" s="1"/>
      <c r="AN653" s="1"/>
      <c r="AO653" s="1"/>
      <c r="AP653" s="1"/>
      <c r="AQ653" s="1"/>
      <c r="AR653" s="1"/>
      <c r="AS653" s="1"/>
      <c r="AT653" s="1"/>
      <c r="AU653" s="1"/>
      <c r="AV653" s="1"/>
      <c r="AW653" s="1"/>
      <c r="AX653" s="1"/>
      <c r="AY653" s="1"/>
      <c r="AZ653" s="1"/>
      <c r="BA653" s="1"/>
      <c r="BB653" s="1"/>
      <c r="BC653" s="1"/>
      <c r="BD653" s="1"/>
    </row>
    <row r="654" spans="3:56" x14ac:dyDescent="0.2">
      <c r="C654" s="2" t="s">
        <v>56</v>
      </c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"/>
      <c r="AI654" s="1"/>
      <c r="AJ654" s="1"/>
      <c r="AK654" s="1"/>
      <c r="AL654" s="1"/>
      <c r="AM654" s="1"/>
      <c r="AN654" s="1"/>
      <c r="AO654" s="1"/>
      <c r="AP654" s="1"/>
      <c r="AQ654" s="1"/>
      <c r="AR654" s="1"/>
      <c r="AS654" s="1"/>
      <c r="AT654" s="1"/>
      <c r="AU654" s="1"/>
      <c r="AV654" s="1"/>
      <c r="AW654" s="1"/>
      <c r="AX654" s="1"/>
      <c r="AY654" s="1"/>
      <c r="AZ654" s="1"/>
      <c r="BA654" s="1"/>
      <c r="BB654" s="1"/>
      <c r="BC654" s="1"/>
      <c r="BD654" s="1"/>
    </row>
    <row r="655" spans="3:56" x14ac:dyDescent="0.2">
      <c r="C655" s="2" t="s">
        <v>57</v>
      </c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"/>
      <c r="AI655" s="1"/>
      <c r="AJ655" s="1"/>
      <c r="AK655" s="1"/>
      <c r="AL655" s="1"/>
      <c r="AM655" s="1"/>
      <c r="AN655" s="1"/>
      <c r="AO655" s="1"/>
      <c r="AP655" s="1"/>
      <c r="AQ655" s="1"/>
      <c r="AR655" s="1"/>
      <c r="AS655" s="1"/>
      <c r="AT655" s="1"/>
      <c r="AU655" s="1"/>
      <c r="AV655" s="1"/>
      <c r="AW655" s="1"/>
      <c r="AX655" s="1"/>
      <c r="AY655" s="1"/>
      <c r="AZ655" s="1"/>
      <c r="BA655" s="1"/>
      <c r="BB655" s="1"/>
      <c r="BC655" s="1"/>
      <c r="BD655" s="1"/>
    </row>
    <row r="656" spans="3:56" x14ac:dyDescent="0.2">
      <c r="C656" s="2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"/>
      <c r="AI656" s="1"/>
      <c r="AJ656" s="1"/>
      <c r="AK656" s="1"/>
      <c r="AL656" s="1"/>
      <c r="AM656" s="1"/>
      <c r="AN656" s="1"/>
      <c r="AO656" s="1"/>
      <c r="AP656" s="1"/>
      <c r="AQ656" s="1"/>
      <c r="AR656" s="1"/>
      <c r="AS656" s="1"/>
      <c r="AT656" s="1"/>
      <c r="AU656" s="1"/>
      <c r="AV656" s="1"/>
      <c r="AW656" s="1"/>
      <c r="AX656" s="1"/>
      <c r="AY656" s="1"/>
      <c r="AZ656" s="1"/>
      <c r="BA656" s="1"/>
      <c r="BB656" s="1"/>
      <c r="BC656" s="1"/>
      <c r="BD656" s="1"/>
    </row>
    <row r="657" spans="3:56" x14ac:dyDescent="0.2">
      <c r="C657" s="2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"/>
      <c r="AI657" s="1"/>
      <c r="AJ657" s="1"/>
      <c r="AK657" s="1"/>
      <c r="AL657" s="1"/>
      <c r="AM657" s="1"/>
      <c r="AN657" s="1"/>
      <c r="AO657" s="1"/>
      <c r="AP657" s="1"/>
      <c r="AQ657" s="1"/>
      <c r="AR657" s="1"/>
      <c r="AS657" s="1"/>
      <c r="AT657" s="1"/>
      <c r="AU657" s="1"/>
      <c r="AV657" s="1"/>
      <c r="AW657" s="1"/>
      <c r="AX657" s="1"/>
      <c r="AY657" s="1"/>
      <c r="AZ657" s="1"/>
      <c r="BA657" s="1"/>
      <c r="BB657" s="1"/>
      <c r="BC657" s="1"/>
      <c r="BD657" s="1"/>
    </row>
    <row r="661" spans="3:56" x14ac:dyDescent="0.2">
      <c r="C661" s="198" t="s">
        <v>44</v>
      </c>
      <c r="D661" s="198"/>
      <c r="E661" s="198"/>
      <c r="F661" s="198"/>
      <c r="G661" s="198"/>
      <c r="H661" s="198"/>
      <c r="I661" s="198"/>
      <c r="J661" s="198"/>
      <c r="K661" s="198"/>
      <c r="L661" s="198"/>
      <c r="M661" s="198"/>
      <c r="N661" s="198"/>
      <c r="O661" s="198"/>
      <c r="P661" s="198"/>
      <c r="Q661" s="198"/>
      <c r="R661" s="198"/>
      <c r="S661" s="198"/>
      <c r="T661" s="198"/>
      <c r="U661" s="198"/>
      <c r="V661" s="198"/>
      <c r="W661" s="198"/>
      <c r="X661" s="198"/>
      <c r="Y661" s="198"/>
      <c r="Z661" s="198"/>
      <c r="AA661" s="198"/>
      <c r="AB661" s="198"/>
      <c r="AC661" s="198"/>
      <c r="AD661" s="198"/>
      <c r="AE661" s="198"/>
      <c r="AF661" s="198"/>
      <c r="AG661" s="198"/>
      <c r="AH661" s="198"/>
      <c r="AI661" s="198"/>
      <c r="AJ661" s="198"/>
      <c r="AK661" s="198"/>
      <c r="AL661" s="198"/>
      <c r="AM661" s="198"/>
      <c r="AN661" s="198"/>
      <c r="AO661" s="198"/>
      <c r="AP661" s="198"/>
      <c r="AQ661" s="198"/>
      <c r="AR661" s="198"/>
      <c r="AS661" s="198"/>
      <c r="AT661" s="198"/>
      <c r="AU661" s="198"/>
      <c r="AV661" s="198"/>
      <c r="AW661" s="198"/>
      <c r="AX661" s="198"/>
      <c r="AY661" s="198"/>
      <c r="AZ661" s="198"/>
      <c r="BA661" s="198"/>
      <c r="BB661" s="198"/>
      <c r="BC661" s="198"/>
      <c r="BD661" s="198"/>
    </row>
    <row r="662" spans="3:56" x14ac:dyDescent="0.2">
      <c r="C662" s="198"/>
      <c r="D662" s="198"/>
      <c r="E662" s="198"/>
      <c r="F662" s="198"/>
      <c r="G662" s="198"/>
      <c r="H662" s="198"/>
      <c r="I662" s="198"/>
      <c r="J662" s="198"/>
      <c r="K662" s="198"/>
      <c r="L662" s="198"/>
      <c r="M662" s="198"/>
      <c r="N662" s="198"/>
      <c r="O662" s="198"/>
      <c r="P662" s="198"/>
      <c r="Q662" s="198"/>
      <c r="R662" s="198"/>
      <c r="S662" s="198"/>
      <c r="T662" s="198"/>
      <c r="U662" s="198"/>
      <c r="V662" s="198"/>
      <c r="W662" s="198"/>
      <c r="X662" s="198"/>
      <c r="Y662" s="198"/>
      <c r="Z662" s="198"/>
      <c r="AA662" s="198"/>
      <c r="AB662" s="198"/>
      <c r="AC662" s="198"/>
      <c r="AD662" s="198"/>
      <c r="AE662" s="198"/>
      <c r="AF662" s="198"/>
      <c r="AG662" s="198"/>
      <c r="AH662" s="198"/>
      <c r="AI662" s="198"/>
      <c r="AJ662" s="198"/>
      <c r="AK662" s="198"/>
      <c r="AL662" s="198"/>
      <c r="AM662" s="198"/>
      <c r="AN662" s="198"/>
      <c r="AO662" s="198"/>
      <c r="AP662" s="198"/>
      <c r="AQ662" s="198"/>
      <c r="AR662" s="198"/>
      <c r="AS662" s="198"/>
      <c r="AT662" s="198"/>
      <c r="AU662" s="198"/>
      <c r="AV662" s="198"/>
      <c r="AW662" s="198"/>
      <c r="AX662" s="198"/>
      <c r="AY662" s="198"/>
      <c r="AZ662" s="198"/>
      <c r="BA662" s="198"/>
      <c r="BB662" s="198"/>
      <c r="BC662" s="198"/>
      <c r="BD662" s="198"/>
    </row>
    <row r="663" spans="3:56" ht="23.25" x14ac:dyDescent="0.2">
      <c r="C663" s="199" t="s">
        <v>41</v>
      </c>
      <c r="D663" s="199"/>
      <c r="E663" s="199"/>
      <c r="F663" s="199"/>
      <c r="G663" s="199"/>
      <c r="H663" s="199"/>
      <c r="I663" s="199"/>
      <c r="J663" s="199"/>
      <c r="K663" s="199"/>
      <c r="L663" s="199"/>
      <c r="M663" s="199"/>
      <c r="N663" s="199"/>
      <c r="O663" s="199"/>
      <c r="P663" s="199"/>
      <c r="Q663" s="199"/>
      <c r="R663" s="199"/>
      <c r="S663" s="199"/>
      <c r="T663" s="199"/>
      <c r="U663" s="199"/>
      <c r="V663" s="199"/>
      <c r="W663" s="199"/>
      <c r="X663" s="199"/>
      <c r="Y663" s="199"/>
      <c r="Z663" s="199"/>
      <c r="AA663" s="199"/>
      <c r="AB663" s="199"/>
      <c r="AC663" s="199"/>
      <c r="AD663" s="199"/>
      <c r="AE663" s="199" t="s">
        <v>42</v>
      </c>
      <c r="AF663" s="199"/>
      <c r="AG663" s="199"/>
      <c r="AH663" s="199"/>
      <c r="AI663" s="199"/>
      <c r="AJ663" s="199"/>
      <c r="AK663" s="199"/>
      <c r="AL663" s="199"/>
      <c r="AM663" s="199"/>
      <c r="AN663" s="199"/>
      <c r="AO663" s="199"/>
      <c r="AP663" s="199"/>
      <c r="AQ663" s="199"/>
      <c r="AR663" s="199"/>
      <c r="AS663" s="199"/>
      <c r="AT663" s="199"/>
      <c r="AU663" s="199"/>
      <c r="AV663" s="199"/>
      <c r="AW663" s="199"/>
      <c r="AX663" s="199"/>
      <c r="AY663" s="199"/>
      <c r="AZ663" s="199"/>
      <c r="BA663" s="199"/>
      <c r="BB663" s="199"/>
      <c r="BC663" s="199"/>
      <c r="BD663" s="199"/>
    </row>
    <row r="664" spans="3:56" x14ac:dyDescent="0.2">
      <c r="C664" s="197" t="s">
        <v>0</v>
      </c>
      <c r="D664" s="197" t="s">
        <v>1</v>
      </c>
      <c r="E664" s="197" t="s">
        <v>2</v>
      </c>
      <c r="F664" s="197" t="s">
        <v>3</v>
      </c>
      <c r="G664" s="197" t="s">
        <v>4</v>
      </c>
      <c r="H664" s="197" t="s">
        <v>5</v>
      </c>
      <c r="I664" s="197" t="s">
        <v>6</v>
      </c>
      <c r="J664" s="197" t="s">
        <v>7</v>
      </c>
      <c r="K664" s="197" t="s">
        <v>8</v>
      </c>
      <c r="L664" s="197" t="s">
        <v>9</v>
      </c>
      <c r="M664" s="197" t="s">
        <v>10</v>
      </c>
      <c r="N664" s="197" t="s">
        <v>11</v>
      </c>
      <c r="O664" s="4"/>
      <c r="P664" s="197" t="s">
        <v>40</v>
      </c>
      <c r="Q664" s="197"/>
      <c r="R664" s="197"/>
      <c r="S664" s="197"/>
      <c r="T664" s="197"/>
      <c r="U664" s="197"/>
      <c r="V664" s="197"/>
      <c r="W664" s="197" t="s">
        <v>13</v>
      </c>
      <c r="X664" s="197" t="s">
        <v>14</v>
      </c>
      <c r="Y664" s="197" t="s">
        <v>15</v>
      </c>
      <c r="Z664" s="197" t="s">
        <v>16</v>
      </c>
      <c r="AA664" s="197" t="s">
        <v>17</v>
      </c>
      <c r="AB664" s="197" t="s">
        <v>18</v>
      </c>
      <c r="AC664" s="197" t="s">
        <v>19</v>
      </c>
      <c r="AD664" s="197" t="s">
        <v>20</v>
      </c>
      <c r="AE664" s="197" t="s">
        <v>21</v>
      </c>
      <c r="AF664" s="197" t="s">
        <v>22</v>
      </c>
      <c r="AG664" s="197" t="s">
        <v>23</v>
      </c>
      <c r="AH664" s="197" t="s">
        <v>24</v>
      </c>
      <c r="AI664" s="197" t="s">
        <v>25</v>
      </c>
      <c r="AJ664" s="197" t="s">
        <v>26</v>
      </c>
      <c r="AK664" s="197" t="s">
        <v>27</v>
      </c>
      <c r="AL664" s="197" t="s">
        <v>28</v>
      </c>
      <c r="AM664" s="197" t="s">
        <v>29</v>
      </c>
      <c r="AN664" s="197" t="s">
        <v>1</v>
      </c>
      <c r="AO664" s="197" t="s">
        <v>30</v>
      </c>
      <c r="AP664" s="5"/>
      <c r="AQ664" s="197" t="s">
        <v>31</v>
      </c>
      <c r="AR664" s="197" t="s">
        <v>32</v>
      </c>
      <c r="AS664" s="197" t="s">
        <v>33</v>
      </c>
      <c r="AT664" s="197" t="s">
        <v>34</v>
      </c>
      <c r="AU664" s="197" t="s">
        <v>35</v>
      </c>
      <c r="AV664" s="197" t="s">
        <v>36</v>
      </c>
      <c r="AW664" s="197"/>
      <c r="AX664" s="197"/>
      <c r="AY664" s="197" t="s">
        <v>37</v>
      </c>
      <c r="AZ664" s="197" t="s">
        <v>38</v>
      </c>
      <c r="BA664" s="5"/>
      <c r="BB664" s="5"/>
      <c r="BC664" s="5"/>
      <c r="BD664" s="197" t="s">
        <v>39</v>
      </c>
    </row>
    <row r="665" spans="3:56" x14ac:dyDescent="0.2">
      <c r="C665" s="197"/>
      <c r="D665" s="197"/>
      <c r="E665" s="197"/>
      <c r="F665" s="197"/>
      <c r="G665" s="197"/>
      <c r="H665" s="197"/>
      <c r="I665" s="197"/>
      <c r="J665" s="197"/>
      <c r="K665" s="197"/>
      <c r="L665" s="197"/>
      <c r="M665" s="197"/>
      <c r="N665" s="197"/>
      <c r="O665" s="4"/>
      <c r="P665" s="3">
        <v>2013</v>
      </c>
      <c r="Q665" s="3">
        <v>2014</v>
      </c>
      <c r="R665" s="3">
        <v>2015</v>
      </c>
      <c r="S665" s="3">
        <v>2016</v>
      </c>
      <c r="T665" s="3"/>
      <c r="U665" s="3"/>
      <c r="V665" s="3" t="s">
        <v>12</v>
      </c>
      <c r="W665" s="197"/>
      <c r="X665" s="197"/>
      <c r="Y665" s="197"/>
      <c r="Z665" s="197"/>
      <c r="AA665" s="197"/>
      <c r="AB665" s="197"/>
      <c r="AC665" s="197"/>
      <c r="AD665" s="197"/>
      <c r="AE665" s="197"/>
      <c r="AF665" s="197"/>
      <c r="AG665" s="197"/>
      <c r="AH665" s="197"/>
      <c r="AI665" s="197"/>
      <c r="AJ665" s="197"/>
      <c r="AK665" s="197"/>
      <c r="AL665" s="197"/>
      <c r="AM665" s="197"/>
      <c r="AN665" s="197"/>
      <c r="AO665" s="197"/>
      <c r="AP665" s="5"/>
      <c r="AQ665" s="197"/>
      <c r="AR665" s="197"/>
      <c r="AS665" s="197"/>
      <c r="AT665" s="197"/>
      <c r="AU665" s="197"/>
      <c r="AV665" s="197"/>
      <c r="AW665" s="197"/>
      <c r="AX665" s="197"/>
      <c r="AY665" s="197"/>
      <c r="AZ665" s="197"/>
      <c r="BA665" s="5"/>
      <c r="BB665" s="5"/>
      <c r="BC665" s="5"/>
      <c r="BD665" s="197"/>
    </row>
    <row r="666" spans="3:56" x14ac:dyDescent="0.2">
      <c r="C666" s="2" t="s">
        <v>45</v>
      </c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  <c r="AH666" s="1"/>
      <c r="AI666" s="1"/>
      <c r="AJ666" s="1"/>
      <c r="AK666" s="1"/>
      <c r="AL666" s="1"/>
      <c r="AM666" s="1"/>
      <c r="AN666" s="1"/>
      <c r="AO666" s="1"/>
      <c r="AP666" s="1"/>
      <c r="AQ666" s="1"/>
      <c r="AR666" s="1"/>
      <c r="AS666" s="1"/>
      <c r="AT666" s="1"/>
      <c r="AU666" s="1"/>
      <c r="AV666" s="1"/>
      <c r="AW666" s="1"/>
      <c r="AX666" s="1"/>
      <c r="AY666" s="1"/>
      <c r="AZ666" s="1"/>
      <c r="BA666" s="1"/>
      <c r="BB666" s="1"/>
      <c r="BC666" s="1"/>
      <c r="BD666" s="1"/>
    </row>
    <row r="667" spans="3:56" x14ac:dyDescent="0.2">
      <c r="C667" s="2" t="s">
        <v>46</v>
      </c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  <c r="AH667" s="1"/>
      <c r="AI667" s="1"/>
      <c r="AJ667" s="1"/>
      <c r="AK667" s="1"/>
      <c r="AL667" s="1"/>
      <c r="AM667" s="1"/>
      <c r="AN667" s="1"/>
      <c r="AO667" s="1"/>
      <c r="AP667" s="1"/>
      <c r="AQ667" s="1"/>
      <c r="AR667" s="1"/>
      <c r="AS667" s="1"/>
      <c r="AT667" s="1"/>
      <c r="AU667" s="1"/>
      <c r="AV667" s="1"/>
      <c r="AW667" s="1"/>
      <c r="AX667" s="1"/>
      <c r="AY667" s="1"/>
      <c r="AZ667" s="1"/>
      <c r="BA667" s="1"/>
      <c r="BB667" s="1"/>
      <c r="BC667" s="1"/>
      <c r="BD667" s="1"/>
    </row>
    <row r="668" spans="3:56" x14ac:dyDescent="0.2">
      <c r="C668" s="2" t="s">
        <v>47</v>
      </c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  <c r="AH668" s="1"/>
      <c r="AI668" s="1"/>
      <c r="AJ668" s="1"/>
      <c r="AK668" s="1"/>
      <c r="AL668" s="1"/>
      <c r="AM668" s="1"/>
      <c r="AN668" s="1"/>
      <c r="AO668" s="1"/>
      <c r="AP668" s="1"/>
      <c r="AQ668" s="1"/>
      <c r="AR668" s="1"/>
      <c r="AS668" s="1"/>
      <c r="AT668" s="1"/>
      <c r="AU668" s="1"/>
      <c r="AV668" s="1"/>
      <c r="AW668" s="1"/>
      <c r="AX668" s="1"/>
      <c r="AY668" s="1"/>
      <c r="AZ668" s="1"/>
      <c r="BA668" s="1"/>
      <c r="BB668" s="1"/>
      <c r="BC668" s="1"/>
      <c r="BD668" s="1"/>
    </row>
    <row r="669" spans="3:56" x14ac:dyDescent="0.2">
      <c r="C669" s="2" t="s">
        <v>48</v>
      </c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  <c r="AH669" s="1"/>
      <c r="AI669" s="1"/>
      <c r="AJ669" s="1"/>
      <c r="AK669" s="1"/>
      <c r="AL669" s="1"/>
      <c r="AM669" s="1"/>
      <c r="AN669" s="1"/>
      <c r="AO669" s="1"/>
      <c r="AP669" s="1"/>
      <c r="AQ669" s="1"/>
      <c r="AR669" s="1"/>
      <c r="AS669" s="1"/>
      <c r="AT669" s="1"/>
      <c r="AU669" s="1"/>
      <c r="AV669" s="1"/>
      <c r="AW669" s="1"/>
      <c r="AX669" s="1"/>
      <c r="AY669" s="1"/>
      <c r="AZ669" s="1"/>
      <c r="BA669" s="1"/>
      <c r="BB669" s="1"/>
      <c r="BC669" s="1"/>
      <c r="BD669" s="1"/>
    </row>
    <row r="670" spans="3:56" x14ac:dyDescent="0.2">
      <c r="C670" s="2" t="s">
        <v>49</v>
      </c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  <c r="AH670" s="1"/>
      <c r="AI670" s="1"/>
      <c r="AJ670" s="1"/>
      <c r="AK670" s="1"/>
      <c r="AL670" s="1"/>
      <c r="AM670" s="1"/>
      <c r="AN670" s="1"/>
      <c r="AO670" s="1"/>
      <c r="AP670" s="1"/>
      <c r="AQ670" s="1"/>
      <c r="AR670" s="1"/>
      <c r="AS670" s="1"/>
      <c r="AT670" s="1"/>
      <c r="AU670" s="1"/>
      <c r="AV670" s="1"/>
      <c r="AW670" s="1"/>
      <c r="AX670" s="1"/>
      <c r="AY670" s="1"/>
      <c r="AZ670" s="1"/>
      <c r="BA670" s="1"/>
      <c r="BB670" s="1"/>
      <c r="BC670" s="1"/>
      <c r="BD670" s="1"/>
    </row>
    <row r="671" spans="3:56" x14ac:dyDescent="0.2">
      <c r="C671" s="2" t="s">
        <v>50</v>
      </c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  <c r="AH671" s="1"/>
      <c r="AI671" s="1"/>
      <c r="AJ671" s="1"/>
      <c r="AK671" s="1"/>
      <c r="AL671" s="1"/>
      <c r="AM671" s="1"/>
      <c r="AN671" s="1"/>
      <c r="AO671" s="1"/>
      <c r="AP671" s="1"/>
      <c r="AQ671" s="1"/>
      <c r="AR671" s="1"/>
      <c r="AS671" s="1"/>
      <c r="AT671" s="1"/>
      <c r="AU671" s="1"/>
      <c r="AV671" s="1"/>
      <c r="AW671" s="1"/>
      <c r="AX671" s="1"/>
      <c r="AY671" s="1"/>
      <c r="AZ671" s="1"/>
      <c r="BA671" s="1"/>
      <c r="BB671" s="1"/>
      <c r="BC671" s="1"/>
      <c r="BD671" s="1"/>
    </row>
    <row r="672" spans="3:56" x14ac:dyDescent="0.2">
      <c r="C672" s="2" t="s">
        <v>51</v>
      </c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  <c r="AH672" s="1"/>
      <c r="AI672" s="1"/>
      <c r="AJ672" s="1"/>
      <c r="AK672" s="1"/>
      <c r="AL672" s="1"/>
      <c r="AM672" s="1"/>
      <c r="AN672" s="1"/>
      <c r="AO672" s="1"/>
      <c r="AP672" s="1"/>
      <c r="AQ672" s="1"/>
      <c r="AR672" s="1"/>
      <c r="AS672" s="1"/>
      <c r="AT672" s="1"/>
      <c r="AU672" s="1"/>
      <c r="AV672" s="1"/>
      <c r="AW672" s="1"/>
      <c r="AX672" s="1"/>
      <c r="AY672" s="1"/>
      <c r="AZ672" s="1"/>
      <c r="BA672" s="1"/>
      <c r="BB672" s="1"/>
      <c r="BC672" s="1"/>
      <c r="BD672" s="1"/>
    </row>
    <row r="673" spans="3:56" x14ac:dyDescent="0.2">
      <c r="C673" s="2" t="s">
        <v>52</v>
      </c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  <c r="AH673" s="1"/>
      <c r="AI673" s="1"/>
      <c r="AJ673" s="1"/>
      <c r="AK673" s="1"/>
      <c r="AL673" s="1"/>
      <c r="AM673" s="1"/>
      <c r="AN673" s="1"/>
      <c r="AO673" s="1"/>
      <c r="AP673" s="1"/>
      <c r="AQ673" s="1"/>
      <c r="AR673" s="1"/>
      <c r="AS673" s="1"/>
      <c r="AT673" s="1"/>
      <c r="AU673" s="1"/>
      <c r="AV673" s="1"/>
      <c r="AW673" s="1"/>
      <c r="AX673" s="1"/>
      <c r="AY673" s="1"/>
      <c r="AZ673" s="1"/>
      <c r="BA673" s="1"/>
      <c r="BB673" s="1"/>
      <c r="BC673" s="1"/>
      <c r="BD673" s="1"/>
    </row>
    <row r="674" spans="3:56" x14ac:dyDescent="0.2">
      <c r="C674" s="2" t="s">
        <v>53</v>
      </c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  <c r="AH674" s="1"/>
      <c r="AI674" s="1"/>
      <c r="AJ674" s="1"/>
      <c r="AK674" s="1"/>
      <c r="AL674" s="1"/>
      <c r="AM674" s="1"/>
      <c r="AN674" s="1"/>
      <c r="AO674" s="1"/>
      <c r="AP674" s="1"/>
      <c r="AQ674" s="1"/>
      <c r="AR674" s="1"/>
      <c r="AS674" s="1"/>
      <c r="AT674" s="1"/>
      <c r="AU674" s="1"/>
      <c r="AV674" s="1"/>
      <c r="AW674" s="1"/>
      <c r="AX674" s="1"/>
      <c r="AY674" s="1"/>
      <c r="AZ674" s="1"/>
      <c r="BA674" s="1"/>
      <c r="BB674" s="1"/>
      <c r="BC674" s="1"/>
      <c r="BD674" s="1"/>
    </row>
    <row r="675" spans="3:56" x14ac:dyDescent="0.2">
      <c r="C675" s="2" t="s">
        <v>54</v>
      </c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  <c r="AH675" s="1"/>
      <c r="AI675" s="1"/>
      <c r="AJ675" s="1"/>
      <c r="AK675" s="1"/>
      <c r="AL675" s="1"/>
      <c r="AM675" s="1"/>
      <c r="AN675" s="1"/>
      <c r="AO675" s="1"/>
      <c r="AP675" s="1"/>
      <c r="AQ675" s="1"/>
      <c r="AR675" s="1"/>
      <c r="AS675" s="1"/>
      <c r="AT675" s="1"/>
      <c r="AU675" s="1"/>
      <c r="AV675" s="1"/>
      <c r="AW675" s="1"/>
      <c r="AX675" s="1"/>
      <c r="AY675" s="1"/>
      <c r="AZ675" s="1"/>
      <c r="BA675" s="1"/>
      <c r="BB675" s="1"/>
      <c r="BC675" s="1"/>
      <c r="BD675" s="1"/>
    </row>
    <row r="676" spans="3:56" x14ac:dyDescent="0.2">
      <c r="C676" s="2" t="s">
        <v>55</v>
      </c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  <c r="AH676" s="1"/>
      <c r="AI676" s="1"/>
      <c r="AJ676" s="1"/>
      <c r="AK676" s="1"/>
      <c r="AL676" s="1"/>
      <c r="AM676" s="1"/>
      <c r="AN676" s="1"/>
      <c r="AO676" s="1"/>
      <c r="AP676" s="1"/>
      <c r="AQ676" s="1"/>
      <c r="AR676" s="1"/>
      <c r="AS676" s="1"/>
      <c r="AT676" s="1"/>
      <c r="AU676" s="1"/>
      <c r="AV676" s="1"/>
      <c r="AW676" s="1"/>
      <c r="AX676" s="1"/>
      <c r="AY676" s="1"/>
      <c r="AZ676" s="1"/>
      <c r="BA676" s="1"/>
      <c r="BB676" s="1"/>
      <c r="BC676" s="1"/>
      <c r="BD676" s="1"/>
    </row>
    <row r="677" spans="3:56" x14ac:dyDescent="0.2">
      <c r="C677" s="2" t="s">
        <v>56</v>
      </c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  <c r="AH677" s="1"/>
      <c r="AI677" s="1"/>
      <c r="AJ677" s="1"/>
      <c r="AK677" s="1"/>
      <c r="AL677" s="1"/>
      <c r="AM677" s="1"/>
      <c r="AN677" s="1"/>
      <c r="AO677" s="1"/>
      <c r="AP677" s="1"/>
      <c r="AQ677" s="1"/>
      <c r="AR677" s="1"/>
      <c r="AS677" s="1"/>
      <c r="AT677" s="1"/>
      <c r="AU677" s="1"/>
      <c r="AV677" s="1"/>
      <c r="AW677" s="1"/>
      <c r="AX677" s="1"/>
      <c r="AY677" s="1"/>
      <c r="AZ677" s="1"/>
      <c r="BA677" s="1"/>
      <c r="BB677" s="1"/>
      <c r="BC677" s="1"/>
      <c r="BD677" s="1"/>
    </row>
    <row r="678" spans="3:56" x14ac:dyDescent="0.2">
      <c r="C678" s="2" t="s">
        <v>57</v>
      </c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  <c r="AH678" s="1"/>
      <c r="AI678" s="1"/>
      <c r="AJ678" s="1"/>
      <c r="AK678" s="1"/>
      <c r="AL678" s="1"/>
      <c r="AM678" s="1"/>
      <c r="AN678" s="1"/>
      <c r="AO678" s="1"/>
      <c r="AP678" s="1"/>
      <c r="AQ678" s="1"/>
      <c r="AR678" s="1"/>
      <c r="AS678" s="1"/>
      <c r="AT678" s="1"/>
      <c r="AU678" s="1"/>
      <c r="AV678" s="1"/>
      <c r="AW678" s="1"/>
      <c r="AX678" s="1"/>
      <c r="AY678" s="1"/>
      <c r="AZ678" s="1"/>
      <c r="BA678" s="1"/>
      <c r="BB678" s="1"/>
      <c r="BC678" s="1"/>
      <c r="BD678" s="1"/>
    </row>
    <row r="679" spans="3:56" x14ac:dyDescent="0.2">
      <c r="C679" s="2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  <c r="AH679" s="1"/>
      <c r="AI679" s="1"/>
      <c r="AJ679" s="1"/>
      <c r="AK679" s="1"/>
      <c r="AL679" s="1"/>
      <c r="AM679" s="1"/>
      <c r="AN679" s="1"/>
      <c r="AO679" s="1"/>
      <c r="AP679" s="1"/>
      <c r="AQ679" s="1"/>
      <c r="AR679" s="1"/>
      <c r="AS679" s="1"/>
      <c r="AT679" s="1"/>
      <c r="AU679" s="1"/>
      <c r="AV679" s="1"/>
      <c r="AW679" s="1"/>
      <c r="AX679" s="1"/>
      <c r="AY679" s="1"/>
      <c r="AZ679" s="1"/>
      <c r="BA679" s="1"/>
      <c r="BB679" s="1"/>
      <c r="BC679" s="1"/>
      <c r="BD679" s="1"/>
    </row>
    <row r="680" spans="3:56" x14ac:dyDescent="0.2">
      <c r="C680" s="2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  <c r="AH680" s="1"/>
      <c r="AI680" s="1"/>
      <c r="AJ680" s="1"/>
      <c r="AK680" s="1"/>
      <c r="AL680" s="1"/>
      <c r="AM680" s="1"/>
      <c r="AN680" s="1"/>
      <c r="AO680" s="1"/>
      <c r="AP680" s="1"/>
      <c r="AQ680" s="1"/>
      <c r="AR680" s="1"/>
      <c r="AS680" s="1"/>
      <c r="AT680" s="1"/>
      <c r="AU680" s="1"/>
      <c r="AV680" s="1"/>
      <c r="AW680" s="1"/>
      <c r="AX680" s="1"/>
      <c r="AY680" s="1"/>
      <c r="AZ680" s="1"/>
      <c r="BA680" s="1"/>
      <c r="BB680" s="1"/>
      <c r="BC680" s="1"/>
      <c r="BD680" s="1"/>
    </row>
    <row r="683" spans="3:56" x14ac:dyDescent="0.2">
      <c r="C683" s="198" t="s">
        <v>44</v>
      </c>
      <c r="D683" s="198"/>
      <c r="E683" s="198"/>
      <c r="F683" s="198"/>
      <c r="G683" s="198"/>
      <c r="H683" s="198"/>
      <c r="I683" s="198"/>
      <c r="J683" s="198"/>
      <c r="K683" s="198"/>
      <c r="L683" s="198"/>
      <c r="M683" s="198"/>
      <c r="N683" s="198"/>
      <c r="O683" s="198"/>
      <c r="P683" s="198"/>
      <c r="Q683" s="198"/>
      <c r="R683" s="198"/>
      <c r="S683" s="198"/>
      <c r="T683" s="198"/>
      <c r="U683" s="198"/>
      <c r="V683" s="198"/>
      <c r="W683" s="198"/>
      <c r="X683" s="198"/>
      <c r="Y683" s="198"/>
      <c r="Z683" s="198"/>
      <c r="AA683" s="198"/>
      <c r="AB683" s="198"/>
      <c r="AC683" s="198"/>
      <c r="AD683" s="198"/>
      <c r="AE683" s="198"/>
      <c r="AF683" s="198"/>
      <c r="AG683" s="198"/>
      <c r="AH683" s="198"/>
      <c r="AI683" s="198"/>
      <c r="AJ683" s="198"/>
      <c r="AK683" s="198"/>
      <c r="AL683" s="198"/>
      <c r="AM683" s="198"/>
      <c r="AN683" s="198"/>
      <c r="AO683" s="198"/>
      <c r="AP683" s="198"/>
      <c r="AQ683" s="198"/>
      <c r="AR683" s="198"/>
      <c r="AS683" s="198"/>
      <c r="AT683" s="198"/>
      <c r="AU683" s="198"/>
      <c r="AV683" s="198"/>
      <c r="AW683" s="198"/>
      <c r="AX683" s="198"/>
      <c r="AY683" s="198"/>
      <c r="AZ683" s="198"/>
      <c r="BA683" s="198"/>
      <c r="BB683" s="198"/>
      <c r="BC683" s="198"/>
      <c r="BD683" s="198"/>
    </row>
    <row r="684" spans="3:56" x14ac:dyDescent="0.2">
      <c r="C684" s="198"/>
      <c r="D684" s="198"/>
      <c r="E684" s="198"/>
      <c r="F684" s="198"/>
      <c r="G684" s="198"/>
      <c r="H684" s="198"/>
      <c r="I684" s="198"/>
      <c r="J684" s="198"/>
      <c r="K684" s="198"/>
      <c r="L684" s="198"/>
      <c r="M684" s="198"/>
      <c r="N684" s="198"/>
      <c r="O684" s="198"/>
      <c r="P684" s="198"/>
      <c r="Q684" s="198"/>
      <c r="R684" s="198"/>
      <c r="S684" s="198"/>
      <c r="T684" s="198"/>
      <c r="U684" s="198"/>
      <c r="V684" s="198"/>
      <c r="W684" s="198"/>
      <c r="X684" s="198"/>
      <c r="Y684" s="198"/>
      <c r="Z684" s="198"/>
      <c r="AA684" s="198"/>
      <c r="AB684" s="198"/>
      <c r="AC684" s="198"/>
      <c r="AD684" s="198"/>
      <c r="AE684" s="198"/>
      <c r="AF684" s="198"/>
      <c r="AG684" s="198"/>
      <c r="AH684" s="198"/>
      <c r="AI684" s="198"/>
      <c r="AJ684" s="198"/>
      <c r="AK684" s="198"/>
      <c r="AL684" s="198"/>
      <c r="AM684" s="198"/>
      <c r="AN684" s="198"/>
      <c r="AO684" s="198"/>
      <c r="AP684" s="198"/>
      <c r="AQ684" s="198"/>
      <c r="AR684" s="198"/>
      <c r="AS684" s="198"/>
      <c r="AT684" s="198"/>
      <c r="AU684" s="198"/>
      <c r="AV684" s="198"/>
      <c r="AW684" s="198"/>
      <c r="AX684" s="198"/>
      <c r="AY684" s="198"/>
      <c r="AZ684" s="198"/>
      <c r="BA684" s="198"/>
      <c r="BB684" s="198"/>
      <c r="BC684" s="198"/>
      <c r="BD684" s="198"/>
    </row>
    <row r="685" spans="3:56" ht="23.25" x14ac:dyDescent="0.2">
      <c r="C685" s="199" t="s">
        <v>41</v>
      </c>
      <c r="D685" s="199"/>
      <c r="E685" s="199"/>
      <c r="F685" s="199"/>
      <c r="G685" s="199"/>
      <c r="H685" s="199"/>
      <c r="I685" s="199"/>
      <c r="J685" s="199"/>
      <c r="K685" s="199"/>
      <c r="L685" s="199"/>
      <c r="M685" s="199"/>
      <c r="N685" s="199"/>
      <c r="O685" s="199"/>
      <c r="P685" s="199"/>
      <c r="Q685" s="199"/>
      <c r="R685" s="199"/>
      <c r="S685" s="199"/>
      <c r="T685" s="199"/>
      <c r="U685" s="199"/>
      <c r="V685" s="199"/>
      <c r="W685" s="199"/>
      <c r="X685" s="199"/>
      <c r="Y685" s="199"/>
      <c r="Z685" s="199"/>
      <c r="AA685" s="199"/>
      <c r="AB685" s="199"/>
      <c r="AC685" s="199"/>
      <c r="AD685" s="199"/>
      <c r="AE685" s="199" t="s">
        <v>42</v>
      </c>
      <c r="AF685" s="199"/>
      <c r="AG685" s="199"/>
      <c r="AH685" s="199"/>
      <c r="AI685" s="199"/>
      <c r="AJ685" s="199"/>
      <c r="AK685" s="199"/>
      <c r="AL685" s="199"/>
      <c r="AM685" s="199"/>
      <c r="AN685" s="199"/>
      <c r="AO685" s="199"/>
      <c r="AP685" s="199"/>
      <c r="AQ685" s="199"/>
      <c r="AR685" s="199"/>
      <c r="AS685" s="199"/>
      <c r="AT685" s="199"/>
      <c r="AU685" s="199"/>
      <c r="AV685" s="199"/>
      <c r="AW685" s="199"/>
      <c r="AX685" s="199"/>
      <c r="AY685" s="199"/>
      <c r="AZ685" s="199"/>
      <c r="BA685" s="199"/>
      <c r="BB685" s="199"/>
      <c r="BC685" s="199"/>
      <c r="BD685" s="199"/>
    </row>
    <row r="686" spans="3:56" x14ac:dyDescent="0.2">
      <c r="C686" s="197" t="s">
        <v>0</v>
      </c>
      <c r="D686" s="197" t="s">
        <v>1</v>
      </c>
      <c r="E686" s="197" t="s">
        <v>2</v>
      </c>
      <c r="F686" s="197" t="s">
        <v>3</v>
      </c>
      <c r="G686" s="197" t="s">
        <v>4</v>
      </c>
      <c r="H686" s="197" t="s">
        <v>5</v>
      </c>
      <c r="I686" s="197" t="s">
        <v>6</v>
      </c>
      <c r="J686" s="197" t="s">
        <v>7</v>
      </c>
      <c r="K686" s="197" t="s">
        <v>8</v>
      </c>
      <c r="L686" s="197" t="s">
        <v>9</v>
      </c>
      <c r="M686" s="197" t="s">
        <v>10</v>
      </c>
      <c r="N686" s="197" t="s">
        <v>11</v>
      </c>
      <c r="O686" s="4"/>
      <c r="P686" s="197" t="s">
        <v>40</v>
      </c>
      <c r="Q686" s="197"/>
      <c r="R686" s="197"/>
      <c r="S686" s="197"/>
      <c r="T686" s="197"/>
      <c r="U686" s="197"/>
      <c r="V686" s="197"/>
      <c r="W686" s="197" t="s">
        <v>13</v>
      </c>
      <c r="X686" s="197" t="s">
        <v>14</v>
      </c>
      <c r="Y686" s="197" t="s">
        <v>15</v>
      </c>
      <c r="Z686" s="197" t="s">
        <v>16</v>
      </c>
      <c r="AA686" s="197" t="s">
        <v>17</v>
      </c>
      <c r="AB686" s="197" t="s">
        <v>18</v>
      </c>
      <c r="AC686" s="197" t="s">
        <v>19</v>
      </c>
      <c r="AD686" s="197" t="s">
        <v>20</v>
      </c>
      <c r="AE686" s="197" t="s">
        <v>21</v>
      </c>
      <c r="AF686" s="197" t="s">
        <v>22</v>
      </c>
      <c r="AG686" s="197" t="s">
        <v>23</v>
      </c>
      <c r="AH686" s="197" t="s">
        <v>24</v>
      </c>
      <c r="AI686" s="197" t="s">
        <v>25</v>
      </c>
      <c r="AJ686" s="197" t="s">
        <v>26</v>
      </c>
      <c r="AK686" s="197" t="s">
        <v>27</v>
      </c>
      <c r="AL686" s="197" t="s">
        <v>28</v>
      </c>
      <c r="AM686" s="197" t="s">
        <v>29</v>
      </c>
      <c r="AN686" s="197" t="s">
        <v>1</v>
      </c>
      <c r="AO686" s="197" t="s">
        <v>30</v>
      </c>
      <c r="AP686" s="5"/>
      <c r="AQ686" s="197" t="s">
        <v>31</v>
      </c>
      <c r="AR686" s="197" t="s">
        <v>32</v>
      </c>
      <c r="AS686" s="197" t="s">
        <v>33</v>
      </c>
      <c r="AT686" s="197" t="s">
        <v>34</v>
      </c>
      <c r="AU686" s="197" t="s">
        <v>35</v>
      </c>
      <c r="AV686" s="197" t="s">
        <v>36</v>
      </c>
      <c r="AW686" s="197"/>
      <c r="AX686" s="197"/>
      <c r="AY686" s="197" t="s">
        <v>37</v>
      </c>
      <c r="AZ686" s="197" t="s">
        <v>38</v>
      </c>
      <c r="BA686" s="5"/>
      <c r="BB686" s="5"/>
      <c r="BC686" s="5"/>
      <c r="BD686" s="197" t="s">
        <v>39</v>
      </c>
    </row>
    <row r="687" spans="3:56" x14ac:dyDescent="0.2">
      <c r="C687" s="197"/>
      <c r="D687" s="197"/>
      <c r="E687" s="197"/>
      <c r="F687" s="197"/>
      <c r="G687" s="197"/>
      <c r="H687" s="197"/>
      <c r="I687" s="197"/>
      <c r="J687" s="197"/>
      <c r="K687" s="197"/>
      <c r="L687" s="197"/>
      <c r="M687" s="197"/>
      <c r="N687" s="197"/>
      <c r="O687" s="4"/>
      <c r="P687" s="3">
        <v>2013</v>
      </c>
      <c r="Q687" s="3">
        <v>2014</v>
      </c>
      <c r="R687" s="3">
        <v>2015</v>
      </c>
      <c r="S687" s="3">
        <v>2016</v>
      </c>
      <c r="T687" s="3"/>
      <c r="U687" s="3"/>
      <c r="V687" s="3" t="s">
        <v>12</v>
      </c>
      <c r="W687" s="197"/>
      <c r="X687" s="197"/>
      <c r="Y687" s="197"/>
      <c r="Z687" s="197"/>
      <c r="AA687" s="197"/>
      <c r="AB687" s="197"/>
      <c r="AC687" s="197"/>
      <c r="AD687" s="197"/>
      <c r="AE687" s="197"/>
      <c r="AF687" s="197"/>
      <c r="AG687" s="197"/>
      <c r="AH687" s="197"/>
      <c r="AI687" s="197"/>
      <c r="AJ687" s="197"/>
      <c r="AK687" s="197"/>
      <c r="AL687" s="197"/>
      <c r="AM687" s="197"/>
      <c r="AN687" s="197"/>
      <c r="AO687" s="197"/>
      <c r="AP687" s="5"/>
      <c r="AQ687" s="197"/>
      <c r="AR687" s="197"/>
      <c r="AS687" s="197"/>
      <c r="AT687" s="197"/>
      <c r="AU687" s="197"/>
      <c r="AV687" s="197"/>
      <c r="AW687" s="197"/>
      <c r="AX687" s="197"/>
      <c r="AY687" s="197"/>
      <c r="AZ687" s="197"/>
      <c r="BA687" s="5"/>
      <c r="BB687" s="5"/>
      <c r="BC687" s="5"/>
      <c r="BD687" s="197"/>
    </row>
    <row r="688" spans="3:56" x14ac:dyDescent="0.2">
      <c r="C688" s="2" t="s">
        <v>45</v>
      </c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  <c r="AH688" s="1"/>
      <c r="AI688" s="1"/>
      <c r="AJ688" s="1"/>
      <c r="AK688" s="1"/>
      <c r="AL688" s="1"/>
      <c r="AM688" s="1"/>
      <c r="AN688" s="1"/>
      <c r="AO688" s="1"/>
      <c r="AP688" s="1"/>
      <c r="AQ688" s="1"/>
      <c r="AR688" s="1"/>
      <c r="AS688" s="1"/>
      <c r="AT688" s="1"/>
      <c r="AU688" s="1"/>
      <c r="AV688" s="1"/>
      <c r="AW688" s="1"/>
      <c r="AX688" s="1"/>
      <c r="AY688" s="1"/>
      <c r="AZ688" s="1"/>
      <c r="BA688" s="1"/>
      <c r="BB688" s="1"/>
      <c r="BC688" s="1"/>
      <c r="BD688" s="1"/>
    </row>
    <row r="689" spans="3:56" x14ac:dyDescent="0.2">
      <c r="C689" s="2" t="s">
        <v>46</v>
      </c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  <c r="AH689" s="1"/>
      <c r="AI689" s="1"/>
      <c r="AJ689" s="1"/>
      <c r="AK689" s="1"/>
      <c r="AL689" s="1"/>
      <c r="AM689" s="1"/>
      <c r="AN689" s="1"/>
      <c r="AO689" s="1"/>
      <c r="AP689" s="1"/>
      <c r="AQ689" s="1"/>
      <c r="AR689" s="1"/>
      <c r="AS689" s="1"/>
      <c r="AT689" s="1"/>
      <c r="AU689" s="1"/>
      <c r="AV689" s="1"/>
      <c r="AW689" s="1"/>
      <c r="AX689" s="1"/>
      <c r="AY689" s="1"/>
      <c r="AZ689" s="1"/>
      <c r="BA689" s="1"/>
      <c r="BB689" s="1"/>
      <c r="BC689" s="1"/>
      <c r="BD689" s="1"/>
    </row>
    <row r="690" spans="3:56" x14ac:dyDescent="0.2">
      <c r="C690" s="2" t="s">
        <v>47</v>
      </c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  <c r="AH690" s="1"/>
      <c r="AI690" s="1"/>
      <c r="AJ690" s="1"/>
      <c r="AK690" s="1"/>
      <c r="AL690" s="1"/>
      <c r="AM690" s="1"/>
      <c r="AN690" s="1"/>
      <c r="AO690" s="1"/>
      <c r="AP690" s="1"/>
      <c r="AQ690" s="1"/>
      <c r="AR690" s="1"/>
      <c r="AS690" s="1"/>
      <c r="AT690" s="1"/>
      <c r="AU690" s="1"/>
      <c r="AV690" s="1"/>
      <c r="AW690" s="1"/>
      <c r="AX690" s="1"/>
      <c r="AY690" s="1"/>
      <c r="AZ690" s="1"/>
      <c r="BA690" s="1"/>
      <c r="BB690" s="1"/>
      <c r="BC690" s="1"/>
      <c r="BD690" s="1"/>
    </row>
    <row r="691" spans="3:56" x14ac:dyDescent="0.2">
      <c r="C691" s="2" t="s">
        <v>48</v>
      </c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  <c r="AH691" s="1"/>
      <c r="AI691" s="1"/>
      <c r="AJ691" s="1"/>
      <c r="AK691" s="1"/>
      <c r="AL691" s="1"/>
      <c r="AM691" s="1"/>
      <c r="AN691" s="1"/>
      <c r="AO691" s="1"/>
      <c r="AP691" s="1"/>
      <c r="AQ691" s="1"/>
      <c r="AR691" s="1"/>
      <c r="AS691" s="1"/>
      <c r="AT691" s="1"/>
      <c r="AU691" s="1"/>
      <c r="AV691" s="1"/>
      <c r="AW691" s="1"/>
      <c r="AX691" s="1"/>
      <c r="AY691" s="1"/>
      <c r="AZ691" s="1"/>
      <c r="BA691" s="1"/>
      <c r="BB691" s="1"/>
      <c r="BC691" s="1"/>
      <c r="BD691" s="1"/>
    </row>
    <row r="692" spans="3:56" x14ac:dyDescent="0.2">
      <c r="C692" s="2" t="s">
        <v>49</v>
      </c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  <c r="AH692" s="1"/>
      <c r="AI692" s="1"/>
      <c r="AJ692" s="1"/>
      <c r="AK692" s="1"/>
      <c r="AL692" s="1"/>
      <c r="AM692" s="1"/>
      <c r="AN692" s="1"/>
      <c r="AO692" s="1"/>
      <c r="AP692" s="1"/>
      <c r="AQ692" s="1"/>
      <c r="AR692" s="1"/>
      <c r="AS692" s="1"/>
      <c r="AT692" s="1"/>
      <c r="AU692" s="1"/>
      <c r="AV692" s="1"/>
      <c r="AW692" s="1"/>
      <c r="AX692" s="1"/>
      <c r="AY692" s="1"/>
      <c r="AZ692" s="1"/>
      <c r="BA692" s="1"/>
      <c r="BB692" s="1"/>
      <c r="BC692" s="1"/>
      <c r="BD692" s="1"/>
    </row>
    <row r="693" spans="3:56" x14ac:dyDescent="0.2">
      <c r="C693" s="2" t="s">
        <v>50</v>
      </c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  <c r="AH693" s="1"/>
      <c r="AI693" s="1"/>
      <c r="AJ693" s="1"/>
      <c r="AK693" s="1"/>
      <c r="AL693" s="1"/>
      <c r="AM693" s="1"/>
      <c r="AN693" s="1"/>
      <c r="AO693" s="1"/>
      <c r="AP693" s="1"/>
      <c r="AQ693" s="1"/>
      <c r="AR693" s="1"/>
      <c r="AS693" s="1"/>
      <c r="AT693" s="1"/>
      <c r="AU693" s="1"/>
      <c r="AV693" s="1"/>
      <c r="AW693" s="1"/>
      <c r="AX693" s="1"/>
      <c r="AY693" s="1"/>
      <c r="AZ693" s="1"/>
      <c r="BA693" s="1"/>
      <c r="BB693" s="1"/>
      <c r="BC693" s="1"/>
      <c r="BD693" s="1"/>
    </row>
    <row r="694" spans="3:56" x14ac:dyDescent="0.2">
      <c r="C694" s="2" t="s">
        <v>51</v>
      </c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  <c r="AH694" s="1"/>
      <c r="AI694" s="1"/>
      <c r="AJ694" s="1"/>
      <c r="AK694" s="1"/>
      <c r="AL694" s="1"/>
      <c r="AM694" s="1"/>
      <c r="AN694" s="1"/>
      <c r="AO694" s="1"/>
      <c r="AP694" s="1"/>
      <c r="AQ694" s="1"/>
      <c r="AR694" s="1"/>
      <c r="AS694" s="1"/>
      <c r="AT694" s="1"/>
      <c r="AU694" s="1"/>
      <c r="AV694" s="1"/>
      <c r="AW694" s="1"/>
      <c r="AX694" s="1"/>
      <c r="AY694" s="1"/>
      <c r="AZ694" s="1"/>
      <c r="BA694" s="1"/>
      <c r="BB694" s="1"/>
      <c r="BC694" s="1"/>
      <c r="BD694" s="1"/>
    </row>
    <row r="695" spans="3:56" x14ac:dyDescent="0.2">
      <c r="C695" s="2" t="s">
        <v>52</v>
      </c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  <c r="AH695" s="1"/>
      <c r="AI695" s="1"/>
      <c r="AJ695" s="1"/>
      <c r="AK695" s="1"/>
      <c r="AL695" s="1"/>
      <c r="AM695" s="1"/>
      <c r="AN695" s="1"/>
      <c r="AO695" s="1"/>
      <c r="AP695" s="1"/>
      <c r="AQ695" s="1"/>
      <c r="AR695" s="1"/>
      <c r="AS695" s="1"/>
      <c r="AT695" s="1"/>
      <c r="AU695" s="1"/>
      <c r="AV695" s="1"/>
      <c r="AW695" s="1"/>
      <c r="AX695" s="1"/>
      <c r="AY695" s="1"/>
      <c r="AZ695" s="1"/>
      <c r="BA695" s="1"/>
      <c r="BB695" s="1"/>
      <c r="BC695" s="1"/>
      <c r="BD695" s="1"/>
    </row>
    <row r="696" spans="3:56" x14ac:dyDescent="0.2">
      <c r="C696" s="2" t="s">
        <v>53</v>
      </c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  <c r="AH696" s="1"/>
      <c r="AI696" s="1"/>
      <c r="AJ696" s="1"/>
      <c r="AK696" s="1"/>
      <c r="AL696" s="1"/>
      <c r="AM696" s="1"/>
      <c r="AN696" s="1"/>
      <c r="AO696" s="1"/>
      <c r="AP696" s="1"/>
      <c r="AQ696" s="1"/>
      <c r="AR696" s="1"/>
      <c r="AS696" s="1"/>
      <c r="AT696" s="1"/>
      <c r="AU696" s="1"/>
      <c r="AV696" s="1"/>
      <c r="AW696" s="1"/>
      <c r="AX696" s="1"/>
      <c r="AY696" s="1"/>
      <c r="AZ696" s="1"/>
      <c r="BA696" s="1"/>
      <c r="BB696" s="1"/>
      <c r="BC696" s="1"/>
      <c r="BD696" s="1"/>
    </row>
    <row r="697" spans="3:56" x14ac:dyDescent="0.2">
      <c r="C697" s="2" t="s">
        <v>54</v>
      </c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"/>
      <c r="AI697" s="1"/>
      <c r="AJ697" s="1"/>
      <c r="AK697" s="1"/>
      <c r="AL697" s="1"/>
      <c r="AM697" s="1"/>
      <c r="AN697" s="1"/>
      <c r="AO697" s="1"/>
      <c r="AP697" s="1"/>
      <c r="AQ697" s="1"/>
      <c r="AR697" s="1"/>
      <c r="AS697" s="1"/>
      <c r="AT697" s="1"/>
      <c r="AU697" s="1"/>
      <c r="AV697" s="1"/>
      <c r="AW697" s="1"/>
      <c r="AX697" s="1"/>
      <c r="AY697" s="1"/>
      <c r="AZ697" s="1"/>
      <c r="BA697" s="1"/>
      <c r="BB697" s="1"/>
      <c r="BC697" s="1"/>
      <c r="BD697" s="1"/>
    </row>
    <row r="698" spans="3:56" x14ac:dyDescent="0.2">
      <c r="C698" s="2" t="s">
        <v>55</v>
      </c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  <c r="AH698" s="1"/>
      <c r="AI698" s="1"/>
      <c r="AJ698" s="1"/>
      <c r="AK698" s="1"/>
      <c r="AL698" s="1"/>
      <c r="AM698" s="1"/>
      <c r="AN698" s="1"/>
      <c r="AO698" s="1"/>
      <c r="AP698" s="1"/>
      <c r="AQ698" s="1"/>
      <c r="AR698" s="1"/>
      <c r="AS698" s="1"/>
      <c r="AT698" s="1"/>
      <c r="AU698" s="1"/>
      <c r="AV698" s="1"/>
      <c r="AW698" s="1"/>
      <c r="AX698" s="1"/>
      <c r="AY698" s="1"/>
      <c r="AZ698" s="1"/>
      <c r="BA698" s="1"/>
      <c r="BB698" s="1"/>
      <c r="BC698" s="1"/>
      <c r="BD698" s="1"/>
    </row>
    <row r="699" spans="3:56" x14ac:dyDescent="0.2">
      <c r="C699" s="2" t="s">
        <v>56</v>
      </c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  <c r="AH699" s="1"/>
      <c r="AI699" s="1"/>
      <c r="AJ699" s="1"/>
      <c r="AK699" s="1"/>
      <c r="AL699" s="1"/>
      <c r="AM699" s="1"/>
      <c r="AN699" s="1"/>
      <c r="AO699" s="1"/>
      <c r="AP699" s="1"/>
      <c r="AQ699" s="1"/>
      <c r="AR699" s="1"/>
      <c r="AS699" s="1"/>
      <c r="AT699" s="1"/>
      <c r="AU699" s="1"/>
      <c r="AV699" s="1"/>
      <c r="AW699" s="1"/>
      <c r="AX699" s="1"/>
      <c r="AY699" s="1"/>
      <c r="AZ699" s="1"/>
      <c r="BA699" s="1"/>
      <c r="BB699" s="1"/>
      <c r="BC699" s="1"/>
      <c r="BD699" s="1"/>
    </row>
    <row r="700" spans="3:56" x14ac:dyDescent="0.2">
      <c r="C700" s="2" t="s">
        <v>57</v>
      </c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  <c r="AH700" s="1"/>
      <c r="AI700" s="1"/>
      <c r="AJ700" s="1"/>
      <c r="AK700" s="1"/>
      <c r="AL700" s="1"/>
      <c r="AM700" s="1"/>
      <c r="AN700" s="1"/>
      <c r="AO700" s="1"/>
      <c r="AP700" s="1"/>
      <c r="AQ700" s="1"/>
      <c r="AR700" s="1"/>
      <c r="AS700" s="1"/>
      <c r="AT700" s="1"/>
      <c r="AU700" s="1"/>
      <c r="AV700" s="1"/>
      <c r="AW700" s="1"/>
      <c r="AX700" s="1"/>
      <c r="AY700" s="1"/>
      <c r="AZ700" s="1"/>
      <c r="BA700" s="1"/>
      <c r="BB700" s="1"/>
      <c r="BC700" s="1"/>
      <c r="BD700" s="1"/>
    </row>
    <row r="701" spans="3:56" x14ac:dyDescent="0.2">
      <c r="C701" s="2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  <c r="AH701" s="1"/>
      <c r="AI701" s="1"/>
      <c r="AJ701" s="1"/>
      <c r="AK701" s="1"/>
      <c r="AL701" s="1"/>
      <c r="AM701" s="1"/>
      <c r="AN701" s="1"/>
      <c r="AO701" s="1"/>
      <c r="AP701" s="1"/>
      <c r="AQ701" s="1"/>
      <c r="AR701" s="1"/>
      <c r="AS701" s="1"/>
      <c r="AT701" s="1"/>
      <c r="AU701" s="1"/>
      <c r="AV701" s="1"/>
      <c r="AW701" s="1"/>
      <c r="AX701" s="1"/>
      <c r="AY701" s="1"/>
      <c r="AZ701" s="1"/>
      <c r="BA701" s="1"/>
      <c r="BB701" s="1"/>
      <c r="BC701" s="1"/>
      <c r="BD701" s="1"/>
    </row>
    <row r="702" spans="3:56" x14ac:dyDescent="0.2">
      <c r="C702" s="2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  <c r="AH702" s="1"/>
      <c r="AI702" s="1"/>
      <c r="AJ702" s="1"/>
      <c r="AK702" s="1"/>
      <c r="AL702" s="1"/>
      <c r="AM702" s="1"/>
      <c r="AN702" s="1"/>
      <c r="AO702" s="1"/>
      <c r="AP702" s="1"/>
      <c r="AQ702" s="1"/>
      <c r="AR702" s="1"/>
      <c r="AS702" s="1"/>
      <c r="AT702" s="1"/>
      <c r="AU702" s="1"/>
      <c r="AV702" s="1"/>
      <c r="AW702" s="1"/>
      <c r="AX702" s="1"/>
      <c r="AY702" s="1"/>
      <c r="AZ702" s="1"/>
      <c r="BA702" s="1"/>
      <c r="BB702" s="1"/>
      <c r="BC702" s="1"/>
      <c r="BD702" s="1"/>
    </row>
    <row r="705" spans="3:56" x14ac:dyDescent="0.2">
      <c r="C705" s="198" t="s">
        <v>44</v>
      </c>
      <c r="D705" s="198"/>
      <c r="E705" s="198"/>
      <c r="F705" s="198"/>
      <c r="G705" s="198"/>
      <c r="H705" s="198"/>
      <c r="I705" s="198"/>
      <c r="J705" s="198"/>
      <c r="K705" s="198"/>
      <c r="L705" s="198"/>
      <c r="M705" s="198"/>
      <c r="N705" s="198"/>
      <c r="O705" s="198"/>
      <c r="P705" s="198"/>
      <c r="Q705" s="198"/>
      <c r="R705" s="198"/>
      <c r="S705" s="198"/>
      <c r="T705" s="198"/>
      <c r="U705" s="198"/>
      <c r="V705" s="198"/>
      <c r="W705" s="198"/>
      <c r="X705" s="198"/>
      <c r="Y705" s="198"/>
      <c r="Z705" s="198"/>
      <c r="AA705" s="198"/>
      <c r="AB705" s="198"/>
      <c r="AC705" s="198"/>
      <c r="AD705" s="198"/>
      <c r="AE705" s="198"/>
      <c r="AF705" s="198"/>
      <c r="AG705" s="198"/>
      <c r="AH705" s="198"/>
      <c r="AI705" s="198"/>
      <c r="AJ705" s="198"/>
      <c r="AK705" s="198"/>
      <c r="AL705" s="198"/>
      <c r="AM705" s="198"/>
      <c r="AN705" s="198"/>
      <c r="AO705" s="198"/>
      <c r="AP705" s="198"/>
      <c r="AQ705" s="198"/>
      <c r="AR705" s="198"/>
      <c r="AS705" s="198"/>
      <c r="AT705" s="198"/>
      <c r="AU705" s="198"/>
      <c r="AV705" s="198"/>
      <c r="AW705" s="198"/>
      <c r="AX705" s="198"/>
      <c r="AY705" s="198"/>
      <c r="AZ705" s="198"/>
      <c r="BA705" s="198"/>
      <c r="BB705" s="198"/>
      <c r="BC705" s="198"/>
      <c r="BD705" s="198"/>
    </row>
    <row r="706" spans="3:56" x14ac:dyDescent="0.2">
      <c r="C706" s="198"/>
      <c r="D706" s="198"/>
      <c r="E706" s="198"/>
      <c r="F706" s="198"/>
      <c r="G706" s="198"/>
      <c r="H706" s="198"/>
      <c r="I706" s="198"/>
      <c r="J706" s="198"/>
      <c r="K706" s="198"/>
      <c r="L706" s="198"/>
      <c r="M706" s="198"/>
      <c r="N706" s="198"/>
      <c r="O706" s="198"/>
      <c r="P706" s="198"/>
      <c r="Q706" s="198"/>
      <c r="R706" s="198"/>
      <c r="S706" s="198"/>
      <c r="T706" s="198"/>
      <c r="U706" s="198"/>
      <c r="V706" s="198"/>
      <c r="W706" s="198"/>
      <c r="X706" s="198"/>
      <c r="Y706" s="198"/>
      <c r="Z706" s="198"/>
      <c r="AA706" s="198"/>
      <c r="AB706" s="198"/>
      <c r="AC706" s="198"/>
      <c r="AD706" s="198"/>
      <c r="AE706" s="198"/>
      <c r="AF706" s="198"/>
      <c r="AG706" s="198"/>
      <c r="AH706" s="198"/>
      <c r="AI706" s="198"/>
      <c r="AJ706" s="198"/>
      <c r="AK706" s="198"/>
      <c r="AL706" s="198"/>
      <c r="AM706" s="198"/>
      <c r="AN706" s="198"/>
      <c r="AO706" s="198"/>
      <c r="AP706" s="198"/>
      <c r="AQ706" s="198"/>
      <c r="AR706" s="198"/>
      <c r="AS706" s="198"/>
      <c r="AT706" s="198"/>
      <c r="AU706" s="198"/>
      <c r="AV706" s="198"/>
      <c r="AW706" s="198"/>
      <c r="AX706" s="198"/>
      <c r="AY706" s="198"/>
      <c r="AZ706" s="198"/>
      <c r="BA706" s="198"/>
      <c r="BB706" s="198"/>
      <c r="BC706" s="198"/>
      <c r="BD706" s="198"/>
    </row>
    <row r="707" spans="3:56" ht="23.25" x14ac:dyDescent="0.2">
      <c r="C707" s="199" t="s">
        <v>41</v>
      </c>
      <c r="D707" s="199"/>
      <c r="E707" s="199"/>
      <c r="F707" s="199"/>
      <c r="G707" s="199"/>
      <c r="H707" s="199"/>
      <c r="I707" s="199"/>
      <c r="J707" s="199"/>
      <c r="K707" s="199"/>
      <c r="L707" s="199"/>
      <c r="M707" s="199"/>
      <c r="N707" s="199"/>
      <c r="O707" s="199"/>
      <c r="P707" s="199"/>
      <c r="Q707" s="199"/>
      <c r="R707" s="199"/>
      <c r="S707" s="199"/>
      <c r="T707" s="199"/>
      <c r="U707" s="199"/>
      <c r="V707" s="199"/>
      <c r="W707" s="199"/>
      <c r="X707" s="199"/>
      <c r="Y707" s="199"/>
      <c r="Z707" s="199"/>
      <c r="AA707" s="199"/>
      <c r="AB707" s="199"/>
      <c r="AC707" s="199"/>
      <c r="AD707" s="199"/>
      <c r="AE707" s="199" t="s">
        <v>42</v>
      </c>
      <c r="AF707" s="199"/>
      <c r="AG707" s="199"/>
      <c r="AH707" s="199"/>
      <c r="AI707" s="199"/>
      <c r="AJ707" s="199"/>
      <c r="AK707" s="199"/>
      <c r="AL707" s="199"/>
      <c r="AM707" s="199"/>
      <c r="AN707" s="199"/>
      <c r="AO707" s="199"/>
      <c r="AP707" s="199"/>
      <c r="AQ707" s="199"/>
      <c r="AR707" s="199"/>
      <c r="AS707" s="199"/>
      <c r="AT707" s="199"/>
      <c r="AU707" s="199"/>
      <c r="AV707" s="199"/>
      <c r="AW707" s="199"/>
      <c r="AX707" s="199"/>
      <c r="AY707" s="199"/>
      <c r="AZ707" s="199"/>
      <c r="BA707" s="199"/>
      <c r="BB707" s="199"/>
      <c r="BC707" s="199"/>
      <c r="BD707" s="199"/>
    </row>
    <row r="708" spans="3:56" x14ac:dyDescent="0.2">
      <c r="C708" s="197" t="s">
        <v>0</v>
      </c>
      <c r="D708" s="197" t="s">
        <v>1</v>
      </c>
      <c r="E708" s="197" t="s">
        <v>2</v>
      </c>
      <c r="F708" s="197" t="s">
        <v>3</v>
      </c>
      <c r="G708" s="197" t="s">
        <v>4</v>
      </c>
      <c r="H708" s="197" t="s">
        <v>5</v>
      </c>
      <c r="I708" s="197" t="s">
        <v>6</v>
      </c>
      <c r="J708" s="197" t="s">
        <v>7</v>
      </c>
      <c r="K708" s="197" t="s">
        <v>8</v>
      </c>
      <c r="L708" s="197" t="s">
        <v>9</v>
      </c>
      <c r="M708" s="197" t="s">
        <v>10</v>
      </c>
      <c r="N708" s="197" t="s">
        <v>11</v>
      </c>
      <c r="O708" s="4"/>
      <c r="P708" s="197" t="s">
        <v>40</v>
      </c>
      <c r="Q708" s="197"/>
      <c r="R708" s="197"/>
      <c r="S708" s="197"/>
      <c r="T708" s="197"/>
      <c r="U708" s="197"/>
      <c r="V708" s="197"/>
      <c r="W708" s="197" t="s">
        <v>13</v>
      </c>
      <c r="X708" s="197" t="s">
        <v>14</v>
      </c>
      <c r="Y708" s="197" t="s">
        <v>15</v>
      </c>
      <c r="Z708" s="197" t="s">
        <v>16</v>
      </c>
      <c r="AA708" s="197" t="s">
        <v>17</v>
      </c>
      <c r="AB708" s="197" t="s">
        <v>18</v>
      </c>
      <c r="AC708" s="197" t="s">
        <v>19</v>
      </c>
      <c r="AD708" s="197" t="s">
        <v>20</v>
      </c>
      <c r="AE708" s="197" t="s">
        <v>21</v>
      </c>
      <c r="AF708" s="197" t="s">
        <v>22</v>
      </c>
      <c r="AG708" s="197" t="s">
        <v>23</v>
      </c>
      <c r="AH708" s="197" t="s">
        <v>24</v>
      </c>
      <c r="AI708" s="197" t="s">
        <v>25</v>
      </c>
      <c r="AJ708" s="197" t="s">
        <v>26</v>
      </c>
      <c r="AK708" s="197" t="s">
        <v>27</v>
      </c>
      <c r="AL708" s="197" t="s">
        <v>28</v>
      </c>
      <c r="AM708" s="197" t="s">
        <v>29</v>
      </c>
      <c r="AN708" s="197" t="s">
        <v>1</v>
      </c>
      <c r="AO708" s="197" t="s">
        <v>30</v>
      </c>
      <c r="AP708" s="5"/>
      <c r="AQ708" s="197" t="s">
        <v>31</v>
      </c>
      <c r="AR708" s="197" t="s">
        <v>32</v>
      </c>
      <c r="AS708" s="197" t="s">
        <v>33</v>
      </c>
      <c r="AT708" s="197" t="s">
        <v>34</v>
      </c>
      <c r="AU708" s="197" t="s">
        <v>35</v>
      </c>
      <c r="AV708" s="197" t="s">
        <v>36</v>
      </c>
      <c r="AW708" s="197"/>
      <c r="AX708" s="197"/>
      <c r="AY708" s="197" t="s">
        <v>37</v>
      </c>
      <c r="AZ708" s="197" t="s">
        <v>38</v>
      </c>
      <c r="BA708" s="5"/>
      <c r="BB708" s="5"/>
      <c r="BC708" s="5"/>
      <c r="BD708" s="197" t="s">
        <v>39</v>
      </c>
    </row>
    <row r="709" spans="3:56" x14ac:dyDescent="0.2">
      <c r="C709" s="197"/>
      <c r="D709" s="197"/>
      <c r="E709" s="197"/>
      <c r="F709" s="197"/>
      <c r="G709" s="197"/>
      <c r="H709" s="197"/>
      <c r="I709" s="197"/>
      <c r="J709" s="197"/>
      <c r="K709" s="197"/>
      <c r="L709" s="197"/>
      <c r="M709" s="197"/>
      <c r="N709" s="197"/>
      <c r="O709" s="4"/>
      <c r="P709" s="3">
        <v>2013</v>
      </c>
      <c r="Q709" s="3">
        <v>2014</v>
      </c>
      <c r="R709" s="3">
        <v>2015</v>
      </c>
      <c r="S709" s="3">
        <v>2016</v>
      </c>
      <c r="T709" s="3"/>
      <c r="U709" s="3"/>
      <c r="V709" s="3" t="s">
        <v>12</v>
      </c>
      <c r="W709" s="197"/>
      <c r="X709" s="197"/>
      <c r="Y709" s="197"/>
      <c r="Z709" s="197"/>
      <c r="AA709" s="197"/>
      <c r="AB709" s="197"/>
      <c r="AC709" s="197"/>
      <c r="AD709" s="197"/>
      <c r="AE709" s="197"/>
      <c r="AF709" s="197"/>
      <c r="AG709" s="197"/>
      <c r="AH709" s="197"/>
      <c r="AI709" s="197"/>
      <c r="AJ709" s="197"/>
      <c r="AK709" s="197"/>
      <c r="AL709" s="197"/>
      <c r="AM709" s="197"/>
      <c r="AN709" s="197"/>
      <c r="AO709" s="197"/>
      <c r="AP709" s="5"/>
      <c r="AQ709" s="197"/>
      <c r="AR709" s="197"/>
      <c r="AS709" s="197"/>
      <c r="AT709" s="197"/>
      <c r="AU709" s="197"/>
      <c r="AV709" s="197"/>
      <c r="AW709" s="197"/>
      <c r="AX709" s="197"/>
      <c r="AY709" s="197"/>
      <c r="AZ709" s="197"/>
      <c r="BA709" s="5"/>
      <c r="BB709" s="5"/>
      <c r="BC709" s="5"/>
      <c r="BD709" s="197"/>
    </row>
    <row r="710" spans="3:56" x14ac:dyDescent="0.2">
      <c r="C710" s="2" t="s">
        <v>45</v>
      </c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  <c r="AH710" s="1"/>
      <c r="AI710" s="1"/>
      <c r="AJ710" s="1"/>
      <c r="AK710" s="1"/>
      <c r="AL710" s="1"/>
      <c r="AM710" s="1"/>
      <c r="AN710" s="1"/>
      <c r="AO710" s="1"/>
      <c r="AP710" s="1"/>
      <c r="AQ710" s="1"/>
      <c r="AR710" s="1"/>
      <c r="AS710" s="1"/>
      <c r="AT710" s="1"/>
      <c r="AU710" s="1"/>
      <c r="AV710" s="1"/>
      <c r="AW710" s="1"/>
      <c r="AX710" s="1"/>
      <c r="AY710" s="1"/>
      <c r="AZ710" s="1"/>
      <c r="BA710" s="1"/>
      <c r="BB710" s="1"/>
      <c r="BC710" s="1"/>
      <c r="BD710" s="1"/>
    </row>
    <row r="711" spans="3:56" x14ac:dyDescent="0.2">
      <c r="C711" s="2" t="s">
        <v>46</v>
      </c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  <c r="AH711" s="1"/>
      <c r="AI711" s="1"/>
      <c r="AJ711" s="1"/>
      <c r="AK711" s="1"/>
      <c r="AL711" s="1"/>
      <c r="AM711" s="1"/>
      <c r="AN711" s="1"/>
      <c r="AO711" s="1"/>
      <c r="AP711" s="1"/>
      <c r="AQ711" s="1"/>
      <c r="AR711" s="1"/>
      <c r="AS711" s="1"/>
      <c r="AT711" s="1"/>
      <c r="AU711" s="1"/>
      <c r="AV711" s="1"/>
      <c r="AW711" s="1"/>
      <c r="AX711" s="1"/>
      <c r="AY711" s="1"/>
      <c r="AZ711" s="1"/>
      <c r="BA711" s="1"/>
      <c r="BB711" s="1"/>
      <c r="BC711" s="1"/>
      <c r="BD711" s="1"/>
    </row>
    <row r="712" spans="3:56" x14ac:dyDescent="0.2">
      <c r="C712" s="2" t="s">
        <v>47</v>
      </c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  <c r="AH712" s="1"/>
      <c r="AI712" s="1"/>
      <c r="AJ712" s="1"/>
      <c r="AK712" s="1"/>
      <c r="AL712" s="1"/>
      <c r="AM712" s="1"/>
      <c r="AN712" s="1"/>
      <c r="AO712" s="1"/>
      <c r="AP712" s="1"/>
      <c r="AQ712" s="1"/>
      <c r="AR712" s="1"/>
      <c r="AS712" s="1"/>
      <c r="AT712" s="1"/>
      <c r="AU712" s="1"/>
      <c r="AV712" s="1"/>
      <c r="AW712" s="1"/>
      <c r="AX712" s="1"/>
      <c r="AY712" s="1"/>
      <c r="AZ712" s="1"/>
      <c r="BA712" s="1"/>
      <c r="BB712" s="1"/>
      <c r="BC712" s="1"/>
      <c r="BD712" s="1"/>
    </row>
    <row r="713" spans="3:56" x14ac:dyDescent="0.2">
      <c r="C713" s="2" t="s">
        <v>48</v>
      </c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  <c r="AH713" s="1"/>
      <c r="AI713" s="1"/>
      <c r="AJ713" s="1"/>
      <c r="AK713" s="1"/>
      <c r="AL713" s="1"/>
      <c r="AM713" s="1"/>
      <c r="AN713" s="1"/>
      <c r="AO713" s="1"/>
      <c r="AP713" s="1"/>
      <c r="AQ713" s="1"/>
      <c r="AR713" s="1"/>
      <c r="AS713" s="1"/>
      <c r="AT713" s="1"/>
      <c r="AU713" s="1"/>
      <c r="AV713" s="1"/>
      <c r="AW713" s="1"/>
      <c r="AX713" s="1"/>
      <c r="AY713" s="1"/>
      <c r="AZ713" s="1"/>
      <c r="BA713" s="1"/>
      <c r="BB713" s="1"/>
      <c r="BC713" s="1"/>
      <c r="BD713" s="1"/>
    </row>
    <row r="714" spans="3:56" x14ac:dyDescent="0.2">
      <c r="C714" s="2" t="s">
        <v>49</v>
      </c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  <c r="AH714" s="1"/>
      <c r="AI714" s="1"/>
      <c r="AJ714" s="1"/>
      <c r="AK714" s="1"/>
      <c r="AL714" s="1"/>
      <c r="AM714" s="1"/>
      <c r="AN714" s="1"/>
      <c r="AO714" s="1"/>
      <c r="AP714" s="1"/>
      <c r="AQ714" s="1"/>
      <c r="AR714" s="1"/>
      <c r="AS714" s="1"/>
      <c r="AT714" s="1"/>
      <c r="AU714" s="1"/>
      <c r="AV714" s="1"/>
      <c r="AW714" s="1"/>
      <c r="AX714" s="1"/>
      <c r="AY714" s="1"/>
      <c r="AZ714" s="1"/>
      <c r="BA714" s="1"/>
      <c r="BB714" s="1"/>
      <c r="BC714" s="1"/>
      <c r="BD714" s="1"/>
    </row>
    <row r="715" spans="3:56" x14ac:dyDescent="0.2">
      <c r="C715" s="2" t="s">
        <v>50</v>
      </c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  <c r="AH715" s="1"/>
      <c r="AI715" s="1"/>
      <c r="AJ715" s="1"/>
      <c r="AK715" s="1"/>
      <c r="AL715" s="1"/>
      <c r="AM715" s="1"/>
      <c r="AN715" s="1"/>
      <c r="AO715" s="1"/>
      <c r="AP715" s="1"/>
      <c r="AQ715" s="1"/>
      <c r="AR715" s="1"/>
      <c r="AS715" s="1"/>
      <c r="AT715" s="1"/>
      <c r="AU715" s="1"/>
      <c r="AV715" s="1"/>
      <c r="AW715" s="1"/>
      <c r="AX715" s="1"/>
      <c r="AY715" s="1"/>
      <c r="AZ715" s="1"/>
      <c r="BA715" s="1"/>
      <c r="BB715" s="1"/>
      <c r="BC715" s="1"/>
      <c r="BD715" s="1"/>
    </row>
    <row r="716" spans="3:56" x14ac:dyDescent="0.2">
      <c r="C716" s="2" t="s">
        <v>51</v>
      </c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  <c r="AH716" s="1"/>
      <c r="AI716" s="1"/>
      <c r="AJ716" s="1"/>
      <c r="AK716" s="1"/>
      <c r="AL716" s="1"/>
      <c r="AM716" s="1"/>
      <c r="AN716" s="1"/>
      <c r="AO716" s="1"/>
      <c r="AP716" s="1"/>
      <c r="AQ716" s="1"/>
      <c r="AR716" s="1"/>
      <c r="AS716" s="1"/>
      <c r="AT716" s="1"/>
      <c r="AU716" s="1"/>
      <c r="AV716" s="1"/>
      <c r="AW716" s="1"/>
      <c r="AX716" s="1"/>
      <c r="AY716" s="1"/>
      <c r="AZ716" s="1"/>
      <c r="BA716" s="1"/>
      <c r="BB716" s="1"/>
      <c r="BC716" s="1"/>
      <c r="BD716" s="1"/>
    </row>
    <row r="717" spans="3:56" x14ac:dyDescent="0.2">
      <c r="C717" s="2" t="s">
        <v>52</v>
      </c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  <c r="AH717" s="1"/>
      <c r="AI717" s="1"/>
      <c r="AJ717" s="1"/>
      <c r="AK717" s="1"/>
      <c r="AL717" s="1"/>
      <c r="AM717" s="1"/>
      <c r="AN717" s="1"/>
      <c r="AO717" s="1"/>
      <c r="AP717" s="1"/>
      <c r="AQ717" s="1"/>
      <c r="AR717" s="1"/>
      <c r="AS717" s="1"/>
      <c r="AT717" s="1"/>
      <c r="AU717" s="1"/>
      <c r="AV717" s="1"/>
      <c r="AW717" s="1"/>
      <c r="AX717" s="1"/>
      <c r="AY717" s="1"/>
      <c r="AZ717" s="1"/>
      <c r="BA717" s="1"/>
      <c r="BB717" s="1"/>
      <c r="BC717" s="1"/>
      <c r="BD717" s="1"/>
    </row>
    <row r="718" spans="3:56" x14ac:dyDescent="0.2">
      <c r="C718" s="2" t="s">
        <v>53</v>
      </c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  <c r="AH718" s="1"/>
      <c r="AI718" s="1"/>
      <c r="AJ718" s="1"/>
      <c r="AK718" s="1"/>
      <c r="AL718" s="1"/>
      <c r="AM718" s="1"/>
      <c r="AN718" s="1"/>
      <c r="AO718" s="1"/>
      <c r="AP718" s="1"/>
      <c r="AQ718" s="1"/>
      <c r="AR718" s="1"/>
      <c r="AS718" s="1"/>
      <c r="AT718" s="1"/>
      <c r="AU718" s="1"/>
      <c r="AV718" s="1"/>
      <c r="AW718" s="1"/>
      <c r="AX718" s="1"/>
      <c r="AY718" s="1"/>
      <c r="AZ718" s="1"/>
      <c r="BA718" s="1"/>
      <c r="BB718" s="1"/>
      <c r="BC718" s="1"/>
      <c r="BD718" s="1"/>
    </row>
    <row r="719" spans="3:56" x14ac:dyDescent="0.2">
      <c r="C719" s="2" t="s">
        <v>54</v>
      </c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  <c r="AH719" s="1"/>
      <c r="AI719" s="1"/>
      <c r="AJ719" s="1"/>
      <c r="AK719" s="1"/>
      <c r="AL719" s="1"/>
      <c r="AM719" s="1"/>
      <c r="AN719" s="1"/>
      <c r="AO719" s="1"/>
      <c r="AP719" s="1"/>
      <c r="AQ719" s="1"/>
      <c r="AR719" s="1"/>
      <c r="AS719" s="1"/>
      <c r="AT719" s="1"/>
      <c r="AU719" s="1"/>
      <c r="AV719" s="1"/>
      <c r="AW719" s="1"/>
      <c r="AX719" s="1"/>
      <c r="AY719" s="1"/>
      <c r="AZ719" s="1"/>
      <c r="BA719" s="1"/>
      <c r="BB719" s="1"/>
      <c r="BC719" s="1"/>
      <c r="BD719" s="1"/>
    </row>
    <row r="720" spans="3:56" x14ac:dyDescent="0.2">
      <c r="C720" s="2" t="s">
        <v>55</v>
      </c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  <c r="AH720" s="1"/>
      <c r="AI720" s="1"/>
      <c r="AJ720" s="1"/>
      <c r="AK720" s="1"/>
      <c r="AL720" s="1"/>
      <c r="AM720" s="1"/>
      <c r="AN720" s="1"/>
      <c r="AO720" s="1"/>
      <c r="AP720" s="1"/>
      <c r="AQ720" s="1"/>
      <c r="AR720" s="1"/>
      <c r="AS720" s="1"/>
      <c r="AT720" s="1"/>
      <c r="AU720" s="1"/>
      <c r="AV720" s="1"/>
      <c r="AW720" s="1"/>
      <c r="AX720" s="1"/>
      <c r="AY720" s="1"/>
      <c r="AZ720" s="1"/>
      <c r="BA720" s="1"/>
      <c r="BB720" s="1"/>
      <c r="BC720" s="1"/>
      <c r="BD720" s="1"/>
    </row>
    <row r="721" spans="3:56" x14ac:dyDescent="0.2">
      <c r="C721" s="2" t="s">
        <v>56</v>
      </c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  <c r="AH721" s="1"/>
      <c r="AI721" s="1"/>
      <c r="AJ721" s="1"/>
      <c r="AK721" s="1"/>
      <c r="AL721" s="1"/>
      <c r="AM721" s="1"/>
      <c r="AN721" s="1"/>
      <c r="AO721" s="1"/>
      <c r="AP721" s="1"/>
      <c r="AQ721" s="1"/>
      <c r="AR721" s="1"/>
      <c r="AS721" s="1"/>
      <c r="AT721" s="1"/>
      <c r="AU721" s="1"/>
      <c r="AV721" s="1"/>
      <c r="AW721" s="1"/>
      <c r="AX721" s="1"/>
      <c r="AY721" s="1"/>
      <c r="AZ721" s="1"/>
      <c r="BA721" s="1"/>
      <c r="BB721" s="1"/>
      <c r="BC721" s="1"/>
      <c r="BD721" s="1"/>
    </row>
    <row r="722" spans="3:56" x14ac:dyDescent="0.2">
      <c r="C722" s="2" t="s">
        <v>57</v>
      </c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  <c r="AH722" s="1"/>
      <c r="AI722" s="1"/>
      <c r="AJ722" s="1"/>
      <c r="AK722" s="1"/>
      <c r="AL722" s="1"/>
      <c r="AM722" s="1"/>
      <c r="AN722" s="1"/>
      <c r="AO722" s="1"/>
      <c r="AP722" s="1"/>
      <c r="AQ722" s="1"/>
      <c r="AR722" s="1"/>
      <c r="AS722" s="1"/>
      <c r="AT722" s="1"/>
      <c r="AU722" s="1"/>
      <c r="AV722" s="1"/>
      <c r="AW722" s="1"/>
      <c r="AX722" s="1"/>
      <c r="AY722" s="1"/>
      <c r="AZ722" s="1"/>
      <c r="BA722" s="1"/>
      <c r="BB722" s="1"/>
      <c r="BC722" s="1"/>
      <c r="BD722" s="1"/>
    </row>
    <row r="723" spans="3:56" x14ac:dyDescent="0.2">
      <c r="C723" s="2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  <c r="AH723" s="1"/>
      <c r="AI723" s="1"/>
      <c r="AJ723" s="1"/>
      <c r="AK723" s="1"/>
      <c r="AL723" s="1"/>
      <c r="AM723" s="1"/>
      <c r="AN723" s="1"/>
      <c r="AO723" s="1"/>
      <c r="AP723" s="1"/>
      <c r="AQ723" s="1"/>
      <c r="AR723" s="1"/>
      <c r="AS723" s="1"/>
      <c r="AT723" s="1"/>
      <c r="AU723" s="1"/>
      <c r="AV723" s="1"/>
      <c r="AW723" s="1"/>
      <c r="AX723" s="1"/>
      <c r="AY723" s="1"/>
      <c r="AZ723" s="1"/>
      <c r="BA723" s="1"/>
      <c r="BB723" s="1"/>
      <c r="BC723" s="1"/>
      <c r="BD723" s="1"/>
    </row>
    <row r="724" spans="3:56" x14ac:dyDescent="0.2">
      <c r="C724" s="2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  <c r="AH724" s="1"/>
      <c r="AI724" s="1"/>
      <c r="AJ724" s="1"/>
      <c r="AK724" s="1"/>
      <c r="AL724" s="1"/>
      <c r="AM724" s="1"/>
      <c r="AN724" s="1"/>
      <c r="AO724" s="1"/>
      <c r="AP724" s="1"/>
      <c r="AQ724" s="1"/>
      <c r="AR724" s="1"/>
      <c r="AS724" s="1"/>
      <c r="AT724" s="1"/>
      <c r="AU724" s="1"/>
      <c r="AV724" s="1"/>
      <c r="AW724" s="1"/>
      <c r="AX724" s="1"/>
      <c r="AY724" s="1"/>
      <c r="AZ724" s="1"/>
      <c r="BA724" s="1"/>
      <c r="BB724" s="1"/>
      <c r="BC724" s="1"/>
      <c r="BD724" s="1"/>
    </row>
    <row r="727" spans="3:56" x14ac:dyDescent="0.2">
      <c r="C727" s="198" t="s">
        <v>44</v>
      </c>
      <c r="D727" s="198"/>
      <c r="E727" s="198"/>
      <c r="F727" s="198"/>
      <c r="G727" s="198"/>
      <c r="H727" s="198"/>
      <c r="I727" s="198"/>
      <c r="J727" s="198"/>
      <c r="K727" s="198"/>
      <c r="L727" s="198"/>
      <c r="M727" s="198"/>
      <c r="N727" s="198"/>
      <c r="O727" s="198"/>
      <c r="P727" s="198"/>
      <c r="Q727" s="198"/>
      <c r="R727" s="198"/>
      <c r="S727" s="198"/>
      <c r="T727" s="198"/>
      <c r="U727" s="198"/>
      <c r="V727" s="198"/>
      <c r="W727" s="198"/>
      <c r="X727" s="198"/>
      <c r="Y727" s="198"/>
      <c r="Z727" s="198"/>
      <c r="AA727" s="198"/>
      <c r="AB727" s="198"/>
      <c r="AC727" s="198"/>
      <c r="AD727" s="198"/>
      <c r="AE727" s="198"/>
      <c r="AF727" s="198"/>
      <c r="AG727" s="198"/>
      <c r="AH727" s="198"/>
      <c r="AI727" s="198"/>
      <c r="AJ727" s="198"/>
      <c r="AK727" s="198"/>
      <c r="AL727" s="198"/>
      <c r="AM727" s="198"/>
      <c r="AN727" s="198"/>
      <c r="AO727" s="198"/>
      <c r="AP727" s="198"/>
      <c r="AQ727" s="198"/>
      <c r="AR727" s="198"/>
      <c r="AS727" s="198"/>
      <c r="AT727" s="198"/>
      <c r="AU727" s="198"/>
      <c r="AV727" s="198"/>
      <c r="AW727" s="198"/>
      <c r="AX727" s="198"/>
      <c r="AY727" s="198"/>
      <c r="AZ727" s="198"/>
      <c r="BA727" s="198"/>
      <c r="BB727" s="198"/>
      <c r="BC727" s="198"/>
      <c r="BD727" s="198"/>
    </row>
    <row r="728" spans="3:56" x14ac:dyDescent="0.2">
      <c r="C728" s="198"/>
      <c r="D728" s="198"/>
      <c r="E728" s="198"/>
      <c r="F728" s="198"/>
      <c r="G728" s="198"/>
      <c r="H728" s="198"/>
      <c r="I728" s="198"/>
      <c r="J728" s="198"/>
      <c r="K728" s="198"/>
      <c r="L728" s="198"/>
      <c r="M728" s="198"/>
      <c r="N728" s="198"/>
      <c r="O728" s="198"/>
      <c r="P728" s="198"/>
      <c r="Q728" s="198"/>
      <c r="R728" s="198"/>
      <c r="S728" s="198"/>
      <c r="T728" s="198"/>
      <c r="U728" s="198"/>
      <c r="V728" s="198"/>
      <c r="W728" s="198"/>
      <c r="X728" s="198"/>
      <c r="Y728" s="198"/>
      <c r="Z728" s="198"/>
      <c r="AA728" s="198"/>
      <c r="AB728" s="198"/>
      <c r="AC728" s="198"/>
      <c r="AD728" s="198"/>
      <c r="AE728" s="198"/>
      <c r="AF728" s="198"/>
      <c r="AG728" s="198"/>
      <c r="AH728" s="198"/>
      <c r="AI728" s="198"/>
      <c r="AJ728" s="198"/>
      <c r="AK728" s="198"/>
      <c r="AL728" s="198"/>
      <c r="AM728" s="198"/>
      <c r="AN728" s="198"/>
      <c r="AO728" s="198"/>
      <c r="AP728" s="198"/>
      <c r="AQ728" s="198"/>
      <c r="AR728" s="198"/>
      <c r="AS728" s="198"/>
      <c r="AT728" s="198"/>
      <c r="AU728" s="198"/>
      <c r="AV728" s="198"/>
      <c r="AW728" s="198"/>
      <c r="AX728" s="198"/>
      <c r="AY728" s="198"/>
      <c r="AZ728" s="198"/>
      <c r="BA728" s="198"/>
      <c r="BB728" s="198"/>
      <c r="BC728" s="198"/>
      <c r="BD728" s="198"/>
    </row>
    <row r="729" spans="3:56" ht="23.25" x14ac:dyDescent="0.2">
      <c r="C729" s="199" t="s">
        <v>41</v>
      </c>
      <c r="D729" s="199"/>
      <c r="E729" s="199"/>
      <c r="F729" s="199"/>
      <c r="G729" s="199"/>
      <c r="H729" s="199"/>
      <c r="I729" s="199"/>
      <c r="J729" s="199"/>
      <c r="K729" s="199"/>
      <c r="L729" s="199"/>
      <c r="M729" s="199"/>
      <c r="N729" s="199"/>
      <c r="O729" s="199"/>
      <c r="P729" s="199"/>
      <c r="Q729" s="199"/>
      <c r="R729" s="199"/>
      <c r="S729" s="199"/>
      <c r="T729" s="199"/>
      <c r="U729" s="199"/>
      <c r="V729" s="199"/>
      <c r="W729" s="199"/>
      <c r="X729" s="199"/>
      <c r="Y729" s="199"/>
      <c r="Z729" s="199"/>
      <c r="AA729" s="199"/>
      <c r="AB729" s="199"/>
      <c r="AC729" s="199"/>
      <c r="AD729" s="199"/>
      <c r="AE729" s="199" t="s">
        <v>42</v>
      </c>
      <c r="AF729" s="199"/>
      <c r="AG729" s="199"/>
      <c r="AH729" s="199"/>
      <c r="AI729" s="199"/>
      <c r="AJ729" s="199"/>
      <c r="AK729" s="199"/>
      <c r="AL729" s="199"/>
      <c r="AM729" s="199"/>
      <c r="AN729" s="199"/>
      <c r="AO729" s="199"/>
      <c r="AP729" s="199"/>
      <c r="AQ729" s="199"/>
      <c r="AR729" s="199"/>
      <c r="AS729" s="199"/>
      <c r="AT729" s="199"/>
      <c r="AU729" s="199"/>
      <c r="AV729" s="199"/>
      <c r="AW729" s="199"/>
      <c r="AX729" s="199"/>
      <c r="AY729" s="199"/>
      <c r="AZ729" s="199"/>
      <c r="BA729" s="199"/>
      <c r="BB729" s="199"/>
      <c r="BC729" s="199"/>
      <c r="BD729" s="199"/>
    </row>
    <row r="730" spans="3:56" x14ac:dyDescent="0.2">
      <c r="C730" s="197" t="s">
        <v>0</v>
      </c>
      <c r="D730" s="197" t="s">
        <v>1</v>
      </c>
      <c r="E730" s="197" t="s">
        <v>2</v>
      </c>
      <c r="F730" s="197" t="s">
        <v>3</v>
      </c>
      <c r="G730" s="197" t="s">
        <v>4</v>
      </c>
      <c r="H730" s="197" t="s">
        <v>5</v>
      </c>
      <c r="I730" s="197" t="s">
        <v>6</v>
      </c>
      <c r="J730" s="197" t="s">
        <v>7</v>
      </c>
      <c r="K730" s="197" t="s">
        <v>8</v>
      </c>
      <c r="L730" s="197" t="s">
        <v>9</v>
      </c>
      <c r="M730" s="197" t="s">
        <v>10</v>
      </c>
      <c r="N730" s="197" t="s">
        <v>11</v>
      </c>
      <c r="O730" s="4"/>
      <c r="P730" s="197" t="s">
        <v>40</v>
      </c>
      <c r="Q730" s="197"/>
      <c r="R730" s="197"/>
      <c r="S730" s="197"/>
      <c r="T730" s="197"/>
      <c r="U730" s="197"/>
      <c r="V730" s="197"/>
      <c r="W730" s="197" t="s">
        <v>13</v>
      </c>
      <c r="X730" s="197" t="s">
        <v>14</v>
      </c>
      <c r="Y730" s="197" t="s">
        <v>15</v>
      </c>
      <c r="Z730" s="197" t="s">
        <v>16</v>
      </c>
      <c r="AA730" s="197" t="s">
        <v>17</v>
      </c>
      <c r="AB730" s="197" t="s">
        <v>18</v>
      </c>
      <c r="AC730" s="197" t="s">
        <v>19</v>
      </c>
      <c r="AD730" s="197" t="s">
        <v>20</v>
      </c>
      <c r="AE730" s="197" t="s">
        <v>21</v>
      </c>
      <c r="AF730" s="197" t="s">
        <v>22</v>
      </c>
      <c r="AG730" s="197" t="s">
        <v>23</v>
      </c>
      <c r="AH730" s="197" t="s">
        <v>24</v>
      </c>
      <c r="AI730" s="197" t="s">
        <v>25</v>
      </c>
      <c r="AJ730" s="197" t="s">
        <v>26</v>
      </c>
      <c r="AK730" s="197" t="s">
        <v>27</v>
      </c>
      <c r="AL730" s="197" t="s">
        <v>28</v>
      </c>
      <c r="AM730" s="197" t="s">
        <v>29</v>
      </c>
      <c r="AN730" s="197" t="s">
        <v>1</v>
      </c>
      <c r="AO730" s="197" t="s">
        <v>30</v>
      </c>
      <c r="AP730" s="5"/>
      <c r="AQ730" s="197" t="s">
        <v>31</v>
      </c>
      <c r="AR730" s="197" t="s">
        <v>32</v>
      </c>
      <c r="AS730" s="197" t="s">
        <v>33</v>
      </c>
      <c r="AT730" s="197" t="s">
        <v>34</v>
      </c>
      <c r="AU730" s="197" t="s">
        <v>35</v>
      </c>
      <c r="AV730" s="197" t="s">
        <v>36</v>
      </c>
      <c r="AW730" s="197"/>
      <c r="AX730" s="197"/>
      <c r="AY730" s="197" t="s">
        <v>37</v>
      </c>
      <c r="AZ730" s="197" t="s">
        <v>38</v>
      </c>
      <c r="BA730" s="5"/>
      <c r="BB730" s="5"/>
      <c r="BC730" s="5"/>
      <c r="BD730" s="197" t="s">
        <v>39</v>
      </c>
    </row>
    <row r="731" spans="3:56" x14ac:dyDescent="0.2">
      <c r="C731" s="197"/>
      <c r="D731" s="197"/>
      <c r="E731" s="197"/>
      <c r="F731" s="197"/>
      <c r="G731" s="197"/>
      <c r="H731" s="197"/>
      <c r="I731" s="197"/>
      <c r="J731" s="197"/>
      <c r="K731" s="197"/>
      <c r="L731" s="197"/>
      <c r="M731" s="197"/>
      <c r="N731" s="197"/>
      <c r="O731" s="4"/>
      <c r="P731" s="3">
        <v>2013</v>
      </c>
      <c r="Q731" s="3">
        <v>2014</v>
      </c>
      <c r="R731" s="3">
        <v>2015</v>
      </c>
      <c r="S731" s="3">
        <v>2016</v>
      </c>
      <c r="T731" s="3"/>
      <c r="U731" s="3"/>
      <c r="V731" s="3" t="s">
        <v>12</v>
      </c>
      <c r="W731" s="197"/>
      <c r="X731" s="197"/>
      <c r="Y731" s="197"/>
      <c r="Z731" s="197"/>
      <c r="AA731" s="197"/>
      <c r="AB731" s="197"/>
      <c r="AC731" s="197"/>
      <c r="AD731" s="197"/>
      <c r="AE731" s="197"/>
      <c r="AF731" s="197"/>
      <c r="AG731" s="197"/>
      <c r="AH731" s="197"/>
      <c r="AI731" s="197"/>
      <c r="AJ731" s="197"/>
      <c r="AK731" s="197"/>
      <c r="AL731" s="197"/>
      <c r="AM731" s="197"/>
      <c r="AN731" s="197"/>
      <c r="AO731" s="197"/>
      <c r="AP731" s="5"/>
      <c r="AQ731" s="197"/>
      <c r="AR731" s="197"/>
      <c r="AS731" s="197"/>
      <c r="AT731" s="197"/>
      <c r="AU731" s="197"/>
      <c r="AV731" s="197"/>
      <c r="AW731" s="197"/>
      <c r="AX731" s="197"/>
      <c r="AY731" s="197"/>
      <c r="AZ731" s="197"/>
      <c r="BA731" s="5"/>
      <c r="BB731" s="5"/>
      <c r="BC731" s="5"/>
      <c r="BD731" s="197"/>
    </row>
    <row r="732" spans="3:56" x14ac:dyDescent="0.2">
      <c r="C732" s="2" t="s">
        <v>45</v>
      </c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  <c r="AH732" s="1"/>
      <c r="AI732" s="1"/>
      <c r="AJ732" s="1"/>
      <c r="AK732" s="1"/>
      <c r="AL732" s="1"/>
      <c r="AM732" s="1"/>
      <c r="AN732" s="1"/>
      <c r="AO732" s="1"/>
      <c r="AP732" s="1"/>
      <c r="AQ732" s="1"/>
      <c r="AR732" s="1"/>
      <c r="AS732" s="1"/>
      <c r="AT732" s="1"/>
      <c r="AU732" s="1"/>
      <c r="AV732" s="1"/>
      <c r="AW732" s="1"/>
      <c r="AX732" s="1"/>
      <c r="AY732" s="1"/>
      <c r="AZ732" s="1"/>
      <c r="BA732" s="1"/>
      <c r="BB732" s="1"/>
      <c r="BC732" s="1"/>
      <c r="BD732" s="1"/>
    </row>
    <row r="733" spans="3:56" x14ac:dyDescent="0.2">
      <c r="C733" s="2" t="s">
        <v>46</v>
      </c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  <c r="AH733" s="1"/>
      <c r="AI733" s="1"/>
      <c r="AJ733" s="1"/>
      <c r="AK733" s="1"/>
      <c r="AL733" s="1"/>
      <c r="AM733" s="1"/>
      <c r="AN733" s="1"/>
      <c r="AO733" s="1"/>
      <c r="AP733" s="1"/>
      <c r="AQ733" s="1"/>
      <c r="AR733" s="1"/>
      <c r="AS733" s="1"/>
      <c r="AT733" s="1"/>
      <c r="AU733" s="1"/>
      <c r="AV733" s="1"/>
      <c r="AW733" s="1"/>
      <c r="AX733" s="1"/>
      <c r="AY733" s="1"/>
      <c r="AZ733" s="1"/>
      <c r="BA733" s="1"/>
      <c r="BB733" s="1"/>
      <c r="BC733" s="1"/>
      <c r="BD733" s="1"/>
    </row>
    <row r="734" spans="3:56" x14ac:dyDescent="0.2">
      <c r="C734" s="2" t="s">
        <v>47</v>
      </c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  <c r="AH734" s="1"/>
      <c r="AI734" s="1"/>
      <c r="AJ734" s="1"/>
      <c r="AK734" s="1"/>
      <c r="AL734" s="1"/>
      <c r="AM734" s="1"/>
      <c r="AN734" s="1"/>
      <c r="AO734" s="1"/>
      <c r="AP734" s="1"/>
      <c r="AQ734" s="1"/>
      <c r="AR734" s="1"/>
      <c r="AS734" s="1"/>
      <c r="AT734" s="1"/>
      <c r="AU734" s="1"/>
      <c r="AV734" s="1"/>
      <c r="AW734" s="1"/>
      <c r="AX734" s="1"/>
      <c r="AY734" s="1"/>
      <c r="AZ734" s="1"/>
      <c r="BA734" s="1"/>
      <c r="BB734" s="1"/>
      <c r="BC734" s="1"/>
      <c r="BD734" s="1"/>
    </row>
    <row r="735" spans="3:56" x14ac:dyDescent="0.2">
      <c r="C735" s="2" t="s">
        <v>48</v>
      </c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  <c r="AH735" s="1"/>
      <c r="AI735" s="1"/>
      <c r="AJ735" s="1"/>
      <c r="AK735" s="1"/>
      <c r="AL735" s="1"/>
      <c r="AM735" s="1"/>
      <c r="AN735" s="1"/>
      <c r="AO735" s="1"/>
      <c r="AP735" s="1"/>
      <c r="AQ735" s="1"/>
      <c r="AR735" s="1"/>
      <c r="AS735" s="1"/>
      <c r="AT735" s="1"/>
      <c r="AU735" s="1"/>
      <c r="AV735" s="1"/>
      <c r="AW735" s="1"/>
      <c r="AX735" s="1"/>
      <c r="AY735" s="1"/>
      <c r="AZ735" s="1"/>
      <c r="BA735" s="1"/>
      <c r="BB735" s="1"/>
      <c r="BC735" s="1"/>
      <c r="BD735" s="1"/>
    </row>
    <row r="736" spans="3:56" x14ac:dyDescent="0.2">
      <c r="C736" s="2" t="s">
        <v>49</v>
      </c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  <c r="AH736" s="1"/>
      <c r="AI736" s="1"/>
      <c r="AJ736" s="1"/>
      <c r="AK736" s="1"/>
      <c r="AL736" s="1"/>
      <c r="AM736" s="1"/>
      <c r="AN736" s="1"/>
      <c r="AO736" s="1"/>
      <c r="AP736" s="1"/>
      <c r="AQ736" s="1"/>
      <c r="AR736" s="1"/>
      <c r="AS736" s="1"/>
      <c r="AT736" s="1"/>
      <c r="AU736" s="1"/>
      <c r="AV736" s="1"/>
      <c r="AW736" s="1"/>
      <c r="AX736" s="1"/>
      <c r="AY736" s="1"/>
      <c r="AZ736" s="1"/>
      <c r="BA736" s="1"/>
      <c r="BB736" s="1"/>
      <c r="BC736" s="1"/>
      <c r="BD736" s="1"/>
    </row>
    <row r="737" spans="3:56" x14ac:dyDescent="0.2">
      <c r="C737" s="2" t="s">
        <v>50</v>
      </c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  <c r="AH737" s="1"/>
      <c r="AI737" s="1"/>
      <c r="AJ737" s="1"/>
      <c r="AK737" s="1"/>
      <c r="AL737" s="1"/>
      <c r="AM737" s="1"/>
      <c r="AN737" s="1"/>
      <c r="AO737" s="1"/>
      <c r="AP737" s="1"/>
      <c r="AQ737" s="1"/>
      <c r="AR737" s="1"/>
      <c r="AS737" s="1"/>
      <c r="AT737" s="1"/>
      <c r="AU737" s="1"/>
      <c r="AV737" s="1"/>
      <c r="AW737" s="1"/>
      <c r="AX737" s="1"/>
      <c r="AY737" s="1"/>
      <c r="AZ737" s="1"/>
      <c r="BA737" s="1"/>
      <c r="BB737" s="1"/>
      <c r="BC737" s="1"/>
      <c r="BD737" s="1"/>
    </row>
    <row r="738" spans="3:56" x14ac:dyDescent="0.2">
      <c r="C738" s="2" t="s">
        <v>51</v>
      </c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  <c r="AH738" s="1"/>
      <c r="AI738" s="1"/>
      <c r="AJ738" s="1"/>
      <c r="AK738" s="1"/>
      <c r="AL738" s="1"/>
      <c r="AM738" s="1"/>
      <c r="AN738" s="1"/>
      <c r="AO738" s="1"/>
      <c r="AP738" s="1"/>
      <c r="AQ738" s="1"/>
      <c r="AR738" s="1"/>
      <c r="AS738" s="1"/>
      <c r="AT738" s="1"/>
      <c r="AU738" s="1"/>
      <c r="AV738" s="1"/>
      <c r="AW738" s="1"/>
      <c r="AX738" s="1"/>
      <c r="AY738" s="1"/>
      <c r="AZ738" s="1"/>
      <c r="BA738" s="1"/>
      <c r="BB738" s="1"/>
      <c r="BC738" s="1"/>
      <c r="BD738" s="1"/>
    </row>
    <row r="739" spans="3:56" x14ac:dyDescent="0.2">
      <c r="C739" s="2" t="s">
        <v>52</v>
      </c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  <c r="AH739" s="1"/>
      <c r="AI739" s="1"/>
      <c r="AJ739" s="1"/>
      <c r="AK739" s="1"/>
      <c r="AL739" s="1"/>
      <c r="AM739" s="1"/>
      <c r="AN739" s="1"/>
      <c r="AO739" s="1"/>
      <c r="AP739" s="1"/>
      <c r="AQ739" s="1"/>
      <c r="AR739" s="1"/>
      <c r="AS739" s="1"/>
      <c r="AT739" s="1"/>
      <c r="AU739" s="1"/>
      <c r="AV739" s="1"/>
      <c r="AW739" s="1"/>
      <c r="AX739" s="1"/>
      <c r="AY739" s="1"/>
      <c r="AZ739" s="1"/>
      <c r="BA739" s="1"/>
      <c r="BB739" s="1"/>
      <c r="BC739" s="1"/>
      <c r="BD739" s="1"/>
    </row>
    <row r="740" spans="3:56" x14ac:dyDescent="0.2">
      <c r="C740" s="2" t="s">
        <v>53</v>
      </c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  <c r="AH740" s="1"/>
      <c r="AI740" s="1"/>
      <c r="AJ740" s="1"/>
      <c r="AK740" s="1"/>
      <c r="AL740" s="1"/>
      <c r="AM740" s="1"/>
      <c r="AN740" s="1"/>
      <c r="AO740" s="1"/>
      <c r="AP740" s="1"/>
      <c r="AQ740" s="1"/>
      <c r="AR740" s="1"/>
      <c r="AS740" s="1"/>
      <c r="AT740" s="1"/>
      <c r="AU740" s="1"/>
      <c r="AV740" s="1"/>
      <c r="AW740" s="1"/>
      <c r="AX740" s="1"/>
      <c r="AY740" s="1"/>
      <c r="AZ740" s="1"/>
      <c r="BA740" s="1"/>
      <c r="BB740" s="1"/>
      <c r="BC740" s="1"/>
      <c r="BD740" s="1"/>
    </row>
    <row r="741" spans="3:56" x14ac:dyDescent="0.2">
      <c r="C741" s="2" t="s">
        <v>54</v>
      </c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  <c r="AH741" s="1"/>
      <c r="AI741" s="1"/>
      <c r="AJ741" s="1"/>
      <c r="AK741" s="1"/>
      <c r="AL741" s="1"/>
      <c r="AM741" s="1"/>
      <c r="AN741" s="1"/>
      <c r="AO741" s="1"/>
      <c r="AP741" s="1"/>
      <c r="AQ741" s="1"/>
      <c r="AR741" s="1"/>
      <c r="AS741" s="1"/>
      <c r="AT741" s="1"/>
      <c r="AU741" s="1"/>
      <c r="AV741" s="1"/>
      <c r="AW741" s="1"/>
      <c r="AX741" s="1"/>
      <c r="AY741" s="1"/>
      <c r="AZ741" s="1"/>
      <c r="BA741" s="1"/>
      <c r="BB741" s="1"/>
      <c r="BC741" s="1"/>
      <c r="BD741" s="1"/>
    </row>
    <row r="742" spans="3:56" x14ac:dyDescent="0.2">
      <c r="C742" s="2" t="s">
        <v>55</v>
      </c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  <c r="AH742" s="1"/>
      <c r="AI742" s="1"/>
      <c r="AJ742" s="1"/>
      <c r="AK742" s="1"/>
      <c r="AL742" s="1"/>
      <c r="AM742" s="1"/>
      <c r="AN742" s="1"/>
      <c r="AO742" s="1"/>
      <c r="AP742" s="1"/>
      <c r="AQ742" s="1"/>
      <c r="AR742" s="1"/>
      <c r="AS742" s="1"/>
      <c r="AT742" s="1"/>
      <c r="AU742" s="1"/>
      <c r="AV742" s="1"/>
      <c r="AW742" s="1"/>
      <c r="AX742" s="1"/>
      <c r="AY742" s="1"/>
      <c r="AZ742" s="1"/>
      <c r="BA742" s="1"/>
      <c r="BB742" s="1"/>
      <c r="BC742" s="1"/>
      <c r="BD742" s="1"/>
    </row>
    <row r="743" spans="3:56" x14ac:dyDescent="0.2">
      <c r="C743" s="2" t="s">
        <v>56</v>
      </c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  <c r="AH743" s="1"/>
      <c r="AI743" s="1"/>
      <c r="AJ743" s="1"/>
      <c r="AK743" s="1"/>
      <c r="AL743" s="1"/>
      <c r="AM743" s="1"/>
      <c r="AN743" s="1"/>
      <c r="AO743" s="1"/>
      <c r="AP743" s="1"/>
      <c r="AQ743" s="1"/>
      <c r="AR743" s="1"/>
      <c r="AS743" s="1"/>
      <c r="AT743" s="1"/>
      <c r="AU743" s="1"/>
      <c r="AV743" s="1"/>
      <c r="AW743" s="1"/>
      <c r="AX743" s="1"/>
      <c r="AY743" s="1"/>
      <c r="AZ743" s="1"/>
      <c r="BA743" s="1"/>
      <c r="BB743" s="1"/>
      <c r="BC743" s="1"/>
      <c r="BD743" s="1"/>
    </row>
    <row r="744" spans="3:56" x14ac:dyDescent="0.2">
      <c r="C744" s="2" t="s">
        <v>57</v>
      </c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  <c r="AH744" s="1"/>
      <c r="AI744" s="1"/>
      <c r="AJ744" s="1"/>
      <c r="AK744" s="1"/>
      <c r="AL744" s="1"/>
      <c r="AM744" s="1"/>
      <c r="AN744" s="1"/>
      <c r="AO744" s="1"/>
      <c r="AP744" s="1"/>
      <c r="AQ744" s="1"/>
      <c r="AR744" s="1"/>
      <c r="AS744" s="1"/>
      <c r="AT744" s="1"/>
      <c r="AU744" s="1"/>
      <c r="AV744" s="1"/>
      <c r="AW744" s="1"/>
      <c r="AX744" s="1"/>
      <c r="AY744" s="1"/>
      <c r="AZ744" s="1"/>
      <c r="BA744" s="1"/>
      <c r="BB744" s="1"/>
      <c r="BC744" s="1"/>
      <c r="BD744" s="1"/>
    </row>
    <row r="745" spans="3:56" x14ac:dyDescent="0.2">
      <c r="C745" s="2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  <c r="AH745" s="1"/>
      <c r="AI745" s="1"/>
      <c r="AJ745" s="1"/>
      <c r="AK745" s="1"/>
      <c r="AL745" s="1"/>
      <c r="AM745" s="1"/>
      <c r="AN745" s="1"/>
      <c r="AO745" s="1"/>
      <c r="AP745" s="1"/>
      <c r="AQ745" s="1"/>
      <c r="AR745" s="1"/>
      <c r="AS745" s="1"/>
      <c r="AT745" s="1"/>
      <c r="AU745" s="1"/>
      <c r="AV745" s="1"/>
      <c r="AW745" s="1"/>
      <c r="AX745" s="1"/>
      <c r="AY745" s="1"/>
      <c r="AZ745" s="1"/>
      <c r="BA745" s="1"/>
      <c r="BB745" s="1"/>
      <c r="BC745" s="1"/>
      <c r="BD745" s="1"/>
    </row>
    <row r="746" spans="3:56" x14ac:dyDescent="0.2">
      <c r="C746" s="2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  <c r="AH746" s="1"/>
      <c r="AI746" s="1"/>
      <c r="AJ746" s="1"/>
      <c r="AK746" s="1"/>
      <c r="AL746" s="1"/>
      <c r="AM746" s="1"/>
      <c r="AN746" s="1"/>
      <c r="AO746" s="1"/>
      <c r="AP746" s="1"/>
      <c r="AQ746" s="1"/>
      <c r="AR746" s="1"/>
      <c r="AS746" s="1"/>
      <c r="AT746" s="1"/>
      <c r="AU746" s="1"/>
      <c r="AV746" s="1"/>
      <c r="AW746" s="1"/>
      <c r="AX746" s="1"/>
      <c r="AY746" s="1"/>
      <c r="AZ746" s="1"/>
      <c r="BA746" s="1"/>
      <c r="BB746" s="1"/>
      <c r="BC746" s="1"/>
      <c r="BD746" s="1"/>
    </row>
    <row r="749" spans="3:56" x14ac:dyDescent="0.2">
      <c r="C749" s="198" t="s">
        <v>44</v>
      </c>
      <c r="D749" s="198"/>
      <c r="E749" s="198"/>
      <c r="F749" s="198"/>
      <c r="G749" s="198"/>
      <c r="H749" s="198"/>
      <c r="I749" s="198"/>
      <c r="J749" s="198"/>
      <c r="K749" s="198"/>
      <c r="L749" s="198"/>
      <c r="M749" s="198"/>
      <c r="N749" s="198"/>
      <c r="O749" s="198"/>
      <c r="P749" s="198"/>
      <c r="Q749" s="198"/>
      <c r="R749" s="198"/>
      <c r="S749" s="198"/>
      <c r="T749" s="198"/>
      <c r="U749" s="198"/>
      <c r="V749" s="198"/>
      <c r="W749" s="198"/>
      <c r="X749" s="198"/>
      <c r="Y749" s="198"/>
      <c r="Z749" s="198"/>
      <c r="AA749" s="198"/>
      <c r="AB749" s="198"/>
      <c r="AC749" s="198"/>
      <c r="AD749" s="198"/>
      <c r="AE749" s="198"/>
      <c r="AF749" s="198"/>
      <c r="AG749" s="198"/>
      <c r="AH749" s="198"/>
      <c r="AI749" s="198"/>
      <c r="AJ749" s="198"/>
      <c r="AK749" s="198"/>
      <c r="AL749" s="198"/>
      <c r="AM749" s="198"/>
      <c r="AN749" s="198"/>
      <c r="AO749" s="198"/>
      <c r="AP749" s="198"/>
      <c r="AQ749" s="198"/>
      <c r="AR749" s="198"/>
      <c r="AS749" s="198"/>
      <c r="AT749" s="198"/>
      <c r="AU749" s="198"/>
      <c r="AV749" s="198"/>
      <c r="AW749" s="198"/>
      <c r="AX749" s="198"/>
      <c r="AY749" s="198"/>
      <c r="AZ749" s="198"/>
      <c r="BA749" s="198"/>
      <c r="BB749" s="198"/>
      <c r="BC749" s="198"/>
      <c r="BD749" s="198"/>
    </row>
    <row r="750" spans="3:56" x14ac:dyDescent="0.2">
      <c r="C750" s="198"/>
      <c r="D750" s="198"/>
      <c r="E750" s="198"/>
      <c r="F750" s="198"/>
      <c r="G750" s="198"/>
      <c r="H750" s="198"/>
      <c r="I750" s="198"/>
      <c r="J750" s="198"/>
      <c r="K750" s="198"/>
      <c r="L750" s="198"/>
      <c r="M750" s="198"/>
      <c r="N750" s="198"/>
      <c r="O750" s="198"/>
      <c r="P750" s="198"/>
      <c r="Q750" s="198"/>
      <c r="R750" s="198"/>
      <c r="S750" s="198"/>
      <c r="T750" s="198"/>
      <c r="U750" s="198"/>
      <c r="V750" s="198"/>
      <c r="W750" s="198"/>
      <c r="X750" s="198"/>
      <c r="Y750" s="198"/>
      <c r="Z750" s="198"/>
      <c r="AA750" s="198"/>
      <c r="AB750" s="198"/>
      <c r="AC750" s="198"/>
      <c r="AD750" s="198"/>
      <c r="AE750" s="198"/>
      <c r="AF750" s="198"/>
      <c r="AG750" s="198"/>
      <c r="AH750" s="198"/>
      <c r="AI750" s="198"/>
      <c r="AJ750" s="198"/>
      <c r="AK750" s="198"/>
      <c r="AL750" s="198"/>
      <c r="AM750" s="198"/>
      <c r="AN750" s="198"/>
      <c r="AO750" s="198"/>
      <c r="AP750" s="198"/>
      <c r="AQ750" s="198"/>
      <c r="AR750" s="198"/>
      <c r="AS750" s="198"/>
      <c r="AT750" s="198"/>
      <c r="AU750" s="198"/>
      <c r="AV750" s="198"/>
      <c r="AW750" s="198"/>
      <c r="AX750" s="198"/>
      <c r="AY750" s="198"/>
      <c r="AZ750" s="198"/>
      <c r="BA750" s="198"/>
      <c r="BB750" s="198"/>
      <c r="BC750" s="198"/>
      <c r="BD750" s="198"/>
    </row>
    <row r="751" spans="3:56" ht="23.25" x14ac:dyDescent="0.2">
      <c r="C751" s="199" t="s">
        <v>41</v>
      </c>
      <c r="D751" s="199"/>
      <c r="E751" s="199"/>
      <c r="F751" s="199"/>
      <c r="G751" s="199"/>
      <c r="H751" s="199"/>
      <c r="I751" s="199"/>
      <c r="J751" s="199"/>
      <c r="K751" s="199"/>
      <c r="L751" s="199"/>
      <c r="M751" s="199"/>
      <c r="N751" s="199"/>
      <c r="O751" s="199"/>
      <c r="P751" s="199"/>
      <c r="Q751" s="199"/>
      <c r="R751" s="199"/>
      <c r="S751" s="199"/>
      <c r="T751" s="199"/>
      <c r="U751" s="199"/>
      <c r="V751" s="199"/>
      <c r="W751" s="199"/>
      <c r="X751" s="199"/>
      <c r="Y751" s="199"/>
      <c r="Z751" s="199"/>
      <c r="AA751" s="199"/>
      <c r="AB751" s="199"/>
      <c r="AC751" s="199"/>
      <c r="AD751" s="199"/>
      <c r="AE751" s="199" t="s">
        <v>42</v>
      </c>
      <c r="AF751" s="199"/>
      <c r="AG751" s="199"/>
      <c r="AH751" s="199"/>
      <c r="AI751" s="199"/>
      <c r="AJ751" s="199"/>
      <c r="AK751" s="199"/>
      <c r="AL751" s="199"/>
      <c r="AM751" s="199"/>
      <c r="AN751" s="199"/>
      <c r="AO751" s="199"/>
      <c r="AP751" s="199"/>
      <c r="AQ751" s="199"/>
      <c r="AR751" s="199"/>
      <c r="AS751" s="199"/>
      <c r="AT751" s="199"/>
      <c r="AU751" s="199"/>
      <c r="AV751" s="199"/>
      <c r="AW751" s="199"/>
      <c r="AX751" s="199"/>
      <c r="AY751" s="199"/>
      <c r="AZ751" s="199"/>
      <c r="BA751" s="199"/>
      <c r="BB751" s="199"/>
      <c r="BC751" s="199"/>
      <c r="BD751" s="199"/>
    </row>
    <row r="752" spans="3:56" x14ac:dyDescent="0.2">
      <c r="C752" s="197" t="s">
        <v>0</v>
      </c>
      <c r="D752" s="197" t="s">
        <v>1</v>
      </c>
      <c r="E752" s="197" t="s">
        <v>2</v>
      </c>
      <c r="F752" s="197" t="s">
        <v>3</v>
      </c>
      <c r="G752" s="197" t="s">
        <v>4</v>
      </c>
      <c r="H752" s="197" t="s">
        <v>5</v>
      </c>
      <c r="I752" s="197" t="s">
        <v>6</v>
      </c>
      <c r="J752" s="197" t="s">
        <v>7</v>
      </c>
      <c r="K752" s="197" t="s">
        <v>8</v>
      </c>
      <c r="L752" s="197" t="s">
        <v>9</v>
      </c>
      <c r="M752" s="197" t="s">
        <v>10</v>
      </c>
      <c r="N752" s="197" t="s">
        <v>11</v>
      </c>
      <c r="O752" s="4"/>
      <c r="P752" s="197" t="s">
        <v>40</v>
      </c>
      <c r="Q752" s="197"/>
      <c r="R752" s="197"/>
      <c r="S752" s="197"/>
      <c r="T752" s="197"/>
      <c r="U752" s="197"/>
      <c r="V752" s="197"/>
      <c r="W752" s="197" t="s">
        <v>13</v>
      </c>
      <c r="X752" s="197" t="s">
        <v>14</v>
      </c>
      <c r="Y752" s="197" t="s">
        <v>15</v>
      </c>
      <c r="Z752" s="197" t="s">
        <v>16</v>
      </c>
      <c r="AA752" s="197" t="s">
        <v>17</v>
      </c>
      <c r="AB752" s="197" t="s">
        <v>18</v>
      </c>
      <c r="AC752" s="197" t="s">
        <v>19</v>
      </c>
      <c r="AD752" s="197" t="s">
        <v>20</v>
      </c>
      <c r="AE752" s="197" t="s">
        <v>21</v>
      </c>
      <c r="AF752" s="197" t="s">
        <v>22</v>
      </c>
      <c r="AG752" s="197" t="s">
        <v>23</v>
      </c>
      <c r="AH752" s="197" t="s">
        <v>24</v>
      </c>
      <c r="AI752" s="197" t="s">
        <v>25</v>
      </c>
      <c r="AJ752" s="197" t="s">
        <v>26</v>
      </c>
      <c r="AK752" s="197" t="s">
        <v>27</v>
      </c>
      <c r="AL752" s="197" t="s">
        <v>28</v>
      </c>
      <c r="AM752" s="197" t="s">
        <v>29</v>
      </c>
      <c r="AN752" s="197" t="s">
        <v>1</v>
      </c>
      <c r="AO752" s="197" t="s">
        <v>30</v>
      </c>
      <c r="AP752" s="5"/>
      <c r="AQ752" s="197" t="s">
        <v>31</v>
      </c>
      <c r="AR752" s="197" t="s">
        <v>32</v>
      </c>
      <c r="AS752" s="197" t="s">
        <v>33</v>
      </c>
      <c r="AT752" s="197" t="s">
        <v>34</v>
      </c>
      <c r="AU752" s="197" t="s">
        <v>35</v>
      </c>
      <c r="AV752" s="197" t="s">
        <v>36</v>
      </c>
      <c r="AW752" s="197"/>
      <c r="AX752" s="197"/>
      <c r="AY752" s="197" t="s">
        <v>37</v>
      </c>
      <c r="AZ752" s="197" t="s">
        <v>38</v>
      </c>
      <c r="BA752" s="5"/>
      <c r="BB752" s="5"/>
      <c r="BC752" s="5"/>
      <c r="BD752" s="197" t="s">
        <v>39</v>
      </c>
    </row>
    <row r="753" spans="3:56" x14ac:dyDescent="0.2">
      <c r="C753" s="197"/>
      <c r="D753" s="197"/>
      <c r="E753" s="197"/>
      <c r="F753" s="197"/>
      <c r="G753" s="197"/>
      <c r="H753" s="197"/>
      <c r="I753" s="197"/>
      <c r="J753" s="197"/>
      <c r="K753" s="197"/>
      <c r="L753" s="197"/>
      <c r="M753" s="197"/>
      <c r="N753" s="197"/>
      <c r="O753" s="4"/>
      <c r="P753" s="3">
        <v>2013</v>
      </c>
      <c r="Q753" s="3">
        <v>2014</v>
      </c>
      <c r="R753" s="3">
        <v>2015</v>
      </c>
      <c r="S753" s="3">
        <v>2016</v>
      </c>
      <c r="T753" s="3"/>
      <c r="U753" s="3"/>
      <c r="V753" s="3" t="s">
        <v>12</v>
      </c>
      <c r="W753" s="197"/>
      <c r="X753" s="197"/>
      <c r="Y753" s="197"/>
      <c r="Z753" s="197"/>
      <c r="AA753" s="197"/>
      <c r="AB753" s="197"/>
      <c r="AC753" s="197"/>
      <c r="AD753" s="197"/>
      <c r="AE753" s="197"/>
      <c r="AF753" s="197"/>
      <c r="AG753" s="197"/>
      <c r="AH753" s="197"/>
      <c r="AI753" s="197"/>
      <c r="AJ753" s="197"/>
      <c r="AK753" s="197"/>
      <c r="AL753" s="197"/>
      <c r="AM753" s="197"/>
      <c r="AN753" s="197"/>
      <c r="AO753" s="197"/>
      <c r="AP753" s="5"/>
      <c r="AQ753" s="197"/>
      <c r="AR753" s="197"/>
      <c r="AS753" s="197"/>
      <c r="AT753" s="197"/>
      <c r="AU753" s="197"/>
      <c r="AV753" s="197"/>
      <c r="AW753" s="197"/>
      <c r="AX753" s="197"/>
      <c r="AY753" s="197"/>
      <c r="AZ753" s="197"/>
      <c r="BA753" s="5"/>
      <c r="BB753" s="5"/>
      <c r="BC753" s="5"/>
      <c r="BD753" s="197"/>
    </row>
    <row r="754" spans="3:56" x14ac:dyDescent="0.2">
      <c r="C754" s="2" t="s">
        <v>45</v>
      </c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  <c r="AH754" s="1"/>
      <c r="AI754" s="1"/>
      <c r="AJ754" s="1"/>
      <c r="AK754" s="1"/>
      <c r="AL754" s="1"/>
      <c r="AM754" s="1"/>
      <c r="AN754" s="1"/>
      <c r="AO754" s="1"/>
      <c r="AP754" s="1"/>
      <c r="AQ754" s="1"/>
      <c r="AR754" s="1"/>
      <c r="AS754" s="1"/>
      <c r="AT754" s="1"/>
      <c r="AU754" s="1"/>
      <c r="AV754" s="1"/>
      <c r="AW754" s="1"/>
      <c r="AX754" s="1"/>
      <c r="AY754" s="1"/>
      <c r="AZ754" s="1"/>
      <c r="BA754" s="1"/>
      <c r="BB754" s="1"/>
      <c r="BC754" s="1"/>
      <c r="BD754" s="1"/>
    </row>
    <row r="755" spans="3:56" x14ac:dyDescent="0.2">
      <c r="C755" s="2" t="s">
        <v>46</v>
      </c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  <c r="AH755" s="1"/>
      <c r="AI755" s="1"/>
      <c r="AJ755" s="1"/>
      <c r="AK755" s="1"/>
      <c r="AL755" s="1"/>
      <c r="AM755" s="1"/>
      <c r="AN755" s="1"/>
      <c r="AO755" s="1"/>
      <c r="AP755" s="1"/>
      <c r="AQ755" s="1"/>
      <c r="AR755" s="1"/>
      <c r="AS755" s="1"/>
      <c r="AT755" s="1"/>
      <c r="AU755" s="1"/>
      <c r="AV755" s="1"/>
      <c r="AW755" s="1"/>
      <c r="AX755" s="1"/>
      <c r="AY755" s="1"/>
      <c r="AZ755" s="1"/>
      <c r="BA755" s="1"/>
      <c r="BB755" s="1"/>
      <c r="BC755" s="1"/>
      <c r="BD755" s="1"/>
    </row>
    <row r="756" spans="3:56" x14ac:dyDescent="0.2">
      <c r="C756" s="2" t="s">
        <v>47</v>
      </c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  <c r="AH756" s="1"/>
      <c r="AI756" s="1"/>
      <c r="AJ756" s="1"/>
      <c r="AK756" s="1"/>
      <c r="AL756" s="1"/>
      <c r="AM756" s="1"/>
      <c r="AN756" s="1"/>
      <c r="AO756" s="1"/>
      <c r="AP756" s="1"/>
      <c r="AQ756" s="1"/>
      <c r="AR756" s="1"/>
      <c r="AS756" s="1"/>
      <c r="AT756" s="1"/>
      <c r="AU756" s="1"/>
      <c r="AV756" s="1"/>
      <c r="AW756" s="1"/>
      <c r="AX756" s="1"/>
      <c r="AY756" s="1"/>
      <c r="AZ756" s="1"/>
      <c r="BA756" s="1"/>
      <c r="BB756" s="1"/>
      <c r="BC756" s="1"/>
      <c r="BD756" s="1"/>
    </row>
    <row r="757" spans="3:56" x14ac:dyDescent="0.2">
      <c r="C757" s="2" t="s">
        <v>48</v>
      </c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  <c r="AH757" s="1"/>
      <c r="AI757" s="1"/>
      <c r="AJ757" s="1"/>
      <c r="AK757" s="1"/>
      <c r="AL757" s="1"/>
      <c r="AM757" s="1"/>
      <c r="AN757" s="1"/>
      <c r="AO757" s="1"/>
      <c r="AP757" s="1"/>
      <c r="AQ757" s="1"/>
      <c r="AR757" s="1"/>
      <c r="AS757" s="1"/>
      <c r="AT757" s="1"/>
      <c r="AU757" s="1"/>
      <c r="AV757" s="1"/>
      <c r="AW757" s="1"/>
      <c r="AX757" s="1"/>
      <c r="AY757" s="1"/>
      <c r="AZ757" s="1"/>
      <c r="BA757" s="1"/>
      <c r="BB757" s="1"/>
      <c r="BC757" s="1"/>
      <c r="BD757" s="1"/>
    </row>
    <row r="758" spans="3:56" x14ac:dyDescent="0.2">
      <c r="C758" s="2" t="s">
        <v>49</v>
      </c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  <c r="AH758" s="1"/>
      <c r="AI758" s="1"/>
      <c r="AJ758" s="1"/>
      <c r="AK758" s="1"/>
      <c r="AL758" s="1"/>
      <c r="AM758" s="1"/>
      <c r="AN758" s="1"/>
      <c r="AO758" s="1"/>
      <c r="AP758" s="1"/>
      <c r="AQ758" s="1"/>
      <c r="AR758" s="1"/>
      <c r="AS758" s="1"/>
      <c r="AT758" s="1"/>
      <c r="AU758" s="1"/>
      <c r="AV758" s="1"/>
      <c r="AW758" s="1"/>
      <c r="AX758" s="1"/>
      <c r="AY758" s="1"/>
      <c r="AZ758" s="1"/>
      <c r="BA758" s="1"/>
      <c r="BB758" s="1"/>
      <c r="BC758" s="1"/>
      <c r="BD758" s="1"/>
    </row>
    <row r="759" spans="3:56" x14ac:dyDescent="0.2">
      <c r="C759" s="2" t="s">
        <v>50</v>
      </c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  <c r="AH759" s="1"/>
      <c r="AI759" s="1"/>
      <c r="AJ759" s="1"/>
      <c r="AK759" s="1"/>
      <c r="AL759" s="1"/>
      <c r="AM759" s="1"/>
      <c r="AN759" s="1"/>
      <c r="AO759" s="1"/>
      <c r="AP759" s="1"/>
      <c r="AQ759" s="1"/>
      <c r="AR759" s="1"/>
      <c r="AS759" s="1"/>
      <c r="AT759" s="1"/>
      <c r="AU759" s="1"/>
      <c r="AV759" s="1"/>
      <c r="AW759" s="1"/>
      <c r="AX759" s="1"/>
      <c r="AY759" s="1"/>
      <c r="AZ759" s="1"/>
      <c r="BA759" s="1"/>
      <c r="BB759" s="1"/>
      <c r="BC759" s="1"/>
      <c r="BD759" s="1"/>
    </row>
    <row r="760" spans="3:56" x14ac:dyDescent="0.2">
      <c r="C760" s="2" t="s">
        <v>51</v>
      </c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  <c r="AH760" s="1"/>
      <c r="AI760" s="1"/>
      <c r="AJ760" s="1"/>
      <c r="AK760" s="1"/>
      <c r="AL760" s="1"/>
      <c r="AM760" s="1"/>
      <c r="AN760" s="1"/>
      <c r="AO760" s="1"/>
      <c r="AP760" s="1"/>
      <c r="AQ760" s="1"/>
      <c r="AR760" s="1"/>
      <c r="AS760" s="1"/>
      <c r="AT760" s="1"/>
      <c r="AU760" s="1"/>
      <c r="AV760" s="1"/>
      <c r="AW760" s="1"/>
      <c r="AX760" s="1"/>
      <c r="AY760" s="1"/>
      <c r="AZ760" s="1"/>
      <c r="BA760" s="1"/>
      <c r="BB760" s="1"/>
      <c r="BC760" s="1"/>
      <c r="BD760" s="1"/>
    </row>
    <row r="761" spans="3:56" x14ac:dyDescent="0.2">
      <c r="C761" s="2" t="s">
        <v>52</v>
      </c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  <c r="AH761" s="1"/>
      <c r="AI761" s="1"/>
      <c r="AJ761" s="1"/>
      <c r="AK761" s="1"/>
      <c r="AL761" s="1"/>
      <c r="AM761" s="1"/>
      <c r="AN761" s="1"/>
      <c r="AO761" s="1"/>
      <c r="AP761" s="1"/>
      <c r="AQ761" s="1"/>
      <c r="AR761" s="1"/>
      <c r="AS761" s="1"/>
      <c r="AT761" s="1"/>
      <c r="AU761" s="1"/>
      <c r="AV761" s="1"/>
      <c r="AW761" s="1"/>
      <c r="AX761" s="1"/>
      <c r="AY761" s="1"/>
      <c r="AZ761" s="1"/>
      <c r="BA761" s="1"/>
      <c r="BB761" s="1"/>
      <c r="BC761" s="1"/>
      <c r="BD761" s="1"/>
    </row>
    <row r="762" spans="3:56" x14ac:dyDescent="0.2">
      <c r="C762" s="2" t="s">
        <v>53</v>
      </c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  <c r="AH762" s="1"/>
      <c r="AI762" s="1"/>
      <c r="AJ762" s="1"/>
      <c r="AK762" s="1"/>
      <c r="AL762" s="1"/>
      <c r="AM762" s="1"/>
      <c r="AN762" s="1"/>
      <c r="AO762" s="1"/>
      <c r="AP762" s="1"/>
      <c r="AQ762" s="1"/>
      <c r="AR762" s="1"/>
      <c r="AS762" s="1"/>
      <c r="AT762" s="1"/>
      <c r="AU762" s="1"/>
      <c r="AV762" s="1"/>
      <c r="AW762" s="1"/>
      <c r="AX762" s="1"/>
      <c r="AY762" s="1"/>
      <c r="AZ762" s="1"/>
      <c r="BA762" s="1"/>
      <c r="BB762" s="1"/>
      <c r="BC762" s="1"/>
      <c r="BD762" s="1"/>
    </row>
    <row r="763" spans="3:56" x14ac:dyDescent="0.2">
      <c r="C763" s="2" t="s">
        <v>54</v>
      </c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  <c r="AH763" s="1"/>
      <c r="AI763" s="1"/>
      <c r="AJ763" s="1"/>
      <c r="AK763" s="1"/>
      <c r="AL763" s="1"/>
      <c r="AM763" s="1"/>
      <c r="AN763" s="1"/>
      <c r="AO763" s="1"/>
      <c r="AP763" s="1"/>
      <c r="AQ763" s="1"/>
      <c r="AR763" s="1"/>
      <c r="AS763" s="1"/>
      <c r="AT763" s="1"/>
      <c r="AU763" s="1"/>
      <c r="AV763" s="1"/>
      <c r="AW763" s="1"/>
      <c r="AX763" s="1"/>
      <c r="AY763" s="1"/>
      <c r="AZ763" s="1"/>
      <c r="BA763" s="1"/>
      <c r="BB763" s="1"/>
      <c r="BC763" s="1"/>
      <c r="BD763" s="1"/>
    </row>
    <row r="764" spans="3:56" x14ac:dyDescent="0.2">
      <c r="C764" s="2" t="s">
        <v>55</v>
      </c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  <c r="AH764" s="1"/>
      <c r="AI764" s="1"/>
      <c r="AJ764" s="1"/>
      <c r="AK764" s="1"/>
      <c r="AL764" s="1"/>
      <c r="AM764" s="1"/>
      <c r="AN764" s="1"/>
      <c r="AO764" s="1"/>
      <c r="AP764" s="1"/>
      <c r="AQ764" s="1"/>
      <c r="AR764" s="1"/>
      <c r="AS764" s="1"/>
      <c r="AT764" s="1"/>
      <c r="AU764" s="1"/>
      <c r="AV764" s="1"/>
      <c r="AW764" s="1"/>
      <c r="AX764" s="1"/>
      <c r="AY764" s="1"/>
      <c r="AZ764" s="1"/>
      <c r="BA764" s="1"/>
      <c r="BB764" s="1"/>
      <c r="BC764" s="1"/>
      <c r="BD764" s="1"/>
    </row>
    <row r="765" spans="3:56" x14ac:dyDescent="0.2">
      <c r="C765" s="2" t="s">
        <v>56</v>
      </c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  <c r="AH765" s="1"/>
      <c r="AI765" s="1"/>
      <c r="AJ765" s="1"/>
      <c r="AK765" s="1"/>
      <c r="AL765" s="1"/>
      <c r="AM765" s="1"/>
      <c r="AN765" s="1"/>
      <c r="AO765" s="1"/>
      <c r="AP765" s="1"/>
      <c r="AQ765" s="1"/>
      <c r="AR765" s="1"/>
      <c r="AS765" s="1"/>
      <c r="AT765" s="1"/>
      <c r="AU765" s="1"/>
      <c r="AV765" s="1"/>
      <c r="AW765" s="1"/>
      <c r="AX765" s="1"/>
      <c r="AY765" s="1"/>
      <c r="AZ765" s="1"/>
      <c r="BA765" s="1"/>
      <c r="BB765" s="1"/>
      <c r="BC765" s="1"/>
      <c r="BD765" s="1"/>
    </row>
    <row r="766" spans="3:56" x14ac:dyDescent="0.2">
      <c r="C766" s="2" t="s">
        <v>57</v>
      </c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  <c r="AH766" s="1"/>
      <c r="AI766" s="1"/>
      <c r="AJ766" s="1"/>
      <c r="AK766" s="1"/>
      <c r="AL766" s="1"/>
      <c r="AM766" s="1"/>
      <c r="AN766" s="1"/>
      <c r="AO766" s="1"/>
      <c r="AP766" s="1"/>
      <c r="AQ766" s="1"/>
      <c r="AR766" s="1"/>
      <c r="AS766" s="1"/>
      <c r="AT766" s="1"/>
      <c r="AU766" s="1"/>
      <c r="AV766" s="1"/>
      <c r="AW766" s="1"/>
      <c r="AX766" s="1"/>
      <c r="AY766" s="1"/>
      <c r="AZ766" s="1"/>
      <c r="BA766" s="1"/>
      <c r="BB766" s="1"/>
      <c r="BC766" s="1"/>
      <c r="BD766" s="1"/>
    </row>
    <row r="767" spans="3:56" x14ac:dyDescent="0.2">
      <c r="C767" s="2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  <c r="AH767" s="1"/>
      <c r="AI767" s="1"/>
      <c r="AJ767" s="1"/>
      <c r="AK767" s="1"/>
      <c r="AL767" s="1"/>
      <c r="AM767" s="1"/>
      <c r="AN767" s="1"/>
      <c r="AO767" s="1"/>
      <c r="AP767" s="1"/>
      <c r="AQ767" s="1"/>
      <c r="AR767" s="1"/>
      <c r="AS767" s="1"/>
      <c r="AT767" s="1"/>
      <c r="AU767" s="1"/>
      <c r="AV767" s="1"/>
      <c r="AW767" s="1"/>
      <c r="AX767" s="1"/>
      <c r="AY767" s="1"/>
      <c r="AZ767" s="1"/>
      <c r="BA767" s="1"/>
      <c r="BB767" s="1"/>
      <c r="BC767" s="1"/>
      <c r="BD767" s="1"/>
    </row>
    <row r="768" spans="3:56" x14ac:dyDescent="0.2">
      <c r="C768" s="2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  <c r="AH768" s="1"/>
      <c r="AI768" s="1"/>
      <c r="AJ768" s="1"/>
      <c r="AK768" s="1"/>
      <c r="AL768" s="1"/>
      <c r="AM768" s="1"/>
      <c r="AN768" s="1"/>
      <c r="AO768" s="1"/>
      <c r="AP768" s="1"/>
      <c r="AQ768" s="1"/>
      <c r="AR768" s="1"/>
      <c r="AS768" s="1"/>
      <c r="AT768" s="1"/>
      <c r="AU768" s="1"/>
      <c r="AV768" s="1"/>
      <c r="AW768" s="1"/>
      <c r="AX768" s="1"/>
      <c r="AY768" s="1"/>
      <c r="AZ768" s="1"/>
      <c r="BA768" s="1"/>
      <c r="BB768" s="1"/>
      <c r="BC768" s="1"/>
      <c r="BD768" s="1"/>
    </row>
    <row r="771" spans="3:56" x14ac:dyDescent="0.2">
      <c r="C771" s="198" t="s">
        <v>44</v>
      </c>
      <c r="D771" s="198"/>
      <c r="E771" s="198"/>
      <c r="F771" s="198"/>
      <c r="G771" s="198"/>
      <c r="H771" s="198"/>
      <c r="I771" s="198"/>
      <c r="J771" s="198"/>
      <c r="K771" s="198"/>
      <c r="L771" s="198"/>
      <c r="M771" s="198"/>
      <c r="N771" s="198"/>
      <c r="O771" s="198"/>
      <c r="P771" s="198"/>
      <c r="Q771" s="198"/>
      <c r="R771" s="198"/>
      <c r="S771" s="198"/>
      <c r="T771" s="198"/>
      <c r="U771" s="198"/>
      <c r="V771" s="198"/>
      <c r="W771" s="198"/>
      <c r="X771" s="198"/>
      <c r="Y771" s="198"/>
      <c r="Z771" s="198"/>
      <c r="AA771" s="198"/>
      <c r="AB771" s="198"/>
      <c r="AC771" s="198"/>
      <c r="AD771" s="198"/>
      <c r="AE771" s="198"/>
      <c r="AF771" s="198"/>
      <c r="AG771" s="198"/>
      <c r="AH771" s="198"/>
      <c r="AI771" s="198"/>
      <c r="AJ771" s="198"/>
      <c r="AK771" s="198"/>
      <c r="AL771" s="198"/>
      <c r="AM771" s="198"/>
      <c r="AN771" s="198"/>
      <c r="AO771" s="198"/>
      <c r="AP771" s="198"/>
      <c r="AQ771" s="198"/>
      <c r="AR771" s="198"/>
      <c r="AS771" s="198"/>
      <c r="AT771" s="198"/>
      <c r="AU771" s="198"/>
      <c r="AV771" s="198"/>
      <c r="AW771" s="198"/>
      <c r="AX771" s="198"/>
      <c r="AY771" s="198"/>
      <c r="AZ771" s="198"/>
      <c r="BA771" s="198"/>
      <c r="BB771" s="198"/>
      <c r="BC771" s="198"/>
      <c r="BD771" s="198"/>
    </row>
    <row r="772" spans="3:56" x14ac:dyDescent="0.2">
      <c r="C772" s="198"/>
      <c r="D772" s="198"/>
      <c r="E772" s="198"/>
      <c r="F772" s="198"/>
      <c r="G772" s="198"/>
      <c r="H772" s="198"/>
      <c r="I772" s="198"/>
      <c r="J772" s="198"/>
      <c r="K772" s="198"/>
      <c r="L772" s="198"/>
      <c r="M772" s="198"/>
      <c r="N772" s="198"/>
      <c r="O772" s="198"/>
      <c r="P772" s="198"/>
      <c r="Q772" s="198"/>
      <c r="R772" s="198"/>
      <c r="S772" s="198"/>
      <c r="T772" s="198"/>
      <c r="U772" s="198"/>
      <c r="V772" s="198"/>
      <c r="W772" s="198"/>
      <c r="X772" s="198"/>
      <c r="Y772" s="198"/>
      <c r="Z772" s="198"/>
      <c r="AA772" s="198"/>
      <c r="AB772" s="198"/>
      <c r="AC772" s="198"/>
      <c r="AD772" s="198"/>
      <c r="AE772" s="198"/>
      <c r="AF772" s="198"/>
      <c r="AG772" s="198"/>
      <c r="AH772" s="198"/>
      <c r="AI772" s="198"/>
      <c r="AJ772" s="198"/>
      <c r="AK772" s="198"/>
      <c r="AL772" s="198"/>
      <c r="AM772" s="198"/>
      <c r="AN772" s="198"/>
      <c r="AO772" s="198"/>
      <c r="AP772" s="198"/>
      <c r="AQ772" s="198"/>
      <c r="AR772" s="198"/>
      <c r="AS772" s="198"/>
      <c r="AT772" s="198"/>
      <c r="AU772" s="198"/>
      <c r="AV772" s="198"/>
      <c r="AW772" s="198"/>
      <c r="AX772" s="198"/>
      <c r="AY772" s="198"/>
      <c r="AZ772" s="198"/>
      <c r="BA772" s="198"/>
      <c r="BB772" s="198"/>
      <c r="BC772" s="198"/>
      <c r="BD772" s="198"/>
    </row>
    <row r="773" spans="3:56" ht="23.25" x14ac:dyDescent="0.2">
      <c r="C773" s="199" t="s">
        <v>41</v>
      </c>
      <c r="D773" s="199"/>
      <c r="E773" s="199"/>
      <c r="F773" s="199"/>
      <c r="G773" s="199"/>
      <c r="H773" s="199"/>
      <c r="I773" s="199"/>
      <c r="J773" s="199"/>
      <c r="K773" s="199"/>
      <c r="L773" s="199"/>
      <c r="M773" s="199"/>
      <c r="N773" s="199"/>
      <c r="O773" s="199"/>
      <c r="P773" s="199"/>
      <c r="Q773" s="199"/>
      <c r="R773" s="199"/>
      <c r="S773" s="199"/>
      <c r="T773" s="199"/>
      <c r="U773" s="199"/>
      <c r="V773" s="199"/>
      <c r="W773" s="199"/>
      <c r="X773" s="199"/>
      <c r="Y773" s="199"/>
      <c r="Z773" s="199"/>
      <c r="AA773" s="199"/>
      <c r="AB773" s="199"/>
      <c r="AC773" s="199"/>
      <c r="AD773" s="199"/>
      <c r="AE773" s="199" t="s">
        <v>42</v>
      </c>
      <c r="AF773" s="199"/>
      <c r="AG773" s="199"/>
      <c r="AH773" s="199"/>
      <c r="AI773" s="199"/>
      <c r="AJ773" s="199"/>
      <c r="AK773" s="199"/>
      <c r="AL773" s="199"/>
      <c r="AM773" s="199"/>
      <c r="AN773" s="199"/>
      <c r="AO773" s="199"/>
      <c r="AP773" s="199"/>
      <c r="AQ773" s="199"/>
      <c r="AR773" s="199"/>
      <c r="AS773" s="199"/>
      <c r="AT773" s="199"/>
      <c r="AU773" s="199"/>
      <c r="AV773" s="199"/>
      <c r="AW773" s="199"/>
      <c r="AX773" s="199"/>
      <c r="AY773" s="199"/>
      <c r="AZ773" s="199"/>
      <c r="BA773" s="199"/>
      <c r="BB773" s="199"/>
      <c r="BC773" s="199"/>
      <c r="BD773" s="199"/>
    </row>
    <row r="774" spans="3:56" x14ac:dyDescent="0.2">
      <c r="C774" s="197" t="s">
        <v>0</v>
      </c>
      <c r="D774" s="197" t="s">
        <v>1</v>
      </c>
      <c r="E774" s="197" t="s">
        <v>2</v>
      </c>
      <c r="F774" s="197" t="s">
        <v>3</v>
      </c>
      <c r="G774" s="197" t="s">
        <v>4</v>
      </c>
      <c r="H774" s="197" t="s">
        <v>5</v>
      </c>
      <c r="I774" s="197" t="s">
        <v>6</v>
      </c>
      <c r="J774" s="197" t="s">
        <v>7</v>
      </c>
      <c r="K774" s="197" t="s">
        <v>8</v>
      </c>
      <c r="L774" s="197" t="s">
        <v>9</v>
      </c>
      <c r="M774" s="197" t="s">
        <v>10</v>
      </c>
      <c r="N774" s="197" t="s">
        <v>11</v>
      </c>
      <c r="O774" s="4"/>
      <c r="P774" s="197" t="s">
        <v>40</v>
      </c>
      <c r="Q774" s="197"/>
      <c r="R774" s="197"/>
      <c r="S774" s="197"/>
      <c r="T774" s="197"/>
      <c r="U774" s="197"/>
      <c r="V774" s="197"/>
      <c r="W774" s="197" t="s">
        <v>13</v>
      </c>
      <c r="X774" s="197" t="s">
        <v>14</v>
      </c>
      <c r="Y774" s="197" t="s">
        <v>15</v>
      </c>
      <c r="Z774" s="197" t="s">
        <v>16</v>
      </c>
      <c r="AA774" s="197" t="s">
        <v>17</v>
      </c>
      <c r="AB774" s="197" t="s">
        <v>18</v>
      </c>
      <c r="AC774" s="197" t="s">
        <v>19</v>
      </c>
      <c r="AD774" s="197" t="s">
        <v>20</v>
      </c>
      <c r="AE774" s="197" t="s">
        <v>21</v>
      </c>
      <c r="AF774" s="197" t="s">
        <v>22</v>
      </c>
      <c r="AG774" s="197" t="s">
        <v>23</v>
      </c>
      <c r="AH774" s="197" t="s">
        <v>24</v>
      </c>
      <c r="AI774" s="197" t="s">
        <v>25</v>
      </c>
      <c r="AJ774" s="197" t="s">
        <v>26</v>
      </c>
      <c r="AK774" s="197" t="s">
        <v>27</v>
      </c>
      <c r="AL774" s="197" t="s">
        <v>28</v>
      </c>
      <c r="AM774" s="197" t="s">
        <v>29</v>
      </c>
      <c r="AN774" s="197" t="s">
        <v>1</v>
      </c>
      <c r="AO774" s="197" t="s">
        <v>30</v>
      </c>
      <c r="AP774" s="5"/>
      <c r="AQ774" s="197" t="s">
        <v>31</v>
      </c>
      <c r="AR774" s="197" t="s">
        <v>32</v>
      </c>
      <c r="AS774" s="197" t="s">
        <v>33</v>
      </c>
      <c r="AT774" s="197" t="s">
        <v>34</v>
      </c>
      <c r="AU774" s="197" t="s">
        <v>35</v>
      </c>
      <c r="AV774" s="197" t="s">
        <v>36</v>
      </c>
      <c r="AW774" s="197"/>
      <c r="AX774" s="197"/>
      <c r="AY774" s="197" t="s">
        <v>37</v>
      </c>
      <c r="AZ774" s="197" t="s">
        <v>38</v>
      </c>
      <c r="BA774" s="5"/>
      <c r="BB774" s="5"/>
      <c r="BC774" s="5"/>
      <c r="BD774" s="197" t="s">
        <v>39</v>
      </c>
    </row>
    <row r="775" spans="3:56" x14ac:dyDescent="0.2">
      <c r="C775" s="197"/>
      <c r="D775" s="197"/>
      <c r="E775" s="197"/>
      <c r="F775" s="197"/>
      <c r="G775" s="197"/>
      <c r="H775" s="197"/>
      <c r="I775" s="197"/>
      <c r="J775" s="197"/>
      <c r="K775" s="197"/>
      <c r="L775" s="197"/>
      <c r="M775" s="197"/>
      <c r="N775" s="197"/>
      <c r="O775" s="4"/>
      <c r="P775" s="3">
        <v>2013</v>
      </c>
      <c r="Q775" s="3">
        <v>2014</v>
      </c>
      <c r="R775" s="3">
        <v>2015</v>
      </c>
      <c r="S775" s="3">
        <v>2016</v>
      </c>
      <c r="T775" s="3"/>
      <c r="U775" s="3"/>
      <c r="V775" s="3" t="s">
        <v>12</v>
      </c>
      <c r="W775" s="197"/>
      <c r="X775" s="197"/>
      <c r="Y775" s="197"/>
      <c r="Z775" s="197"/>
      <c r="AA775" s="197"/>
      <c r="AB775" s="197"/>
      <c r="AC775" s="197"/>
      <c r="AD775" s="197"/>
      <c r="AE775" s="197"/>
      <c r="AF775" s="197"/>
      <c r="AG775" s="197"/>
      <c r="AH775" s="197"/>
      <c r="AI775" s="197"/>
      <c r="AJ775" s="197"/>
      <c r="AK775" s="197"/>
      <c r="AL775" s="197"/>
      <c r="AM775" s="197"/>
      <c r="AN775" s="197"/>
      <c r="AO775" s="197"/>
      <c r="AP775" s="5"/>
      <c r="AQ775" s="197"/>
      <c r="AR775" s="197"/>
      <c r="AS775" s="197"/>
      <c r="AT775" s="197"/>
      <c r="AU775" s="197"/>
      <c r="AV775" s="197"/>
      <c r="AW775" s="197"/>
      <c r="AX775" s="197"/>
      <c r="AY775" s="197"/>
      <c r="AZ775" s="197"/>
      <c r="BA775" s="5"/>
      <c r="BB775" s="5"/>
      <c r="BC775" s="5"/>
      <c r="BD775" s="197"/>
    </row>
    <row r="776" spans="3:56" x14ac:dyDescent="0.2">
      <c r="C776" s="2" t="s">
        <v>45</v>
      </c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  <c r="AH776" s="1"/>
      <c r="AI776" s="1"/>
      <c r="AJ776" s="1"/>
      <c r="AK776" s="1"/>
      <c r="AL776" s="1"/>
      <c r="AM776" s="1"/>
      <c r="AN776" s="1"/>
      <c r="AO776" s="1"/>
      <c r="AP776" s="1"/>
      <c r="AQ776" s="1"/>
      <c r="AR776" s="1"/>
      <c r="AS776" s="1"/>
      <c r="AT776" s="1"/>
      <c r="AU776" s="1"/>
      <c r="AV776" s="1"/>
      <c r="AW776" s="1"/>
      <c r="AX776" s="1"/>
      <c r="AY776" s="1"/>
      <c r="AZ776" s="1"/>
      <c r="BA776" s="1"/>
      <c r="BB776" s="1"/>
      <c r="BC776" s="1"/>
      <c r="BD776" s="1"/>
    </row>
    <row r="777" spans="3:56" x14ac:dyDescent="0.2">
      <c r="C777" s="2" t="s">
        <v>46</v>
      </c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  <c r="AH777" s="1"/>
      <c r="AI777" s="1"/>
      <c r="AJ777" s="1"/>
      <c r="AK777" s="1"/>
      <c r="AL777" s="1"/>
      <c r="AM777" s="1"/>
      <c r="AN777" s="1"/>
      <c r="AO777" s="1"/>
      <c r="AP777" s="1"/>
      <c r="AQ777" s="1"/>
      <c r="AR777" s="1"/>
      <c r="AS777" s="1"/>
      <c r="AT777" s="1"/>
      <c r="AU777" s="1"/>
      <c r="AV777" s="1"/>
      <c r="AW777" s="1"/>
      <c r="AX777" s="1"/>
      <c r="AY777" s="1"/>
      <c r="AZ777" s="1"/>
      <c r="BA777" s="1"/>
      <c r="BB777" s="1"/>
      <c r="BC777" s="1"/>
      <c r="BD777" s="1"/>
    </row>
    <row r="778" spans="3:56" x14ac:dyDescent="0.2">
      <c r="C778" s="2" t="s">
        <v>47</v>
      </c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  <c r="AH778" s="1"/>
      <c r="AI778" s="1"/>
      <c r="AJ778" s="1"/>
      <c r="AK778" s="1"/>
      <c r="AL778" s="1"/>
      <c r="AM778" s="1"/>
      <c r="AN778" s="1"/>
      <c r="AO778" s="1"/>
      <c r="AP778" s="1"/>
      <c r="AQ778" s="1"/>
      <c r="AR778" s="1"/>
      <c r="AS778" s="1"/>
      <c r="AT778" s="1"/>
      <c r="AU778" s="1"/>
      <c r="AV778" s="1"/>
      <c r="AW778" s="1"/>
      <c r="AX778" s="1"/>
      <c r="AY778" s="1"/>
      <c r="AZ778" s="1"/>
      <c r="BA778" s="1"/>
      <c r="BB778" s="1"/>
      <c r="BC778" s="1"/>
      <c r="BD778" s="1"/>
    </row>
    <row r="779" spans="3:56" x14ac:dyDescent="0.2">
      <c r="C779" s="2" t="s">
        <v>48</v>
      </c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  <c r="AH779" s="1"/>
      <c r="AI779" s="1"/>
      <c r="AJ779" s="1"/>
      <c r="AK779" s="1"/>
      <c r="AL779" s="1"/>
      <c r="AM779" s="1"/>
      <c r="AN779" s="1"/>
      <c r="AO779" s="1"/>
      <c r="AP779" s="1"/>
      <c r="AQ779" s="1"/>
      <c r="AR779" s="1"/>
      <c r="AS779" s="1"/>
      <c r="AT779" s="1"/>
      <c r="AU779" s="1"/>
      <c r="AV779" s="1"/>
      <c r="AW779" s="1"/>
      <c r="AX779" s="1"/>
      <c r="AY779" s="1"/>
      <c r="AZ779" s="1"/>
      <c r="BA779" s="1"/>
      <c r="BB779" s="1"/>
      <c r="BC779" s="1"/>
      <c r="BD779" s="1"/>
    </row>
    <row r="780" spans="3:56" x14ac:dyDescent="0.2">
      <c r="C780" s="2" t="s">
        <v>49</v>
      </c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  <c r="AH780" s="1"/>
      <c r="AI780" s="1"/>
      <c r="AJ780" s="1"/>
      <c r="AK780" s="1"/>
      <c r="AL780" s="1"/>
      <c r="AM780" s="1"/>
      <c r="AN780" s="1"/>
      <c r="AO780" s="1"/>
      <c r="AP780" s="1"/>
      <c r="AQ780" s="1"/>
      <c r="AR780" s="1"/>
      <c r="AS780" s="1"/>
      <c r="AT780" s="1"/>
      <c r="AU780" s="1"/>
      <c r="AV780" s="1"/>
      <c r="AW780" s="1"/>
      <c r="AX780" s="1"/>
      <c r="AY780" s="1"/>
      <c r="AZ780" s="1"/>
      <c r="BA780" s="1"/>
      <c r="BB780" s="1"/>
      <c r="BC780" s="1"/>
      <c r="BD780" s="1"/>
    </row>
    <row r="781" spans="3:56" x14ac:dyDescent="0.2">
      <c r="C781" s="2" t="s">
        <v>50</v>
      </c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  <c r="AH781" s="1"/>
      <c r="AI781" s="1"/>
      <c r="AJ781" s="1"/>
      <c r="AK781" s="1"/>
      <c r="AL781" s="1"/>
      <c r="AM781" s="1"/>
      <c r="AN781" s="1"/>
      <c r="AO781" s="1"/>
      <c r="AP781" s="1"/>
      <c r="AQ781" s="1"/>
      <c r="AR781" s="1"/>
      <c r="AS781" s="1"/>
      <c r="AT781" s="1"/>
      <c r="AU781" s="1"/>
      <c r="AV781" s="1"/>
      <c r="AW781" s="1"/>
      <c r="AX781" s="1"/>
      <c r="AY781" s="1"/>
      <c r="AZ781" s="1"/>
      <c r="BA781" s="1"/>
      <c r="BB781" s="1"/>
      <c r="BC781" s="1"/>
      <c r="BD781" s="1"/>
    </row>
    <row r="782" spans="3:56" x14ac:dyDescent="0.2">
      <c r="C782" s="2" t="s">
        <v>51</v>
      </c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  <c r="AH782" s="1"/>
      <c r="AI782" s="1"/>
      <c r="AJ782" s="1"/>
      <c r="AK782" s="1"/>
      <c r="AL782" s="1"/>
      <c r="AM782" s="1"/>
      <c r="AN782" s="1"/>
      <c r="AO782" s="1"/>
      <c r="AP782" s="1"/>
      <c r="AQ782" s="1"/>
      <c r="AR782" s="1"/>
      <c r="AS782" s="1"/>
      <c r="AT782" s="1"/>
      <c r="AU782" s="1"/>
      <c r="AV782" s="1"/>
      <c r="AW782" s="1"/>
      <c r="AX782" s="1"/>
      <c r="AY782" s="1"/>
      <c r="AZ782" s="1"/>
      <c r="BA782" s="1"/>
      <c r="BB782" s="1"/>
      <c r="BC782" s="1"/>
      <c r="BD782" s="1"/>
    </row>
    <row r="783" spans="3:56" x14ac:dyDescent="0.2">
      <c r="C783" s="2" t="s">
        <v>52</v>
      </c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  <c r="AH783" s="1"/>
      <c r="AI783" s="1"/>
      <c r="AJ783" s="1"/>
      <c r="AK783" s="1"/>
      <c r="AL783" s="1"/>
      <c r="AM783" s="1"/>
      <c r="AN783" s="1"/>
      <c r="AO783" s="1"/>
      <c r="AP783" s="1"/>
      <c r="AQ783" s="1"/>
      <c r="AR783" s="1"/>
      <c r="AS783" s="1"/>
      <c r="AT783" s="1"/>
      <c r="AU783" s="1"/>
      <c r="AV783" s="1"/>
      <c r="AW783" s="1"/>
      <c r="AX783" s="1"/>
      <c r="AY783" s="1"/>
      <c r="AZ783" s="1"/>
      <c r="BA783" s="1"/>
      <c r="BB783" s="1"/>
      <c r="BC783" s="1"/>
      <c r="BD783" s="1"/>
    </row>
    <row r="784" spans="3:56" x14ac:dyDescent="0.2">
      <c r="C784" s="2" t="s">
        <v>53</v>
      </c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  <c r="AH784" s="1"/>
      <c r="AI784" s="1"/>
      <c r="AJ784" s="1"/>
      <c r="AK784" s="1"/>
      <c r="AL784" s="1"/>
      <c r="AM784" s="1"/>
      <c r="AN784" s="1"/>
      <c r="AO784" s="1"/>
      <c r="AP784" s="1"/>
      <c r="AQ784" s="1"/>
      <c r="AR784" s="1"/>
      <c r="AS784" s="1"/>
      <c r="AT784" s="1"/>
      <c r="AU784" s="1"/>
      <c r="AV784" s="1"/>
      <c r="AW784" s="1"/>
      <c r="AX784" s="1"/>
      <c r="AY784" s="1"/>
      <c r="AZ784" s="1"/>
      <c r="BA784" s="1"/>
      <c r="BB784" s="1"/>
      <c r="BC784" s="1"/>
      <c r="BD784" s="1"/>
    </row>
    <row r="785" spans="3:56" x14ac:dyDescent="0.2">
      <c r="C785" s="2" t="s">
        <v>54</v>
      </c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  <c r="AH785" s="1"/>
      <c r="AI785" s="1"/>
      <c r="AJ785" s="1"/>
      <c r="AK785" s="1"/>
      <c r="AL785" s="1"/>
      <c r="AM785" s="1"/>
      <c r="AN785" s="1"/>
      <c r="AO785" s="1"/>
      <c r="AP785" s="1"/>
      <c r="AQ785" s="1"/>
      <c r="AR785" s="1"/>
      <c r="AS785" s="1"/>
      <c r="AT785" s="1"/>
      <c r="AU785" s="1"/>
      <c r="AV785" s="1"/>
      <c r="AW785" s="1"/>
      <c r="AX785" s="1"/>
      <c r="AY785" s="1"/>
      <c r="AZ785" s="1"/>
      <c r="BA785" s="1"/>
      <c r="BB785" s="1"/>
      <c r="BC785" s="1"/>
      <c r="BD785" s="1"/>
    </row>
    <row r="786" spans="3:56" x14ac:dyDescent="0.2">
      <c r="C786" s="2" t="s">
        <v>55</v>
      </c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  <c r="AH786" s="1"/>
      <c r="AI786" s="1"/>
      <c r="AJ786" s="1"/>
      <c r="AK786" s="1"/>
      <c r="AL786" s="1"/>
      <c r="AM786" s="1"/>
      <c r="AN786" s="1"/>
      <c r="AO786" s="1"/>
      <c r="AP786" s="1"/>
      <c r="AQ786" s="1"/>
      <c r="AR786" s="1"/>
      <c r="AS786" s="1"/>
      <c r="AT786" s="1"/>
      <c r="AU786" s="1"/>
      <c r="AV786" s="1"/>
      <c r="AW786" s="1"/>
      <c r="AX786" s="1"/>
      <c r="AY786" s="1"/>
      <c r="AZ786" s="1"/>
      <c r="BA786" s="1"/>
      <c r="BB786" s="1"/>
      <c r="BC786" s="1"/>
      <c r="BD786" s="1"/>
    </row>
    <row r="787" spans="3:56" x14ac:dyDescent="0.2">
      <c r="C787" s="2" t="s">
        <v>56</v>
      </c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  <c r="AH787" s="1"/>
      <c r="AI787" s="1"/>
      <c r="AJ787" s="1"/>
      <c r="AK787" s="1"/>
      <c r="AL787" s="1"/>
      <c r="AM787" s="1"/>
      <c r="AN787" s="1"/>
      <c r="AO787" s="1"/>
      <c r="AP787" s="1"/>
      <c r="AQ787" s="1"/>
      <c r="AR787" s="1"/>
      <c r="AS787" s="1"/>
      <c r="AT787" s="1"/>
      <c r="AU787" s="1"/>
      <c r="AV787" s="1"/>
      <c r="AW787" s="1"/>
      <c r="AX787" s="1"/>
      <c r="AY787" s="1"/>
      <c r="AZ787" s="1"/>
      <c r="BA787" s="1"/>
      <c r="BB787" s="1"/>
      <c r="BC787" s="1"/>
      <c r="BD787" s="1"/>
    </row>
    <row r="788" spans="3:56" x14ac:dyDescent="0.2">
      <c r="C788" s="2" t="s">
        <v>57</v>
      </c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  <c r="AH788" s="1"/>
      <c r="AI788" s="1"/>
      <c r="AJ788" s="1"/>
      <c r="AK788" s="1"/>
      <c r="AL788" s="1"/>
      <c r="AM788" s="1"/>
      <c r="AN788" s="1"/>
      <c r="AO788" s="1"/>
      <c r="AP788" s="1"/>
      <c r="AQ788" s="1"/>
      <c r="AR788" s="1"/>
      <c r="AS788" s="1"/>
      <c r="AT788" s="1"/>
      <c r="AU788" s="1"/>
      <c r="AV788" s="1"/>
      <c r="AW788" s="1"/>
      <c r="AX788" s="1"/>
      <c r="AY788" s="1"/>
      <c r="AZ788" s="1"/>
      <c r="BA788" s="1"/>
      <c r="BB788" s="1"/>
      <c r="BC788" s="1"/>
      <c r="BD788" s="1"/>
    </row>
    <row r="789" spans="3:56" x14ac:dyDescent="0.2">
      <c r="C789" s="2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  <c r="AH789" s="1"/>
      <c r="AI789" s="1"/>
      <c r="AJ789" s="1"/>
      <c r="AK789" s="1"/>
      <c r="AL789" s="1"/>
      <c r="AM789" s="1"/>
      <c r="AN789" s="1"/>
      <c r="AO789" s="1"/>
      <c r="AP789" s="1"/>
      <c r="AQ789" s="1"/>
      <c r="AR789" s="1"/>
      <c r="AS789" s="1"/>
      <c r="AT789" s="1"/>
      <c r="AU789" s="1"/>
      <c r="AV789" s="1"/>
      <c r="AW789" s="1"/>
      <c r="AX789" s="1"/>
      <c r="AY789" s="1"/>
      <c r="AZ789" s="1"/>
      <c r="BA789" s="1"/>
      <c r="BB789" s="1"/>
      <c r="BC789" s="1"/>
      <c r="BD789" s="1"/>
    </row>
    <row r="790" spans="3:56" x14ac:dyDescent="0.2">
      <c r="C790" s="2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  <c r="AH790" s="1"/>
      <c r="AI790" s="1"/>
      <c r="AJ790" s="1"/>
      <c r="AK790" s="1"/>
      <c r="AL790" s="1"/>
      <c r="AM790" s="1"/>
      <c r="AN790" s="1"/>
      <c r="AO790" s="1"/>
      <c r="AP790" s="1"/>
      <c r="AQ790" s="1"/>
      <c r="AR790" s="1"/>
      <c r="AS790" s="1"/>
      <c r="AT790" s="1"/>
      <c r="AU790" s="1"/>
      <c r="AV790" s="1"/>
      <c r="AW790" s="1"/>
      <c r="AX790" s="1"/>
      <c r="AY790" s="1"/>
      <c r="AZ790" s="1"/>
      <c r="BA790" s="1"/>
      <c r="BB790" s="1"/>
      <c r="BC790" s="1"/>
      <c r="BD790" s="1"/>
    </row>
    <row r="793" spans="3:56" x14ac:dyDescent="0.2">
      <c r="C793" s="198" t="s">
        <v>44</v>
      </c>
      <c r="D793" s="198"/>
      <c r="E793" s="198"/>
      <c r="F793" s="198"/>
      <c r="G793" s="198"/>
      <c r="H793" s="198"/>
      <c r="I793" s="198"/>
      <c r="J793" s="198"/>
      <c r="K793" s="198"/>
      <c r="L793" s="198"/>
      <c r="M793" s="198"/>
      <c r="N793" s="198"/>
      <c r="O793" s="198"/>
      <c r="P793" s="198"/>
      <c r="Q793" s="198"/>
      <c r="R793" s="198"/>
      <c r="S793" s="198"/>
      <c r="T793" s="198"/>
      <c r="U793" s="198"/>
      <c r="V793" s="198"/>
      <c r="W793" s="198"/>
      <c r="X793" s="198"/>
      <c r="Y793" s="198"/>
      <c r="Z793" s="198"/>
      <c r="AA793" s="198"/>
      <c r="AB793" s="198"/>
      <c r="AC793" s="198"/>
      <c r="AD793" s="198"/>
      <c r="AE793" s="198"/>
      <c r="AF793" s="198"/>
      <c r="AG793" s="198"/>
      <c r="AH793" s="198"/>
      <c r="AI793" s="198"/>
      <c r="AJ793" s="198"/>
      <c r="AK793" s="198"/>
      <c r="AL793" s="198"/>
      <c r="AM793" s="198"/>
      <c r="AN793" s="198"/>
      <c r="AO793" s="198"/>
      <c r="AP793" s="198"/>
      <c r="AQ793" s="198"/>
      <c r="AR793" s="198"/>
      <c r="AS793" s="198"/>
      <c r="AT793" s="198"/>
      <c r="AU793" s="198"/>
      <c r="AV793" s="198"/>
      <c r="AW793" s="198"/>
      <c r="AX793" s="198"/>
      <c r="AY793" s="198"/>
      <c r="AZ793" s="198"/>
      <c r="BA793" s="198"/>
      <c r="BB793" s="198"/>
      <c r="BC793" s="198"/>
      <c r="BD793" s="198"/>
    </row>
    <row r="794" spans="3:56" x14ac:dyDescent="0.2">
      <c r="C794" s="198"/>
      <c r="D794" s="198"/>
      <c r="E794" s="198"/>
      <c r="F794" s="198"/>
      <c r="G794" s="198"/>
      <c r="H794" s="198"/>
      <c r="I794" s="198"/>
      <c r="J794" s="198"/>
      <c r="K794" s="198"/>
      <c r="L794" s="198"/>
      <c r="M794" s="198"/>
      <c r="N794" s="198"/>
      <c r="O794" s="198"/>
      <c r="P794" s="198"/>
      <c r="Q794" s="198"/>
      <c r="R794" s="198"/>
      <c r="S794" s="198"/>
      <c r="T794" s="198"/>
      <c r="U794" s="198"/>
      <c r="V794" s="198"/>
      <c r="W794" s="198"/>
      <c r="X794" s="198"/>
      <c r="Y794" s="198"/>
      <c r="Z794" s="198"/>
      <c r="AA794" s="198"/>
      <c r="AB794" s="198"/>
      <c r="AC794" s="198"/>
      <c r="AD794" s="198"/>
      <c r="AE794" s="198"/>
      <c r="AF794" s="198"/>
      <c r="AG794" s="198"/>
      <c r="AH794" s="198"/>
      <c r="AI794" s="198"/>
      <c r="AJ794" s="198"/>
      <c r="AK794" s="198"/>
      <c r="AL794" s="198"/>
      <c r="AM794" s="198"/>
      <c r="AN794" s="198"/>
      <c r="AO794" s="198"/>
      <c r="AP794" s="198"/>
      <c r="AQ794" s="198"/>
      <c r="AR794" s="198"/>
      <c r="AS794" s="198"/>
      <c r="AT794" s="198"/>
      <c r="AU794" s="198"/>
      <c r="AV794" s="198"/>
      <c r="AW794" s="198"/>
      <c r="AX794" s="198"/>
      <c r="AY794" s="198"/>
      <c r="AZ794" s="198"/>
      <c r="BA794" s="198"/>
      <c r="BB794" s="198"/>
      <c r="BC794" s="198"/>
      <c r="BD794" s="198"/>
    </row>
    <row r="795" spans="3:56" ht="23.25" x14ac:dyDescent="0.2">
      <c r="C795" s="199" t="s">
        <v>41</v>
      </c>
      <c r="D795" s="199"/>
      <c r="E795" s="199"/>
      <c r="F795" s="199"/>
      <c r="G795" s="199"/>
      <c r="H795" s="199"/>
      <c r="I795" s="199"/>
      <c r="J795" s="199"/>
      <c r="K795" s="199"/>
      <c r="L795" s="199"/>
      <c r="M795" s="199"/>
      <c r="N795" s="199"/>
      <c r="O795" s="199"/>
      <c r="P795" s="199"/>
      <c r="Q795" s="199"/>
      <c r="R795" s="199"/>
      <c r="S795" s="199"/>
      <c r="T795" s="199"/>
      <c r="U795" s="199"/>
      <c r="V795" s="199"/>
      <c r="W795" s="199"/>
      <c r="X795" s="199"/>
      <c r="Y795" s="199"/>
      <c r="Z795" s="199"/>
      <c r="AA795" s="199"/>
      <c r="AB795" s="199"/>
      <c r="AC795" s="199"/>
      <c r="AD795" s="199"/>
      <c r="AE795" s="199" t="s">
        <v>42</v>
      </c>
      <c r="AF795" s="199"/>
      <c r="AG795" s="199"/>
      <c r="AH795" s="199"/>
      <c r="AI795" s="199"/>
      <c r="AJ795" s="199"/>
      <c r="AK795" s="199"/>
      <c r="AL795" s="199"/>
      <c r="AM795" s="199"/>
      <c r="AN795" s="199"/>
      <c r="AO795" s="199"/>
      <c r="AP795" s="199"/>
      <c r="AQ795" s="199"/>
      <c r="AR795" s="199"/>
      <c r="AS795" s="199"/>
      <c r="AT795" s="199"/>
      <c r="AU795" s="199"/>
      <c r="AV795" s="199"/>
      <c r="AW795" s="199"/>
      <c r="AX795" s="199"/>
      <c r="AY795" s="199"/>
      <c r="AZ795" s="199"/>
      <c r="BA795" s="199"/>
      <c r="BB795" s="199"/>
      <c r="BC795" s="199"/>
      <c r="BD795" s="199"/>
    </row>
    <row r="796" spans="3:56" x14ac:dyDescent="0.2">
      <c r="C796" s="197" t="s">
        <v>0</v>
      </c>
      <c r="D796" s="197" t="s">
        <v>1</v>
      </c>
      <c r="E796" s="197" t="s">
        <v>2</v>
      </c>
      <c r="F796" s="197" t="s">
        <v>3</v>
      </c>
      <c r="G796" s="197" t="s">
        <v>4</v>
      </c>
      <c r="H796" s="197" t="s">
        <v>5</v>
      </c>
      <c r="I796" s="197" t="s">
        <v>6</v>
      </c>
      <c r="J796" s="197" t="s">
        <v>7</v>
      </c>
      <c r="K796" s="197" t="s">
        <v>8</v>
      </c>
      <c r="L796" s="197" t="s">
        <v>9</v>
      </c>
      <c r="M796" s="197" t="s">
        <v>10</v>
      </c>
      <c r="N796" s="197" t="s">
        <v>11</v>
      </c>
      <c r="O796" s="4"/>
      <c r="P796" s="197" t="s">
        <v>40</v>
      </c>
      <c r="Q796" s="197"/>
      <c r="R796" s="197"/>
      <c r="S796" s="197"/>
      <c r="T796" s="197"/>
      <c r="U796" s="197"/>
      <c r="V796" s="197"/>
      <c r="W796" s="197" t="s">
        <v>13</v>
      </c>
      <c r="X796" s="197" t="s">
        <v>14</v>
      </c>
      <c r="Y796" s="197" t="s">
        <v>15</v>
      </c>
      <c r="Z796" s="197" t="s">
        <v>16</v>
      </c>
      <c r="AA796" s="197" t="s">
        <v>17</v>
      </c>
      <c r="AB796" s="197" t="s">
        <v>18</v>
      </c>
      <c r="AC796" s="197" t="s">
        <v>19</v>
      </c>
      <c r="AD796" s="197" t="s">
        <v>20</v>
      </c>
      <c r="AE796" s="197" t="s">
        <v>21</v>
      </c>
      <c r="AF796" s="197" t="s">
        <v>22</v>
      </c>
      <c r="AG796" s="197" t="s">
        <v>23</v>
      </c>
      <c r="AH796" s="197" t="s">
        <v>24</v>
      </c>
      <c r="AI796" s="197" t="s">
        <v>25</v>
      </c>
      <c r="AJ796" s="197" t="s">
        <v>26</v>
      </c>
      <c r="AK796" s="197" t="s">
        <v>27</v>
      </c>
      <c r="AL796" s="197" t="s">
        <v>28</v>
      </c>
      <c r="AM796" s="197" t="s">
        <v>29</v>
      </c>
      <c r="AN796" s="197" t="s">
        <v>1</v>
      </c>
      <c r="AO796" s="197" t="s">
        <v>30</v>
      </c>
      <c r="AP796" s="5"/>
      <c r="AQ796" s="197" t="s">
        <v>31</v>
      </c>
      <c r="AR796" s="197" t="s">
        <v>32</v>
      </c>
      <c r="AS796" s="197" t="s">
        <v>33</v>
      </c>
      <c r="AT796" s="197" t="s">
        <v>34</v>
      </c>
      <c r="AU796" s="197" t="s">
        <v>35</v>
      </c>
      <c r="AV796" s="197" t="s">
        <v>36</v>
      </c>
      <c r="AW796" s="197"/>
      <c r="AX796" s="197"/>
      <c r="AY796" s="197" t="s">
        <v>37</v>
      </c>
      <c r="AZ796" s="197" t="s">
        <v>38</v>
      </c>
      <c r="BA796" s="5"/>
      <c r="BB796" s="5"/>
      <c r="BC796" s="5"/>
      <c r="BD796" s="197" t="s">
        <v>39</v>
      </c>
    </row>
    <row r="797" spans="3:56" x14ac:dyDescent="0.2">
      <c r="C797" s="197"/>
      <c r="D797" s="197"/>
      <c r="E797" s="197"/>
      <c r="F797" s="197"/>
      <c r="G797" s="197"/>
      <c r="H797" s="197"/>
      <c r="I797" s="197"/>
      <c r="J797" s="197"/>
      <c r="K797" s="197"/>
      <c r="L797" s="197"/>
      <c r="M797" s="197"/>
      <c r="N797" s="197"/>
      <c r="O797" s="4"/>
      <c r="P797" s="3">
        <v>2013</v>
      </c>
      <c r="Q797" s="3">
        <v>2014</v>
      </c>
      <c r="R797" s="3">
        <v>2015</v>
      </c>
      <c r="S797" s="3">
        <v>2016</v>
      </c>
      <c r="T797" s="3"/>
      <c r="U797" s="3"/>
      <c r="V797" s="3" t="s">
        <v>12</v>
      </c>
      <c r="W797" s="197"/>
      <c r="X797" s="197"/>
      <c r="Y797" s="197"/>
      <c r="Z797" s="197"/>
      <c r="AA797" s="197"/>
      <c r="AB797" s="197"/>
      <c r="AC797" s="197"/>
      <c r="AD797" s="197"/>
      <c r="AE797" s="197"/>
      <c r="AF797" s="197"/>
      <c r="AG797" s="197"/>
      <c r="AH797" s="197"/>
      <c r="AI797" s="197"/>
      <c r="AJ797" s="197"/>
      <c r="AK797" s="197"/>
      <c r="AL797" s="197"/>
      <c r="AM797" s="197"/>
      <c r="AN797" s="197"/>
      <c r="AO797" s="197"/>
      <c r="AP797" s="5"/>
      <c r="AQ797" s="197"/>
      <c r="AR797" s="197"/>
      <c r="AS797" s="197"/>
      <c r="AT797" s="197"/>
      <c r="AU797" s="197"/>
      <c r="AV797" s="197"/>
      <c r="AW797" s="197"/>
      <c r="AX797" s="197"/>
      <c r="AY797" s="197"/>
      <c r="AZ797" s="197"/>
      <c r="BA797" s="5"/>
      <c r="BB797" s="5"/>
      <c r="BC797" s="5"/>
      <c r="BD797" s="197"/>
    </row>
    <row r="798" spans="3:56" x14ac:dyDescent="0.2">
      <c r="C798" s="2" t="s">
        <v>45</v>
      </c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  <c r="AH798" s="1"/>
      <c r="AI798" s="1"/>
      <c r="AJ798" s="1"/>
      <c r="AK798" s="1"/>
      <c r="AL798" s="1"/>
      <c r="AM798" s="1"/>
      <c r="AN798" s="1"/>
      <c r="AO798" s="1"/>
      <c r="AP798" s="1"/>
      <c r="AQ798" s="1"/>
      <c r="AR798" s="1"/>
      <c r="AS798" s="1"/>
      <c r="AT798" s="1"/>
      <c r="AU798" s="1"/>
      <c r="AV798" s="1"/>
      <c r="AW798" s="1"/>
      <c r="AX798" s="1"/>
      <c r="AY798" s="1"/>
      <c r="AZ798" s="1"/>
      <c r="BA798" s="1"/>
      <c r="BB798" s="1"/>
      <c r="BC798" s="1"/>
      <c r="BD798" s="1"/>
    </row>
    <row r="799" spans="3:56" x14ac:dyDescent="0.2">
      <c r="C799" s="2" t="s">
        <v>46</v>
      </c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  <c r="AH799" s="1"/>
      <c r="AI799" s="1"/>
      <c r="AJ799" s="1"/>
      <c r="AK799" s="1"/>
      <c r="AL799" s="1"/>
      <c r="AM799" s="1"/>
      <c r="AN799" s="1"/>
      <c r="AO799" s="1"/>
      <c r="AP799" s="1"/>
      <c r="AQ799" s="1"/>
      <c r="AR799" s="1"/>
      <c r="AS799" s="1"/>
      <c r="AT799" s="1"/>
      <c r="AU799" s="1"/>
      <c r="AV799" s="1"/>
      <c r="AW799" s="1"/>
      <c r="AX799" s="1"/>
      <c r="AY799" s="1"/>
      <c r="AZ799" s="1"/>
      <c r="BA799" s="1"/>
      <c r="BB799" s="1"/>
      <c r="BC799" s="1"/>
      <c r="BD799" s="1"/>
    </row>
    <row r="800" spans="3:56" x14ac:dyDescent="0.2">
      <c r="C800" s="2" t="s">
        <v>47</v>
      </c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  <c r="AH800" s="1"/>
      <c r="AI800" s="1"/>
      <c r="AJ800" s="1"/>
      <c r="AK800" s="1"/>
      <c r="AL800" s="1"/>
      <c r="AM800" s="1"/>
      <c r="AN800" s="1"/>
      <c r="AO800" s="1"/>
      <c r="AP800" s="1"/>
      <c r="AQ800" s="1"/>
      <c r="AR800" s="1"/>
      <c r="AS800" s="1"/>
      <c r="AT800" s="1"/>
      <c r="AU800" s="1"/>
      <c r="AV800" s="1"/>
      <c r="AW800" s="1"/>
      <c r="AX800" s="1"/>
      <c r="AY800" s="1"/>
      <c r="AZ800" s="1"/>
      <c r="BA800" s="1"/>
      <c r="BB800" s="1"/>
      <c r="BC800" s="1"/>
      <c r="BD800" s="1"/>
    </row>
    <row r="801" spans="3:56" x14ac:dyDescent="0.2">
      <c r="C801" s="2" t="s">
        <v>48</v>
      </c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  <c r="AH801" s="1"/>
      <c r="AI801" s="1"/>
      <c r="AJ801" s="1"/>
      <c r="AK801" s="1"/>
      <c r="AL801" s="1"/>
      <c r="AM801" s="1"/>
      <c r="AN801" s="1"/>
      <c r="AO801" s="1"/>
      <c r="AP801" s="1"/>
      <c r="AQ801" s="1"/>
      <c r="AR801" s="1"/>
      <c r="AS801" s="1"/>
      <c r="AT801" s="1"/>
      <c r="AU801" s="1"/>
      <c r="AV801" s="1"/>
      <c r="AW801" s="1"/>
      <c r="AX801" s="1"/>
      <c r="AY801" s="1"/>
      <c r="AZ801" s="1"/>
      <c r="BA801" s="1"/>
      <c r="BB801" s="1"/>
      <c r="BC801" s="1"/>
      <c r="BD801" s="1"/>
    </row>
    <row r="802" spans="3:56" x14ac:dyDescent="0.2">
      <c r="C802" s="2" t="s">
        <v>49</v>
      </c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  <c r="AH802" s="1"/>
      <c r="AI802" s="1"/>
      <c r="AJ802" s="1"/>
      <c r="AK802" s="1"/>
      <c r="AL802" s="1"/>
      <c r="AM802" s="1"/>
      <c r="AN802" s="1"/>
      <c r="AO802" s="1"/>
      <c r="AP802" s="1"/>
      <c r="AQ802" s="1"/>
      <c r="AR802" s="1"/>
      <c r="AS802" s="1"/>
      <c r="AT802" s="1"/>
      <c r="AU802" s="1"/>
      <c r="AV802" s="1"/>
      <c r="AW802" s="1"/>
      <c r="AX802" s="1"/>
      <c r="AY802" s="1"/>
      <c r="AZ802" s="1"/>
      <c r="BA802" s="1"/>
      <c r="BB802" s="1"/>
      <c r="BC802" s="1"/>
      <c r="BD802" s="1"/>
    </row>
    <row r="803" spans="3:56" x14ac:dyDescent="0.2">
      <c r="C803" s="2" t="s">
        <v>50</v>
      </c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  <c r="AH803" s="1"/>
      <c r="AI803" s="1"/>
      <c r="AJ803" s="1"/>
      <c r="AK803" s="1"/>
      <c r="AL803" s="1"/>
      <c r="AM803" s="1"/>
      <c r="AN803" s="1"/>
      <c r="AO803" s="1"/>
      <c r="AP803" s="1"/>
      <c r="AQ803" s="1"/>
      <c r="AR803" s="1"/>
      <c r="AS803" s="1"/>
      <c r="AT803" s="1"/>
      <c r="AU803" s="1"/>
      <c r="AV803" s="1"/>
      <c r="AW803" s="1"/>
      <c r="AX803" s="1"/>
      <c r="AY803" s="1"/>
      <c r="AZ803" s="1"/>
      <c r="BA803" s="1"/>
      <c r="BB803" s="1"/>
      <c r="BC803" s="1"/>
      <c r="BD803" s="1"/>
    </row>
    <row r="804" spans="3:56" x14ac:dyDescent="0.2">
      <c r="C804" s="2" t="s">
        <v>51</v>
      </c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  <c r="AH804" s="1"/>
      <c r="AI804" s="1"/>
      <c r="AJ804" s="1"/>
      <c r="AK804" s="1"/>
      <c r="AL804" s="1"/>
      <c r="AM804" s="1"/>
      <c r="AN804" s="1"/>
      <c r="AO804" s="1"/>
      <c r="AP804" s="1"/>
      <c r="AQ804" s="1"/>
      <c r="AR804" s="1"/>
      <c r="AS804" s="1"/>
      <c r="AT804" s="1"/>
      <c r="AU804" s="1"/>
      <c r="AV804" s="1"/>
      <c r="AW804" s="1"/>
      <c r="AX804" s="1"/>
      <c r="AY804" s="1"/>
      <c r="AZ804" s="1"/>
      <c r="BA804" s="1"/>
      <c r="BB804" s="1"/>
      <c r="BC804" s="1"/>
      <c r="BD804" s="1"/>
    </row>
    <row r="805" spans="3:56" x14ac:dyDescent="0.2">
      <c r="C805" s="2" t="s">
        <v>52</v>
      </c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  <c r="AH805" s="1"/>
      <c r="AI805" s="1"/>
      <c r="AJ805" s="1"/>
      <c r="AK805" s="1"/>
      <c r="AL805" s="1"/>
      <c r="AM805" s="1"/>
      <c r="AN805" s="1"/>
      <c r="AO805" s="1"/>
      <c r="AP805" s="1"/>
      <c r="AQ805" s="1"/>
      <c r="AR805" s="1"/>
      <c r="AS805" s="1"/>
      <c r="AT805" s="1"/>
      <c r="AU805" s="1"/>
      <c r="AV805" s="1"/>
      <c r="AW805" s="1"/>
      <c r="AX805" s="1"/>
      <c r="AY805" s="1"/>
      <c r="AZ805" s="1"/>
      <c r="BA805" s="1"/>
      <c r="BB805" s="1"/>
      <c r="BC805" s="1"/>
      <c r="BD805" s="1"/>
    </row>
    <row r="806" spans="3:56" x14ac:dyDescent="0.2">
      <c r="C806" s="2" t="s">
        <v>53</v>
      </c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  <c r="AH806" s="1"/>
      <c r="AI806" s="1"/>
      <c r="AJ806" s="1"/>
      <c r="AK806" s="1"/>
      <c r="AL806" s="1"/>
      <c r="AM806" s="1"/>
      <c r="AN806" s="1"/>
      <c r="AO806" s="1"/>
      <c r="AP806" s="1"/>
      <c r="AQ806" s="1"/>
      <c r="AR806" s="1"/>
      <c r="AS806" s="1"/>
      <c r="AT806" s="1"/>
      <c r="AU806" s="1"/>
      <c r="AV806" s="1"/>
      <c r="AW806" s="1"/>
      <c r="AX806" s="1"/>
      <c r="AY806" s="1"/>
      <c r="AZ806" s="1"/>
      <c r="BA806" s="1"/>
      <c r="BB806" s="1"/>
      <c r="BC806" s="1"/>
      <c r="BD806" s="1"/>
    </row>
    <row r="807" spans="3:56" x14ac:dyDescent="0.2">
      <c r="C807" s="2" t="s">
        <v>54</v>
      </c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  <c r="AH807" s="1"/>
      <c r="AI807" s="1"/>
      <c r="AJ807" s="1"/>
      <c r="AK807" s="1"/>
      <c r="AL807" s="1"/>
      <c r="AM807" s="1"/>
      <c r="AN807" s="1"/>
      <c r="AO807" s="1"/>
      <c r="AP807" s="1"/>
      <c r="AQ807" s="1"/>
      <c r="AR807" s="1"/>
      <c r="AS807" s="1"/>
      <c r="AT807" s="1"/>
      <c r="AU807" s="1"/>
      <c r="AV807" s="1"/>
      <c r="AW807" s="1"/>
      <c r="AX807" s="1"/>
      <c r="AY807" s="1"/>
      <c r="AZ807" s="1"/>
      <c r="BA807" s="1"/>
      <c r="BB807" s="1"/>
      <c r="BC807" s="1"/>
      <c r="BD807" s="1"/>
    </row>
    <row r="808" spans="3:56" x14ac:dyDescent="0.2">
      <c r="C808" s="2" t="s">
        <v>55</v>
      </c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  <c r="AH808" s="1"/>
      <c r="AI808" s="1"/>
      <c r="AJ808" s="1"/>
      <c r="AK808" s="1"/>
      <c r="AL808" s="1"/>
      <c r="AM808" s="1"/>
      <c r="AN808" s="1"/>
      <c r="AO808" s="1"/>
      <c r="AP808" s="1"/>
      <c r="AQ808" s="1"/>
      <c r="AR808" s="1"/>
      <c r="AS808" s="1"/>
      <c r="AT808" s="1"/>
      <c r="AU808" s="1"/>
      <c r="AV808" s="1"/>
      <c r="AW808" s="1"/>
      <c r="AX808" s="1"/>
      <c r="AY808" s="1"/>
      <c r="AZ808" s="1"/>
      <c r="BA808" s="1"/>
      <c r="BB808" s="1"/>
      <c r="BC808" s="1"/>
      <c r="BD808" s="1"/>
    </row>
    <row r="809" spans="3:56" x14ac:dyDescent="0.2">
      <c r="C809" s="2" t="s">
        <v>56</v>
      </c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  <c r="AH809" s="1"/>
      <c r="AI809" s="1"/>
      <c r="AJ809" s="1"/>
      <c r="AK809" s="1"/>
      <c r="AL809" s="1"/>
      <c r="AM809" s="1"/>
      <c r="AN809" s="1"/>
      <c r="AO809" s="1"/>
      <c r="AP809" s="1"/>
      <c r="AQ809" s="1"/>
      <c r="AR809" s="1"/>
      <c r="AS809" s="1"/>
      <c r="AT809" s="1"/>
      <c r="AU809" s="1"/>
      <c r="AV809" s="1"/>
      <c r="AW809" s="1"/>
      <c r="AX809" s="1"/>
      <c r="AY809" s="1"/>
      <c r="AZ809" s="1"/>
      <c r="BA809" s="1"/>
      <c r="BB809" s="1"/>
      <c r="BC809" s="1"/>
      <c r="BD809" s="1"/>
    </row>
    <row r="810" spans="3:56" x14ac:dyDescent="0.2">
      <c r="C810" s="2" t="s">
        <v>57</v>
      </c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  <c r="AH810" s="1"/>
      <c r="AI810" s="1"/>
      <c r="AJ810" s="1"/>
      <c r="AK810" s="1"/>
      <c r="AL810" s="1"/>
      <c r="AM810" s="1"/>
      <c r="AN810" s="1"/>
      <c r="AO810" s="1"/>
      <c r="AP810" s="1"/>
      <c r="AQ810" s="1"/>
      <c r="AR810" s="1"/>
      <c r="AS810" s="1"/>
      <c r="AT810" s="1"/>
      <c r="AU810" s="1"/>
      <c r="AV810" s="1"/>
      <c r="AW810" s="1"/>
      <c r="AX810" s="1"/>
      <c r="AY810" s="1"/>
      <c r="AZ810" s="1"/>
      <c r="BA810" s="1"/>
      <c r="BB810" s="1"/>
      <c r="BC810" s="1"/>
      <c r="BD810" s="1"/>
    </row>
    <row r="811" spans="3:56" x14ac:dyDescent="0.2">
      <c r="C811" s="2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  <c r="AH811" s="1"/>
      <c r="AI811" s="1"/>
      <c r="AJ811" s="1"/>
      <c r="AK811" s="1"/>
      <c r="AL811" s="1"/>
      <c r="AM811" s="1"/>
      <c r="AN811" s="1"/>
      <c r="AO811" s="1"/>
      <c r="AP811" s="1"/>
      <c r="AQ811" s="1"/>
      <c r="AR811" s="1"/>
      <c r="AS811" s="1"/>
      <c r="AT811" s="1"/>
      <c r="AU811" s="1"/>
      <c r="AV811" s="1"/>
      <c r="AW811" s="1"/>
      <c r="AX811" s="1"/>
      <c r="AY811" s="1"/>
      <c r="AZ811" s="1"/>
      <c r="BA811" s="1"/>
      <c r="BB811" s="1"/>
      <c r="BC811" s="1"/>
      <c r="BD811" s="1"/>
    </row>
    <row r="812" spans="3:56" x14ac:dyDescent="0.2">
      <c r="C812" s="2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  <c r="AH812" s="1"/>
      <c r="AI812" s="1"/>
      <c r="AJ812" s="1"/>
      <c r="AK812" s="1"/>
      <c r="AL812" s="1"/>
      <c r="AM812" s="1"/>
      <c r="AN812" s="1"/>
      <c r="AO812" s="1"/>
      <c r="AP812" s="1"/>
      <c r="AQ812" s="1"/>
      <c r="AR812" s="1"/>
      <c r="AS812" s="1"/>
      <c r="AT812" s="1"/>
      <c r="AU812" s="1"/>
      <c r="AV812" s="1"/>
      <c r="AW812" s="1"/>
      <c r="AX812" s="1"/>
      <c r="AY812" s="1"/>
      <c r="AZ812" s="1"/>
      <c r="BA812" s="1"/>
      <c r="BB812" s="1"/>
      <c r="BC812" s="1"/>
      <c r="BD812" s="1"/>
    </row>
    <row r="815" spans="3:56" x14ac:dyDescent="0.2">
      <c r="C815" s="198" t="s">
        <v>44</v>
      </c>
      <c r="D815" s="198"/>
      <c r="E815" s="198"/>
      <c r="F815" s="198"/>
      <c r="G815" s="198"/>
      <c r="H815" s="198"/>
      <c r="I815" s="198"/>
      <c r="J815" s="198"/>
      <c r="K815" s="198"/>
      <c r="L815" s="198"/>
      <c r="M815" s="198"/>
      <c r="N815" s="198"/>
      <c r="O815" s="198"/>
      <c r="P815" s="198"/>
      <c r="Q815" s="198"/>
      <c r="R815" s="198"/>
      <c r="S815" s="198"/>
      <c r="T815" s="198"/>
      <c r="U815" s="198"/>
      <c r="V815" s="198"/>
      <c r="W815" s="198"/>
      <c r="X815" s="198"/>
      <c r="Y815" s="198"/>
      <c r="Z815" s="198"/>
      <c r="AA815" s="198"/>
      <c r="AB815" s="198"/>
      <c r="AC815" s="198"/>
      <c r="AD815" s="198"/>
      <c r="AE815" s="198"/>
      <c r="AF815" s="198"/>
      <c r="AG815" s="198"/>
      <c r="AH815" s="198"/>
      <c r="AI815" s="198"/>
      <c r="AJ815" s="198"/>
      <c r="AK815" s="198"/>
      <c r="AL815" s="198"/>
      <c r="AM815" s="198"/>
      <c r="AN815" s="198"/>
      <c r="AO815" s="198"/>
      <c r="AP815" s="198"/>
      <c r="AQ815" s="198"/>
      <c r="AR815" s="198"/>
      <c r="AS815" s="198"/>
      <c r="AT815" s="198"/>
      <c r="AU815" s="198"/>
      <c r="AV815" s="198"/>
      <c r="AW815" s="198"/>
      <c r="AX815" s="198"/>
      <c r="AY815" s="198"/>
      <c r="AZ815" s="198"/>
      <c r="BA815" s="198"/>
      <c r="BB815" s="198"/>
      <c r="BC815" s="198"/>
      <c r="BD815" s="198"/>
    </row>
    <row r="816" spans="3:56" x14ac:dyDescent="0.2">
      <c r="C816" s="198"/>
      <c r="D816" s="198"/>
      <c r="E816" s="198"/>
      <c r="F816" s="198"/>
      <c r="G816" s="198"/>
      <c r="H816" s="198"/>
      <c r="I816" s="198"/>
      <c r="J816" s="198"/>
      <c r="K816" s="198"/>
      <c r="L816" s="198"/>
      <c r="M816" s="198"/>
      <c r="N816" s="198"/>
      <c r="O816" s="198"/>
      <c r="P816" s="198"/>
      <c r="Q816" s="198"/>
      <c r="R816" s="198"/>
      <c r="S816" s="198"/>
      <c r="T816" s="198"/>
      <c r="U816" s="198"/>
      <c r="V816" s="198"/>
      <c r="W816" s="198"/>
      <c r="X816" s="198"/>
      <c r="Y816" s="198"/>
      <c r="Z816" s="198"/>
      <c r="AA816" s="198"/>
      <c r="AB816" s="198"/>
      <c r="AC816" s="198"/>
      <c r="AD816" s="198"/>
      <c r="AE816" s="198"/>
      <c r="AF816" s="198"/>
      <c r="AG816" s="198"/>
      <c r="AH816" s="198"/>
      <c r="AI816" s="198"/>
      <c r="AJ816" s="198"/>
      <c r="AK816" s="198"/>
      <c r="AL816" s="198"/>
      <c r="AM816" s="198"/>
      <c r="AN816" s="198"/>
      <c r="AO816" s="198"/>
      <c r="AP816" s="198"/>
      <c r="AQ816" s="198"/>
      <c r="AR816" s="198"/>
      <c r="AS816" s="198"/>
      <c r="AT816" s="198"/>
      <c r="AU816" s="198"/>
      <c r="AV816" s="198"/>
      <c r="AW816" s="198"/>
      <c r="AX816" s="198"/>
      <c r="AY816" s="198"/>
      <c r="AZ816" s="198"/>
      <c r="BA816" s="198"/>
      <c r="BB816" s="198"/>
      <c r="BC816" s="198"/>
      <c r="BD816" s="198"/>
    </row>
    <row r="817" spans="3:56" ht="23.25" x14ac:dyDescent="0.2">
      <c r="C817" s="199" t="s">
        <v>41</v>
      </c>
      <c r="D817" s="199"/>
      <c r="E817" s="199"/>
      <c r="F817" s="199"/>
      <c r="G817" s="199"/>
      <c r="H817" s="199"/>
      <c r="I817" s="199"/>
      <c r="J817" s="199"/>
      <c r="K817" s="199"/>
      <c r="L817" s="199"/>
      <c r="M817" s="199"/>
      <c r="N817" s="199"/>
      <c r="O817" s="199"/>
      <c r="P817" s="199"/>
      <c r="Q817" s="199"/>
      <c r="R817" s="199"/>
      <c r="S817" s="199"/>
      <c r="T817" s="199"/>
      <c r="U817" s="199"/>
      <c r="V817" s="199"/>
      <c r="W817" s="199"/>
      <c r="X817" s="199"/>
      <c r="Y817" s="199"/>
      <c r="Z817" s="199"/>
      <c r="AA817" s="199"/>
      <c r="AB817" s="199"/>
      <c r="AC817" s="199"/>
      <c r="AD817" s="199"/>
      <c r="AE817" s="199" t="s">
        <v>42</v>
      </c>
      <c r="AF817" s="199"/>
      <c r="AG817" s="199"/>
      <c r="AH817" s="199"/>
      <c r="AI817" s="199"/>
      <c r="AJ817" s="199"/>
      <c r="AK817" s="199"/>
      <c r="AL817" s="199"/>
      <c r="AM817" s="199"/>
      <c r="AN817" s="199"/>
      <c r="AO817" s="199"/>
      <c r="AP817" s="199"/>
      <c r="AQ817" s="199"/>
      <c r="AR817" s="199"/>
      <c r="AS817" s="199"/>
      <c r="AT817" s="199"/>
      <c r="AU817" s="199"/>
      <c r="AV817" s="199"/>
      <c r="AW817" s="199"/>
      <c r="AX817" s="199"/>
      <c r="AY817" s="199"/>
      <c r="AZ817" s="199"/>
      <c r="BA817" s="199"/>
      <c r="BB817" s="199"/>
      <c r="BC817" s="199"/>
      <c r="BD817" s="199"/>
    </row>
    <row r="818" spans="3:56" x14ac:dyDescent="0.2">
      <c r="C818" s="197" t="s">
        <v>0</v>
      </c>
      <c r="D818" s="197" t="s">
        <v>1</v>
      </c>
      <c r="E818" s="197" t="s">
        <v>2</v>
      </c>
      <c r="F818" s="197" t="s">
        <v>3</v>
      </c>
      <c r="G818" s="197" t="s">
        <v>4</v>
      </c>
      <c r="H818" s="197" t="s">
        <v>5</v>
      </c>
      <c r="I818" s="197" t="s">
        <v>6</v>
      </c>
      <c r="J818" s="197" t="s">
        <v>7</v>
      </c>
      <c r="K818" s="197" t="s">
        <v>8</v>
      </c>
      <c r="L818" s="197" t="s">
        <v>9</v>
      </c>
      <c r="M818" s="197" t="s">
        <v>10</v>
      </c>
      <c r="N818" s="197" t="s">
        <v>11</v>
      </c>
      <c r="O818" s="4"/>
      <c r="P818" s="197" t="s">
        <v>40</v>
      </c>
      <c r="Q818" s="197"/>
      <c r="R818" s="197"/>
      <c r="S818" s="197"/>
      <c r="T818" s="197"/>
      <c r="U818" s="197"/>
      <c r="V818" s="197"/>
      <c r="W818" s="197" t="s">
        <v>13</v>
      </c>
      <c r="X818" s="197" t="s">
        <v>14</v>
      </c>
      <c r="Y818" s="197" t="s">
        <v>15</v>
      </c>
      <c r="Z818" s="197" t="s">
        <v>16</v>
      </c>
      <c r="AA818" s="197" t="s">
        <v>17</v>
      </c>
      <c r="AB818" s="197" t="s">
        <v>18</v>
      </c>
      <c r="AC818" s="197" t="s">
        <v>19</v>
      </c>
      <c r="AD818" s="197" t="s">
        <v>20</v>
      </c>
      <c r="AE818" s="197" t="s">
        <v>21</v>
      </c>
      <c r="AF818" s="197" t="s">
        <v>22</v>
      </c>
      <c r="AG818" s="197" t="s">
        <v>23</v>
      </c>
      <c r="AH818" s="197" t="s">
        <v>24</v>
      </c>
      <c r="AI818" s="197" t="s">
        <v>25</v>
      </c>
      <c r="AJ818" s="197" t="s">
        <v>26</v>
      </c>
      <c r="AK818" s="197" t="s">
        <v>27</v>
      </c>
      <c r="AL818" s="197" t="s">
        <v>28</v>
      </c>
      <c r="AM818" s="197" t="s">
        <v>29</v>
      </c>
      <c r="AN818" s="197" t="s">
        <v>1</v>
      </c>
      <c r="AO818" s="197" t="s">
        <v>30</v>
      </c>
      <c r="AP818" s="5"/>
      <c r="AQ818" s="197" t="s">
        <v>31</v>
      </c>
      <c r="AR818" s="197" t="s">
        <v>32</v>
      </c>
      <c r="AS818" s="197" t="s">
        <v>33</v>
      </c>
      <c r="AT818" s="197" t="s">
        <v>34</v>
      </c>
      <c r="AU818" s="197" t="s">
        <v>35</v>
      </c>
      <c r="AV818" s="197" t="s">
        <v>36</v>
      </c>
      <c r="AW818" s="197"/>
      <c r="AX818" s="197"/>
      <c r="AY818" s="197" t="s">
        <v>37</v>
      </c>
      <c r="AZ818" s="197" t="s">
        <v>38</v>
      </c>
      <c r="BA818" s="5"/>
      <c r="BB818" s="5"/>
      <c r="BC818" s="5"/>
      <c r="BD818" s="197" t="s">
        <v>39</v>
      </c>
    </row>
    <row r="819" spans="3:56" x14ac:dyDescent="0.2">
      <c r="C819" s="197"/>
      <c r="D819" s="197"/>
      <c r="E819" s="197"/>
      <c r="F819" s="197"/>
      <c r="G819" s="197"/>
      <c r="H819" s="197"/>
      <c r="I819" s="197"/>
      <c r="J819" s="197"/>
      <c r="K819" s="197"/>
      <c r="L819" s="197"/>
      <c r="M819" s="197"/>
      <c r="N819" s="197"/>
      <c r="O819" s="4"/>
      <c r="P819" s="3">
        <v>2013</v>
      </c>
      <c r="Q819" s="3">
        <v>2014</v>
      </c>
      <c r="R819" s="3">
        <v>2015</v>
      </c>
      <c r="S819" s="3">
        <v>2016</v>
      </c>
      <c r="T819" s="3"/>
      <c r="U819" s="3"/>
      <c r="V819" s="3" t="s">
        <v>12</v>
      </c>
      <c r="W819" s="197"/>
      <c r="X819" s="197"/>
      <c r="Y819" s="197"/>
      <c r="Z819" s="197"/>
      <c r="AA819" s="197"/>
      <c r="AB819" s="197"/>
      <c r="AC819" s="197"/>
      <c r="AD819" s="197"/>
      <c r="AE819" s="197"/>
      <c r="AF819" s="197"/>
      <c r="AG819" s="197"/>
      <c r="AH819" s="197"/>
      <c r="AI819" s="197"/>
      <c r="AJ819" s="197"/>
      <c r="AK819" s="197"/>
      <c r="AL819" s="197"/>
      <c r="AM819" s="197"/>
      <c r="AN819" s="197"/>
      <c r="AO819" s="197"/>
      <c r="AP819" s="5"/>
      <c r="AQ819" s="197"/>
      <c r="AR819" s="197"/>
      <c r="AS819" s="197"/>
      <c r="AT819" s="197"/>
      <c r="AU819" s="197"/>
      <c r="AV819" s="197"/>
      <c r="AW819" s="197"/>
      <c r="AX819" s="197"/>
      <c r="AY819" s="197"/>
      <c r="AZ819" s="197"/>
      <c r="BA819" s="5"/>
      <c r="BB819" s="5"/>
      <c r="BC819" s="5"/>
      <c r="BD819" s="197"/>
    </row>
    <row r="820" spans="3:56" x14ac:dyDescent="0.2">
      <c r="C820" s="2" t="s">
        <v>45</v>
      </c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  <c r="AH820" s="1"/>
      <c r="AI820" s="1"/>
      <c r="AJ820" s="1"/>
      <c r="AK820" s="1"/>
      <c r="AL820" s="1"/>
      <c r="AM820" s="1"/>
      <c r="AN820" s="1"/>
      <c r="AO820" s="1"/>
      <c r="AP820" s="1"/>
      <c r="AQ820" s="1"/>
      <c r="AR820" s="1"/>
      <c r="AS820" s="1"/>
      <c r="AT820" s="1"/>
      <c r="AU820" s="1"/>
      <c r="AV820" s="1"/>
      <c r="AW820" s="1"/>
      <c r="AX820" s="1"/>
      <c r="AY820" s="1"/>
      <c r="AZ820" s="1"/>
      <c r="BA820" s="1"/>
      <c r="BB820" s="1"/>
      <c r="BC820" s="1"/>
      <c r="BD820" s="1"/>
    </row>
    <row r="821" spans="3:56" x14ac:dyDescent="0.2">
      <c r="C821" s="2" t="s">
        <v>46</v>
      </c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  <c r="AH821" s="1"/>
      <c r="AI821" s="1"/>
      <c r="AJ821" s="1"/>
      <c r="AK821" s="1"/>
      <c r="AL821" s="1"/>
      <c r="AM821" s="1"/>
      <c r="AN821" s="1"/>
      <c r="AO821" s="1"/>
      <c r="AP821" s="1"/>
      <c r="AQ821" s="1"/>
      <c r="AR821" s="1"/>
      <c r="AS821" s="1"/>
      <c r="AT821" s="1"/>
      <c r="AU821" s="1"/>
      <c r="AV821" s="1"/>
      <c r="AW821" s="1"/>
      <c r="AX821" s="1"/>
      <c r="AY821" s="1"/>
      <c r="AZ821" s="1"/>
      <c r="BA821" s="1"/>
      <c r="BB821" s="1"/>
      <c r="BC821" s="1"/>
      <c r="BD821" s="1"/>
    </row>
    <row r="822" spans="3:56" x14ac:dyDescent="0.2">
      <c r="C822" s="2" t="s">
        <v>47</v>
      </c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  <c r="AH822" s="1"/>
      <c r="AI822" s="1"/>
      <c r="AJ822" s="1"/>
      <c r="AK822" s="1"/>
      <c r="AL822" s="1"/>
      <c r="AM822" s="1"/>
      <c r="AN822" s="1"/>
      <c r="AO822" s="1"/>
      <c r="AP822" s="1"/>
      <c r="AQ822" s="1"/>
      <c r="AR822" s="1"/>
      <c r="AS822" s="1"/>
      <c r="AT822" s="1"/>
      <c r="AU822" s="1"/>
      <c r="AV822" s="1"/>
      <c r="AW822" s="1"/>
      <c r="AX822" s="1"/>
      <c r="AY822" s="1"/>
      <c r="AZ822" s="1"/>
      <c r="BA822" s="1"/>
      <c r="BB822" s="1"/>
      <c r="BC822" s="1"/>
      <c r="BD822" s="1"/>
    </row>
    <row r="823" spans="3:56" x14ac:dyDescent="0.2">
      <c r="C823" s="2" t="s">
        <v>48</v>
      </c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  <c r="AH823" s="1"/>
      <c r="AI823" s="1"/>
      <c r="AJ823" s="1"/>
      <c r="AK823" s="1"/>
      <c r="AL823" s="1"/>
      <c r="AM823" s="1"/>
      <c r="AN823" s="1"/>
      <c r="AO823" s="1"/>
      <c r="AP823" s="1"/>
      <c r="AQ823" s="1"/>
      <c r="AR823" s="1"/>
      <c r="AS823" s="1"/>
      <c r="AT823" s="1"/>
      <c r="AU823" s="1"/>
      <c r="AV823" s="1"/>
      <c r="AW823" s="1"/>
      <c r="AX823" s="1"/>
      <c r="AY823" s="1"/>
      <c r="AZ823" s="1"/>
      <c r="BA823" s="1"/>
      <c r="BB823" s="1"/>
      <c r="BC823" s="1"/>
      <c r="BD823" s="1"/>
    </row>
    <row r="824" spans="3:56" x14ac:dyDescent="0.2">
      <c r="C824" s="2" t="s">
        <v>49</v>
      </c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  <c r="AH824" s="1"/>
      <c r="AI824" s="1"/>
      <c r="AJ824" s="1"/>
      <c r="AK824" s="1"/>
      <c r="AL824" s="1"/>
      <c r="AM824" s="1"/>
      <c r="AN824" s="1"/>
      <c r="AO824" s="1"/>
      <c r="AP824" s="1"/>
      <c r="AQ824" s="1"/>
      <c r="AR824" s="1"/>
      <c r="AS824" s="1"/>
      <c r="AT824" s="1"/>
      <c r="AU824" s="1"/>
      <c r="AV824" s="1"/>
      <c r="AW824" s="1"/>
      <c r="AX824" s="1"/>
      <c r="AY824" s="1"/>
      <c r="AZ824" s="1"/>
      <c r="BA824" s="1"/>
      <c r="BB824" s="1"/>
      <c r="BC824" s="1"/>
      <c r="BD824" s="1"/>
    </row>
    <row r="825" spans="3:56" x14ac:dyDescent="0.2">
      <c r="C825" s="2" t="s">
        <v>50</v>
      </c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  <c r="AH825" s="1"/>
      <c r="AI825" s="1"/>
      <c r="AJ825" s="1"/>
      <c r="AK825" s="1"/>
      <c r="AL825" s="1"/>
      <c r="AM825" s="1"/>
      <c r="AN825" s="1"/>
      <c r="AO825" s="1"/>
      <c r="AP825" s="1"/>
      <c r="AQ825" s="1"/>
      <c r="AR825" s="1"/>
      <c r="AS825" s="1"/>
      <c r="AT825" s="1"/>
      <c r="AU825" s="1"/>
      <c r="AV825" s="1"/>
      <c r="AW825" s="1"/>
      <c r="AX825" s="1"/>
      <c r="AY825" s="1"/>
      <c r="AZ825" s="1"/>
      <c r="BA825" s="1"/>
      <c r="BB825" s="1"/>
      <c r="BC825" s="1"/>
      <c r="BD825" s="1"/>
    </row>
    <row r="826" spans="3:56" x14ac:dyDescent="0.2">
      <c r="C826" s="2" t="s">
        <v>51</v>
      </c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  <c r="AH826" s="1"/>
      <c r="AI826" s="1"/>
      <c r="AJ826" s="1"/>
      <c r="AK826" s="1"/>
      <c r="AL826" s="1"/>
      <c r="AM826" s="1"/>
      <c r="AN826" s="1"/>
      <c r="AO826" s="1"/>
      <c r="AP826" s="1"/>
      <c r="AQ826" s="1"/>
      <c r="AR826" s="1"/>
      <c r="AS826" s="1"/>
      <c r="AT826" s="1"/>
      <c r="AU826" s="1"/>
      <c r="AV826" s="1"/>
      <c r="AW826" s="1"/>
      <c r="AX826" s="1"/>
      <c r="AY826" s="1"/>
      <c r="AZ826" s="1"/>
      <c r="BA826" s="1"/>
      <c r="BB826" s="1"/>
      <c r="BC826" s="1"/>
      <c r="BD826" s="1"/>
    </row>
    <row r="827" spans="3:56" x14ac:dyDescent="0.2">
      <c r="C827" s="2" t="s">
        <v>52</v>
      </c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  <c r="AH827" s="1"/>
      <c r="AI827" s="1"/>
      <c r="AJ827" s="1"/>
      <c r="AK827" s="1"/>
      <c r="AL827" s="1"/>
      <c r="AM827" s="1"/>
      <c r="AN827" s="1"/>
      <c r="AO827" s="1"/>
      <c r="AP827" s="1"/>
      <c r="AQ827" s="1"/>
      <c r="AR827" s="1"/>
      <c r="AS827" s="1"/>
      <c r="AT827" s="1"/>
      <c r="AU827" s="1"/>
      <c r="AV827" s="1"/>
      <c r="AW827" s="1"/>
      <c r="AX827" s="1"/>
      <c r="AY827" s="1"/>
      <c r="AZ827" s="1"/>
      <c r="BA827" s="1"/>
      <c r="BB827" s="1"/>
      <c r="BC827" s="1"/>
      <c r="BD827" s="1"/>
    </row>
    <row r="828" spans="3:56" x14ac:dyDescent="0.2">
      <c r="C828" s="2" t="s">
        <v>53</v>
      </c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  <c r="AH828" s="1"/>
      <c r="AI828" s="1"/>
      <c r="AJ828" s="1"/>
      <c r="AK828" s="1"/>
      <c r="AL828" s="1"/>
      <c r="AM828" s="1"/>
      <c r="AN828" s="1"/>
      <c r="AO828" s="1"/>
      <c r="AP828" s="1"/>
      <c r="AQ828" s="1"/>
      <c r="AR828" s="1"/>
      <c r="AS828" s="1"/>
      <c r="AT828" s="1"/>
      <c r="AU828" s="1"/>
      <c r="AV828" s="1"/>
      <c r="AW828" s="1"/>
      <c r="AX828" s="1"/>
      <c r="AY828" s="1"/>
      <c r="AZ828" s="1"/>
      <c r="BA828" s="1"/>
      <c r="BB828" s="1"/>
      <c r="BC828" s="1"/>
      <c r="BD828" s="1"/>
    </row>
    <row r="829" spans="3:56" x14ac:dyDescent="0.2">
      <c r="C829" s="2" t="s">
        <v>54</v>
      </c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  <c r="AH829" s="1"/>
      <c r="AI829" s="1"/>
      <c r="AJ829" s="1"/>
      <c r="AK829" s="1"/>
      <c r="AL829" s="1"/>
      <c r="AM829" s="1"/>
      <c r="AN829" s="1"/>
      <c r="AO829" s="1"/>
      <c r="AP829" s="1"/>
      <c r="AQ829" s="1"/>
      <c r="AR829" s="1"/>
      <c r="AS829" s="1"/>
      <c r="AT829" s="1"/>
      <c r="AU829" s="1"/>
      <c r="AV829" s="1"/>
      <c r="AW829" s="1"/>
      <c r="AX829" s="1"/>
      <c r="AY829" s="1"/>
      <c r="AZ829" s="1"/>
      <c r="BA829" s="1"/>
      <c r="BB829" s="1"/>
      <c r="BC829" s="1"/>
      <c r="BD829" s="1"/>
    </row>
    <row r="830" spans="3:56" x14ac:dyDescent="0.2">
      <c r="C830" s="2" t="s">
        <v>55</v>
      </c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  <c r="AH830" s="1"/>
      <c r="AI830" s="1"/>
      <c r="AJ830" s="1"/>
      <c r="AK830" s="1"/>
      <c r="AL830" s="1"/>
      <c r="AM830" s="1"/>
      <c r="AN830" s="1"/>
      <c r="AO830" s="1"/>
      <c r="AP830" s="1"/>
      <c r="AQ830" s="1"/>
      <c r="AR830" s="1"/>
      <c r="AS830" s="1"/>
      <c r="AT830" s="1"/>
      <c r="AU830" s="1"/>
      <c r="AV830" s="1"/>
      <c r="AW830" s="1"/>
      <c r="AX830" s="1"/>
      <c r="AY830" s="1"/>
      <c r="AZ830" s="1"/>
      <c r="BA830" s="1"/>
      <c r="BB830" s="1"/>
      <c r="BC830" s="1"/>
      <c r="BD830" s="1"/>
    </row>
    <row r="831" spans="3:56" x14ac:dyDescent="0.2">
      <c r="C831" s="2" t="s">
        <v>56</v>
      </c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  <c r="AH831" s="1"/>
      <c r="AI831" s="1"/>
      <c r="AJ831" s="1"/>
      <c r="AK831" s="1"/>
      <c r="AL831" s="1"/>
      <c r="AM831" s="1"/>
      <c r="AN831" s="1"/>
      <c r="AO831" s="1"/>
      <c r="AP831" s="1"/>
      <c r="AQ831" s="1"/>
      <c r="AR831" s="1"/>
      <c r="AS831" s="1"/>
      <c r="AT831" s="1"/>
      <c r="AU831" s="1"/>
      <c r="AV831" s="1"/>
      <c r="AW831" s="1"/>
      <c r="AX831" s="1"/>
      <c r="AY831" s="1"/>
      <c r="AZ831" s="1"/>
      <c r="BA831" s="1"/>
      <c r="BB831" s="1"/>
      <c r="BC831" s="1"/>
      <c r="BD831" s="1"/>
    </row>
    <row r="832" spans="3:56" x14ac:dyDescent="0.2">
      <c r="C832" s="2" t="s">
        <v>57</v>
      </c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  <c r="AH832" s="1"/>
      <c r="AI832" s="1"/>
      <c r="AJ832" s="1"/>
      <c r="AK832" s="1"/>
      <c r="AL832" s="1"/>
      <c r="AM832" s="1"/>
      <c r="AN832" s="1"/>
      <c r="AO832" s="1"/>
      <c r="AP832" s="1"/>
      <c r="AQ832" s="1"/>
      <c r="AR832" s="1"/>
      <c r="AS832" s="1"/>
      <c r="AT832" s="1"/>
      <c r="AU832" s="1"/>
      <c r="AV832" s="1"/>
      <c r="AW832" s="1"/>
      <c r="AX832" s="1"/>
      <c r="AY832" s="1"/>
      <c r="AZ832" s="1"/>
      <c r="BA832" s="1"/>
      <c r="BB832" s="1"/>
      <c r="BC832" s="1"/>
      <c r="BD832" s="1"/>
    </row>
    <row r="833" spans="3:56" x14ac:dyDescent="0.2">
      <c r="C833" s="2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  <c r="AH833" s="1"/>
      <c r="AI833" s="1"/>
      <c r="AJ833" s="1"/>
      <c r="AK833" s="1"/>
      <c r="AL833" s="1"/>
      <c r="AM833" s="1"/>
      <c r="AN833" s="1"/>
      <c r="AO833" s="1"/>
      <c r="AP833" s="1"/>
      <c r="AQ833" s="1"/>
      <c r="AR833" s="1"/>
      <c r="AS833" s="1"/>
      <c r="AT833" s="1"/>
      <c r="AU833" s="1"/>
      <c r="AV833" s="1"/>
      <c r="AW833" s="1"/>
      <c r="AX833" s="1"/>
      <c r="AY833" s="1"/>
      <c r="AZ833" s="1"/>
      <c r="BA833" s="1"/>
      <c r="BB833" s="1"/>
      <c r="BC833" s="1"/>
      <c r="BD833" s="1"/>
    </row>
    <row r="834" spans="3:56" x14ac:dyDescent="0.2">
      <c r="C834" s="2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  <c r="AH834" s="1"/>
      <c r="AI834" s="1"/>
      <c r="AJ834" s="1"/>
      <c r="AK834" s="1"/>
      <c r="AL834" s="1"/>
      <c r="AM834" s="1"/>
      <c r="AN834" s="1"/>
      <c r="AO834" s="1"/>
      <c r="AP834" s="1"/>
      <c r="AQ834" s="1"/>
      <c r="AR834" s="1"/>
      <c r="AS834" s="1"/>
      <c r="AT834" s="1"/>
      <c r="AU834" s="1"/>
      <c r="AV834" s="1"/>
      <c r="AW834" s="1"/>
      <c r="AX834" s="1"/>
      <c r="AY834" s="1"/>
      <c r="AZ834" s="1"/>
      <c r="BA834" s="1"/>
      <c r="BB834" s="1"/>
      <c r="BC834" s="1"/>
      <c r="BD834" s="1"/>
    </row>
    <row r="837" spans="3:56" x14ac:dyDescent="0.2">
      <c r="C837" s="198" t="s">
        <v>44</v>
      </c>
      <c r="D837" s="198"/>
      <c r="E837" s="198"/>
      <c r="F837" s="198"/>
      <c r="G837" s="198"/>
      <c r="H837" s="198"/>
      <c r="I837" s="198"/>
      <c r="J837" s="198"/>
      <c r="K837" s="198"/>
      <c r="L837" s="198"/>
      <c r="M837" s="198"/>
      <c r="N837" s="198"/>
      <c r="O837" s="198"/>
      <c r="P837" s="198"/>
      <c r="Q837" s="198"/>
      <c r="R837" s="198"/>
      <c r="S837" s="198"/>
      <c r="T837" s="198"/>
      <c r="U837" s="198"/>
      <c r="V837" s="198"/>
      <c r="W837" s="198"/>
      <c r="X837" s="198"/>
      <c r="Y837" s="198"/>
      <c r="Z837" s="198"/>
      <c r="AA837" s="198"/>
      <c r="AB837" s="198"/>
      <c r="AC837" s="198"/>
      <c r="AD837" s="198"/>
      <c r="AE837" s="198"/>
      <c r="AF837" s="198"/>
      <c r="AG837" s="198"/>
      <c r="AH837" s="198"/>
      <c r="AI837" s="198"/>
      <c r="AJ837" s="198"/>
      <c r="AK837" s="198"/>
      <c r="AL837" s="198"/>
      <c r="AM837" s="198"/>
      <c r="AN837" s="198"/>
      <c r="AO837" s="198"/>
      <c r="AP837" s="198"/>
      <c r="AQ837" s="198"/>
      <c r="AR837" s="198"/>
      <c r="AS837" s="198"/>
      <c r="AT837" s="198"/>
      <c r="AU837" s="198"/>
      <c r="AV837" s="198"/>
      <c r="AW837" s="198"/>
      <c r="AX837" s="198"/>
      <c r="AY837" s="198"/>
      <c r="AZ837" s="198"/>
      <c r="BA837" s="198"/>
      <c r="BB837" s="198"/>
      <c r="BC837" s="198"/>
      <c r="BD837" s="198"/>
    </row>
    <row r="838" spans="3:56" x14ac:dyDescent="0.2">
      <c r="C838" s="198"/>
      <c r="D838" s="198"/>
      <c r="E838" s="198"/>
      <c r="F838" s="198"/>
      <c r="G838" s="198"/>
      <c r="H838" s="198"/>
      <c r="I838" s="198"/>
      <c r="J838" s="198"/>
      <c r="K838" s="198"/>
      <c r="L838" s="198"/>
      <c r="M838" s="198"/>
      <c r="N838" s="198"/>
      <c r="O838" s="198"/>
      <c r="P838" s="198"/>
      <c r="Q838" s="198"/>
      <c r="R838" s="198"/>
      <c r="S838" s="198"/>
      <c r="T838" s="198"/>
      <c r="U838" s="198"/>
      <c r="V838" s="198"/>
      <c r="W838" s="198"/>
      <c r="X838" s="198"/>
      <c r="Y838" s="198"/>
      <c r="Z838" s="198"/>
      <c r="AA838" s="198"/>
      <c r="AB838" s="198"/>
      <c r="AC838" s="198"/>
      <c r="AD838" s="198"/>
      <c r="AE838" s="198"/>
      <c r="AF838" s="198"/>
      <c r="AG838" s="198"/>
      <c r="AH838" s="198"/>
      <c r="AI838" s="198"/>
      <c r="AJ838" s="198"/>
      <c r="AK838" s="198"/>
      <c r="AL838" s="198"/>
      <c r="AM838" s="198"/>
      <c r="AN838" s="198"/>
      <c r="AO838" s="198"/>
      <c r="AP838" s="198"/>
      <c r="AQ838" s="198"/>
      <c r="AR838" s="198"/>
      <c r="AS838" s="198"/>
      <c r="AT838" s="198"/>
      <c r="AU838" s="198"/>
      <c r="AV838" s="198"/>
      <c r="AW838" s="198"/>
      <c r="AX838" s="198"/>
      <c r="AY838" s="198"/>
      <c r="AZ838" s="198"/>
      <c r="BA838" s="198"/>
      <c r="BB838" s="198"/>
      <c r="BC838" s="198"/>
      <c r="BD838" s="198"/>
    </row>
    <row r="839" spans="3:56" ht="23.25" x14ac:dyDescent="0.2">
      <c r="C839" s="199" t="s">
        <v>41</v>
      </c>
      <c r="D839" s="199"/>
      <c r="E839" s="199"/>
      <c r="F839" s="199"/>
      <c r="G839" s="199"/>
      <c r="H839" s="199"/>
      <c r="I839" s="199"/>
      <c r="J839" s="199"/>
      <c r="K839" s="199"/>
      <c r="L839" s="199"/>
      <c r="M839" s="199"/>
      <c r="N839" s="199"/>
      <c r="O839" s="199"/>
      <c r="P839" s="199"/>
      <c r="Q839" s="199"/>
      <c r="R839" s="199"/>
      <c r="S839" s="199"/>
      <c r="T839" s="199"/>
      <c r="U839" s="199"/>
      <c r="V839" s="199"/>
      <c r="W839" s="199"/>
      <c r="X839" s="199"/>
      <c r="Y839" s="199"/>
      <c r="Z839" s="199"/>
      <c r="AA839" s="199"/>
      <c r="AB839" s="199"/>
      <c r="AC839" s="199"/>
      <c r="AD839" s="199"/>
      <c r="AE839" s="199" t="s">
        <v>42</v>
      </c>
      <c r="AF839" s="199"/>
      <c r="AG839" s="199"/>
      <c r="AH839" s="199"/>
      <c r="AI839" s="199"/>
      <c r="AJ839" s="199"/>
      <c r="AK839" s="199"/>
      <c r="AL839" s="199"/>
      <c r="AM839" s="199"/>
      <c r="AN839" s="199"/>
      <c r="AO839" s="199"/>
      <c r="AP839" s="199"/>
      <c r="AQ839" s="199"/>
      <c r="AR839" s="199"/>
      <c r="AS839" s="199"/>
      <c r="AT839" s="199"/>
      <c r="AU839" s="199"/>
      <c r="AV839" s="199"/>
      <c r="AW839" s="199"/>
      <c r="AX839" s="199"/>
      <c r="AY839" s="199"/>
      <c r="AZ839" s="199"/>
      <c r="BA839" s="199"/>
      <c r="BB839" s="199"/>
      <c r="BC839" s="199"/>
      <c r="BD839" s="199"/>
    </row>
    <row r="840" spans="3:56" x14ac:dyDescent="0.2">
      <c r="C840" s="197" t="s">
        <v>0</v>
      </c>
      <c r="D840" s="197" t="s">
        <v>1</v>
      </c>
      <c r="E840" s="197" t="s">
        <v>2</v>
      </c>
      <c r="F840" s="197" t="s">
        <v>3</v>
      </c>
      <c r="G840" s="197" t="s">
        <v>4</v>
      </c>
      <c r="H840" s="197" t="s">
        <v>5</v>
      </c>
      <c r="I840" s="197" t="s">
        <v>6</v>
      </c>
      <c r="J840" s="197" t="s">
        <v>7</v>
      </c>
      <c r="K840" s="197" t="s">
        <v>8</v>
      </c>
      <c r="L840" s="197" t="s">
        <v>9</v>
      </c>
      <c r="M840" s="197" t="s">
        <v>10</v>
      </c>
      <c r="N840" s="197" t="s">
        <v>11</v>
      </c>
      <c r="O840" s="4"/>
      <c r="P840" s="197" t="s">
        <v>40</v>
      </c>
      <c r="Q840" s="197"/>
      <c r="R840" s="197"/>
      <c r="S840" s="197"/>
      <c r="T840" s="197"/>
      <c r="U840" s="197"/>
      <c r="V840" s="197"/>
      <c r="W840" s="197" t="s">
        <v>13</v>
      </c>
      <c r="X840" s="197" t="s">
        <v>14</v>
      </c>
      <c r="Y840" s="197" t="s">
        <v>15</v>
      </c>
      <c r="Z840" s="197" t="s">
        <v>16</v>
      </c>
      <c r="AA840" s="197" t="s">
        <v>17</v>
      </c>
      <c r="AB840" s="197" t="s">
        <v>18</v>
      </c>
      <c r="AC840" s="197" t="s">
        <v>19</v>
      </c>
      <c r="AD840" s="197" t="s">
        <v>20</v>
      </c>
      <c r="AE840" s="197" t="s">
        <v>21</v>
      </c>
      <c r="AF840" s="197" t="s">
        <v>22</v>
      </c>
      <c r="AG840" s="197" t="s">
        <v>23</v>
      </c>
      <c r="AH840" s="197" t="s">
        <v>24</v>
      </c>
      <c r="AI840" s="197" t="s">
        <v>25</v>
      </c>
      <c r="AJ840" s="197" t="s">
        <v>26</v>
      </c>
      <c r="AK840" s="197" t="s">
        <v>27</v>
      </c>
      <c r="AL840" s="197" t="s">
        <v>28</v>
      </c>
      <c r="AM840" s="197" t="s">
        <v>29</v>
      </c>
      <c r="AN840" s="197" t="s">
        <v>1</v>
      </c>
      <c r="AO840" s="197" t="s">
        <v>30</v>
      </c>
      <c r="AP840" s="5"/>
      <c r="AQ840" s="197" t="s">
        <v>31</v>
      </c>
      <c r="AR840" s="197" t="s">
        <v>32</v>
      </c>
      <c r="AS840" s="197" t="s">
        <v>33</v>
      </c>
      <c r="AT840" s="197" t="s">
        <v>34</v>
      </c>
      <c r="AU840" s="197" t="s">
        <v>35</v>
      </c>
      <c r="AV840" s="197" t="s">
        <v>36</v>
      </c>
      <c r="AW840" s="197"/>
      <c r="AX840" s="197"/>
      <c r="AY840" s="197" t="s">
        <v>37</v>
      </c>
      <c r="AZ840" s="197" t="s">
        <v>38</v>
      </c>
      <c r="BA840" s="5"/>
      <c r="BB840" s="5"/>
      <c r="BC840" s="5"/>
      <c r="BD840" s="197" t="s">
        <v>39</v>
      </c>
    </row>
    <row r="841" spans="3:56" x14ac:dyDescent="0.2">
      <c r="C841" s="197"/>
      <c r="D841" s="197"/>
      <c r="E841" s="197"/>
      <c r="F841" s="197"/>
      <c r="G841" s="197"/>
      <c r="H841" s="197"/>
      <c r="I841" s="197"/>
      <c r="J841" s="197"/>
      <c r="K841" s="197"/>
      <c r="L841" s="197"/>
      <c r="M841" s="197"/>
      <c r="N841" s="197"/>
      <c r="O841" s="4"/>
      <c r="P841" s="3">
        <v>2013</v>
      </c>
      <c r="Q841" s="3">
        <v>2014</v>
      </c>
      <c r="R841" s="3">
        <v>2015</v>
      </c>
      <c r="S841" s="3">
        <v>2016</v>
      </c>
      <c r="T841" s="3"/>
      <c r="U841" s="3"/>
      <c r="V841" s="3" t="s">
        <v>12</v>
      </c>
      <c r="W841" s="197"/>
      <c r="X841" s="197"/>
      <c r="Y841" s="197"/>
      <c r="Z841" s="197"/>
      <c r="AA841" s="197"/>
      <c r="AB841" s="197"/>
      <c r="AC841" s="197"/>
      <c r="AD841" s="197"/>
      <c r="AE841" s="197"/>
      <c r="AF841" s="197"/>
      <c r="AG841" s="197"/>
      <c r="AH841" s="197"/>
      <c r="AI841" s="197"/>
      <c r="AJ841" s="197"/>
      <c r="AK841" s="197"/>
      <c r="AL841" s="197"/>
      <c r="AM841" s="197"/>
      <c r="AN841" s="197"/>
      <c r="AO841" s="197"/>
      <c r="AP841" s="5"/>
      <c r="AQ841" s="197"/>
      <c r="AR841" s="197"/>
      <c r="AS841" s="197"/>
      <c r="AT841" s="197"/>
      <c r="AU841" s="197"/>
      <c r="AV841" s="197"/>
      <c r="AW841" s="197"/>
      <c r="AX841" s="197"/>
      <c r="AY841" s="197"/>
      <c r="AZ841" s="197"/>
      <c r="BA841" s="5"/>
      <c r="BB841" s="5"/>
      <c r="BC841" s="5"/>
      <c r="BD841" s="197"/>
    </row>
    <row r="842" spans="3:56" x14ac:dyDescent="0.2">
      <c r="C842" s="2" t="s">
        <v>45</v>
      </c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  <c r="AH842" s="1"/>
      <c r="AI842" s="1"/>
      <c r="AJ842" s="1"/>
      <c r="AK842" s="1"/>
      <c r="AL842" s="1"/>
      <c r="AM842" s="1"/>
      <c r="AN842" s="1"/>
      <c r="AO842" s="1"/>
      <c r="AP842" s="1"/>
      <c r="AQ842" s="1"/>
      <c r="AR842" s="1"/>
      <c r="AS842" s="1"/>
      <c r="AT842" s="1"/>
      <c r="AU842" s="1"/>
      <c r="AV842" s="1"/>
      <c r="AW842" s="1"/>
      <c r="AX842" s="1"/>
      <c r="AY842" s="1"/>
      <c r="AZ842" s="1"/>
      <c r="BA842" s="1"/>
      <c r="BB842" s="1"/>
      <c r="BC842" s="1"/>
      <c r="BD842" s="1"/>
    </row>
    <row r="843" spans="3:56" x14ac:dyDescent="0.2">
      <c r="C843" s="2" t="s">
        <v>46</v>
      </c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  <c r="AH843" s="1"/>
      <c r="AI843" s="1"/>
      <c r="AJ843" s="1"/>
      <c r="AK843" s="1"/>
      <c r="AL843" s="1"/>
      <c r="AM843" s="1"/>
      <c r="AN843" s="1"/>
      <c r="AO843" s="1"/>
      <c r="AP843" s="1"/>
      <c r="AQ843" s="1"/>
      <c r="AR843" s="1"/>
      <c r="AS843" s="1"/>
      <c r="AT843" s="1"/>
      <c r="AU843" s="1"/>
      <c r="AV843" s="1"/>
      <c r="AW843" s="1"/>
      <c r="AX843" s="1"/>
      <c r="AY843" s="1"/>
      <c r="AZ843" s="1"/>
      <c r="BA843" s="1"/>
      <c r="BB843" s="1"/>
      <c r="BC843" s="1"/>
      <c r="BD843" s="1"/>
    </row>
    <row r="844" spans="3:56" x14ac:dyDescent="0.2">
      <c r="C844" s="2" t="s">
        <v>47</v>
      </c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  <c r="AH844" s="1"/>
      <c r="AI844" s="1"/>
      <c r="AJ844" s="1"/>
      <c r="AK844" s="1"/>
      <c r="AL844" s="1"/>
      <c r="AM844" s="1"/>
      <c r="AN844" s="1"/>
      <c r="AO844" s="1"/>
      <c r="AP844" s="1"/>
      <c r="AQ844" s="1"/>
      <c r="AR844" s="1"/>
      <c r="AS844" s="1"/>
      <c r="AT844" s="1"/>
      <c r="AU844" s="1"/>
      <c r="AV844" s="1"/>
      <c r="AW844" s="1"/>
      <c r="AX844" s="1"/>
      <c r="AY844" s="1"/>
      <c r="AZ844" s="1"/>
      <c r="BA844" s="1"/>
      <c r="BB844" s="1"/>
      <c r="BC844" s="1"/>
      <c r="BD844" s="1"/>
    </row>
    <row r="845" spans="3:56" x14ac:dyDescent="0.2">
      <c r="C845" s="2" t="s">
        <v>48</v>
      </c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  <c r="AH845" s="1"/>
      <c r="AI845" s="1"/>
      <c r="AJ845" s="1"/>
      <c r="AK845" s="1"/>
      <c r="AL845" s="1"/>
      <c r="AM845" s="1"/>
      <c r="AN845" s="1"/>
      <c r="AO845" s="1"/>
      <c r="AP845" s="1"/>
      <c r="AQ845" s="1"/>
      <c r="AR845" s="1"/>
      <c r="AS845" s="1"/>
      <c r="AT845" s="1"/>
      <c r="AU845" s="1"/>
      <c r="AV845" s="1"/>
      <c r="AW845" s="1"/>
      <c r="AX845" s="1"/>
      <c r="AY845" s="1"/>
      <c r="AZ845" s="1"/>
      <c r="BA845" s="1"/>
      <c r="BB845" s="1"/>
      <c r="BC845" s="1"/>
      <c r="BD845" s="1"/>
    </row>
    <row r="846" spans="3:56" x14ac:dyDescent="0.2">
      <c r="C846" s="2" t="s">
        <v>49</v>
      </c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  <c r="AH846" s="1"/>
      <c r="AI846" s="1"/>
      <c r="AJ846" s="1"/>
      <c r="AK846" s="1"/>
      <c r="AL846" s="1"/>
      <c r="AM846" s="1"/>
      <c r="AN846" s="1"/>
      <c r="AO846" s="1"/>
      <c r="AP846" s="1"/>
      <c r="AQ846" s="1"/>
      <c r="AR846" s="1"/>
      <c r="AS846" s="1"/>
      <c r="AT846" s="1"/>
      <c r="AU846" s="1"/>
      <c r="AV846" s="1"/>
      <c r="AW846" s="1"/>
      <c r="AX846" s="1"/>
      <c r="AY846" s="1"/>
      <c r="AZ846" s="1"/>
      <c r="BA846" s="1"/>
      <c r="BB846" s="1"/>
      <c r="BC846" s="1"/>
      <c r="BD846" s="1"/>
    </row>
    <row r="847" spans="3:56" x14ac:dyDescent="0.2">
      <c r="C847" s="2" t="s">
        <v>50</v>
      </c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  <c r="AH847" s="1"/>
      <c r="AI847" s="1"/>
      <c r="AJ847" s="1"/>
      <c r="AK847" s="1"/>
      <c r="AL847" s="1"/>
      <c r="AM847" s="1"/>
      <c r="AN847" s="1"/>
      <c r="AO847" s="1"/>
      <c r="AP847" s="1"/>
      <c r="AQ847" s="1"/>
      <c r="AR847" s="1"/>
      <c r="AS847" s="1"/>
      <c r="AT847" s="1"/>
      <c r="AU847" s="1"/>
      <c r="AV847" s="1"/>
      <c r="AW847" s="1"/>
      <c r="AX847" s="1"/>
      <c r="AY847" s="1"/>
      <c r="AZ847" s="1"/>
      <c r="BA847" s="1"/>
      <c r="BB847" s="1"/>
      <c r="BC847" s="1"/>
      <c r="BD847" s="1"/>
    </row>
    <row r="848" spans="3:56" x14ac:dyDescent="0.2">
      <c r="C848" s="2" t="s">
        <v>51</v>
      </c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  <c r="AH848" s="1"/>
      <c r="AI848" s="1"/>
      <c r="AJ848" s="1"/>
      <c r="AK848" s="1"/>
      <c r="AL848" s="1"/>
      <c r="AM848" s="1"/>
      <c r="AN848" s="1"/>
      <c r="AO848" s="1"/>
      <c r="AP848" s="1"/>
      <c r="AQ848" s="1"/>
      <c r="AR848" s="1"/>
      <c r="AS848" s="1"/>
      <c r="AT848" s="1"/>
      <c r="AU848" s="1"/>
      <c r="AV848" s="1"/>
      <c r="AW848" s="1"/>
      <c r="AX848" s="1"/>
      <c r="AY848" s="1"/>
      <c r="AZ848" s="1"/>
      <c r="BA848" s="1"/>
      <c r="BB848" s="1"/>
      <c r="BC848" s="1"/>
      <c r="BD848" s="1"/>
    </row>
    <row r="849" spans="3:56" x14ac:dyDescent="0.2">
      <c r="C849" s="2" t="s">
        <v>52</v>
      </c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  <c r="AH849" s="1"/>
      <c r="AI849" s="1"/>
      <c r="AJ849" s="1"/>
      <c r="AK849" s="1"/>
      <c r="AL849" s="1"/>
      <c r="AM849" s="1"/>
      <c r="AN849" s="1"/>
      <c r="AO849" s="1"/>
      <c r="AP849" s="1"/>
      <c r="AQ849" s="1"/>
      <c r="AR849" s="1"/>
      <c r="AS849" s="1"/>
      <c r="AT849" s="1"/>
      <c r="AU849" s="1"/>
      <c r="AV849" s="1"/>
      <c r="AW849" s="1"/>
      <c r="AX849" s="1"/>
      <c r="AY849" s="1"/>
      <c r="AZ849" s="1"/>
      <c r="BA849" s="1"/>
      <c r="BB849" s="1"/>
      <c r="BC849" s="1"/>
      <c r="BD849" s="1"/>
    </row>
    <row r="850" spans="3:56" x14ac:dyDescent="0.2">
      <c r="C850" s="2" t="s">
        <v>53</v>
      </c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  <c r="AH850" s="1"/>
      <c r="AI850" s="1"/>
      <c r="AJ850" s="1"/>
      <c r="AK850" s="1"/>
      <c r="AL850" s="1"/>
      <c r="AM850" s="1"/>
      <c r="AN850" s="1"/>
      <c r="AO850" s="1"/>
      <c r="AP850" s="1"/>
      <c r="AQ850" s="1"/>
      <c r="AR850" s="1"/>
      <c r="AS850" s="1"/>
      <c r="AT850" s="1"/>
      <c r="AU850" s="1"/>
      <c r="AV850" s="1"/>
      <c r="AW850" s="1"/>
      <c r="AX850" s="1"/>
      <c r="AY850" s="1"/>
      <c r="AZ850" s="1"/>
      <c r="BA850" s="1"/>
      <c r="BB850" s="1"/>
      <c r="BC850" s="1"/>
      <c r="BD850" s="1"/>
    </row>
    <row r="851" spans="3:56" x14ac:dyDescent="0.2">
      <c r="C851" s="2" t="s">
        <v>54</v>
      </c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  <c r="AH851" s="1"/>
      <c r="AI851" s="1"/>
      <c r="AJ851" s="1"/>
      <c r="AK851" s="1"/>
      <c r="AL851" s="1"/>
      <c r="AM851" s="1"/>
      <c r="AN851" s="1"/>
      <c r="AO851" s="1"/>
      <c r="AP851" s="1"/>
      <c r="AQ851" s="1"/>
      <c r="AR851" s="1"/>
      <c r="AS851" s="1"/>
      <c r="AT851" s="1"/>
      <c r="AU851" s="1"/>
      <c r="AV851" s="1"/>
      <c r="AW851" s="1"/>
      <c r="AX851" s="1"/>
      <c r="AY851" s="1"/>
      <c r="AZ851" s="1"/>
      <c r="BA851" s="1"/>
      <c r="BB851" s="1"/>
      <c r="BC851" s="1"/>
      <c r="BD851" s="1"/>
    </row>
    <row r="852" spans="3:56" x14ac:dyDescent="0.2">
      <c r="C852" s="2" t="s">
        <v>55</v>
      </c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  <c r="AH852" s="1"/>
      <c r="AI852" s="1"/>
      <c r="AJ852" s="1"/>
      <c r="AK852" s="1"/>
      <c r="AL852" s="1"/>
      <c r="AM852" s="1"/>
      <c r="AN852" s="1"/>
      <c r="AO852" s="1"/>
      <c r="AP852" s="1"/>
      <c r="AQ852" s="1"/>
      <c r="AR852" s="1"/>
      <c r="AS852" s="1"/>
      <c r="AT852" s="1"/>
      <c r="AU852" s="1"/>
      <c r="AV852" s="1"/>
      <c r="AW852" s="1"/>
      <c r="AX852" s="1"/>
      <c r="AY852" s="1"/>
      <c r="AZ852" s="1"/>
      <c r="BA852" s="1"/>
      <c r="BB852" s="1"/>
      <c r="BC852" s="1"/>
      <c r="BD852" s="1"/>
    </row>
    <row r="853" spans="3:56" x14ac:dyDescent="0.2">
      <c r="C853" s="2" t="s">
        <v>56</v>
      </c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  <c r="AH853" s="1"/>
      <c r="AI853" s="1"/>
      <c r="AJ853" s="1"/>
      <c r="AK853" s="1"/>
      <c r="AL853" s="1"/>
      <c r="AM853" s="1"/>
      <c r="AN853" s="1"/>
      <c r="AO853" s="1"/>
      <c r="AP853" s="1"/>
      <c r="AQ853" s="1"/>
      <c r="AR853" s="1"/>
      <c r="AS853" s="1"/>
      <c r="AT853" s="1"/>
      <c r="AU853" s="1"/>
      <c r="AV853" s="1"/>
      <c r="AW853" s="1"/>
      <c r="AX853" s="1"/>
      <c r="AY853" s="1"/>
      <c r="AZ853" s="1"/>
      <c r="BA853" s="1"/>
      <c r="BB853" s="1"/>
      <c r="BC853" s="1"/>
      <c r="BD853" s="1"/>
    </row>
    <row r="854" spans="3:56" x14ac:dyDescent="0.2">
      <c r="C854" s="2" t="s">
        <v>57</v>
      </c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  <c r="AH854" s="1"/>
      <c r="AI854" s="1"/>
      <c r="AJ854" s="1"/>
      <c r="AK854" s="1"/>
      <c r="AL854" s="1"/>
      <c r="AM854" s="1"/>
      <c r="AN854" s="1"/>
      <c r="AO854" s="1"/>
      <c r="AP854" s="1"/>
      <c r="AQ854" s="1"/>
      <c r="AR854" s="1"/>
      <c r="AS854" s="1"/>
      <c r="AT854" s="1"/>
      <c r="AU854" s="1"/>
      <c r="AV854" s="1"/>
      <c r="AW854" s="1"/>
      <c r="AX854" s="1"/>
      <c r="AY854" s="1"/>
      <c r="AZ854" s="1"/>
      <c r="BA854" s="1"/>
      <c r="BB854" s="1"/>
      <c r="BC854" s="1"/>
      <c r="BD854" s="1"/>
    </row>
    <row r="855" spans="3:56" x14ac:dyDescent="0.2">
      <c r="C855" s="2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  <c r="AH855" s="1"/>
      <c r="AI855" s="1"/>
      <c r="AJ855" s="1"/>
      <c r="AK855" s="1"/>
      <c r="AL855" s="1"/>
      <c r="AM855" s="1"/>
      <c r="AN855" s="1"/>
      <c r="AO855" s="1"/>
      <c r="AP855" s="1"/>
      <c r="AQ855" s="1"/>
      <c r="AR855" s="1"/>
      <c r="AS855" s="1"/>
      <c r="AT855" s="1"/>
      <c r="AU855" s="1"/>
      <c r="AV855" s="1"/>
      <c r="AW855" s="1"/>
      <c r="AX855" s="1"/>
      <c r="AY855" s="1"/>
      <c r="AZ855" s="1"/>
      <c r="BA855" s="1"/>
      <c r="BB855" s="1"/>
      <c r="BC855" s="1"/>
      <c r="BD855" s="1"/>
    </row>
    <row r="856" spans="3:56" x14ac:dyDescent="0.2">
      <c r="C856" s="2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  <c r="AH856" s="1"/>
      <c r="AI856" s="1"/>
      <c r="AJ856" s="1"/>
      <c r="AK856" s="1"/>
      <c r="AL856" s="1"/>
      <c r="AM856" s="1"/>
      <c r="AN856" s="1"/>
      <c r="AO856" s="1"/>
      <c r="AP856" s="1"/>
      <c r="AQ856" s="1"/>
      <c r="AR856" s="1"/>
      <c r="AS856" s="1"/>
      <c r="AT856" s="1"/>
      <c r="AU856" s="1"/>
      <c r="AV856" s="1"/>
      <c r="AW856" s="1"/>
      <c r="AX856" s="1"/>
      <c r="AY856" s="1"/>
      <c r="AZ856" s="1"/>
      <c r="BA856" s="1"/>
      <c r="BB856" s="1"/>
      <c r="BC856" s="1"/>
      <c r="BD856" s="1"/>
    </row>
    <row r="859" spans="3:56" x14ac:dyDescent="0.2">
      <c r="C859" s="198" t="s">
        <v>44</v>
      </c>
      <c r="D859" s="198"/>
      <c r="E859" s="198"/>
      <c r="F859" s="198"/>
      <c r="G859" s="198"/>
      <c r="H859" s="198"/>
      <c r="I859" s="198"/>
      <c r="J859" s="198"/>
      <c r="K859" s="198"/>
      <c r="L859" s="198"/>
      <c r="M859" s="198"/>
      <c r="N859" s="198"/>
      <c r="O859" s="198"/>
      <c r="P859" s="198"/>
      <c r="Q859" s="198"/>
      <c r="R859" s="198"/>
      <c r="S859" s="198"/>
      <c r="T859" s="198"/>
      <c r="U859" s="198"/>
      <c r="V859" s="198"/>
      <c r="W859" s="198"/>
      <c r="X859" s="198"/>
      <c r="Y859" s="198"/>
      <c r="Z859" s="198"/>
      <c r="AA859" s="198"/>
      <c r="AB859" s="198"/>
      <c r="AC859" s="198"/>
      <c r="AD859" s="198"/>
      <c r="AE859" s="198"/>
      <c r="AF859" s="198"/>
      <c r="AG859" s="198"/>
      <c r="AH859" s="198"/>
      <c r="AI859" s="198"/>
      <c r="AJ859" s="198"/>
      <c r="AK859" s="198"/>
      <c r="AL859" s="198"/>
      <c r="AM859" s="198"/>
      <c r="AN859" s="198"/>
      <c r="AO859" s="198"/>
      <c r="AP859" s="198"/>
      <c r="AQ859" s="198"/>
      <c r="AR859" s="198"/>
      <c r="AS859" s="198"/>
      <c r="AT859" s="198"/>
      <c r="AU859" s="198"/>
      <c r="AV859" s="198"/>
      <c r="AW859" s="198"/>
      <c r="AX859" s="198"/>
      <c r="AY859" s="198"/>
      <c r="AZ859" s="198"/>
      <c r="BA859" s="198"/>
      <c r="BB859" s="198"/>
      <c r="BC859" s="198"/>
      <c r="BD859" s="198"/>
    </row>
    <row r="860" spans="3:56" x14ac:dyDescent="0.2">
      <c r="C860" s="198"/>
      <c r="D860" s="198"/>
      <c r="E860" s="198"/>
      <c r="F860" s="198"/>
      <c r="G860" s="198"/>
      <c r="H860" s="198"/>
      <c r="I860" s="198"/>
      <c r="J860" s="198"/>
      <c r="K860" s="198"/>
      <c r="L860" s="198"/>
      <c r="M860" s="198"/>
      <c r="N860" s="198"/>
      <c r="O860" s="198"/>
      <c r="P860" s="198"/>
      <c r="Q860" s="198"/>
      <c r="R860" s="198"/>
      <c r="S860" s="198"/>
      <c r="T860" s="198"/>
      <c r="U860" s="198"/>
      <c r="V860" s="198"/>
      <c r="W860" s="198"/>
      <c r="X860" s="198"/>
      <c r="Y860" s="198"/>
      <c r="Z860" s="198"/>
      <c r="AA860" s="198"/>
      <c r="AB860" s="198"/>
      <c r="AC860" s="198"/>
      <c r="AD860" s="198"/>
      <c r="AE860" s="198"/>
      <c r="AF860" s="198"/>
      <c r="AG860" s="198"/>
      <c r="AH860" s="198"/>
      <c r="AI860" s="198"/>
      <c r="AJ860" s="198"/>
      <c r="AK860" s="198"/>
      <c r="AL860" s="198"/>
      <c r="AM860" s="198"/>
      <c r="AN860" s="198"/>
      <c r="AO860" s="198"/>
      <c r="AP860" s="198"/>
      <c r="AQ860" s="198"/>
      <c r="AR860" s="198"/>
      <c r="AS860" s="198"/>
      <c r="AT860" s="198"/>
      <c r="AU860" s="198"/>
      <c r="AV860" s="198"/>
      <c r="AW860" s="198"/>
      <c r="AX860" s="198"/>
      <c r="AY860" s="198"/>
      <c r="AZ860" s="198"/>
      <c r="BA860" s="198"/>
      <c r="BB860" s="198"/>
      <c r="BC860" s="198"/>
      <c r="BD860" s="198"/>
    </row>
    <row r="861" spans="3:56" ht="23.25" x14ac:dyDescent="0.2">
      <c r="C861" s="199" t="s">
        <v>41</v>
      </c>
      <c r="D861" s="199"/>
      <c r="E861" s="199"/>
      <c r="F861" s="199"/>
      <c r="G861" s="199"/>
      <c r="H861" s="199"/>
      <c r="I861" s="199"/>
      <c r="J861" s="199"/>
      <c r="K861" s="199"/>
      <c r="L861" s="199"/>
      <c r="M861" s="199"/>
      <c r="N861" s="199"/>
      <c r="O861" s="199"/>
      <c r="P861" s="199"/>
      <c r="Q861" s="199"/>
      <c r="R861" s="199"/>
      <c r="S861" s="199"/>
      <c r="T861" s="199"/>
      <c r="U861" s="199"/>
      <c r="V861" s="199"/>
      <c r="W861" s="199"/>
      <c r="X861" s="199"/>
      <c r="Y861" s="199"/>
      <c r="Z861" s="199"/>
      <c r="AA861" s="199"/>
      <c r="AB861" s="199"/>
      <c r="AC861" s="199"/>
      <c r="AD861" s="199"/>
      <c r="AE861" s="199" t="s">
        <v>42</v>
      </c>
      <c r="AF861" s="199"/>
      <c r="AG861" s="199"/>
      <c r="AH861" s="199"/>
      <c r="AI861" s="199"/>
      <c r="AJ861" s="199"/>
      <c r="AK861" s="199"/>
      <c r="AL861" s="199"/>
      <c r="AM861" s="199"/>
      <c r="AN861" s="199"/>
      <c r="AO861" s="199"/>
      <c r="AP861" s="199"/>
      <c r="AQ861" s="199"/>
      <c r="AR861" s="199"/>
      <c r="AS861" s="199"/>
      <c r="AT861" s="199"/>
      <c r="AU861" s="199"/>
      <c r="AV861" s="199"/>
      <c r="AW861" s="199"/>
      <c r="AX861" s="199"/>
      <c r="AY861" s="199"/>
      <c r="AZ861" s="199"/>
      <c r="BA861" s="199"/>
      <c r="BB861" s="199"/>
      <c r="BC861" s="199"/>
      <c r="BD861" s="199"/>
    </row>
    <row r="862" spans="3:56" x14ac:dyDescent="0.2">
      <c r="C862" s="197" t="s">
        <v>0</v>
      </c>
      <c r="D862" s="197" t="s">
        <v>1</v>
      </c>
      <c r="E862" s="197" t="s">
        <v>2</v>
      </c>
      <c r="F862" s="197" t="s">
        <v>3</v>
      </c>
      <c r="G862" s="197" t="s">
        <v>4</v>
      </c>
      <c r="H862" s="197" t="s">
        <v>5</v>
      </c>
      <c r="I862" s="197" t="s">
        <v>6</v>
      </c>
      <c r="J862" s="197" t="s">
        <v>7</v>
      </c>
      <c r="K862" s="197" t="s">
        <v>8</v>
      </c>
      <c r="L862" s="197" t="s">
        <v>9</v>
      </c>
      <c r="M862" s="197" t="s">
        <v>10</v>
      </c>
      <c r="N862" s="197" t="s">
        <v>11</v>
      </c>
      <c r="O862" s="4"/>
      <c r="P862" s="197" t="s">
        <v>40</v>
      </c>
      <c r="Q862" s="197"/>
      <c r="R862" s="197"/>
      <c r="S862" s="197"/>
      <c r="T862" s="197"/>
      <c r="U862" s="197"/>
      <c r="V862" s="197"/>
      <c r="W862" s="197" t="s">
        <v>13</v>
      </c>
      <c r="X862" s="197" t="s">
        <v>14</v>
      </c>
      <c r="Y862" s="197" t="s">
        <v>15</v>
      </c>
      <c r="Z862" s="197" t="s">
        <v>16</v>
      </c>
      <c r="AA862" s="197" t="s">
        <v>17</v>
      </c>
      <c r="AB862" s="197" t="s">
        <v>18</v>
      </c>
      <c r="AC862" s="197" t="s">
        <v>19</v>
      </c>
      <c r="AD862" s="197" t="s">
        <v>20</v>
      </c>
      <c r="AE862" s="197" t="s">
        <v>21</v>
      </c>
      <c r="AF862" s="197" t="s">
        <v>22</v>
      </c>
      <c r="AG862" s="197" t="s">
        <v>23</v>
      </c>
      <c r="AH862" s="197" t="s">
        <v>24</v>
      </c>
      <c r="AI862" s="197" t="s">
        <v>25</v>
      </c>
      <c r="AJ862" s="197" t="s">
        <v>26</v>
      </c>
      <c r="AK862" s="197" t="s">
        <v>27</v>
      </c>
      <c r="AL862" s="197" t="s">
        <v>28</v>
      </c>
      <c r="AM862" s="197" t="s">
        <v>29</v>
      </c>
      <c r="AN862" s="197" t="s">
        <v>1</v>
      </c>
      <c r="AO862" s="197" t="s">
        <v>30</v>
      </c>
      <c r="AP862" s="5"/>
      <c r="AQ862" s="197" t="s">
        <v>31</v>
      </c>
      <c r="AR862" s="197" t="s">
        <v>32</v>
      </c>
      <c r="AS862" s="197" t="s">
        <v>33</v>
      </c>
      <c r="AT862" s="197" t="s">
        <v>34</v>
      </c>
      <c r="AU862" s="197" t="s">
        <v>35</v>
      </c>
      <c r="AV862" s="197" t="s">
        <v>36</v>
      </c>
      <c r="AW862" s="197"/>
      <c r="AX862" s="197"/>
      <c r="AY862" s="197" t="s">
        <v>37</v>
      </c>
      <c r="AZ862" s="197" t="s">
        <v>38</v>
      </c>
      <c r="BA862" s="5"/>
      <c r="BB862" s="5"/>
      <c r="BC862" s="5"/>
      <c r="BD862" s="197" t="s">
        <v>39</v>
      </c>
    </row>
    <row r="863" spans="3:56" x14ac:dyDescent="0.2">
      <c r="C863" s="197"/>
      <c r="D863" s="197"/>
      <c r="E863" s="197"/>
      <c r="F863" s="197"/>
      <c r="G863" s="197"/>
      <c r="H863" s="197"/>
      <c r="I863" s="197"/>
      <c r="J863" s="197"/>
      <c r="K863" s="197"/>
      <c r="L863" s="197"/>
      <c r="M863" s="197"/>
      <c r="N863" s="197"/>
      <c r="O863" s="4"/>
      <c r="P863" s="3">
        <v>2013</v>
      </c>
      <c r="Q863" s="3">
        <v>2014</v>
      </c>
      <c r="R863" s="3">
        <v>2015</v>
      </c>
      <c r="S863" s="3">
        <v>2016</v>
      </c>
      <c r="T863" s="3"/>
      <c r="U863" s="3"/>
      <c r="V863" s="3" t="s">
        <v>12</v>
      </c>
      <c r="W863" s="197"/>
      <c r="X863" s="197"/>
      <c r="Y863" s="197"/>
      <c r="Z863" s="197"/>
      <c r="AA863" s="197"/>
      <c r="AB863" s="197"/>
      <c r="AC863" s="197"/>
      <c r="AD863" s="197"/>
      <c r="AE863" s="197"/>
      <c r="AF863" s="197"/>
      <c r="AG863" s="197"/>
      <c r="AH863" s="197"/>
      <c r="AI863" s="197"/>
      <c r="AJ863" s="197"/>
      <c r="AK863" s="197"/>
      <c r="AL863" s="197"/>
      <c r="AM863" s="197"/>
      <c r="AN863" s="197"/>
      <c r="AO863" s="197"/>
      <c r="AP863" s="5"/>
      <c r="AQ863" s="197"/>
      <c r="AR863" s="197"/>
      <c r="AS863" s="197"/>
      <c r="AT863" s="197"/>
      <c r="AU863" s="197"/>
      <c r="AV863" s="197"/>
      <c r="AW863" s="197"/>
      <c r="AX863" s="197"/>
      <c r="AY863" s="197"/>
      <c r="AZ863" s="197"/>
      <c r="BA863" s="5"/>
      <c r="BB863" s="5"/>
      <c r="BC863" s="5"/>
      <c r="BD863" s="197"/>
    </row>
    <row r="864" spans="3:56" x14ac:dyDescent="0.2">
      <c r="C864" s="2" t="s">
        <v>45</v>
      </c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  <c r="AH864" s="1"/>
      <c r="AI864" s="1"/>
      <c r="AJ864" s="1"/>
      <c r="AK864" s="1"/>
      <c r="AL864" s="1"/>
      <c r="AM864" s="1"/>
      <c r="AN864" s="1"/>
      <c r="AO864" s="1"/>
      <c r="AP864" s="1"/>
      <c r="AQ864" s="1"/>
      <c r="AR864" s="1"/>
      <c r="AS864" s="1"/>
      <c r="AT864" s="1"/>
      <c r="AU864" s="1"/>
      <c r="AV864" s="1"/>
      <c r="AW864" s="1"/>
      <c r="AX864" s="1"/>
      <c r="AY864" s="1"/>
      <c r="AZ864" s="1"/>
      <c r="BA864" s="1"/>
      <c r="BB864" s="1"/>
      <c r="BC864" s="1"/>
      <c r="BD864" s="1"/>
    </row>
    <row r="865" spans="3:56" x14ac:dyDescent="0.2">
      <c r="C865" s="2" t="s">
        <v>46</v>
      </c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  <c r="AH865" s="1"/>
      <c r="AI865" s="1"/>
      <c r="AJ865" s="1"/>
      <c r="AK865" s="1"/>
      <c r="AL865" s="1"/>
      <c r="AM865" s="1"/>
      <c r="AN865" s="1"/>
      <c r="AO865" s="1"/>
      <c r="AP865" s="1"/>
      <c r="AQ865" s="1"/>
      <c r="AR865" s="1"/>
      <c r="AS865" s="1"/>
      <c r="AT865" s="1"/>
      <c r="AU865" s="1"/>
      <c r="AV865" s="1"/>
      <c r="AW865" s="1"/>
      <c r="AX865" s="1"/>
      <c r="AY865" s="1"/>
      <c r="AZ865" s="1"/>
      <c r="BA865" s="1"/>
      <c r="BB865" s="1"/>
      <c r="BC865" s="1"/>
      <c r="BD865" s="1"/>
    </row>
    <row r="866" spans="3:56" x14ac:dyDescent="0.2">
      <c r="C866" s="2" t="s">
        <v>47</v>
      </c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  <c r="AH866" s="1"/>
      <c r="AI866" s="1"/>
      <c r="AJ866" s="1"/>
      <c r="AK866" s="1"/>
      <c r="AL866" s="1"/>
      <c r="AM866" s="1"/>
      <c r="AN866" s="1"/>
      <c r="AO866" s="1"/>
      <c r="AP866" s="1"/>
      <c r="AQ866" s="1"/>
      <c r="AR866" s="1"/>
      <c r="AS866" s="1"/>
      <c r="AT866" s="1"/>
      <c r="AU866" s="1"/>
      <c r="AV866" s="1"/>
      <c r="AW866" s="1"/>
      <c r="AX866" s="1"/>
      <c r="AY866" s="1"/>
      <c r="AZ866" s="1"/>
      <c r="BA866" s="1"/>
      <c r="BB866" s="1"/>
      <c r="BC866" s="1"/>
      <c r="BD866" s="1"/>
    </row>
    <row r="867" spans="3:56" x14ac:dyDescent="0.2">
      <c r="C867" s="2" t="s">
        <v>48</v>
      </c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  <c r="AH867" s="1"/>
      <c r="AI867" s="1"/>
      <c r="AJ867" s="1"/>
      <c r="AK867" s="1"/>
      <c r="AL867" s="1"/>
      <c r="AM867" s="1"/>
      <c r="AN867" s="1"/>
      <c r="AO867" s="1"/>
      <c r="AP867" s="1"/>
      <c r="AQ867" s="1"/>
      <c r="AR867" s="1"/>
      <c r="AS867" s="1"/>
      <c r="AT867" s="1"/>
      <c r="AU867" s="1"/>
      <c r="AV867" s="1"/>
      <c r="AW867" s="1"/>
      <c r="AX867" s="1"/>
      <c r="AY867" s="1"/>
      <c r="AZ867" s="1"/>
      <c r="BA867" s="1"/>
      <c r="BB867" s="1"/>
      <c r="BC867" s="1"/>
      <c r="BD867" s="1"/>
    </row>
    <row r="868" spans="3:56" x14ac:dyDescent="0.2">
      <c r="C868" s="2" t="s">
        <v>49</v>
      </c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  <c r="AH868" s="1"/>
      <c r="AI868" s="1"/>
      <c r="AJ868" s="1"/>
      <c r="AK868" s="1"/>
      <c r="AL868" s="1"/>
      <c r="AM868" s="1"/>
      <c r="AN868" s="1"/>
      <c r="AO868" s="1"/>
      <c r="AP868" s="1"/>
      <c r="AQ868" s="1"/>
      <c r="AR868" s="1"/>
      <c r="AS868" s="1"/>
      <c r="AT868" s="1"/>
      <c r="AU868" s="1"/>
      <c r="AV868" s="1"/>
      <c r="AW868" s="1"/>
      <c r="AX868" s="1"/>
      <c r="AY868" s="1"/>
      <c r="AZ868" s="1"/>
      <c r="BA868" s="1"/>
      <c r="BB868" s="1"/>
      <c r="BC868" s="1"/>
      <c r="BD868" s="1"/>
    </row>
    <row r="869" spans="3:56" x14ac:dyDescent="0.2">
      <c r="C869" s="2" t="s">
        <v>50</v>
      </c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  <c r="AH869" s="1"/>
      <c r="AI869" s="1"/>
      <c r="AJ869" s="1"/>
      <c r="AK869" s="1"/>
      <c r="AL869" s="1"/>
      <c r="AM869" s="1"/>
      <c r="AN869" s="1"/>
      <c r="AO869" s="1"/>
      <c r="AP869" s="1"/>
      <c r="AQ869" s="1"/>
      <c r="AR869" s="1"/>
      <c r="AS869" s="1"/>
      <c r="AT869" s="1"/>
      <c r="AU869" s="1"/>
      <c r="AV869" s="1"/>
      <c r="AW869" s="1"/>
      <c r="AX869" s="1"/>
      <c r="AY869" s="1"/>
      <c r="AZ869" s="1"/>
      <c r="BA869" s="1"/>
      <c r="BB869" s="1"/>
      <c r="BC869" s="1"/>
      <c r="BD869" s="1"/>
    </row>
    <row r="870" spans="3:56" x14ac:dyDescent="0.2">
      <c r="C870" s="2" t="s">
        <v>51</v>
      </c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  <c r="AH870" s="1"/>
      <c r="AI870" s="1"/>
      <c r="AJ870" s="1"/>
      <c r="AK870" s="1"/>
      <c r="AL870" s="1"/>
      <c r="AM870" s="1"/>
      <c r="AN870" s="1"/>
      <c r="AO870" s="1"/>
      <c r="AP870" s="1"/>
      <c r="AQ870" s="1"/>
      <c r="AR870" s="1"/>
      <c r="AS870" s="1"/>
      <c r="AT870" s="1"/>
      <c r="AU870" s="1"/>
      <c r="AV870" s="1"/>
      <c r="AW870" s="1"/>
      <c r="AX870" s="1"/>
      <c r="AY870" s="1"/>
      <c r="AZ870" s="1"/>
      <c r="BA870" s="1"/>
      <c r="BB870" s="1"/>
      <c r="BC870" s="1"/>
      <c r="BD870" s="1"/>
    </row>
    <row r="871" spans="3:56" x14ac:dyDescent="0.2">
      <c r="C871" s="2" t="s">
        <v>52</v>
      </c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  <c r="AH871" s="1"/>
      <c r="AI871" s="1"/>
      <c r="AJ871" s="1"/>
      <c r="AK871" s="1"/>
      <c r="AL871" s="1"/>
      <c r="AM871" s="1"/>
      <c r="AN871" s="1"/>
      <c r="AO871" s="1"/>
      <c r="AP871" s="1"/>
      <c r="AQ871" s="1"/>
      <c r="AR871" s="1"/>
      <c r="AS871" s="1"/>
      <c r="AT871" s="1"/>
      <c r="AU871" s="1"/>
      <c r="AV871" s="1"/>
      <c r="AW871" s="1"/>
      <c r="AX871" s="1"/>
      <c r="AY871" s="1"/>
      <c r="AZ871" s="1"/>
      <c r="BA871" s="1"/>
      <c r="BB871" s="1"/>
      <c r="BC871" s="1"/>
      <c r="BD871" s="1"/>
    </row>
    <row r="872" spans="3:56" x14ac:dyDescent="0.2">
      <c r="C872" s="2" t="s">
        <v>53</v>
      </c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  <c r="AH872" s="1"/>
      <c r="AI872" s="1"/>
      <c r="AJ872" s="1"/>
      <c r="AK872" s="1"/>
      <c r="AL872" s="1"/>
      <c r="AM872" s="1"/>
      <c r="AN872" s="1"/>
      <c r="AO872" s="1"/>
      <c r="AP872" s="1"/>
      <c r="AQ872" s="1"/>
      <c r="AR872" s="1"/>
      <c r="AS872" s="1"/>
      <c r="AT872" s="1"/>
      <c r="AU872" s="1"/>
      <c r="AV872" s="1"/>
      <c r="AW872" s="1"/>
      <c r="AX872" s="1"/>
      <c r="AY872" s="1"/>
      <c r="AZ872" s="1"/>
      <c r="BA872" s="1"/>
      <c r="BB872" s="1"/>
      <c r="BC872" s="1"/>
      <c r="BD872" s="1"/>
    </row>
    <row r="873" spans="3:56" x14ac:dyDescent="0.2">
      <c r="C873" s="2" t="s">
        <v>54</v>
      </c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  <c r="AH873" s="1"/>
      <c r="AI873" s="1"/>
      <c r="AJ873" s="1"/>
      <c r="AK873" s="1"/>
      <c r="AL873" s="1"/>
      <c r="AM873" s="1"/>
      <c r="AN873" s="1"/>
      <c r="AO873" s="1"/>
      <c r="AP873" s="1"/>
      <c r="AQ873" s="1"/>
      <c r="AR873" s="1"/>
      <c r="AS873" s="1"/>
      <c r="AT873" s="1"/>
      <c r="AU873" s="1"/>
      <c r="AV873" s="1"/>
      <c r="AW873" s="1"/>
      <c r="AX873" s="1"/>
      <c r="AY873" s="1"/>
      <c r="AZ873" s="1"/>
      <c r="BA873" s="1"/>
      <c r="BB873" s="1"/>
      <c r="BC873" s="1"/>
      <c r="BD873" s="1"/>
    </row>
    <row r="874" spans="3:56" x14ac:dyDescent="0.2">
      <c r="C874" s="2" t="s">
        <v>55</v>
      </c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  <c r="AH874" s="1"/>
      <c r="AI874" s="1"/>
      <c r="AJ874" s="1"/>
      <c r="AK874" s="1"/>
      <c r="AL874" s="1"/>
      <c r="AM874" s="1"/>
      <c r="AN874" s="1"/>
      <c r="AO874" s="1"/>
      <c r="AP874" s="1"/>
      <c r="AQ874" s="1"/>
      <c r="AR874" s="1"/>
      <c r="AS874" s="1"/>
      <c r="AT874" s="1"/>
      <c r="AU874" s="1"/>
      <c r="AV874" s="1"/>
      <c r="AW874" s="1"/>
      <c r="AX874" s="1"/>
      <c r="AY874" s="1"/>
      <c r="AZ874" s="1"/>
      <c r="BA874" s="1"/>
      <c r="BB874" s="1"/>
      <c r="BC874" s="1"/>
      <c r="BD874" s="1"/>
    </row>
    <row r="875" spans="3:56" x14ac:dyDescent="0.2">
      <c r="C875" s="2" t="s">
        <v>56</v>
      </c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  <c r="AH875" s="1"/>
      <c r="AI875" s="1"/>
      <c r="AJ875" s="1"/>
      <c r="AK875" s="1"/>
      <c r="AL875" s="1"/>
      <c r="AM875" s="1"/>
      <c r="AN875" s="1"/>
      <c r="AO875" s="1"/>
      <c r="AP875" s="1"/>
      <c r="AQ875" s="1"/>
      <c r="AR875" s="1"/>
      <c r="AS875" s="1"/>
      <c r="AT875" s="1"/>
      <c r="AU875" s="1"/>
      <c r="AV875" s="1"/>
      <c r="AW875" s="1"/>
      <c r="AX875" s="1"/>
      <c r="AY875" s="1"/>
      <c r="AZ875" s="1"/>
      <c r="BA875" s="1"/>
      <c r="BB875" s="1"/>
      <c r="BC875" s="1"/>
      <c r="BD875" s="1"/>
    </row>
    <row r="876" spans="3:56" x14ac:dyDescent="0.2">
      <c r="C876" s="2" t="s">
        <v>57</v>
      </c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  <c r="AH876" s="1"/>
      <c r="AI876" s="1"/>
      <c r="AJ876" s="1"/>
      <c r="AK876" s="1"/>
      <c r="AL876" s="1"/>
      <c r="AM876" s="1"/>
      <c r="AN876" s="1"/>
      <c r="AO876" s="1"/>
      <c r="AP876" s="1"/>
      <c r="AQ876" s="1"/>
      <c r="AR876" s="1"/>
      <c r="AS876" s="1"/>
      <c r="AT876" s="1"/>
      <c r="AU876" s="1"/>
      <c r="AV876" s="1"/>
      <c r="AW876" s="1"/>
      <c r="AX876" s="1"/>
      <c r="AY876" s="1"/>
      <c r="AZ876" s="1"/>
      <c r="BA876" s="1"/>
      <c r="BB876" s="1"/>
      <c r="BC876" s="1"/>
      <c r="BD876" s="1"/>
    </row>
    <row r="877" spans="3:56" x14ac:dyDescent="0.2">
      <c r="C877" s="2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  <c r="AH877" s="1"/>
      <c r="AI877" s="1"/>
      <c r="AJ877" s="1"/>
      <c r="AK877" s="1"/>
      <c r="AL877" s="1"/>
      <c r="AM877" s="1"/>
      <c r="AN877" s="1"/>
      <c r="AO877" s="1"/>
      <c r="AP877" s="1"/>
      <c r="AQ877" s="1"/>
      <c r="AR877" s="1"/>
      <c r="AS877" s="1"/>
      <c r="AT877" s="1"/>
      <c r="AU877" s="1"/>
      <c r="AV877" s="1"/>
      <c r="AW877" s="1"/>
      <c r="AX877" s="1"/>
      <c r="AY877" s="1"/>
      <c r="AZ877" s="1"/>
      <c r="BA877" s="1"/>
      <c r="BB877" s="1"/>
      <c r="BC877" s="1"/>
      <c r="BD877" s="1"/>
    </row>
    <row r="878" spans="3:56" x14ac:dyDescent="0.2">
      <c r="C878" s="2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  <c r="AH878" s="1"/>
      <c r="AI878" s="1"/>
      <c r="AJ878" s="1"/>
      <c r="AK878" s="1"/>
      <c r="AL878" s="1"/>
      <c r="AM878" s="1"/>
      <c r="AN878" s="1"/>
      <c r="AO878" s="1"/>
      <c r="AP878" s="1"/>
      <c r="AQ878" s="1"/>
      <c r="AR878" s="1"/>
      <c r="AS878" s="1"/>
      <c r="AT878" s="1"/>
      <c r="AU878" s="1"/>
      <c r="AV878" s="1"/>
      <c r="AW878" s="1"/>
      <c r="AX878" s="1"/>
      <c r="AY878" s="1"/>
      <c r="AZ878" s="1"/>
      <c r="BA878" s="1"/>
      <c r="BB878" s="1"/>
      <c r="BC878" s="1"/>
      <c r="BD878" s="1"/>
    </row>
    <row r="881" spans="3:56" x14ac:dyDescent="0.2">
      <c r="C881" s="198" t="s">
        <v>44</v>
      </c>
      <c r="D881" s="198"/>
      <c r="E881" s="198"/>
      <c r="F881" s="198"/>
      <c r="G881" s="198"/>
      <c r="H881" s="198"/>
      <c r="I881" s="198"/>
      <c r="J881" s="198"/>
      <c r="K881" s="198"/>
      <c r="L881" s="198"/>
      <c r="M881" s="198"/>
      <c r="N881" s="198"/>
      <c r="O881" s="198"/>
      <c r="P881" s="198"/>
      <c r="Q881" s="198"/>
      <c r="R881" s="198"/>
      <c r="S881" s="198"/>
      <c r="T881" s="198"/>
      <c r="U881" s="198"/>
      <c r="V881" s="198"/>
      <c r="W881" s="198"/>
      <c r="X881" s="198"/>
      <c r="Y881" s="198"/>
      <c r="Z881" s="198"/>
      <c r="AA881" s="198"/>
      <c r="AB881" s="198"/>
      <c r="AC881" s="198"/>
      <c r="AD881" s="198"/>
      <c r="AE881" s="198"/>
      <c r="AF881" s="198"/>
      <c r="AG881" s="198"/>
      <c r="AH881" s="198"/>
      <c r="AI881" s="198"/>
      <c r="AJ881" s="198"/>
      <c r="AK881" s="198"/>
      <c r="AL881" s="198"/>
      <c r="AM881" s="198"/>
      <c r="AN881" s="198"/>
      <c r="AO881" s="198"/>
      <c r="AP881" s="198"/>
      <c r="AQ881" s="198"/>
      <c r="AR881" s="198"/>
      <c r="AS881" s="198"/>
      <c r="AT881" s="198"/>
      <c r="AU881" s="198"/>
      <c r="AV881" s="198"/>
      <c r="AW881" s="198"/>
      <c r="AX881" s="198"/>
      <c r="AY881" s="198"/>
      <c r="AZ881" s="198"/>
      <c r="BA881" s="198"/>
      <c r="BB881" s="198"/>
      <c r="BC881" s="198"/>
      <c r="BD881" s="198"/>
    </row>
    <row r="882" spans="3:56" x14ac:dyDescent="0.2">
      <c r="C882" s="198"/>
      <c r="D882" s="198"/>
      <c r="E882" s="198"/>
      <c r="F882" s="198"/>
      <c r="G882" s="198"/>
      <c r="H882" s="198"/>
      <c r="I882" s="198"/>
      <c r="J882" s="198"/>
      <c r="K882" s="198"/>
      <c r="L882" s="198"/>
      <c r="M882" s="198"/>
      <c r="N882" s="198"/>
      <c r="O882" s="198"/>
      <c r="P882" s="198"/>
      <c r="Q882" s="198"/>
      <c r="R882" s="198"/>
      <c r="S882" s="198"/>
      <c r="T882" s="198"/>
      <c r="U882" s="198"/>
      <c r="V882" s="198"/>
      <c r="W882" s="198"/>
      <c r="X882" s="198"/>
      <c r="Y882" s="198"/>
      <c r="Z882" s="198"/>
      <c r="AA882" s="198"/>
      <c r="AB882" s="198"/>
      <c r="AC882" s="198"/>
      <c r="AD882" s="198"/>
      <c r="AE882" s="198"/>
      <c r="AF882" s="198"/>
      <c r="AG882" s="198"/>
      <c r="AH882" s="198"/>
      <c r="AI882" s="198"/>
      <c r="AJ882" s="198"/>
      <c r="AK882" s="198"/>
      <c r="AL882" s="198"/>
      <c r="AM882" s="198"/>
      <c r="AN882" s="198"/>
      <c r="AO882" s="198"/>
      <c r="AP882" s="198"/>
      <c r="AQ882" s="198"/>
      <c r="AR882" s="198"/>
      <c r="AS882" s="198"/>
      <c r="AT882" s="198"/>
      <c r="AU882" s="198"/>
      <c r="AV882" s="198"/>
      <c r="AW882" s="198"/>
      <c r="AX882" s="198"/>
      <c r="AY882" s="198"/>
      <c r="AZ882" s="198"/>
      <c r="BA882" s="198"/>
      <c r="BB882" s="198"/>
      <c r="BC882" s="198"/>
      <c r="BD882" s="198"/>
    </row>
    <row r="883" spans="3:56" ht="23.25" x14ac:dyDescent="0.2">
      <c r="C883" s="199" t="s">
        <v>41</v>
      </c>
      <c r="D883" s="199"/>
      <c r="E883" s="199"/>
      <c r="F883" s="199"/>
      <c r="G883" s="199"/>
      <c r="H883" s="199"/>
      <c r="I883" s="199"/>
      <c r="J883" s="199"/>
      <c r="K883" s="199"/>
      <c r="L883" s="199"/>
      <c r="M883" s="199"/>
      <c r="N883" s="199"/>
      <c r="O883" s="199"/>
      <c r="P883" s="199"/>
      <c r="Q883" s="199"/>
      <c r="R883" s="199"/>
      <c r="S883" s="199"/>
      <c r="T883" s="199"/>
      <c r="U883" s="199"/>
      <c r="V883" s="199"/>
      <c r="W883" s="199"/>
      <c r="X883" s="199"/>
      <c r="Y883" s="199"/>
      <c r="Z883" s="199"/>
      <c r="AA883" s="199"/>
      <c r="AB883" s="199"/>
      <c r="AC883" s="199"/>
      <c r="AD883" s="199"/>
      <c r="AE883" s="199" t="s">
        <v>42</v>
      </c>
      <c r="AF883" s="199"/>
      <c r="AG883" s="199"/>
      <c r="AH883" s="199"/>
      <c r="AI883" s="199"/>
      <c r="AJ883" s="199"/>
      <c r="AK883" s="199"/>
      <c r="AL883" s="199"/>
      <c r="AM883" s="199"/>
      <c r="AN883" s="199"/>
      <c r="AO883" s="199"/>
      <c r="AP883" s="199"/>
      <c r="AQ883" s="199"/>
      <c r="AR883" s="199"/>
      <c r="AS883" s="199"/>
      <c r="AT883" s="199"/>
      <c r="AU883" s="199"/>
      <c r="AV883" s="199"/>
      <c r="AW883" s="199"/>
      <c r="AX883" s="199"/>
      <c r="AY883" s="199"/>
      <c r="AZ883" s="199"/>
      <c r="BA883" s="199"/>
      <c r="BB883" s="199"/>
      <c r="BC883" s="199"/>
      <c r="BD883" s="199"/>
    </row>
    <row r="884" spans="3:56" x14ac:dyDescent="0.2">
      <c r="C884" s="197" t="s">
        <v>0</v>
      </c>
      <c r="D884" s="197" t="s">
        <v>1</v>
      </c>
      <c r="E884" s="197" t="s">
        <v>2</v>
      </c>
      <c r="F884" s="197" t="s">
        <v>3</v>
      </c>
      <c r="G884" s="197" t="s">
        <v>4</v>
      </c>
      <c r="H884" s="197" t="s">
        <v>5</v>
      </c>
      <c r="I884" s="197" t="s">
        <v>6</v>
      </c>
      <c r="J884" s="197" t="s">
        <v>7</v>
      </c>
      <c r="K884" s="197" t="s">
        <v>8</v>
      </c>
      <c r="L884" s="197" t="s">
        <v>9</v>
      </c>
      <c r="M884" s="197" t="s">
        <v>10</v>
      </c>
      <c r="N884" s="197" t="s">
        <v>11</v>
      </c>
      <c r="O884" s="4"/>
      <c r="P884" s="197" t="s">
        <v>40</v>
      </c>
      <c r="Q884" s="197"/>
      <c r="R884" s="197"/>
      <c r="S884" s="197"/>
      <c r="T884" s="197"/>
      <c r="U884" s="197"/>
      <c r="V884" s="197"/>
      <c r="W884" s="197" t="s">
        <v>13</v>
      </c>
      <c r="X884" s="197" t="s">
        <v>14</v>
      </c>
      <c r="Y884" s="197" t="s">
        <v>15</v>
      </c>
      <c r="Z884" s="197" t="s">
        <v>16</v>
      </c>
      <c r="AA884" s="197" t="s">
        <v>17</v>
      </c>
      <c r="AB884" s="197" t="s">
        <v>18</v>
      </c>
      <c r="AC884" s="197" t="s">
        <v>19</v>
      </c>
      <c r="AD884" s="197" t="s">
        <v>20</v>
      </c>
      <c r="AE884" s="197" t="s">
        <v>21</v>
      </c>
      <c r="AF884" s="197" t="s">
        <v>22</v>
      </c>
      <c r="AG884" s="197" t="s">
        <v>23</v>
      </c>
      <c r="AH884" s="197" t="s">
        <v>24</v>
      </c>
      <c r="AI884" s="197" t="s">
        <v>25</v>
      </c>
      <c r="AJ884" s="197" t="s">
        <v>26</v>
      </c>
      <c r="AK884" s="197" t="s">
        <v>27</v>
      </c>
      <c r="AL884" s="197" t="s">
        <v>28</v>
      </c>
      <c r="AM884" s="197" t="s">
        <v>29</v>
      </c>
      <c r="AN884" s="197" t="s">
        <v>1</v>
      </c>
      <c r="AO884" s="197" t="s">
        <v>30</v>
      </c>
      <c r="AP884" s="5"/>
      <c r="AQ884" s="197" t="s">
        <v>31</v>
      </c>
      <c r="AR884" s="197" t="s">
        <v>32</v>
      </c>
      <c r="AS884" s="197" t="s">
        <v>33</v>
      </c>
      <c r="AT884" s="197" t="s">
        <v>34</v>
      </c>
      <c r="AU884" s="197" t="s">
        <v>35</v>
      </c>
      <c r="AV884" s="197" t="s">
        <v>36</v>
      </c>
      <c r="AW884" s="197"/>
      <c r="AX884" s="197"/>
      <c r="AY884" s="197" t="s">
        <v>37</v>
      </c>
      <c r="AZ884" s="197" t="s">
        <v>38</v>
      </c>
      <c r="BA884" s="5"/>
      <c r="BB884" s="5"/>
      <c r="BC884" s="5"/>
      <c r="BD884" s="197" t="s">
        <v>39</v>
      </c>
    </row>
    <row r="885" spans="3:56" x14ac:dyDescent="0.2">
      <c r="C885" s="197"/>
      <c r="D885" s="197"/>
      <c r="E885" s="197"/>
      <c r="F885" s="197"/>
      <c r="G885" s="197"/>
      <c r="H885" s="197"/>
      <c r="I885" s="197"/>
      <c r="J885" s="197"/>
      <c r="K885" s="197"/>
      <c r="L885" s="197"/>
      <c r="M885" s="197"/>
      <c r="N885" s="197"/>
      <c r="O885" s="4"/>
      <c r="P885" s="3">
        <v>2013</v>
      </c>
      <c r="Q885" s="3">
        <v>2014</v>
      </c>
      <c r="R885" s="3">
        <v>2015</v>
      </c>
      <c r="S885" s="3">
        <v>2016</v>
      </c>
      <c r="T885" s="3"/>
      <c r="U885" s="3"/>
      <c r="V885" s="3" t="s">
        <v>12</v>
      </c>
      <c r="W885" s="197"/>
      <c r="X885" s="197"/>
      <c r="Y885" s="197"/>
      <c r="Z885" s="197"/>
      <c r="AA885" s="197"/>
      <c r="AB885" s="197"/>
      <c r="AC885" s="197"/>
      <c r="AD885" s="197"/>
      <c r="AE885" s="197"/>
      <c r="AF885" s="197"/>
      <c r="AG885" s="197"/>
      <c r="AH885" s="197"/>
      <c r="AI885" s="197"/>
      <c r="AJ885" s="197"/>
      <c r="AK885" s="197"/>
      <c r="AL885" s="197"/>
      <c r="AM885" s="197"/>
      <c r="AN885" s="197"/>
      <c r="AO885" s="197"/>
      <c r="AP885" s="5"/>
      <c r="AQ885" s="197"/>
      <c r="AR885" s="197"/>
      <c r="AS885" s="197"/>
      <c r="AT885" s="197"/>
      <c r="AU885" s="197"/>
      <c r="AV885" s="197"/>
      <c r="AW885" s="197"/>
      <c r="AX885" s="197"/>
      <c r="AY885" s="197"/>
      <c r="AZ885" s="197"/>
      <c r="BA885" s="5"/>
      <c r="BB885" s="5"/>
      <c r="BC885" s="5"/>
      <c r="BD885" s="197"/>
    </row>
    <row r="886" spans="3:56" x14ac:dyDescent="0.2">
      <c r="C886" s="2" t="s">
        <v>45</v>
      </c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  <c r="AH886" s="1"/>
      <c r="AI886" s="1"/>
      <c r="AJ886" s="1"/>
      <c r="AK886" s="1"/>
      <c r="AL886" s="1"/>
      <c r="AM886" s="1"/>
      <c r="AN886" s="1"/>
      <c r="AO886" s="1"/>
      <c r="AP886" s="1"/>
      <c r="AQ886" s="1"/>
      <c r="AR886" s="1"/>
      <c r="AS886" s="1"/>
      <c r="AT886" s="1"/>
      <c r="AU886" s="1"/>
      <c r="AV886" s="1"/>
      <c r="AW886" s="1"/>
      <c r="AX886" s="1"/>
      <c r="AY886" s="1"/>
      <c r="AZ886" s="1"/>
      <c r="BA886" s="1"/>
      <c r="BB886" s="1"/>
      <c r="BC886" s="1"/>
      <c r="BD886" s="1"/>
    </row>
    <row r="887" spans="3:56" x14ac:dyDescent="0.2">
      <c r="C887" s="2" t="s">
        <v>46</v>
      </c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  <c r="AH887" s="1"/>
      <c r="AI887" s="1"/>
      <c r="AJ887" s="1"/>
      <c r="AK887" s="1"/>
      <c r="AL887" s="1"/>
      <c r="AM887" s="1"/>
      <c r="AN887" s="1"/>
      <c r="AO887" s="1"/>
      <c r="AP887" s="1"/>
      <c r="AQ887" s="1"/>
      <c r="AR887" s="1"/>
      <c r="AS887" s="1"/>
      <c r="AT887" s="1"/>
      <c r="AU887" s="1"/>
      <c r="AV887" s="1"/>
      <c r="AW887" s="1"/>
      <c r="AX887" s="1"/>
      <c r="AY887" s="1"/>
      <c r="AZ887" s="1"/>
      <c r="BA887" s="1"/>
      <c r="BB887" s="1"/>
      <c r="BC887" s="1"/>
      <c r="BD887" s="1"/>
    </row>
    <row r="888" spans="3:56" x14ac:dyDescent="0.2">
      <c r="C888" s="2" t="s">
        <v>47</v>
      </c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  <c r="AH888" s="1"/>
      <c r="AI888" s="1"/>
      <c r="AJ888" s="1"/>
      <c r="AK888" s="1"/>
      <c r="AL888" s="1"/>
      <c r="AM888" s="1"/>
      <c r="AN888" s="1"/>
      <c r="AO888" s="1"/>
      <c r="AP888" s="1"/>
      <c r="AQ888" s="1"/>
      <c r="AR888" s="1"/>
      <c r="AS888" s="1"/>
      <c r="AT888" s="1"/>
      <c r="AU888" s="1"/>
      <c r="AV888" s="1"/>
      <c r="AW888" s="1"/>
      <c r="AX888" s="1"/>
      <c r="AY888" s="1"/>
      <c r="AZ888" s="1"/>
      <c r="BA888" s="1"/>
      <c r="BB888" s="1"/>
      <c r="BC888" s="1"/>
      <c r="BD888" s="1"/>
    </row>
    <row r="889" spans="3:56" x14ac:dyDescent="0.2">
      <c r="C889" s="2" t="s">
        <v>48</v>
      </c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  <c r="AH889" s="1"/>
      <c r="AI889" s="1"/>
      <c r="AJ889" s="1"/>
      <c r="AK889" s="1"/>
      <c r="AL889" s="1"/>
      <c r="AM889" s="1"/>
      <c r="AN889" s="1"/>
      <c r="AO889" s="1"/>
      <c r="AP889" s="1"/>
      <c r="AQ889" s="1"/>
      <c r="AR889" s="1"/>
      <c r="AS889" s="1"/>
      <c r="AT889" s="1"/>
      <c r="AU889" s="1"/>
      <c r="AV889" s="1"/>
      <c r="AW889" s="1"/>
      <c r="AX889" s="1"/>
      <c r="AY889" s="1"/>
      <c r="AZ889" s="1"/>
      <c r="BA889" s="1"/>
      <c r="BB889" s="1"/>
      <c r="BC889" s="1"/>
      <c r="BD889" s="1"/>
    </row>
    <row r="890" spans="3:56" x14ac:dyDescent="0.2">
      <c r="C890" s="2" t="s">
        <v>49</v>
      </c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  <c r="AH890" s="1"/>
      <c r="AI890" s="1"/>
      <c r="AJ890" s="1"/>
      <c r="AK890" s="1"/>
      <c r="AL890" s="1"/>
      <c r="AM890" s="1"/>
      <c r="AN890" s="1"/>
      <c r="AO890" s="1"/>
      <c r="AP890" s="1"/>
      <c r="AQ890" s="1"/>
      <c r="AR890" s="1"/>
      <c r="AS890" s="1"/>
      <c r="AT890" s="1"/>
      <c r="AU890" s="1"/>
      <c r="AV890" s="1"/>
      <c r="AW890" s="1"/>
      <c r="AX890" s="1"/>
      <c r="AY890" s="1"/>
      <c r="AZ890" s="1"/>
      <c r="BA890" s="1"/>
      <c r="BB890" s="1"/>
      <c r="BC890" s="1"/>
      <c r="BD890" s="1"/>
    </row>
    <row r="891" spans="3:56" x14ac:dyDescent="0.2">
      <c r="C891" s="2" t="s">
        <v>50</v>
      </c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  <c r="AH891" s="1"/>
      <c r="AI891" s="1"/>
      <c r="AJ891" s="1"/>
      <c r="AK891" s="1"/>
      <c r="AL891" s="1"/>
      <c r="AM891" s="1"/>
      <c r="AN891" s="1"/>
      <c r="AO891" s="1"/>
      <c r="AP891" s="1"/>
      <c r="AQ891" s="1"/>
      <c r="AR891" s="1"/>
      <c r="AS891" s="1"/>
      <c r="AT891" s="1"/>
      <c r="AU891" s="1"/>
      <c r="AV891" s="1"/>
      <c r="AW891" s="1"/>
      <c r="AX891" s="1"/>
      <c r="AY891" s="1"/>
      <c r="AZ891" s="1"/>
      <c r="BA891" s="1"/>
      <c r="BB891" s="1"/>
      <c r="BC891" s="1"/>
      <c r="BD891" s="1"/>
    </row>
    <row r="892" spans="3:56" x14ac:dyDescent="0.2">
      <c r="C892" s="2" t="s">
        <v>51</v>
      </c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  <c r="AH892" s="1"/>
      <c r="AI892" s="1"/>
      <c r="AJ892" s="1"/>
      <c r="AK892" s="1"/>
      <c r="AL892" s="1"/>
      <c r="AM892" s="1"/>
      <c r="AN892" s="1"/>
      <c r="AO892" s="1"/>
      <c r="AP892" s="1"/>
      <c r="AQ892" s="1"/>
      <c r="AR892" s="1"/>
      <c r="AS892" s="1"/>
      <c r="AT892" s="1"/>
      <c r="AU892" s="1"/>
      <c r="AV892" s="1"/>
      <c r="AW892" s="1"/>
      <c r="AX892" s="1"/>
      <c r="AY892" s="1"/>
      <c r="AZ892" s="1"/>
      <c r="BA892" s="1"/>
      <c r="BB892" s="1"/>
      <c r="BC892" s="1"/>
      <c r="BD892" s="1"/>
    </row>
    <row r="893" spans="3:56" x14ac:dyDescent="0.2">
      <c r="C893" s="2" t="s">
        <v>52</v>
      </c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  <c r="AH893" s="1"/>
      <c r="AI893" s="1"/>
      <c r="AJ893" s="1"/>
      <c r="AK893" s="1"/>
      <c r="AL893" s="1"/>
      <c r="AM893" s="1"/>
      <c r="AN893" s="1"/>
      <c r="AO893" s="1"/>
      <c r="AP893" s="1"/>
      <c r="AQ893" s="1"/>
      <c r="AR893" s="1"/>
      <c r="AS893" s="1"/>
      <c r="AT893" s="1"/>
      <c r="AU893" s="1"/>
      <c r="AV893" s="1"/>
      <c r="AW893" s="1"/>
      <c r="AX893" s="1"/>
      <c r="AY893" s="1"/>
      <c r="AZ893" s="1"/>
      <c r="BA893" s="1"/>
      <c r="BB893" s="1"/>
      <c r="BC893" s="1"/>
      <c r="BD893" s="1"/>
    </row>
    <row r="894" spans="3:56" x14ac:dyDescent="0.2">
      <c r="C894" s="2" t="s">
        <v>53</v>
      </c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  <c r="AH894" s="1"/>
      <c r="AI894" s="1"/>
      <c r="AJ894" s="1"/>
      <c r="AK894" s="1"/>
      <c r="AL894" s="1"/>
      <c r="AM894" s="1"/>
      <c r="AN894" s="1"/>
      <c r="AO894" s="1"/>
      <c r="AP894" s="1"/>
      <c r="AQ894" s="1"/>
      <c r="AR894" s="1"/>
      <c r="AS894" s="1"/>
      <c r="AT894" s="1"/>
      <c r="AU894" s="1"/>
      <c r="AV894" s="1"/>
      <c r="AW894" s="1"/>
      <c r="AX894" s="1"/>
      <c r="AY894" s="1"/>
      <c r="AZ894" s="1"/>
      <c r="BA894" s="1"/>
      <c r="BB894" s="1"/>
      <c r="BC894" s="1"/>
      <c r="BD894" s="1"/>
    </row>
    <row r="895" spans="3:56" x14ac:dyDescent="0.2">
      <c r="C895" s="2" t="s">
        <v>54</v>
      </c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  <c r="AH895" s="1"/>
      <c r="AI895" s="1"/>
      <c r="AJ895" s="1"/>
      <c r="AK895" s="1"/>
      <c r="AL895" s="1"/>
      <c r="AM895" s="1"/>
      <c r="AN895" s="1"/>
      <c r="AO895" s="1"/>
      <c r="AP895" s="1"/>
      <c r="AQ895" s="1"/>
      <c r="AR895" s="1"/>
      <c r="AS895" s="1"/>
      <c r="AT895" s="1"/>
      <c r="AU895" s="1"/>
      <c r="AV895" s="1"/>
      <c r="AW895" s="1"/>
      <c r="AX895" s="1"/>
      <c r="AY895" s="1"/>
      <c r="AZ895" s="1"/>
      <c r="BA895" s="1"/>
      <c r="BB895" s="1"/>
      <c r="BC895" s="1"/>
      <c r="BD895" s="1"/>
    </row>
    <row r="896" spans="3:56" x14ac:dyDescent="0.2">
      <c r="C896" s="2" t="s">
        <v>55</v>
      </c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  <c r="AH896" s="1"/>
      <c r="AI896" s="1"/>
      <c r="AJ896" s="1"/>
      <c r="AK896" s="1"/>
      <c r="AL896" s="1"/>
      <c r="AM896" s="1"/>
      <c r="AN896" s="1"/>
      <c r="AO896" s="1"/>
      <c r="AP896" s="1"/>
      <c r="AQ896" s="1"/>
      <c r="AR896" s="1"/>
      <c r="AS896" s="1"/>
      <c r="AT896" s="1"/>
      <c r="AU896" s="1"/>
      <c r="AV896" s="1"/>
      <c r="AW896" s="1"/>
      <c r="AX896" s="1"/>
      <c r="AY896" s="1"/>
      <c r="AZ896" s="1"/>
      <c r="BA896" s="1"/>
      <c r="BB896" s="1"/>
      <c r="BC896" s="1"/>
      <c r="BD896" s="1"/>
    </row>
    <row r="897" spans="3:56" x14ac:dyDescent="0.2">
      <c r="C897" s="2" t="s">
        <v>56</v>
      </c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  <c r="AH897" s="1"/>
      <c r="AI897" s="1"/>
      <c r="AJ897" s="1"/>
      <c r="AK897" s="1"/>
      <c r="AL897" s="1"/>
      <c r="AM897" s="1"/>
      <c r="AN897" s="1"/>
      <c r="AO897" s="1"/>
      <c r="AP897" s="1"/>
      <c r="AQ897" s="1"/>
      <c r="AR897" s="1"/>
      <c r="AS897" s="1"/>
      <c r="AT897" s="1"/>
      <c r="AU897" s="1"/>
      <c r="AV897" s="1"/>
      <c r="AW897" s="1"/>
      <c r="AX897" s="1"/>
      <c r="AY897" s="1"/>
      <c r="AZ897" s="1"/>
      <c r="BA897" s="1"/>
      <c r="BB897" s="1"/>
      <c r="BC897" s="1"/>
      <c r="BD897" s="1"/>
    </row>
    <row r="898" spans="3:56" x14ac:dyDescent="0.2">
      <c r="C898" s="2" t="s">
        <v>57</v>
      </c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  <c r="AH898" s="1"/>
      <c r="AI898" s="1"/>
      <c r="AJ898" s="1"/>
      <c r="AK898" s="1"/>
      <c r="AL898" s="1"/>
      <c r="AM898" s="1"/>
      <c r="AN898" s="1"/>
      <c r="AO898" s="1"/>
      <c r="AP898" s="1"/>
      <c r="AQ898" s="1"/>
      <c r="AR898" s="1"/>
      <c r="AS898" s="1"/>
      <c r="AT898" s="1"/>
      <c r="AU898" s="1"/>
      <c r="AV898" s="1"/>
      <c r="AW898" s="1"/>
      <c r="AX898" s="1"/>
      <c r="AY898" s="1"/>
      <c r="AZ898" s="1"/>
      <c r="BA898" s="1"/>
      <c r="BB898" s="1"/>
      <c r="BC898" s="1"/>
      <c r="BD898" s="1"/>
    </row>
    <row r="899" spans="3:56" x14ac:dyDescent="0.2">
      <c r="C899" s="2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  <c r="AH899" s="1"/>
      <c r="AI899" s="1"/>
      <c r="AJ899" s="1"/>
      <c r="AK899" s="1"/>
      <c r="AL899" s="1"/>
      <c r="AM899" s="1"/>
      <c r="AN899" s="1"/>
      <c r="AO899" s="1"/>
      <c r="AP899" s="1"/>
      <c r="AQ899" s="1"/>
      <c r="AR899" s="1"/>
      <c r="AS899" s="1"/>
      <c r="AT899" s="1"/>
      <c r="AU899" s="1"/>
      <c r="AV899" s="1"/>
      <c r="AW899" s="1"/>
      <c r="AX899" s="1"/>
      <c r="AY899" s="1"/>
      <c r="AZ899" s="1"/>
      <c r="BA899" s="1"/>
      <c r="BB899" s="1"/>
      <c r="BC899" s="1"/>
      <c r="BD899" s="1"/>
    </row>
    <row r="900" spans="3:56" x14ac:dyDescent="0.2">
      <c r="C900" s="2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  <c r="AH900" s="1"/>
      <c r="AI900" s="1"/>
      <c r="AJ900" s="1"/>
      <c r="AK900" s="1"/>
      <c r="AL900" s="1"/>
      <c r="AM900" s="1"/>
      <c r="AN900" s="1"/>
      <c r="AO900" s="1"/>
      <c r="AP900" s="1"/>
      <c r="AQ900" s="1"/>
      <c r="AR900" s="1"/>
      <c r="AS900" s="1"/>
      <c r="AT900" s="1"/>
      <c r="AU900" s="1"/>
      <c r="AV900" s="1"/>
      <c r="AW900" s="1"/>
      <c r="AX900" s="1"/>
      <c r="AY900" s="1"/>
      <c r="AZ900" s="1"/>
      <c r="BA900" s="1"/>
      <c r="BB900" s="1"/>
      <c r="BC900" s="1"/>
      <c r="BD900" s="1"/>
    </row>
    <row r="903" spans="3:56" x14ac:dyDescent="0.2">
      <c r="C903" s="198" t="s">
        <v>44</v>
      </c>
      <c r="D903" s="198"/>
      <c r="E903" s="198"/>
      <c r="F903" s="198"/>
      <c r="G903" s="198"/>
      <c r="H903" s="198"/>
      <c r="I903" s="198"/>
      <c r="J903" s="198"/>
      <c r="K903" s="198"/>
      <c r="L903" s="198"/>
      <c r="M903" s="198"/>
      <c r="N903" s="198"/>
      <c r="O903" s="198"/>
      <c r="P903" s="198"/>
      <c r="Q903" s="198"/>
      <c r="R903" s="198"/>
      <c r="S903" s="198"/>
      <c r="T903" s="198"/>
      <c r="U903" s="198"/>
      <c r="V903" s="198"/>
      <c r="W903" s="198"/>
      <c r="X903" s="198"/>
      <c r="Y903" s="198"/>
      <c r="Z903" s="198"/>
      <c r="AA903" s="198"/>
      <c r="AB903" s="198"/>
      <c r="AC903" s="198"/>
      <c r="AD903" s="198"/>
      <c r="AE903" s="198"/>
      <c r="AF903" s="198"/>
      <c r="AG903" s="198"/>
      <c r="AH903" s="198"/>
      <c r="AI903" s="198"/>
      <c r="AJ903" s="198"/>
      <c r="AK903" s="198"/>
      <c r="AL903" s="198"/>
      <c r="AM903" s="198"/>
      <c r="AN903" s="198"/>
      <c r="AO903" s="198"/>
      <c r="AP903" s="198"/>
      <c r="AQ903" s="198"/>
      <c r="AR903" s="198"/>
      <c r="AS903" s="198"/>
      <c r="AT903" s="198"/>
      <c r="AU903" s="198"/>
      <c r="AV903" s="198"/>
      <c r="AW903" s="198"/>
      <c r="AX903" s="198"/>
      <c r="AY903" s="198"/>
      <c r="AZ903" s="198"/>
      <c r="BA903" s="198"/>
      <c r="BB903" s="198"/>
      <c r="BC903" s="198"/>
      <c r="BD903" s="198"/>
    </row>
    <row r="904" spans="3:56" x14ac:dyDescent="0.2">
      <c r="C904" s="198"/>
      <c r="D904" s="198"/>
      <c r="E904" s="198"/>
      <c r="F904" s="198"/>
      <c r="G904" s="198"/>
      <c r="H904" s="198"/>
      <c r="I904" s="198"/>
      <c r="J904" s="198"/>
      <c r="K904" s="198"/>
      <c r="L904" s="198"/>
      <c r="M904" s="198"/>
      <c r="N904" s="198"/>
      <c r="O904" s="198"/>
      <c r="P904" s="198"/>
      <c r="Q904" s="198"/>
      <c r="R904" s="198"/>
      <c r="S904" s="198"/>
      <c r="T904" s="198"/>
      <c r="U904" s="198"/>
      <c r="V904" s="198"/>
      <c r="W904" s="198"/>
      <c r="X904" s="198"/>
      <c r="Y904" s="198"/>
      <c r="Z904" s="198"/>
      <c r="AA904" s="198"/>
      <c r="AB904" s="198"/>
      <c r="AC904" s="198"/>
      <c r="AD904" s="198"/>
      <c r="AE904" s="198"/>
      <c r="AF904" s="198"/>
      <c r="AG904" s="198"/>
      <c r="AH904" s="198"/>
      <c r="AI904" s="198"/>
      <c r="AJ904" s="198"/>
      <c r="AK904" s="198"/>
      <c r="AL904" s="198"/>
      <c r="AM904" s="198"/>
      <c r="AN904" s="198"/>
      <c r="AO904" s="198"/>
      <c r="AP904" s="198"/>
      <c r="AQ904" s="198"/>
      <c r="AR904" s="198"/>
      <c r="AS904" s="198"/>
      <c r="AT904" s="198"/>
      <c r="AU904" s="198"/>
      <c r="AV904" s="198"/>
      <c r="AW904" s="198"/>
      <c r="AX904" s="198"/>
      <c r="AY904" s="198"/>
      <c r="AZ904" s="198"/>
      <c r="BA904" s="198"/>
      <c r="BB904" s="198"/>
      <c r="BC904" s="198"/>
      <c r="BD904" s="198"/>
    </row>
    <row r="905" spans="3:56" ht="23.25" x14ac:dyDescent="0.2">
      <c r="C905" s="199" t="s">
        <v>41</v>
      </c>
      <c r="D905" s="199"/>
      <c r="E905" s="199"/>
      <c r="F905" s="199"/>
      <c r="G905" s="199"/>
      <c r="H905" s="199"/>
      <c r="I905" s="199"/>
      <c r="J905" s="199"/>
      <c r="K905" s="199"/>
      <c r="L905" s="199"/>
      <c r="M905" s="199"/>
      <c r="N905" s="199"/>
      <c r="O905" s="199"/>
      <c r="P905" s="199"/>
      <c r="Q905" s="199"/>
      <c r="R905" s="199"/>
      <c r="S905" s="199"/>
      <c r="T905" s="199"/>
      <c r="U905" s="199"/>
      <c r="V905" s="199"/>
      <c r="W905" s="199"/>
      <c r="X905" s="199"/>
      <c r="Y905" s="199"/>
      <c r="Z905" s="199"/>
      <c r="AA905" s="199"/>
      <c r="AB905" s="199"/>
      <c r="AC905" s="199"/>
      <c r="AD905" s="199"/>
      <c r="AE905" s="199" t="s">
        <v>42</v>
      </c>
      <c r="AF905" s="199"/>
      <c r="AG905" s="199"/>
      <c r="AH905" s="199"/>
      <c r="AI905" s="199"/>
      <c r="AJ905" s="199"/>
      <c r="AK905" s="199"/>
      <c r="AL905" s="199"/>
      <c r="AM905" s="199"/>
      <c r="AN905" s="199"/>
      <c r="AO905" s="199"/>
      <c r="AP905" s="199"/>
      <c r="AQ905" s="199"/>
      <c r="AR905" s="199"/>
      <c r="AS905" s="199"/>
      <c r="AT905" s="199"/>
      <c r="AU905" s="199"/>
      <c r="AV905" s="199"/>
      <c r="AW905" s="199"/>
      <c r="AX905" s="199"/>
      <c r="AY905" s="199"/>
      <c r="AZ905" s="199"/>
      <c r="BA905" s="199"/>
      <c r="BB905" s="199"/>
      <c r="BC905" s="199"/>
      <c r="BD905" s="199"/>
    </row>
    <row r="906" spans="3:56" x14ac:dyDescent="0.2">
      <c r="C906" s="197" t="s">
        <v>0</v>
      </c>
      <c r="D906" s="197" t="s">
        <v>1</v>
      </c>
      <c r="E906" s="197" t="s">
        <v>2</v>
      </c>
      <c r="F906" s="197" t="s">
        <v>3</v>
      </c>
      <c r="G906" s="197" t="s">
        <v>4</v>
      </c>
      <c r="H906" s="197" t="s">
        <v>5</v>
      </c>
      <c r="I906" s="197" t="s">
        <v>6</v>
      </c>
      <c r="J906" s="197" t="s">
        <v>7</v>
      </c>
      <c r="K906" s="197" t="s">
        <v>8</v>
      </c>
      <c r="L906" s="197" t="s">
        <v>9</v>
      </c>
      <c r="M906" s="197" t="s">
        <v>10</v>
      </c>
      <c r="N906" s="197" t="s">
        <v>11</v>
      </c>
      <c r="O906" s="4"/>
      <c r="P906" s="197" t="s">
        <v>40</v>
      </c>
      <c r="Q906" s="197"/>
      <c r="R906" s="197"/>
      <c r="S906" s="197"/>
      <c r="T906" s="197"/>
      <c r="U906" s="197"/>
      <c r="V906" s="197"/>
      <c r="W906" s="197" t="s">
        <v>13</v>
      </c>
      <c r="X906" s="197" t="s">
        <v>14</v>
      </c>
      <c r="Y906" s="197" t="s">
        <v>15</v>
      </c>
      <c r="Z906" s="197" t="s">
        <v>16</v>
      </c>
      <c r="AA906" s="197" t="s">
        <v>17</v>
      </c>
      <c r="AB906" s="197" t="s">
        <v>18</v>
      </c>
      <c r="AC906" s="197" t="s">
        <v>19</v>
      </c>
      <c r="AD906" s="197" t="s">
        <v>20</v>
      </c>
      <c r="AE906" s="197" t="s">
        <v>21</v>
      </c>
      <c r="AF906" s="197" t="s">
        <v>22</v>
      </c>
      <c r="AG906" s="197" t="s">
        <v>23</v>
      </c>
      <c r="AH906" s="197" t="s">
        <v>24</v>
      </c>
      <c r="AI906" s="197" t="s">
        <v>25</v>
      </c>
      <c r="AJ906" s="197" t="s">
        <v>26</v>
      </c>
      <c r="AK906" s="197" t="s">
        <v>27</v>
      </c>
      <c r="AL906" s="197" t="s">
        <v>28</v>
      </c>
      <c r="AM906" s="197" t="s">
        <v>29</v>
      </c>
      <c r="AN906" s="197" t="s">
        <v>1</v>
      </c>
      <c r="AO906" s="197" t="s">
        <v>30</v>
      </c>
      <c r="AP906" s="5"/>
      <c r="AQ906" s="197" t="s">
        <v>31</v>
      </c>
      <c r="AR906" s="197" t="s">
        <v>32</v>
      </c>
      <c r="AS906" s="197" t="s">
        <v>33</v>
      </c>
      <c r="AT906" s="197" t="s">
        <v>34</v>
      </c>
      <c r="AU906" s="197" t="s">
        <v>35</v>
      </c>
      <c r="AV906" s="197" t="s">
        <v>36</v>
      </c>
      <c r="AW906" s="197"/>
      <c r="AX906" s="197"/>
      <c r="AY906" s="197" t="s">
        <v>37</v>
      </c>
      <c r="AZ906" s="197" t="s">
        <v>38</v>
      </c>
      <c r="BA906" s="5"/>
      <c r="BB906" s="5"/>
      <c r="BC906" s="5"/>
      <c r="BD906" s="197" t="s">
        <v>39</v>
      </c>
    </row>
    <row r="907" spans="3:56" x14ac:dyDescent="0.2">
      <c r="C907" s="197"/>
      <c r="D907" s="197"/>
      <c r="E907" s="197"/>
      <c r="F907" s="197"/>
      <c r="G907" s="197"/>
      <c r="H907" s="197"/>
      <c r="I907" s="197"/>
      <c r="J907" s="197"/>
      <c r="K907" s="197"/>
      <c r="L907" s="197"/>
      <c r="M907" s="197"/>
      <c r="N907" s="197"/>
      <c r="O907" s="4"/>
      <c r="P907" s="3">
        <v>2013</v>
      </c>
      <c r="Q907" s="3">
        <v>2014</v>
      </c>
      <c r="R907" s="3">
        <v>2015</v>
      </c>
      <c r="S907" s="3">
        <v>2016</v>
      </c>
      <c r="T907" s="3"/>
      <c r="U907" s="3"/>
      <c r="V907" s="3" t="s">
        <v>12</v>
      </c>
      <c r="W907" s="197"/>
      <c r="X907" s="197"/>
      <c r="Y907" s="197"/>
      <c r="Z907" s="197"/>
      <c r="AA907" s="197"/>
      <c r="AB907" s="197"/>
      <c r="AC907" s="197"/>
      <c r="AD907" s="197"/>
      <c r="AE907" s="197"/>
      <c r="AF907" s="197"/>
      <c r="AG907" s="197"/>
      <c r="AH907" s="197"/>
      <c r="AI907" s="197"/>
      <c r="AJ907" s="197"/>
      <c r="AK907" s="197"/>
      <c r="AL907" s="197"/>
      <c r="AM907" s="197"/>
      <c r="AN907" s="197"/>
      <c r="AO907" s="197"/>
      <c r="AP907" s="5"/>
      <c r="AQ907" s="197"/>
      <c r="AR907" s="197"/>
      <c r="AS907" s="197"/>
      <c r="AT907" s="197"/>
      <c r="AU907" s="197"/>
      <c r="AV907" s="197"/>
      <c r="AW907" s="197"/>
      <c r="AX907" s="197"/>
      <c r="AY907" s="197"/>
      <c r="AZ907" s="197"/>
      <c r="BA907" s="5"/>
      <c r="BB907" s="5"/>
      <c r="BC907" s="5"/>
      <c r="BD907" s="197"/>
    </row>
    <row r="908" spans="3:56" x14ac:dyDescent="0.2">
      <c r="C908" s="2" t="s">
        <v>45</v>
      </c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  <c r="AH908" s="1"/>
      <c r="AI908" s="1"/>
      <c r="AJ908" s="1"/>
      <c r="AK908" s="1"/>
      <c r="AL908" s="1"/>
      <c r="AM908" s="1"/>
      <c r="AN908" s="1"/>
      <c r="AO908" s="1"/>
      <c r="AP908" s="1"/>
      <c r="AQ908" s="1"/>
      <c r="AR908" s="1"/>
      <c r="AS908" s="1"/>
      <c r="AT908" s="1"/>
      <c r="AU908" s="1"/>
      <c r="AV908" s="1"/>
      <c r="AW908" s="1"/>
      <c r="AX908" s="1"/>
      <c r="AY908" s="1"/>
      <c r="AZ908" s="1"/>
      <c r="BA908" s="1"/>
      <c r="BB908" s="1"/>
      <c r="BC908" s="1"/>
      <c r="BD908" s="1"/>
    </row>
    <row r="909" spans="3:56" x14ac:dyDescent="0.2">
      <c r="C909" s="2" t="s">
        <v>46</v>
      </c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  <c r="AH909" s="1"/>
      <c r="AI909" s="1"/>
      <c r="AJ909" s="1"/>
      <c r="AK909" s="1"/>
      <c r="AL909" s="1"/>
      <c r="AM909" s="1"/>
      <c r="AN909" s="1"/>
      <c r="AO909" s="1"/>
      <c r="AP909" s="1"/>
      <c r="AQ909" s="1"/>
      <c r="AR909" s="1"/>
      <c r="AS909" s="1"/>
      <c r="AT909" s="1"/>
      <c r="AU909" s="1"/>
      <c r="AV909" s="1"/>
      <c r="AW909" s="1"/>
      <c r="AX909" s="1"/>
      <c r="AY909" s="1"/>
      <c r="AZ909" s="1"/>
      <c r="BA909" s="1"/>
      <c r="BB909" s="1"/>
      <c r="BC909" s="1"/>
      <c r="BD909" s="1"/>
    </row>
    <row r="910" spans="3:56" x14ac:dyDescent="0.2">
      <c r="C910" s="2" t="s">
        <v>47</v>
      </c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  <c r="AH910" s="1"/>
      <c r="AI910" s="1"/>
      <c r="AJ910" s="1"/>
      <c r="AK910" s="1"/>
      <c r="AL910" s="1"/>
      <c r="AM910" s="1"/>
      <c r="AN910" s="1"/>
      <c r="AO910" s="1"/>
      <c r="AP910" s="1"/>
      <c r="AQ910" s="1"/>
      <c r="AR910" s="1"/>
      <c r="AS910" s="1"/>
      <c r="AT910" s="1"/>
      <c r="AU910" s="1"/>
      <c r="AV910" s="1"/>
      <c r="AW910" s="1"/>
      <c r="AX910" s="1"/>
      <c r="AY910" s="1"/>
      <c r="AZ910" s="1"/>
      <c r="BA910" s="1"/>
      <c r="BB910" s="1"/>
      <c r="BC910" s="1"/>
      <c r="BD910" s="1"/>
    </row>
    <row r="911" spans="3:56" x14ac:dyDescent="0.2">
      <c r="C911" s="2" t="s">
        <v>48</v>
      </c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  <c r="AH911" s="1"/>
      <c r="AI911" s="1"/>
      <c r="AJ911" s="1"/>
      <c r="AK911" s="1"/>
      <c r="AL911" s="1"/>
      <c r="AM911" s="1"/>
      <c r="AN911" s="1"/>
      <c r="AO911" s="1"/>
      <c r="AP911" s="1"/>
      <c r="AQ911" s="1"/>
      <c r="AR911" s="1"/>
      <c r="AS911" s="1"/>
      <c r="AT911" s="1"/>
      <c r="AU911" s="1"/>
      <c r="AV911" s="1"/>
      <c r="AW911" s="1"/>
      <c r="AX911" s="1"/>
      <c r="AY911" s="1"/>
      <c r="AZ911" s="1"/>
      <c r="BA911" s="1"/>
      <c r="BB911" s="1"/>
      <c r="BC911" s="1"/>
      <c r="BD911" s="1"/>
    </row>
    <row r="912" spans="3:56" x14ac:dyDescent="0.2">
      <c r="C912" s="2" t="s">
        <v>49</v>
      </c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  <c r="AH912" s="1"/>
      <c r="AI912" s="1"/>
      <c r="AJ912" s="1"/>
      <c r="AK912" s="1"/>
      <c r="AL912" s="1"/>
      <c r="AM912" s="1"/>
      <c r="AN912" s="1"/>
      <c r="AO912" s="1"/>
      <c r="AP912" s="1"/>
      <c r="AQ912" s="1"/>
      <c r="AR912" s="1"/>
      <c r="AS912" s="1"/>
      <c r="AT912" s="1"/>
      <c r="AU912" s="1"/>
      <c r="AV912" s="1"/>
      <c r="AW912" s="1"/>
      <c r="AX912" s="1"/>
      <c r="AY912" s="1"/>
      <c r="AZ912" s="1"/>
      <c r="BA912" s="1"/>
      <c r="BB912" s="1"/>
      <c r="BC912" s="1"/>
      <c r="BD912" s="1"/>
    </row>
    <row r="913" spans="3:56" x14ac:dyDescent="0.2">
      <c r="C913" s="2" t="s">
        <v>50</v>
      </c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  <c r="AH913" s="1"/>
      <c r="AI913" s="1"/>
      <c r="AJ913" s="1"/>
      <c r="AK913" s="1"/>
      <c r="AL913" s="1"/>
      <c r="AM913" s="1"/>
      <c r="AN913" s="1"/>
      <c r="AO913" s="1"/>
      <c r="AP913" s="1"/>
      <c r="AQ913" s="1"/>
      <c r="AR913" s="1"/>
      <c r="AS913" s="1"/>
      <c r="AT913" s="1"/>
      <c r="AU913" s="1"/>
      <c r="AV913" s="1"/>
      <c r="AW913" s="1"/>
      <c r="AX913" s="1"/>
      <c r="AY913" s="1"/>
      <c r="AZ913" s="1"/>
      <c r="BA913" s="1"/>
      <c r="BB913" s="1"/>
      <c r="BC913" s="1"/>
      <c r="BD913" s="1"/>
    </row>
    <row r="914" spans="3:56" x14ac:dyDescent="0.2">
      <c r="C914" s="2" t="s">
        <v>51</v>
      </c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  <c r="AH914" s="1"/>
      <c r="AI914" s="1"/>
      <c r="AJ914" s="1"/>
      <c r="AK914" s="1"/>
      <c r="AL914" s="1"/>
      <c r="AM914" s="1"/>
      <c r="AN914" s="1"/>
      <c r="AO914" s="1"/>
      <c r="AP914" s="1"/>
      <c r="AQ914" s="1"/>
      <c r="AR914" s="1"/>
      <c r="AS914" s="1"/>
      <c r="AT914" s="1"/>
      <c r="AU914" s="1"/>
      <c r="AV914" s="1"/>
      <c r="AW914" s="1"/>
      <c r="AX914" s="1"/>
      <c r="AY914" s="1"/>
      <c r="AZ914" s="1"/>
      <c r="BA914" s="1"/>
      <c r="BB914" s="1"/>
      <c r="BC914" s="1"/>
      <c r="BD914" s="1"/>
    </row>
    <row r="915" spans="3:56" x14ac:dyDescent="0.2">
      <c r="C915" s="2" t="s">
        <v>52</v>
      </c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  <c r="AH915" s="1"/>
      <c r="AI915" s="1"/>
      <c r="AJ915" s="1"/>
      <c r="AK915" s="1"/>
      <c r="AL915" s="1"/>
      <c r="AM915" s="1"/>
      <c r="AN915" s="1"/>
      <c r="AO915" s="1"/>
      <c r="AP915" s="1"/>
      <c r="AQ915" s="1"/>
      <c r="AR915" s="1"/>
      <c r="AS915" s="1"/>
      <c r="AT915" s="1"/>
      <c r="AU915" s="1"/>
      <c r="AV915" s="1"/>
      <c r="AW915" s="1"/>
      <c r="AX915" s="1"/>
      <c r="AY915" s="1"/>
      <c r="AZ915" s="1"/>
      <c r="BA915" s="1"/>
      <c r="BB915" s="1"/>
      <c r="BC915" s="1"/>
      <c r="BD915" s="1"/>
    </row>
    <row r="916" spans="3:56" x14ac:dyDescent="0.2">
      <c r="C916" s="2" t="s">
        <v>53</v>
      </c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  <c r="AH916" s="1"/>
      <c r="AI916" s="1"/>
      <c r="AJ916" s="1"/>
      <c r="AK916" s="1"/>
      <c r="AL916" s="1"/>
      <c r="AM916" s="1"/>
      <c r="AN916" s="1"/>
      <c r="AO916" s="1"/>
      <c r="AP916" s="1"/>
      <c r="AQ916" s="1"/>
      <c r="AR916" s="1"/>
      <c r="AS916" s="1"/>
      <c r="AT916" s="1"/>
      <c r="AU916" s="1"/>
      <c r="AV916" s="1"/>
      <c r="AW916" s="1"/>
      <c r="AX916" s="1"/>
      <c r="AY916" s="1"/>
      <c r="AZ916" s="1"/>
      <c r="BA916" s="1"/>
      <c r="BB916" s="1"/>
      <c r="BC916" s="1"/>
      <c r="BD916" s="1"/>
    </row>
    <row r="917" spans="3:56" x14ac:dyDescent="0.2">
      <c r="C917" s="2" t="s">
        <v>54</v>
      </c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  <c r="AH917" s="1"/>
      <c r="AI917" s="1"/>
      <c r="AJ917" s="1"/>
      <c r="AK917" s="1"/>
      <c r="AL917" s="1"/>
      <c r="AM917" s="1"/>
      <c r="AN917" s="1"/>
      <c r="AO917" s="1"/>
      <c r="AP917" s="1"/>
      <c r="AQ917" s="1"/>
      <c r="AR917" s="1"/>
      <c r="AS917" s="1"/>
      <c r="AT917" s="1"/>
      <c r="AU917" s="1"/>
      <c r="AV917" s="1"/>
      <c r="AW917" s="1"/>
      <c r="AX917" s="1"/>
      <c r="AY917" s="1"/>
      <c r="AZ917" s="1"/>
      <c r="BA917" s="1"/>
      <c r="BB917" s="1"/>
      <c r="BC917" s="1"/>
      <c r="BD917" s="1"/>
    </row>
    <row r="918" spans="3:56" x14ac:dyDescent="0.2">
      <c r="C918" s="2" t="s">
        <v>55</v>
      </c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  <c r="AH918" s="1"/>
      <c r="AI918" s="1"/>
      <c r="AJ918" s="1"/>
      <c r="AK918" s="1"/>
      <c r="AL918" s="1"/>
      <c r="AM918" s="1"/>
      <c r="AN918" s="1"/>
      <c r="AO918" s="1"/>
      <c r="AP918" s="1"/>
      <c r="AQ918" s="1"/>
      <c r="AR918" s="1"/>
      <c r="AS918" s="1"/>
      <c r="AT918" s="1"/>
      <c r="AU918" s="1"/>
      <c r="AV918" s="1"/>
      <c r="AW918" s="1"/>
      <c r="AX918" s="1"/>
      <c r="AY918" s="1"/>
      <c r="AZ918" s="1"/>
      <c r="BA918" s="1"/>
      <c r="BB918" s="1"/>
      <c r="BC918" s="1"/>
      <c r="BD918" s="1"/>
    </row>
    <row r="919" spans="3:56" x14ac:dyDescent="0.2">
      <c r="C919" s="2" t="s">
        <v>56</v>
      </c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  <c r="AH919" s="1"/>
      <c r="AI919" s="1"/>
      <c r="AJ919" s="1"/>
      <c r="AK919" s="1"/>
      <c r="AL919" s="1"/>
      <c r="AM919" s="1"/>
      <c r="AN919" s="1"/>
      <c r="AO919" s="1"/>
      <c r="AP919" s="1"/>
      <c r="AQ919" s="1"/>
      <c r="AR919" s="1"/>
      <c r="AS919" s="1"/>
      <c r="AT919" s="1"/>
      <c r="AU919" s="1"/>
      <c r="AV919" s="1"/>
      <c r="AW919" s="1"/>
      <c r="AX919" s="1"/>
      <c r="AY919" s="1"/>
      <c r="AZ919" s="1"/>
      <c r="BA919" s="1"/>
      <c r="BB919" s="1"/>
      <c r="BC919" s="1"/>
      <c r="BD919" s="1"/>
    </row>
    <row r="920" spans="3:56" x14ac:dyDescent="0.2">
      <c r="C920" s="2" t="s">
        <v>57</v>
      </c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  <c r="AH920" s="1"/>
      <c r="AI920" s="1"/>
      <c r="AJ920" s="1"/>
      <c r="AK920" s="1"/>
      <c r="AL920" s="1"/>
      <c r="AM920" s="1"/>
      <c r="AN920" s="1"/>
      <c r="AO920" s="1"/>
      <c r="AP920" s="1"/>
      <c r="AQ920" s="1"/>
      <c r="AR920" s="1"/>
      <c r="AS920" s="1"/>
      <c r="AT920" s="1"/>
      <c r="AU920" s="1"/>
      <c r="AV920" s="1"/>
      <c r="AW920" s="1"/>
      <c r="AX920" s="1"/>
      <c r="AY920" s="1"/>
      <c r="AZ920" s="1"/>
      <c r="BA920" s="1"/>
      <c r="BB920" s="1"/>
      <c r="BC920" s="1"/>
      <c r="BD920" s="1"/>
    </row>
    <row r="921" spans="3:56" x14ac:dyDescent="0.2">
      <c r="C921" s="2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  <c r="AH921" s="1"/>
      <c r="AI921" s="1"/>
      <c r="AJ921" s="1"/>
      <c r="AK921" s="1"/>
      <c r="AL921" s="1"/>
      <c r="AM921" s="1"/>
      <c r="AN921" s="1"/>
      <c r="AO921" s="1"/>
      <c r="AP921" s="1"/>
      <c r="AQ921" s="1"/>
      <c r="AR921" s="1"/>
      <c r="AS921" s="1"/>
      <c r="AT921" s="1"/>
      <c r="AU921" s="1"/>
      <c r="AV921" s="1"/>
      <c r="AW921" s="1"/>
      <c r="AX921" s="1"/>
      <c r="AY921" s="1"/>
      <c r="AZ921" s="1"/>
      <c r="BA921" s="1"/>
      <c r="BB921" s="1"/>
      <c r="BC921" s="1"/>
      <c r="BD921" s="1"/>
    </row>
    <row r="922" spans="3:56" x14ac:dyDescent="0.2">
      <c r="C922" s="2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  <c r="AH922" s="1"/>
      <c r="AI922" s="1"/>
      <c r="AJ922" s="1"/>
      <c r="AK922" s="1"/>
      <c r="AL922" s="1"/>
      <c r="AM922" s="1"/>
      <c r="AN922" s="1"/>
      <c r="AO922" s="1"/>
      <c r="AP922" s="1"/>
      <c r="AQ922" s="1"/>
      <c r="AR922" s="1"/>
      <c r="AS922" s="1"/>
      <c r="AT922" s="1"/>
      <c r="AU922" s="1"/>
      <c r="AV922" s="1"/>
      <c r="AW922" s="1"/>
      <c r="AX922" s="1"/>
      <c r="AY922" s="1"/>
      <c r="AZ922" s="1"/>
      <c r="BA922" s="1"/>
      <c r="BB922" s="1"/>
      <c r="BC922" s="1"/>
      <c r="BD922" s="1"/>
    </row>
    <row r="925" spans="3:56" x14ac:dyDescent="0.2">
      <c r="C925" s="198" t="s">
        <v>44</v>
      </c>
      <c r="D925" s="198"/>
      <c r="E925" s="198"/>
      <c r="F925" s="198"/>
      <c r="G925" s="198"/>
      <c r="H925" s="198"/>
      <c r="I925" s="198"/>
      <c r="J925" s="198"/>
      <c r="K925" s="198"/>
      <c r="L925" s="198"/>
      <c r="M925" s="198"/>
      <c r="N925" s="198"/>
      <c r="O925" s="198"/>
      <c r="P925" s="198"/>
      <c r="Q925" s="198"/>
      <c r="R925" s="198"/>
      <c r="S925" s="198"/>
      <c r="T925" s="198"/>
      <c r="U925" s="198"/>
      <c r="V925" s="198"/>
      <c r="W925" s="198"/>
      <c r="X925" s="198"/>
      <c r="Y925" s="198"/>
      <c r="Z925" s="198"/>
      <c r="AA925" s="198"/>
      <c r="AB925" s="198"/>
      <c r="AC925" s="198"/>
      <c r="AD925" s="198"/>
      <c r="AE925" s="198"/>
      <c r="AF925" s="198"/>
      <c r="AG925" s="198"/>
      <c r="AH925" s="198"/>
      <c r="AI925" s="198"/>
      <c r="AJ925" s="198"/>
      <c r="AK925" s="198"/>
      <c r="AL925" s="198"/>
      <c r="AM925" s="198"/>
      <c r="AN925" s="198"/>
      <c r="AO925" s="198"/>
      <c r="AP925" s="198"/>
      <c r="AQ925" s="198"/>
      <c r="AR925" s="198"/>
      <c r="AS925" s="198"/>
      <c r="AT925" s="198"/>
      <c r="AU925" s="198"/>
      <c r="AV925" s="198"/>
      <c r="AW925" s="198"/>
      <c r="AX925" s="198"/>
      <c r="AY925" s="198"/>
      <c r="AZ925" s="198"/>
      <c r="BA925" s="198"/>
      <c r="BB925" s="198"/>
      <c r="BC925" s="198"/>
      <c r="BD925" s="198"/>
    </row>
    <row r="926" spans="3:56" x14ac:dyDescent="0.2">
      <c r="C926" s="198"/>
      <c r="D926" s="198"/>
      <c r="E926" s="198"/>
      <c r="F926" s="198"/>
      <c r="G926" s="198"/>
      <c r="H926" s="198"/>
      <c r="I926" s="198"/>
      <c r="J926" s="198"/>
      <c r="K926" s="198"/>
      <c r="L926" s="198"/>
      <c r="M926" s="198"/>
      <c r="N926" s="198"/>
      <c r="O926" s="198"/>
      <c r="P926" s="198"/>
      <c r="Q926" s="198"/>
      <c r="R926" s="198"/>
      <c r="S926" s="198"/>
      <c r="T926" s="198"/>
      <c r="U926" s="198"/>
      <c r="V926" s="198"/>
      <c r="W926" s="198"/>
      <c r="X926" s="198"/>
      <c r="Y926" s="198"/>
      <c r="Z926" s="198"/>
      <c r="AA926" s="198"/>
      <c r="AB926" s="198"/>
      <c r="AC926" s="198"/>
      <c r="AD926" s="198"/>
      <c r="AE926" s="198"/>
      <c r="AF926" s="198"/>
      <c r="AG926" s="198"/>
      <c r="AH926" s="198"/>
      <c r="AI926" s="198"/>
      <c r="AJ926" s="198"/>
      <c r="AK926" s="198"/>
      <c r="AL926" s="198"/>
      <c r="AM926" s="198"/>
      <c r="AN926" s="198"/>
      <c r="AO926" s="198"/>
      <c r="AP926" s="198"/>
      <c r="AQ926" s="198"/>
      <c r="AR926" s="198"/>
      <c r="AS926" s="198"/>
      <c r="AT926" s="198"/>
      <c r="AU926" s="198"/>
      <c r="AV926" s="198"/>
      <c r="AW926" s="198"/>
      <c r="AX926" s="198"/>
      <c r="AY926" s="198"/>
      <c r="AZ926" s="198"/>
      <c r="BA926" s="198"/>
      <c r="BB926" s="198"/>
      <c r="BC926" s="198"/>
      <c r="BD926" s="198"/>
    </row>
    <row r="927" spans="3:56" ht="23.25" x14ac:dyDescent="0.2">
      <c r="C927" s="199" t="s">
        <v>41</v>
      </c>
      <c r="D927" s="199"/>
      <c r="E927" s="199"/>
      <c r="F927" s="199"/>
      <c r="G927" s="199"/>
      <c r="H927" s="199"/>
      <c r="I927" s="199"/>
      <c r="J927" s="199"/>
      <c r="K927" s="199"/>
      <c r="L927" s="199"/>
      <c r="M927" s="199"/>
      <c r="N927" s="199"/>
      <c r="O927" s="199"/>
      <c r="P927" s="199"/>
      <c r="Q927" s="199"/>
      <c r="R927" s="199"/>
      <c r="S927" s="199"/>
      <c r="T927" s="199"/>
      <c r="U927" s="199"/>
      <c r="V927" s="199"/>
      <c r="W927" s="199"/>
      <c r="X927" s="199"/>
      <c r="Y927" s="199"/>
      <c r="Z927" s="199"/>
      <c r="AA927" s="199"/>
      <c r="AB927" s="199"/>
      <c r="AC927" s="199"/>
      <c r="AD927" s="199"/>
      <c r="AE927" s="199" t="s">
        <v>42</v>
      </c>
      <c r="AF927" s="199"/>
      <c r="AG927" s="199"/>
      <c r="AH927" s="199"/>
      <c r="AI927" s="199"/>
      <c r="AJ927" s="199"/>
      <c r="AK927" s="199"/>
      <c r="AL927" s="199"/>
      <c r="AM927" s="199"/>
      <c r="AN927" s="199"/>
      <c r="AO927" s="199"/>
      <c r="AP927" s="199"/>
      <c r="AQ927" s="199"/>
      <c r="AR927" s="199"/>
      <c r="AS927" s="199"/>
      <c r="AT927" s="199"/>
      <c r="AU927" s="199"/>
      <c r="AV927" s="199"/>
      <c r="AW927" s="199"/>
      <c r="AX927" s="199"/>
      <c r="AY927" s="199"/>
      <c r="AZ927" s="199"/>
      <c r="BA927" s="199"/>
      <c r="BB927" s="199"/>
      <c r="BC927" s="199"/>
      <c r="BD927" s="199"/>
    </row>
    <row r="928" spans="3:56" x14ac:dyDescent="0.2">
      <c r="C928" s="197" t="s">
        <v>0</v>
      </c>
      <c r="D928" s="197" t="s">
        <v>1</v>
      </c>
      <c r="E928" s="197" t="s">
        <v>2</v>
      </c>
      <c r="F928" s="197" t="s">
        <v>3</v>
      </c>
      <c r="G928" s="197" t="s">
        <v>4</v>
      </c>
      <c r="H928" s="197" t="s">
        <v>5</v>
      </c>
      <c r="I928" s="197" t="s">
        <v>6</v>
      </c>
      <c r="J928" s="197" t="s">
        <v>7</v>
      </c>
      <c r="K928" s="197" t="s">
        <v>8</v>
      </c>
      <c r="L928" s="197" t="s">
        <v>9</v>
      </c>
      <c r="M928" s="197" t="s">
        <v>10</v>
      </c>
      <c r="N928" s="197" t="s">
        <v>11</v>
      </c>
      <c r="O928" s="4"/>
      <c r="P928" s="197" t="s">
        <v>40</v>
      </c>
      <c r="Q928" s="197"/>
      <c r="R928" s="197"/>
      <c r="S928" s="197"/>
      <c r="T928" s="197"/>
      <c r="U928" s="197"/>
      <c r="V928" s="197"/>
      <c r="W928" s="197" t="s">
        <v>13</v>
      </c>
      <c r="X928" s="197" t="s">
        <v>14</v>
      </c>
      <c r="Y928" s="197" t="s">
        <v>15</v>
      </c>
      <c r="Z928" s="197" t="s">
        <v>16</v>
      </c>
      <c r="AA928" s="197" t="s">
        <v>17</v>
      </c>
      <c r="AB928" s="197" t="s">
        <v>18</v>
      </c>
      <c r="AC928" s="197" t="s">
        <v>19</v>
      </c>
      <c r="AD928" s="197" t="s">
        <v>20</v>
      </c>
      <c r="AE928" s="197" t="s">
        <v>21</v>
      </c>
      <c r="AF928" s="197" t="s">
        <v>22</v>
      </c>
      <c r="AG928" s="197" t="s">
        <v>23</v>
      </c>
      <c r="AH928" s="197" t="s">
        <v>24</v>
      </c>
      <c r="AI928" s="197" t="s">
        <v>25</v>
      </c>
      <c r="AJ928" s="197" t="s">
        <v>26</v>
      </c>
      <c r="AK928" s="197" t="s">
        <v>27</v>
      </c>
      <c r="AL928" s="197" t="s">
        <v>28</v>
      </c>
      <c r="AM928" s="197" t="s">
        <v>29</v>
      </c>
      <c r="AN928" s="197" t="s">
        <v>1</v>
      </c>
      <c r="AO928" s="197" t="s">
        <v>30</v>
      </c>
      <c r="AP928" s="5"/>
      <c r="AQ928" s="197" t="s">
        <v>31</v>
      </c>
      <c r="AR928" s="197" t="s">
        <v>32</v>
      </c>
      <c r="AS928" s="197" t="s">
        <v>33</v>
      </c>
      <c r="AT928" s="197" t="s">
        <v>34</v>
      </c>
      <c r="AU928" s="197" t="s">
        <v>35</v>
      </c>
      <c r="AV928" s="197" t="s">
        <v>36</v>
      </c>
      <c r="AW928" s="197"/>
      <c r="AX928" s="197"/>
      <c r="AY928" s="197" t="s">
        <v>37</v>
      </c>
      <c r="AZ928" s="197" t="s">
        <v>38</v>
      </c>
      <c r="BA928" s="5"/>
      <c r="BB928" s="5"/>
      <c r="BC928" s="5"/>
      <c r="BD928" s="197" t="s">
        <v>39</v>
      </c>
    </row>
    <row r="929" spans="3:56" x14ac:dyDescent="0.2">
      <c r="C929" s="197"/>
      <c r="D929" s="197"/>
      <c r="E929" s="197"/>
      <c r="F929" s="197"/>
      <c r="G929" s="197"/>
      <c r="H929" s="197"/>
      <c r="I929" s="197"/>
      <c r="J929" s="197"/>
      <c r="K929" s="197"/>
      <c r="L929" s="197"/>
      <c r="M929" s="197"/>
      <c r="N929" s="197"/>
      <c r="O929" s="4"/>
      <c r="P929" s="3">
        <v>2013</v>
      </c>
      <c r="Q929" s="3">
        <v>2014</v>
      </c>
      <c r="R929" s="3">
        <v>2015</v>
      </c>
      <c r="S929" s="3">
        <v>2016</v>
      </c>
      <c r="T929" s="3"/>
      <c r="U929" s="3"/>
      <c r="V929" s="3" t="s">
        <v>12</v>
      </c>
      <c r="W929" s="197"/>
      <c r="X929" s="197"/>
      <c r="Y929" s="197"/>
      <c r="Z929" s="197"/>
      <c r="AA929" s="197"/>
      <c r="AB929" s="197"/>
      <c r="AC929" s="197"/>
      <c r="AD929" s="197"/>
      <c r="AE929" s="197"/>
      <c r="AF929" s="197"/>
      <c r="AG929" s="197"/>
      <c r="AH929" s="197"/>
      <c r="AI929" s="197"/>
      <c r="AJ929" s="197"/>
      <c r="AK929" s="197"/>
      <c r="AL929" s="197"/>
      <c r="AM929" s="197"/>
      <c r="AN929" s="197"/>
      <c r="AO929" s="197"/>
      <c r="AP929" s="5"/>
      <c r="AQ929" s="197"/>
      <c r="AR929" s="197"/>
      <c r="AS929" s="197"/>
      <c r="AT929" s="197"/>
      <c r="AU929" s="197"/>
      <c r="AV929" s="197"/>
      <c r="AW929" s="197"/>
      <c r="AX929" s="197"/>
      <c r="AY929" s="197"/>
      <c r="AZ929" s="197"/>
      <c r="BA929" s="5"/>
      <c r="BB929" s="5"/>
      <c r="BC929" s="5"/>
      <c r="BD929" s="197"/>
    </row>
    <row r="930" spans="3:56" x14ac:dyDescent="0.2">
      <c r="C930" s="2" t="s">
        <v>45</v>
      </c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  <c r="AH930" s="1"/>
      <c r="AI930" s="1"/>
      <c r="AJ930" s="1"/>
      <c r="AK930" s="1"/>
      <c r="AL930" s="1"/>
      <c r="AM930" s="1"/>
      <c r="AN930" s="1"/>
      <c r="AO930" s="1"/>
      <c r="AP930" s="1"/>
      <c r="AQ930" s="1"/>
      <c r="AR930" s="1"/>
      <c r="AS930" s="1"/>
      <c r="AT930" s="1"/>
      <c r="AU930" s="1"/>
      <c r="AV930" s="1"/>
      <c r="AW930" s="1"/>
      <c r="AX930" s="1"/>
      <c r="AY930" s="1"/>
      <c r="AZ930" s="1"/>
      <c r="BA930" s="1"/>
      <c r="BB930" s="1"/>
      <c r="BC930" s="1"/>
      <c r="BD930" s="1"/>
    </row>
    <row r="931" spans="3:56" x14ac:dyDescent="0.2">
      <c r="C931" s="2" t="s">
        <v>46</v>
      </c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  <c r="AH931" s="1"/>
      <c r="AI931" s="1"/>
      <c r="AJ931" s="1"/>
      <c r="AK931" s="1"/>
      <c r="AL931" s="1"/>
      <c r="AM931" s="1"/>
      <c r="AN931" s="1"/>
      <c r="AO931" s="1"/>
      <c r="AP931" s="1"/>
      <c r="AQ931" s="1"/>
      <c r="AR931" s="1"/>
      <c r="AS931" s="1"/>
      <c r="AT931" s="1"/>
      <c r="AU931" s="1"/>
      <c r="AV931" s="1"/>
      <c r="AW931" s="1"/>
      <c r="AX931" s="1"/>
      <c r="AY931" s="1"/>
      <c r="AZ931" s="1"/>
      <c r="BA931" s="1"/>
      <c r="BB931" s="1"/>
      <c r="BC931" s="1"/>
      <c r="BD931" s="1"/>
    </row>
    <row r="932" spans="3:56" x14ac:dyDescent="0.2">
      <c r="C932" s="2" t="s">
        <v>47</v>
      </c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  <c r="AH932" s="1"/>
      <c r="AI932" s="1"/>
      <c r="AJ932" s="1"/>
      <c r="AK932" s="1"/>
      <c r="AL932" s="1"/>
      <c r="AM932" s="1"/>
      <c r="AN932" s="1"/>
      <c r="AO932" s="1"/>
      <c r="AP932" s="1"/>
      <c r="AQ932" s="1"/>
      <c r="AR932" s="1"/>
      <c r="AS932" s="1"/>
      <c r="AT932" s="1"/>
      <c r="AU932" s="1"/>
      <c r="AV932" s="1"/>
      <c r="AW932" s="1"/>
      <c r="AX932" s="1"/>
      <c r="AY932" s="1"/>
      <c r="AZ932" s="1"/>
      <c r="BA932" s="1"/>
      <c r="BB932" s="1"/>
      <c r="BC932" s="1"/>
      <c r="BD932" s="1"/>
    </row>
    <row r="933" spans="3:56" x14ac:dyDescent="0.2">
      <c r="C933" s="2" t="s">
        <v>48</v>
      </c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  <c r="AH933" s="1"/>
      <c r="AI933" s="1"/>
      <c r="AJ933" s="1"/>
      <c r="AK933" s="1"/>
      <c r="AL933" s="1"/>
      <c r="AM933" s="1"/>
      <c r="AN933" s="1"/>
      <c r="AO933" s="1"/>
      <c r="AP933" s="1"/>
      <c r="AQ933" s="1"/>
      <c r="AR933" s="1"/>
      <c r="AS933" s="1"/>
      <c r="AT933" s="1"/>
      <c r="AU933" s="1"/>
      <c r="AV933" s="1"/>
      <c r="AW933" s="1"/>
      <c r="AX933" s="1"/>
      <c r="AY933" s="1"/>
      <c r="AZ933" s="1"/>
      <c r="BA933" s="1"/>
      <c r="BB933" s="1"/>
      <c r="BC933" s="1"/>
      <c r="BD933" s="1"/>
    </row>
    <row r="934" spans="3:56" x14ac:dyDescent="0.2">
      <c r="C934" s="2" t="s">
        <v>49</v>
      </c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  <c r="AH934" s="1"/>
      <c r="AI934" s="1"/>
      <c r="AJ934" s="1"/>
      <c r="AK934" s="1"/>
      <c r="AL934" s="1"/>
      <c r="AM934" s="1"/>
      <c r="AN934" s="1"/>
      <c r="AO934" s="1"/>
      <c r="AP934" s="1"/>
      <c r="AQ934" s="1"/>
      <c r="AR934" s="1"/>
      <c r="AS934" s="1"/>
      <c r="AT934" s="1"/>
      <c r="AU934" s="1"/>
      <c r="AV934" s="1"/>
      <c r="AW934" s="1"/>
      <c r="AX934" s="1"/>
      <c r="AY934" s="1"/>
      <c r="AZ934" s="1"/>
      <c r="BA934" s="1"/>
      <c r="BB934" s="1"/>
      <c r="BC934" s="1"/>
      <c r="BD934" s="1"/>
    </row>
    <row r="935" spans="3:56" x14ac:dyDescent="0.2">
      <c r="C935" s="2" t="s">
        <v>50</v>
      </c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  <c r="AH935" s="1"/>
      <c r="AI935" s="1"/>
      <c r="AJ935" s="1"/>
      <c r="AK935" s="1"/>
      <c r="AL935" s="1"/>
      <c r="AM935" s="1"/>
      <c r="AN935" s="1"/>
      <c r="AO935" s="1"/>
      <c r="AP935" s="1"/>
      <c r="AQ935" s="1"/>
      <c r="AR935" s="1"/>
      <c r="AS935" s="1"/>
      <c r="AT935" s="1"/>
      <c r="AU935" s="1"/>
      <c r="AV935" s="1"/>
      <c r="AW935" s="1"/>
      <c r="AX935" s="1"/>
      <c r="AY935" s="1"/>
      <c r="AZ935" s="1"/>
      <c r="BA935" s="1"/>
      <c r="BB935" s="1"/>
      <c r="BC935" s="1"/>
      <c r="BD935" s="1"/>
    </row>
    <row r="936" spans="3:56" x14ac:dyDescent="0.2">
      <c r="C936" s="2" t="s">
        <v>51</v>
      </c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  <c r="AH936" s="1"/>
      <c r="AI936" s="1"/>
      <c r="AJ936" s="1"/>
      <c r="AK936" s="1"/>
      <c r="AL936" s="1"/>
      <c r="AM936" s="1"/>
      <c r="AN936" s="1"/>
      <c r="AO936" s="1"/>
      <c r="AP936" s="1"/>
      <c r="AQ936" s="1"/>
      <c r="AR936" s="1"/>
      <c r="AS936" s="1"/>
      <c r="AT936" s="1"/>
      <c r="AU936" s="1"/>
      <c r="AV936" s="1"/>
      <c r="AW936" s="1"/>
      <c r="AX936" s="1"/>
      <c r="AY936" s="1"/>
      <c r="AZ936" s="1"/>
      <c r="BA936" s="1"/>
      <c r="BB936" s="1"/>
      <c r="BC936" s="1"/>
      <c r="BD936" s="1"/>
    </row>
    <row r="937" spans="3:56" x14ac:dyDescent="0.2">
      <c r="C937" s="2" t="s">
        <v>52</v>
      </c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  <c r="AH937" s="1"/>
      <c r="AI937" s="1"/>
      <c r="AJ937" s="1"/>
      <c r="AK937" s="1"/>
      <c r="AL937" s="1"/>
      <c r="AM937" s="1"/>
      <c r="AN937" s="1"/>
      <c r="AO937" s="1"/>
      <c r="AP937" s="1"/>
      <c r="AQ937" s="1"/>
      <c r="AR937" s="1"/>
      <c r="AS937" s="1"/>
      <c r="AT937" s="1"/>
      <c r="AU937" s="1"/>
      <c r="AV937" s="1"/>
      <c r="AW937" s="1"/>
      <c r="AX937" s="1"/>
      <c r="AY937" s="1"/>
      <c r="AZ937" s="1"/>
      <c r="BA937" s="1"/>
      <c r="BB937" s="1"/>
      <c r="BC937" s="1"/>
      <c r="BD937" s="1"/>
    </row>
    <row r="938" spans="3:56" x14ac:dyDescent="0.2">
      <c r="C938" s="2" t="s">
        <v>53</v>
      </c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  <c r="AH938" s="1"/>
      <c r="AI938" s="1"/>
      <c r="AJ938" s="1"/>
      <c r="AK938" s="1"/>
      <c r="AL938" s="1"/>
      <c r="AM938" s="1"/>
      <c r="AN938" s="1"/>
      <c r="AO938" s="1"/>
      <c r="AP938" s="1"/>
      <c r="AQ938" s="1"/>
      <c r="AR938" s="1"/>
      <c r="AS938" s="1"/>
      <c r="AT938" s="1"/>
      <c r="AU938" s="1"/>
      <c r="AV938" s="1"/>
      <c r="AW938" s="1"/>
      <c r="AX938" s="1"/>
      <c r="AY938" s="1"/>
      <c r="AZ938" s="1"/>
      <c r="BA938" s="1"/>
      <c r="BB938" s="1"/>
      <c r="BC938" s="1"/>
      <c r="BD938" s="1"/>
    </row>
    <row r="939" spans="3:56" x14ac:dyDescent="0.2">
      <c r="C939" s="2" t="s">
        <v>54</v>
      </c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  <c r="AH939" s="1"/>
      <c r="AI939" s="1"/>
      <c r="AJ939" s="1"/>
      <c r="AK939" s="1"/>
      <c r="AL939" s="1"/>
      <c r="AM939" s="1"/>
      <c r="AN939" s="1"/>
      <c r="AO939" s="1"/>
      <c r="AP939" s="1"/>
      <c r="AQ939" s="1"/>
      <c r="AR939" s="1"/>
      <c r="AS939" s="1"/>
      <c r="AT939" s="1"/>
      <c r="AU939" s="1"/>
      <c r="AV939" s="1"/>
      <c r="AW939" s="1"/>
      <c r="AX939" s="1"/>
      <c r="AY939" s="1"/>
      <c r="AZ939" s="1"/>
      <c r="BA939" s="1"/>
      <c r="BB939" s="1"/>
      <c r="BC939" s="1"/>
      <c r="BD939" s="1"/>
    </row>
    <row r="940" spans="3:56" x14ac:dyDescent="0.2">
      <c r="C940" s="2" t="s">
        <v>55</v>
      </c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  <c r="AH940" s="1"/>
      <c r="AI940" s="1"/>
      <c r="AJ940" s="1"/>
      <c r="AK940" s="1"/>
      <c r="AL940" s="1"/>
      <c r="AM940" s="1"/>
      <c r="AN940" s="1"/>
      <c r="AO940" s="1"/>
      <c r="AP940" s="1"/>
      <c r="AQ940" s="1"/>
      <c r="AR940" s="1"/>
      <c r="AS940" s="1"/>
      <c r="AT940" s="1"/>
      <c r="AU940" s="1"/>
      <c r="AV940" s="1"/>
      <c r="AW940" s="1"/>
      <c r="AX940" s="1"/>
      <c r="AY940" s="1"/>
      <c r="AZ940" s="1"/>
      <c r="BA940" s="1"/>
      <c r="BB940" s="1"/>
      <c r="BC940" s="1"/>
      <c r="BD940" s="1"/>
    </row>
    <row r="941" spans="3:56" x14ac:dyDescent="0.2">
      <c r="C941" s="2" t="s">
        <v>56</v>
      </c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  <c r="AH941" s="1"/>
      <c r="AI941" s="1"/>
      <c r="AJ941" s="1"/>
      <c r="AK941" s="1"/>
      <c r="AL941" s="1"/>
      <c r="AM941" s="1"/>
      <c r="AN941" s="1"/>
      <c r="AO941" s="1"/>
      <c r="AP941" s="1"/>
      <c r="AQ941" s="1"/>
      <c r="AR941" s="1"/>
      <c r="AS941" s="1"/>
      <c r="AT941" s="1"/>
      <c r="AU941" s="1"/>
      <c r="AV941" s="1"/>
      <c r="AW941" s="1"/>
      <c r="AX941" s="1"/>
      <c r="AY941" s="1"/>
      <c r="AZ941" s="1"/>
      <c r="BA941" s="1"/>
      <c r="BB941" s="1"/>
      <c r="BC941" s="1"/>
      <c r="BD941" s="1"/>
    </row>
    <row r="942" spans="3:56" x14ac:dyDescent="0.2">
      <c r="C942" s="2" t="s">
        <v>57</v>
      </c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  <c r="AH942" s="1"/>
      <c r="AI942" s="1"/>
      <c r="AJ942" s="1"/>
      <c r="AK942" s="1"/>
      <c r="AL942" s="1"/>
      <c r="AM942" s="1"/>
      <c r="AN942" s="1"/>
      <c r="AO942" s="1"/>
      <c r="AP942" s="1"/>
      <c r="AQ942" s="1"/>
      <c r="AR942" s="1"/>
      <c r="AS942" s="1"/>
      <c r="AT942" s="1"/>
      <c r="AU942" s="1"/>
      <c r="AV942" s="1"/>
      <c r="AW942" s="1"/>
      <c r="AX942" s="1"/>
      <c r="AY942" s="1"/>
      <c r="AZ942" s="1"/>
      <c r="BA942" s="1"/>
      <c r="BB942" s="1"/>
      <c r="BC942" s="1"/>
      <c r="BD942" s="1"/>
    </row>
    <row r="943" spans="3:56" x14ac:dyDescent="0.2">
      <c r="C943" s="2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  <c r="AH943" s="1"/>
      <c r="AI943" s="1"/>
      <c r="AJ943" s="1"/>
      <c r="AK943" s="1"/>
      <c r="AL943" s="1"/>
      <c r="AM943" s="1"/>
      <c r="AN943" s="1"/>
      <c r="AO943" s="1"/>
      <c r="AP943" s="1"/>
      <c r="AQ943" s="1"/>
      <c r="AR943" s="1"/>
      <c r="AS943" s="1"/>
      <c r="AT943" s="1"/>
      <c r="AU943" s="1"/>
      <c r="AV943" s="1"/>
      <c r="AW943" s="1"/>
      <c r="AX943" s="1"/>
      <c r="AY943" s="1"/>
      <c r="AZ943" s="1"/>
      <c r="BA943" s="1"/>
      <c r="BB943" s="1"/>
      <c r="BC943" s="1"/>
      <c r="BD943" s="1"/>
    </row>
    <row r="944" spans="3:56" x14ac:dyDescent="0.2">
      <c r="C944" s="2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  <c r="AH944" s="1"/>
      <c r="AI944" s="1"/>
      <c r="AJ944" s="1"/>
      <c r="AK944" s="1"/>
      <c r="AL944" s="1"/>
      <c r="AM944" s="1"/>
      <c r="AN944" s="1"/>
      <c r="AO944" s="1"/>
      <c r="AP944" s="1"/>
      <c r="AQ944" s="1"/>
      <c r="AR944" s="1"/>
      <c r="AS944" s="1"/>
      <c r="AT944" s="1"/>
      <c r="AU944" s="1"/>
      <c r="AV944" s="1"/>
      <c r="AW944" s="1"/>
      <c r="AX944" s="1"/>
      <c r="AY944" s="1"/>
      <c r="AZ944" s="1"/>
      <c r="BA944" s="1"/>
      <c r="BB944" s="1"/>
      <c r="BC944" s="1"/>
      <c r="BD944" s="1"/>
    </row>
    <row r="947" spans="3:56" x14ac:dyDescent="0.2">
      <c r="C947" s="198" t="s">
        <v>44</v>
      </c>
      <c r="D947" s="198"/>
      <c r="E947" s="198"/>
      <c r="F947" s="198"/>
      <c r="G947" s="198"/>
      <c r="H947" s="198"/>
      <c r="I947" s="198"/>
      <c r="J947" s="198"/>
      <c r="K947" s="198"/>
      <c r="L947" s="198"/>
      <c r="M947" s="198"/>
      <c r="N947" s="198"/>
      <c r="O947" s="198"/>
      <c r="P947" s="198"/>
      <c r="Q947" s="198"/>
      <c r="R947" s="198"/>
      <c r="S947" s="198"/>
      <c r="T947" s="198"/>
      <c r="U947" s="198"/>
      <c r="V947" s="198"/>
      <c r="W947" s="198"/>
      <c r="X947" s="198"/>
      <c r="Y947" s="198"/>
      <c r="Z947" s="198"/>
      <c r="AA947" s="198"/>
      <c r="AB947" s="198"/>
      <c r="AC947" s="198"/>
      <c r="AD947" s="198"/>
      <c r="AE947" s="198"/>
      <c r="AF947" s="198"/>
      <c r="AG947" s="198"/>
      <c r="AH947" s="198"/>
      <c r="AI947" s="198"/>
      <c r="AJ947" s="198"/>
      <c r="AK947" s="198"/>
      <c r="AL947" s="198"/>
      <c r="AM947" s="198"/>
      <c r="AN947" s="198"/>
      <c r="AO947" s="198"/>
      <c r="AP947" s="198"/>
      <c r="AQ947" s="198"/>
      <c r="AR947" s="198"/>
      <c r="AS947" s="198"/>
      <c r="AT947" s="198"/>
      <c r="AU947" s="198"/>
      <c r="AV947" s="198"/>
      <c r="AW947" s="198"/>
      <c r="AX947" s="198"/>
      <c r="AY947" s="198"/>
      <c r="AZ947" s="198"/>
      <c r="BA947" s="198"/>
      <c r="BB947" s="198"/>
      <c r="BC947" s="198"/>
      <c r="BD947" s="198"/>
    </row>
    <row r="948" spans="3:56" x14ac:dyDescent="0.2">
      <c r="C948" s="198"/>
      <c r="D948" s="198"/>
      <c r="E948" s="198"/>
      <c r="F948" s="198"/>
      <c r="G948" s="198"/>
      <c r="H948" s="198"/>
      <c r="I948" s="198"/>
      <c r="J948" s="198"/>
      <c r="K948" s="198"/>
      <c r="L948" s="198"/>
      <c r="M948" s="198"/>
      <c r="N948" s="198"/>
      <c r="O948" s="198"/>
      <c r="P948" s="198"/>
      <c r="Q948" s="198"/>
      <c r="R948" s="198"/>
      <c r="S948" s="198"/>
      <c r="T948" s="198"/>
      <c r="U948" s="198"/>
      <c r="V948" s="198"/>
      <c r="W948" s="198"/>
      <c r="X948" s="198"/>
      <c r="Y948" s="198"/>
      <c r="Z948" s="198"/>
      <c r="AA948" s="198"/>
      <c r="AB948" s="198"/>
      <c r="AC948" s="198"/>
      <c r="AD948" s="198"/>
      <c r="AE948" s="198"/>
      <c r="AF948" s="198"/>
      <c r="AG948" s="198"/>
      <c r="AH948" s="198"/>
      <c r="AI948" s="198"/>
      <c r="AJ948" s="198"/>
      <c r="AK948" s="198"/>
      <c r="AL948" s="198"/>
      <c r="AM948" s="198"/>
      <c r="AN948" s="198"/>
      <c r="AO948" s="198"/>
      <c r="AP948" s="198"/>
      <c r="AQ948" s="198"/>
      <c r="AR948" s="198"/>
      <c r="AS948" s="198"/>
      <c r="AT948" s="198"/>
      <c r="AU948" s="198"/>
      <c r="AV948" s="198"/>
      <c r="AW948" s="198"/>
      <c r="AX948" s="198"/>
      <c r="AY948" s="198"/>
      <c r="AZ948" s="198"/>
      <c r="BA948" s="198"/>
      <c r="BB948" s="198"/>
      <c r="BC948" s="198"/>
      <c r="BD948" s="198"/>
    </row>
    <row r="949" spans="3:56" ht="23.25" x14ac:dyDescent="0.2">
      <c r="C949" s="199" t="s">
        <v>41</v>
      </c>
      <c r="D949" s="199"/>
      <c r="E949" s="199"/>
      <c r="F949" s="199"/>
      <c r="G949" s="199"/>
      <c r="H949" s="199"/>
      <c r="I949" s="199"/>
      <c r="J949" s="199"/>
      <c r="K949" s="199"/>
      <c r="L949" s="199"/>
      <c r="M949" s="199"/>
      <c r="N949" s="199"/>
      <c r="O949" s="199"/>
      <c r="P949" s="199"/>
      <c r="Q949" s="199"/>
      <c r="R949" s="199"/>
      <c r="S949" s="199"/>
      <c r="T949" s="199"/>
      <c r="U949" s="199"/>
      <c r="V949" s="199"/>
      <c r="W949" s="199"/>
      <c r="X949" s="199"/>
      <c r="Y949" s="199"/>
      <c r="Z949" s="199"/>
      <c r="AA949" s="199"/>
      <c r="AB949" s="199"/>
      <c r="AC949" s="199"/>
      <c r="AD949" s="199"/>
      <c r="AE949" s="199" t="s">
        <v>42</v>
      </c>
      <c r="AF949" s="199"/>
      <c r="AG949" s="199"/>
      <c r="AH949" s="199"/>
      <c r="AI949" s="199"/>
      <c r="AJ949" s="199"/>
      <c r="AK949" s="199"/>
      <c r="AL949" s="199"/>
      <c r="AM949" s="199"/>
      <c r="AN949" s="199"/>
      <c r="AO949" s="199"/>
      <c r="AP949" s="199"/>
      <c r="AQ949" s="199"/>
      <c r="AR949" s="199"/>
      <c r="AS949" s="199"/>
      <c r="AT949" s="199"/>
      <c r="AU949" s="199"/>
      <c r="AV949" s="199"/>
      <c r="AW949" s="199"/>
      <c r="AX949" s="199"/>
      <c r="AY949" s="199"/>
      <c r="AZ949" s="199"/>
      <c r="BA949" s="199"/>
      <c r="BB949" s="199"/>
      <c r="BC949" s="199"/>
      <c r="BD949" s="199"/>
    </row>
    <row r="950" spans="3:56" x14ac:dyDescent="0.2">
      <c r="C950" s="197" t="s">
        <v>0</v>
      </c>
      <c r="D950" s="197" t="s">
        <v>1</v>
      </c>
      <c r="E950" s="197" t="s">
        <v>2</v>
      </c>
      <c r="F950" s="197" t="s">
        <v>3</v>
      </c>
      <c r="G950" s="197" t="s">
        <v>4</v>
      </c>
      <c r="H950" s="197" t="s">
        <v>5</v>
      </c>
      <c r="I950" s="197" t="s">
        <v>6</v>
      </c>
      <c r="J950" s="197" t="s">
        <v>7</v>
      </c>
      <c r="K950" s="197" t="s">
        <v>8</v>
      </c>
      <c r="L950" s="197" t="s">
        <v>9</v>
      </c>
      <c r="M950" s="197" t="s">
        <v>10</v>
      </c>
      <c r="N950" s="197" t="s">
        <v>11</v>
      </c>
      <c r="O950" s="4"/>
      <c r="P950" s="197" t="s">
        <v>40</v>
      </c>
      <c r="Q950" s="197"/>
      <c r="R950" s="197"/>
      <c r="S950" s="197"/>
      <c r="T950" s="197"/>
      <c r="U950" s="197"/>
      <c r="V950" s="197"/>
      <c r="W950" s="197" t="s">
        <v>13</v>
      </c>
      <c r="X950" s="197" t="s">
        <v>14</v>
      </c>
      <c r="Y950" s="197" t="s">
        <v>15</v>
      </c>
      <c r="Z950" s="197" t="s">
        <v>16</v>
      </c>
      <c r="AA950" s="197" t="s">
        <v>17</v>
      </c>
      <c r="AB950" s="197" t="s">
        <v>18</v>
      </c>
      <c r="AC950" s="197" t="s">
        <v>19</v>
      </c>
      <c r="AD950" s="197" t="s">
        <v>20</v>
      </c>
      <c r="AE950" s="197" t="s">
        <v>21</v>
      </c>
      <c r="AF950" s="197" t="s">
        <v>22</v>
      </c>
      <c r="AG950" s="197" t="s">
        <v>23</v>
      </c>
      <c r="AH950" s="197" t="s">
        <v>24</v>
      </c>
      <c r="AI950" s="197" t="s">
        <v>25</v>
      </c>
      <c r="AJ950" s="197" t="s">
        <v>26</v>
      </c>
      <c r="AK950" s="197" t="s">
        <v>27</v>
      </c>
      <c r="AL950" s="197" t="s">
        <v>28</v>
      </c>
      <c r="AM950" s="197" t="s">
        <v>29</v>
      </c>
      <c r="AN950" s="197" t="s">
        <v>1</v>
      </c>
      <c r="AO950" s="197" t="s">
        <v>30</v>
      </c>
      <c r="AP950" s="5"/>
      <c r="AQ950" s="197" t="s">
        <v>31</v>
      </c>
      <c r="AR950" s="197" t="s">
        <v>32</v>
      </c>
      <c r="AS950" s="197" t="s">
        <v>33</v>
      </c>
      <c r="AT950" s="197" t="s">
        <v>34</v>
      </c>
      <c r="AU950" s="197" t="s">
        <v>35</v>
      </c>
      <c r="AV950" s="197" t="s">
        <v>36</v>
      </c>
      <c r="AW950" s="197"/>
      <c r="AX950" s="197"/>
      <c r="AY950" s="197" t="s">
        <v>37</v>
      </c>
      <c r="AZ950" s="197" t="s">
        <v>38</v>
      </c>
      <c r="BA950" s="5"/>
      <c r="BB950" s="5"/>
      <c r="BC950" s="5"/>
      <c r="BD950" s="197" t="s">
        <v>39</v>
      </c>
    </row>
    <row r="951" spans="3:56" x14ac:dyDescent="0.2">
      <c r="C951" s="197"/>
      <c r="D951" s="197"/>
      <c r="E951" s="197"/>
      <c r="F951" s="197"/>
      <c r="G951" s="197"/>
      <c r="H951" s="197"/>
      <c r="I951" s="197"/>
      <c r="J951" s="197"/>
      <c r="K951" s="197"/>
      <c r="L951" s="197"/>
      <c r="M951" s="197"/>
      <c r="N951" s="197"/>
      <c r="O951" s="4"/>
      <c r="P951" s="3">
        <v>2013</v>
      </c>
      <c r="Q951" s="3">
        <v>2014</v>
      </c>
      <c r="R951" s="3">
        <v>2015</v>
      </c>
      <c r="S951" s="3">
        <v>2016</v>
      </c>
      <c r="T951" s="3"/>
      <c r="U951" s="3"/>
      <c r="V951" s="3" t="s">
        <v>12</v>
      </c>
      <c r="W951" s="197"/>
      <c r="X951" s="197"/>
      <c r="Y951" s="197"/>
      <c r="Z951" s="197"/>
      <c r="AA951" s="197"/>
      <c r="AB951" s="197"/>
      <c r="AC951" s="197"/>
      <c r="AD951" s="197"/>
      <c r="AE951" s="197"/>
      <c r="AF951" s="197"/>
      <c r="AG951" s="197"/>
      <c r="AH951" s="197"/>
      <c r="AI951" s="197"/>
      <c r="AJ951" s="197"/>
      <c r="AK951" s="197"/>
      <c r="AL951" s="197"/>
      <c r="AM951" s="197"/>
      <c r="AN951" s="197"/>
      <c r="AO951" s="197"/>
      <c r="AP951" s="5"/>
      <c r="AQ951" s="197"/>
      <c r="AR951" s="197"/>
      <c r="AS951" s="197"/>
      <c r="AT951" s="197"/>
      <c r="AU951" s="197"/>
      <c r="AV951" s="197"/>
      <c r="AW951" s="197"/>
      <c r="AX951" s="197"/>
      <c r="AY951" s="197"/>
      <c r="AZ951" s="197"/>
      <c r="BA951" s="5"/>
      <c r="BB951" s="5"/>
      <c r="BC951" s="5"/>
      <c r="BD951" s="197"/>
    </row>
    <row r="952" spans="3:56" x14ac:dyDescent="0.2">
      <c r="C952" s="2" t="s">
        <v>45</v>
      </c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  <c r="AH952" s="1"/>
      <c r="AI952" s="1"/>
      <c r="AJ952" s="1"/>
      <c r="AK952" s="1"/>
      <c r="AL952" s="1"/>
      <c r="AM952" s="1"/>
      <c r="AN952" s="1"/>
      <c r="AO952" s="1"/>
      <c r="AP952" s="1"/>
      <c r="AQ952" s="1"/>
      <c r="AR952" s="1"/>
      <c r="AS952" s="1"/>
      <c r="AT952" s="1"/>
      <c r="AU952" s="1"/>
      <c r="AV952" s="1"/>
      <c r="AW952" s="1"/>
      <c r="AX952" s="1"/>
      <c r="AY952" s="1"/>
      <c r="AZ952" s="1"/>
      <c r="BA952" s="1"/>
      <c r="BB952" s="1"/>
      <c r="BC952" s="1"/>
      <c r="BD952" s="1"/>
    </row>
    <row r="953" spans="3:56" x14ac:dyDescent="0.2">
      <c r="C953" s="2" t="s">
        <v>46</v>
      </c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  <c r="AH953" s="1"/>
      <c r="AI953" s="1"/>
      <c r="AJ953" s="1"/>
      <c r="AK953" s="1"/>
      <c r="AL953" s="1"/>
      <c r="AM953" s="1"/>
      <c r="AN953" s="1"/>
      <c r="AO953" s="1"/>
      <c r="AP953" s="1"/>
      <c r="AQ953" s="1"/>
      <c r="AR953" s="1"/>
      <c r="AS953" s="1"/>
      <c r="AT953" s="1"/>
      <c r="AU953" s="1"/>
      <c r="AV953" s="1"/>
      <c r="AW953" s="1"/>
      <c r="AX953" s="1"/>
      <c r="AY953" s="1"/>
      <c r="AZ953" s="1"/>
      <c r="BA953" s="1"/>
      <c r="BB953" s="1"/>
      <c r="BC953" s="1"/>
      <c r="BD953" s="1"/>
    </row>
    <row r="954" spans="3:56" x14ac:dyDescent="0.2">
      <c r="C954" s="2" t="s">
        <v>47</v>
      </c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  <c r="AH954" s="1"/>
      <c r="AI954" s="1"/>
      <c r="AJ954" s="1"/>
      <c r="AK954" s="1"/>
      <c r="AL954" s="1"/>
      <c r="AM954" s="1"/>
      <c r="AN954" s="1"/>
      <c r="AO954" s="1"/>
      <c r="AP954" s="1"/>
      <c r="AQ954" s="1"/>
      <c r="AR954" s="1"/>
      <c r="AS954" s="1"/>
      <c r="AT954" s="1"/>
      <c r="AU954" s="1"/>
      <c r="AV954" s="1"/>
      <c r="AW954" s="1"/>
      <c r="AX954" s="1"/>
      <c r="AY954" s="1"/>
      <c r="AZ954" s="1"/>
      <c r="BA954" s="1"/>
      <c r="BB954" s="1"/>
      <c r="BC954" s="1"/>
      <c r="BD954" s="1"/>
    </row>
    <row r="955" spans="3:56" x14ac:dyDescent="0.2">
      <c r="C955" s="2" t="s">
        <v>48</v>
      </c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  <c r="AH955" s="1"/>
      <c r="AI955" s="1"/>
      <c r="AJ955" s="1"/>
      <c r="AK955" s="1"/>
      <c r="AL955" s="1"/>
      <c r="AM955" s="1"/>
      <c r="AN955" s="1"/>
      <c r="AO955" s="1"/>
      <c r="AP955" s="1"/>
      <c r="AQ955" s="1"/>
      <c r="AR955" s="1"/>
      <c r="AS955" s="1"/>
      <c r="AT955" s="1"/>
      <c r="AU955" s="1"/>
      <c r="AV955" s="1"/>
      <c r="AW955" s="1"/>
      <c r="AX955" s="1"/>
      <c r="AY955" s="1"/>
      <c r="AZ955" s="1"/>
      <c r="BA955" s="1"/>
      <c r="BB955" s="1"/>
      <c r="BC955" s="1"/>
      <c r="BD955" s="1"/>
    </row>
    <row r="956" spans="3:56" x14ac:dyDescent="0.2">
      <c r="C956" s="2" t="s">
        <v>49</v>
      </c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  <c r="AH956" s="1"/>
      <c r="AI956" s="1"/>
      <c r="AJ956" s="1"/>
      <c r="AK956" s="1"/>
      <c r="AL956" s="1"/>
      <c r="AM956" s="1"/>
      <c r="AN956" s="1"/>
      <c r="AO956" s="1"/>
      <c r="AP956" s="1"/>
      <c r="AQ956" s="1"/>
      <c r="AR956" s="1"/>
      <c r="AS956" s="1"/>
      <c r="AT956" s="1"/>
      <c r="AU956" s="1"/>
      <c r="AV956" s="1"/>
      <c r="AW956" s="1"/>
      <c r="AX956" s="1"/>
      <c r="AY956" s="1"/>
      <c r="AZ956" s="1"/>
      <c r="BA956" s="1"/>
      <c r="BB956" s="1"/>
      <c r="BC956" s="1"/>
      <c r="BD956" s="1"/>
    </row>
    <row r="957" spans="3:56" x14ac:dyDescent="0.2">
      <c r="C957" s="2" t="s">
        <v>50</v>
      </c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  <c r="AH957" s="1"/>
      <c r="AI957" s="1"/>
      <c r="AJ957" s="1"/>
      <c r="AK957" s="1"/>
      <c r="AL957" s="1"/>
      <c r="AM957" s="1"/>
      <c r="AN957" s="1"/>
      <c r="AO957" s="1"/>
      <c r="AP957" s="1"/>
      <c r="AQ957" s="1"/>
      <c r="AR957" s="1"/>
      <c r="AS957" s="1"/>
      <c r="AT957" s="1"/>
      <c r="AU957" s="1"/>
      <c r="AV957" s="1"/>
      <c r="AW957" s="1"/>
      <c r="AX957" s="1"/>
      <c r="AY957" s="1"/>
      <c r="AZ957" s="1"/>
      <c r="BA957" s="1"/>
      <c r="BB957" s="1"/>
      <c r="BC957" s="1"/>
      <c r="BD957" s="1"/>
    </row>
    <row r="958" spans="3:56" x14ac:dyDescent="0.2">
      <c r="C958" s="2" t="s">
        <v>51</v>
      </c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  <c r="AH958" s="1"/>
      <c r="AI958" s="1"/>
      <c r="AJ958" s="1"/>
      <c r="AK958" s="1"/>
      <c r="AL958" s="1"/>
      <c r="AM958" s="1"/>
      <c r="AN958" s="1"/>
      <c r="AO958" s="1"/>
      <c r="AP958" s="1"/>
      <c r="AQ958" s="1"/>
      <c r="AR958" s="1"/>
      <c r="AS958" s="1"/>
      <c r="AT958" s="1"/>
      <c r="AU958" s="1"/>
      <c r="AV958" s="1"/>
      <c r="AW958" s="1"/>
      <c r="AX958" s="1"/>
      <c r="AY958" s="1"/>
      <c r="AZ958" s="1"/>
      <c r="BA958" s="1"/>
      <c r="BB958" s="1"/>
      <c r="BC958" s="1"/>
      <c r="BD958" s="1"/>
    </row>
    <row r="959" spans="3:56" x14ac:dyDescent="0.2">
      <c r="C959" s="2" t="s">
        <v>52</v>
      </c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  <c r="AH959" s="1"/>
      <c r="AI959" s="1"/>
      <c r="AJ959" s="1"/>
      <c r="AK959" s="1"/>
      <c r="AL959" s="1"/>
      <c r="AM959" s="1"/>
      <c r="AN959" s="1"/>
      <c r="AO959" s="1"/>
      <c r="AP959" s="1"/>
      <c r="AQ959" s="1"/>
      <c r="AR959" s="1"/>
      <c r="AS959" s="1"/>
      <c r="AT959" s="1"/>
      <c r="AU959" s="1"/>
      <c r="AV959" s="1"/>
      <c r="AW959" s="1"/>
      <c r="AX959" s="1"/>
      <c r="AY959" s="1"/>
      <c r="AZ959" s="1"/>
      <c r="BA959" s="1"/>
      <c r="BB959" s="1"/>
      <c r="BC959" s="1"/>
      <c r="BD959" s="1"/>
    </row>
    <row r="960" spans="3:56" x14ac:dyDescent="0.2">
      <c r="C960" s="2" t="s">
        <v>53</v>
      </c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  <c r="AH960" s="1"/>
      <c r="AI960" s="1"/>
      <c r="AJ960" s="1"/>
      <c r="AK960" s="1"/>
      <c r="AL960" s="1"/>
      <c r="AM960" s="1"/>
      <c r="AN960" s="1"/>
      <c r="AO960" s="1"/>
      <c r="AP960" s="1"/>
      <c r="AQ960" s="1"/>
      <c r="AR960" s="1"/>
      <c r="AS960" s="1"/>
      <c r="AT960" s="1"/>
      <c r="AU960" s="1"/>
      <c r="AV960" s="1"/>
      <c r="AW960" s="1"/>
      <c r="AX960" s="1"/>
      <c r="AY960" s="1"/>
      <c r="AZ960" s="1"/>
      <c r="BA960" s="1"/>
      <c r="BB960" s="1"/>
      <c r="BC960" s="1"/>
      <c r="BD960" s="1"/>
    </row>
    <row r="961" spans="3:56" x14ac:dyDescent="0.2">
      <c r="C961" s="2" t="s">
        <v>54</v>
      </c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  <c r="AH961" s="1"/>
      <c r="AI961" s="1"/>
      <c r="AJ961" s="1"/>
      <c r="AK961" s="1"/>
      <c r="AL961" s="1"/>
      <c r="AM961" s="1"/>
      <c r="AN961" s="1"/>
      <c r="AO961" s="1"/>
      <c r="AP961" s="1"/>
      <c r="AQ961" s="1"/>
      <c r="AR961" s="1"/>
      <c r="AS961" s="1"/>
      <c r="AT961" s="1"/>
      <c r="AU961" s="1"/>
      <c r="AV961" s="1"/>
      <c r="AW961" s="1"/>
      <c r="AX961" s="1"/>
      <c r="AY961" s="1"/>
      <c r="AZ961" s="1"/>
      <c r="BA961" s="1"/>
      <c r="BB961" s="1"/>
      <c r="BC961" s="1"/>
      <c r="BD961" s="1"/>
    </row>
    <row r="962" spans="3:56" x14ac:dyDescent="0.2">
      <c r="C962" s="2" t="s">
        <v>55</v>
      </c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  <c r="AH962" s="1"/>
      <c r="AI962" s="1"/>
      <c r="AJ962" s="1"/>
      <c r="AK962" s="1"/>
      <c r="AL962" s="1"/>
      <c r="AM962" s="1"/>
      <c r="AN962" s="1"/>
      <c r="AO962" s="1"/>
      <c r="AP962" s="1"/>
      <c r="AQ962" s="1"/>
      <c r="AR962" s="1"/>
      <c r="AS962" s="1"/>
      <c r="AT962" s="1"/>
      <c r="AU962" s="1"/>
      <c r="AV962" s="1"/>
      <c r="AW962" s="1"/>
      <c r="AX962" s="1"/>
      <c r="AY962" s="1"/>
      <c r="AZ962" s="1"/>
      <c r="BA962" s="1"/>
      <c r="BB962" s="1"/>
      <c r="BC962" s="1"/>
      <c r="BD962" s="1"/>
    </row>
    <row r="963" spans="3:56" x14ac:dyDescent="0.2">
      <c r="C963" s="2" t="s">
        <v>56</v>
      </c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  <c r="AH963" s="1"/>
      <c r="AI963" s="1"/>
      <c r="AJ963" s="1"/>
      <c r="AK963" s="1"/>
      <c r="AL963" s="1"/>
      <c r="AM963" s="1"/>
      <c r="AN963" s="1"/>
      <c r="AO963" s="1"/>
      <c r="AP963" s="1"/>
      <c r="AQ963" s="1"/>
      <c r="AR963" s="1"/>
      <c r="AS963" s="1"/>
      <c r="AT963" s="1"/>
      <c r="AU963" s="1"/>
      <c r="AV963" s="1"/>
      <c r="AW963" s="1"/>
      <c r="AX963" s="1"/>
      <c r="AY963" s="1"/>
      <c r="AZ963" s="1"/>
      <c r="BA963" s="1"/>
      <c r="BB963" s="1"/>
      <c r="BC963" s="1"/>
      <c r="BD963" s="1"/>
    </row>
    <row r="964" spans="3:56" x14ac:dyDescent="0.2">
      <c r="C964" s="2" t="s">
        <v>57</v>
      </c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  <c r="AH964" s="1"/>
      <c r="AI964" s="1"/>
      <c r="AJ964" s="1"/>
      <c r="AK964" s="1"/>
      <c r="AL964" s="1"/>
      <c r="AM964" s="1"/>
      <c r="AN964" s="1"/>
      <c r="AO964" s="1"/>
      <c r="AP964" s="1"/>
      <c r="AQ964" s="1"/>
      <c r="AR964" s="1"/>
      <c r="AS964" s="1"/>
      <c r="AT964" s="1"/>
      <c r="AU964" s="1"/>
      <c r="AV964" s="1"/>
      <c r="AW964" s="1"/>
      <c r="AX964" s="1"/>
      <c r="AY964" s="1"/>
      <c r="AZ964" s="1"/>
      <c r="BA964" s="1"/>
      <c r="BB964" s="1"/>
      <c r="BC964" s="1"/>
      <c r="BD964" s="1"/>
    </row>
    <row r="965" spans="3:56" x14ac:dyDescent="0.2">
      <c r="C965" s="2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  <c r="AH965" s="1"/>
      <c r="AI965" s="1"/>
      <c r="AJ965" s="1"/>
      <c r="AK965" s="1"/>
      <c r="AL965" s="1"/>
      <c r="AM965" s="1"/>
      <c r="AN965" s="1"/>
      <c r="AO965" s="1"/>
      <c r="AP965" s="1"/>
      <c r="AQ965" s="1"/>
      <c r="AR965" s="1"/>
      <c r="AS965" s="1"/>
      <c r="AT965" s="1"/>
      <c r="AU965" s="1"/>
      <c r="AV965" s="1"/>
      <c r="AW965" s="1"/>
      <c r="AX965" s="1"/>
      <c r="AY965" s="1"/>
      <c r="AZ965" s="1"/>
      <c r="BA965" s="1"/>
      <c r="BB965" s="1"/>
      <c r="BC965" s="1"/>
      <c r="BD965" s="1"/>
    </row>
    <row r="966" spans="3:56" x14ac:dyDescent="0.2">
      <c r="C966" s="2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  <c r="AH966" s="1"/>
      <c r="AI966" s="1"/>
      <c r="AJ966" s="1"/>
      <c r="AK966" s="1"/>
      <c r="AL966" s="1"/>
      <c r="AM966" s="1"/>
      <c r="AN966" s="1"/>
      <c r="AO966" s="1"/>
      <c r="AP966" s="1"/>
      <c r="AQ966" s="1"/>
      <c r="AR966" s="1"/>
      <c r="AS966" s="1"/>
      <c r="AT966" s="1"/>
      <c r="AU966" s="1"/>
      <c r="AV966" s="1"/>
      <c r="AW966" s="1"/>
      <c r="AX966" s="1"/>
      <c r="AY966" s="1"/>
      <c r="AZ966" s="1"/>
      <c r="BA966" s="1"/>
      <c r="BB966" s="1"/>
      <c r="BC966" s="1"/>
      <c r="BD966" s="1"/>
    </row>
    <row r="969" spans="3:56" x14ac:dyDescent="0.2">
      <c r="C969" s="198" t="s">
        <v>44</v>
      </c>
      <c r="D969" s="198"/>
      <c r="E969" s="198"/>
      <c r="F969" s="198"/>
      <c r="G969" s="198"/>
      <c r="H969" s="198"/>
      <c r="I969" s="198"/>
      <c r="J969" s="198"/>
      <c r="K969" s="198"/>
      <c r="L969" s="198"/>
      <c r="M969" s="198"/>
      <c r="N969" s="198"/>
      <c r="O969" s="198"/>
      <c r="P969" s="198"/>
      <c r="Q969" s="198"/>
      <c r="R969" s="198"/>
      <c r="S969" s="198"/>
      <c r="T969" s="198"/>
      <c r="U969" s="198"/>
      <c r="V969" s="198"/>
      <c r="W969" s="198"/>
      <c r="X969" s="198"/>
      <c r="Y969" s="198"/>
      <c r="Z969" s="198"/>
      <c r="AA969" s="198"/>
      <c r="AB969" s="198"/>
      <c r="AC969" s="198"/>
      <c r="AD969" s="198"/>
      <c r="AE969" s="198"/>
      <c r="AF969" s="198"/>
      <c r="AG969" s="198"/>
      <c r="AH969" s="198"/>
      <c r="AI969" s="198"/>
      <c r="AJ969" s="198"/>
      <c r="AK969" s="198"/>
      <c r="AL969" s="198"/>
      <c r="AM969" s="198"/>
      <c r="AN969" s="198"/>
      <c r="AO969" s="198"/>
      <c r="AP969" s="198"/>
      <c r="AQ969" s="198"/>
      <c r="AR969" s="198"/>
      <c r="AS969" s="198"/>
      <c r="AT969" s="198"/>
      <c r="AU969" s="198"/>
      <c r="AV969" s="198"/>
      <c r="AW969" s="198"/>
      <c r="AX969" s="198"/>
      <c r="AY969" s="198"/>
      <c r="AZ969" s="198"/>
      <c r="BA969" s="198"/>
      <c r="BB969" s="198"/>
      <c r="BC969" s="198"/>
      <c r="BD969" s="198"/>
    </row>
    <row r="970" spans="3:56" x14ac:dyDescent="0.2">
      <c r="C970" s="198"/>
      <c r="D970" s="198"/>
      <c r="E970" s="198"/>
      <c r="F970" s="198"/>
      <c r="G970" s="198"/>
      <c r="H970" s="198"/>
      <c r="I970" s="198"/>
      <c r="J970" s="198"/>
      <c r="K970" s="198"/>
      <c r="L970" s="198"/>
      <c r="M970" s="198"/>
      <c r="N970" s="198"/>
      <c r="O970" s="198"/>
      <c r="P970" s="198"/>
      <c r="Q970" s="198"/>
      <c r="R970" s="198"/>
      <c r="S970" s="198"/>
      <c r="T970" s="198"/>
      <c r="U970" s="198"/>
      <c r="V970" s="198"/>
      <c r="W970" s="198"/>
      <c r="X970" s="198"/>
      <c r="Y970" s="198"/>
      <c r="Z970" s="198"/>
      <c r="AA970" s="198"/>
      <c r="AB970" s="198"/>
      <c r="AC970" s="198"/>
      <c r="AD970" s="198"/>
      <c r="AE970" s="198"/>
      <c r="AF970" s="198"/>
      <c r="AG970" s="198"/>
      <c r="AH970" s="198"/>
      <c r="AI970" s="198"/>
      <c r="AJ970" s="198"/>
      <c r="AK970" s="198"/>
      <c r="AL970" s="198"/>
      <c r="AM970" s="198"/>
      <c r="AN970" s="198"/>
      <c r="AO970" s="198"/>
      <c r="AP970" s="198"/>
      <c r="AQ970" s="198"/>
      <c r="AR970" s="198"/>
      <c r="AS970" s="198"/>
      <c r="AT970" s="198"/>
      <c r="AU970" s="198"/>
      <c r="AV970" s="198"/>
      <c r="AW970" s="198"/>
      <c r="AX970" s="198"/>
      <c r="AY970" s="198"/>
      <c r="AZ970" s="198"/>
      <c r="BA970" s="198"/>
      <c r="BB970" s="198"/>
      <c r="BC970" s="198"/>
      <c r="BD970" s="198"/>
    </row>
    <row r="971" spans="3:56" ht="23.25" x14ac:dyDescent="0.2">
      <c r="C971" s="199" t="s">
        <v>41</v>
      </c>
      <c r="D971" s="199"/>
      <c r="E971" s="199"/>
      <c r="F971" s="199"/>
      <c r="G971" s="199"/>
      <c r="H971" s="199"/>
      <c r="I971" s="199"/>
      <c r="J971" s="199"/>
      <c r="K971" s="199"/>
      <c r="L971" s="199"/>
      <c r="M971" s="199"/>
      <c r="N971" s="199"/>
      <c r="O971" s="199"/>
      <c r="P971" s="199"/>
      <c r="Q971" s="199"/>
      <c r="R971" s="199"/>
      <c r="S971" s="199"/>
      <c r="T971" s="199"/>
      <c r="U971" s="199"/>
      <c r="V971" s="199"/>
      <c r="W971" s="199"/>
      <c r="X971" s="199"/>
      <c r="Y971" s="199"/>
      <c r="Z971" s="199"/>
      <c r="AA971" s="199"/>
      <c r="AB971" s="199"/>
      <c r="AC971" s="199"/>
      <c r="AD971" s="199"/>
      <c r="AE971" s="199" t="s">
        <v>42</v>
      </c>
      <c r="AF971" s="199"/>
      <c r="AG971" s="199"/>
      <c r="AH971" s="199"/>
      <c r="AI971" s="199"/>
      <c r="AJ971" s="199"/>
      <c r="AK971" s="199"/>
      <c r="AL971" s="199"/>
      <c r="AM971" s="199"/>
      <c r="AN971" s="199"/>
      <c r="AO971" s="199"/>
      <c r="AP971" s="199"/>
      <c r="AQ971" s="199"/>
      <c r="AR971" s="199"/>
      <c r="AS971" s="199"/>
      <c r="AT971" s="199"/>
      <c r="AU971" s="199"/>
      <c r="AV971" s="199"/>
      <c r="AW971" s="199"/>
      <c r="AX971" s="199"/>
      <c r="AY971" s="199"/>
      <c r="AZ971" s="199"/>
      <c r="BA971" s="199"/>
      <c r="BB971" s="199"/>
      <c r="BC971" s="199"/>
      <c r="BD971" s="199"/>
    </row>
    <row r="972" spans="3:56" x14ac:dyDescent="0.2">
      <c r="C972" s="197" t="s">
        <v>0</v>
      </c>
      <c r="D972" s="197" t="s">
        <v>1</v>
      </c>
      <c r="E972" s="197" t="s">
        <v>2</v>
      </c>
      <c r="F972" s="197" t="s">
        <v>3</v>
      </c>
      <c r="G972" s="197" t="s">
        <v>4</v>
      </c>
      <c r="H972" s="197" t="s">
        <v>5</v>
      </c>
      <c r="I972" s="197" t="s">
        <v>6</v>
      </c>
      <c r="J972" s="197" t="s">
        <v>7</v>
      </c>
      <c r="K972" s="197" t="s">
        <v>8</v>
      </c>
      <c r="L972" s="197" t="s">
        <v>9</v>
      </c>
      <c r="M972" s="197" t="s">
        <v>10</v>
      </c>
      <c r="N972" s="197" t="s">
        <v>11</v>
      </c>
      <c r="O972" s="4"/>
      <c r="P972" s="197" t="s">
        <v>40</v>
      </c>
      <c r="Q972" s="197"/>
      <c r="R972" s="197"/>
      <c r="S972" s="197"/>
      <c r="T972" s="197"/>
      <c r="U972" s="197"/>
      <c r="V972" s="197"/>
      <c r="W972" s="197" t="s">
        <v>13</v>
      </c>
      <c r="X972" s="197" t="s">
        <v>14</v>
      </c>
      <c r="Y972" s="197" t="s">
        <v>15</v>
      </c>
      <c r="Z972" s="197" t="s">
        <v>16</v>
      </c>
      <c r="AA972" s="197" t="s">
        <v>17</v>
      </c>
      <c r="AB972" s="197" t="s">
        <v>18</v>
      </c>
      <c r="AC972" s="197" t="s">
        <v>19</v>
      </c>
      <c r="AD972" s="197" t="s">
        <v>20</v>
      </c>
      <c r="AE972" s="197" t="s">
        <v>21</v>
      </c>
      <c r="AF972" s="197" t="s">
        <v>22</v>
      </c>
      <c r="AG972" s="197" t="s">
        <v>23</v>
      </c>
      <c r="AH972" s="197" t="s">
        <v>24</v>
      </c>
      <c r="AI972" s="197" t="s">
        <v>25</v>
      </c>
      <c r="AJ972" s="197" t="s">
        <v>26</v>
      </c>
      <c r="AK972" s="197" t="s">
        <v>27</v>
      </c>
      <c r="AL972" s="197" t="s">
        <v>28</v>
      </c>
      <c r="AM972" s="197" t="s">
        <v>29</v>
      </c>
      <c r="AN972" s="197" t="s">
        <v>1</v>
      </c>
      <c r="AO972" s="197" t="s">
        <v>30</v>
      </c>
      <c r="AP972" s="5"/>
      <c r="AQ972" s="197" t="s">
        <v>31</v>
      </c>
      <c r="AR972" s="197" t="s">
        <v>32</v>
      </c>
      <c r="AS972" s="197" t="s">
        <v>33</v>
      </c>
      <c r="AT972" s="197" t="s">
        <v>34</v>
      </c>
      <c r="AU972" s="197" t="s">
        <v>35</v>
      </c>
      <c r="AV972" s="197" t="s">
        <v>36</v>
      </c>
      <c r="AW972" s="197"/>
      <c r="AX972" s="197"/>
      <c r="AY972" s="197" t="s">
        <v>37</v>
      </c>
      <c r="AZ972" s="197" t="s">
        <v>38</v>
      </c>
      <c r="BA972" s="5"/>
      <c r="BB972" s="5"/>
      <c r="BC972" s="5"/>
      <c r="BD972" s="197" t="s">
        <v>39</v>
      </c>
    </row>
    <row r="973" spans="3:56" x14ac:dyDescent="0.2">
      <c r="C973" s="197"/>
      <c r="D973" s="197"/>
      <c r="E973" s="197"/>
      <c r="F973" s="197"/>
      <c r="G973" s="197"/>
      <c r="H973" s="197"/>
      <c r="I973" s="197"/>
      <c r="J973" s="197"/>
      <c r="K973" s="197"/>
      <c r="L973" s="197"/>
      <c r="M973" s="197"/>
      <c r="N973" s="197"/>
      <c r="O973" s="4"/>
      <c r="P973" s="3">
        <v>2013</v>
      </c>
      <c r="Q973" s="3">
        <v>2014</v>
      </c>
      <c r="R973" s="3">
        <v>2015</v>
      </c>
      <c r="S973" s="3">
        <v>2016</v>
      </c>
      <c r="T973" s="3"/>
      <c r="U973" s="3"/>
      <c r="V973" s="3" t="s">
        <v>12</v>
      </c>
      <c r="W973" s="197"/>
      <c r="X973" s="197"/>
      <c r="Y973" s="197"/>
      <c r="Z973" s="197"/>
      <c r="AA973" s="197"/>
      <c r="AB973" s="197"/>
      <c r="AC973" s="197"/>
      <c r="AD973" s="197"/>
      <c r="AE973" s="197"/>
      <c r="AF973" s="197"/>
      <c r="AG973" s="197"/>
      <c r="AH973" s="197"/>
      <c r="AI973" s="197"/>
      <c r="AJ973" s="197"/>
      <c r="AK973" s="197"/>
      <c r="AL973" s="197"/>
      <c r="AM973" s="197"/>
      <c r="AN973" s="197"/>
      <c r="AO973" s="197"/>
      <c r="AP973" s="5"/>
      <c r="AQ973" s="197"/>
      <c r="AR973" s="197"/>
      <c r="AS973" s="197"/>
      <c r="AT973" s="197"/>
      <c r="AU973" s="197"/>
      <c r="AV973" s="197"/>
      <c r="AW973" s="197"/>
      <c r="AX973" s="197"/>
      <c r="AY973" s="197"/>
      <c r="AZ973" s="197"/>
      <c r="BA973" s="5"/>
      <c r="BB973" s="5"/>
      <c r="BC973" s="5"/>
      <c r="BD973" s="197"/>
    </row>
    <row r="974" spans="3:56" x14ac:dyDescent="0.2">
      <c r="C974" s="2" t="s">
        <v>45</v>
      </c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  <c r="AH974" s="1"/>
      <c r="AI974" s="1"/>
      <c r="AJ974" s="1"/>
      <c r="AK974" s="1"/>
      <c r="AL974" s="1"/>
      <c r="AM974" s="1"/>
      <c r="AN974" s="1"/>
      <c r="AO974" s="1"/>
      <c r="AP974" s="1"/>
      <c r="AQ974" s="1"/>
      <c r="AR974" s="1"/>
      <c r="AS974" s="1"/>
      <c r="AT974" s="1"/>
      <c r="AU974" s="1"/>
      <c r="AV974" s="1"/>
      <c r="AW974" s="1"/>
      <c r="AX974" s="1"/>
      <c r="AY974" s="1"/>
      <c r="AZ974" s="1"/>
      <c r="BA974" s="1"/>
      <c r="BB974" s="1"/>
      <c r="BC974" s="1"/>
      <c r="BD974" s="1"/>
    </row>
    <row r="975" spans="3:56" x14ac:dyDescent="0.2">
      <c r="C975" s="2" t="s">
        <v>46</v>
      </c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  <c r="AH975" s="1"/>
      <c r="AI975" s="1"/>
      <c r="AJ975" s="1"/>
      <c r="AK975" s="1"/>
      <c r="AL975" s="1"/>
      <c r="AM975" s="1"/>
      <c r="AN975" s="1"/>
      <c r="AO975" s="1"/>
      <c r="AP975" s="1"/>
      <c r="AQ975" s="1"/>
      <c r="AR975" s="1"/>
      <c r="AS975" s="1"/>
      <c r="AT975" s="1"/>
      <c r="AU975" s="1"/>
      <c r="AV975" s="1"/>
      <c r="AW975" s="1"/>
      <c r="AX975" s="1"/>
      <c r="AY975" s="1"/>
      <c r="AZ975" s="1"/>
      <c r="BA975" s="1"/>
      <c r="BB975" s="1"/>
      <c r="BC975" s="1"/>
      <c r="BD975" s="1"/>
    </row>
    <row r="976" spans="3:56" x14ac:dyDescent="0.2">
      <c r="C976" s="2" t="s">
        <v>47</v>
      </c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  <c r="AH976" s="1"/>
      <c r="AI976" s="1"/>
      <c r="AJ976" s="1"/>
      <c r="AK976" s="1"/>
      <c r="AL976" s="1"/>
      <c r="AM976" s="1"/>
      <c r="AN976" s="1"/>
      <c r="AO976" s="1"/>
      <c r="AP976" s="1"/>
      <c r="AQ976" s="1"/>
      <c r="AR976" s="1"/>
      <c r="AS976" s="1"/>
      <c r="AT976" s="1"/>
      <c r="AU976" s="1"/>
      <c r="AV976" s="1"/>
      <c r="AW976" s="1"/>
      <c r="AX976" s="1"/>
      <c r="AY976" s="1"/>
      <c r="AZ976" s="1"/>
      <c r="BA976" s="1"/>
      <c r="BB976" s="1"/>
      <c r="BC976" s="1"/>
      <c r="BD976" s="1"/>
    </row>
    <row r="977" spans="3:56" x14ac:dyDescent="0.2">
      <c r="C977" s="2" t="s">
        <v>48</v>
      </c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  <c r="AH977" s="1"/>
      <c r="AI977" s="1"/>
      <c r="AJ977" s="1"/>
      <c r="AK977" s="1"/>
      <c r="AL977" s="1"/>
      <c r="AM977" s="1"/>
      <c r="AN977" s="1"/>
      <c r="AO977" s="1"/>
      <c r="AP977" s="1"/>
      <c r="AQ977" s="1"/>
      <c r="AR977" s="1"/>
      <c r="AS977" s="1"/>
      <c r="AT977" s="1"/>
      <c r="AU977" s="1"/>
      <c r="AV977" s="1"/>
      <c r="AW977" s="1"/>
      <c r="AX977" s="1"/>
      <c r="AY977" s="1"/>
      <c r="AZ977" s="1"/>
      <c r="BA977" s="1"/>
      <c r="BB977" s="1"/>
      <c r="BC977" s="1"/>
      <c r="BD977" s="1"/>
    </row>
    <row r="978" spans="3:56" x14ac:dyDescent="0.2">
      <c r="C978" s="2" t="s">
        <v>49</v>
      </c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  <c r="AH978" s="1"/>
      <c r="AI978" s="1"/>
      <c r="AJ978" s="1"/>
      <c r="AK978" s="1"/>
      <c r="AL978" s="1"/>
      <c r="AM978" s="1"/>
      <c r="AN978" s="1"/>
      <c r="AO978" s="1"/>
      <c r="AP978" s="1"/>
      <c r="AQ978" s="1"/>
      <c r="AR978" s="1"/>
      <c r="AS978" s="1"/>
      <c r="AT978" s="1"/>
      <c r="AU978" s="1"/>
      <c r="AV978" s="1"/>
      <c r="AW978" s="1"/>
      <c r="AX978" s="1"/>
      <c r="AY978" s="1"/>
      <c r="AZ978" s="1"/>
      <c r="BA978" s="1"/>
      <c r="BB978" s="1"/>
      <c r="BC978" s="1"/>
      <c r="BD978" s="1"/>
    </row>
    <row r="979" spans="3:56" x14ac:dyDescent="0.2">
      <c r="C979" s="2" t="s">
        <v>50</v>
      </c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  <c r="AH979" s="1"/>
      <c r="AI979" s="1"/>
      <c r="AJ979" s="1"/>
      <c r="AK979" s="1"/>
      <c r="AL979" s="1"/>
      <c r="AM979" s="1"/>
      <c r="AN979" s="1"/>
      <c r="AO979" s="1"/>
      <c r="AP979" s="1"/>
      <c r="AQ979" s="1"/>
      <c r="AR979" s="1"/>
      <c r="AS979" s="1"/>
      <c r="AT979" s="1"/>
      <c r="AU979" s="1"/>
      <c r="AV979" s="1"/>
      <c r="AW979" s="1"/>
      <c r="AX979" s="1"/>
      <c r="AY979" s="1"/>
      <c r="AZ979" s="1"/>
      <c r="BA979" s="1"/>
      <c r="BB979" s="1"/>
      <c r="BC979" s="1"/>
      <c r="BD979" s="1"/>
    </row>
    <row r="980" spans="3:56" x14ac:dyDescent="0.2">
      <c r="C980" s="2" t="s">
        <v>51</v>
      </c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  <c r="AH980" s="1"/>
      <c r="AI980" s="1"/>
      <c r="AJ980" s="1"/>
      <c r="AK980" s="1"/>
      <c r="AL980" s="1"/>
      <c r="AM980" s="1"/>
      <c r="AN980" s="1"/>
      <c r="AO980" s="1"/>
      <c r="AP980" s="1"/>
      <c r="AQ980" s="1"/>
      <c r="AR980" s="1"/>
      <c r="AS980" s="1"/>
      <c r="AT980" s="1"/>
      <c r="AU980" s="1"/>
      <c r="AV980" s="1"/>
      <c r="AW980" s="1"/>
      <c r="AX980" s="1"/>
      <c r="AY980" s="1"/>
      <c r="AZ980" s="1"/>
      <c r="BA980" s="1"/>
      <c r="BB980" s="1"/>
      <c r="BC980" s="1"/>
      <c r="BD980" s="1"/>
    </row>
    <row r="981" spans="3:56" x14ac:dyDescent="0.2">
      <c r="C981" s="2" t="s">
        <v>52</v>
      </c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  <c r="AH981" s="1"/>
      <c r="AI981" s="1"/>
      <c r="AJ981" s="1"/>
      <c r="AK981" s="1"/>
      <c r="AL981" s="1"/>
      <c r="AM981" s="1"/>
      <c r="AN981" s="1"/>
      <c r="AO981" s="1"/>
      <c r="AP981" s="1"/>
      <c r="AQ981" s="1"/>
      <c r="AR981" s="1"/>
      <c r="AS981" s="1"/>
      <c r="AT981" s="1"/>
      <c r="AU981" s="1"/>
      <c r="AV981" s="1"/>
      <c r="AW981" s="1"/>
      <c r="AX981" s="1"/>
      <c r="AY981" s="1"/>
      <c r="AZ981" s="1"/>
      <c r="BA981" s="1"/>
      <c r="BB981" s="1"/>
      <c r="BC981" s="1"/>
      <c r="BD981" s="1"/>
    </row>
    <row r="982" spans="3:56" x14ac:dyDescent="0.2">
      <c r="C982" s="2" t="s">
        <v>53</v>
      </c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  <c r="AH982" s="1"/>
      <c r="AI982" s="1"/>
      <c r="AJ982" s="1"/>
      <c r="AK982" s="1"/>
      <c r="AL982" s="1"/>
      <c r="AM982" s="1"/>
      <c r="AN982" s="1"/>
      <c r="AO982" s="1"/>
      <c r="AP982" s="1"/>
      <c r="AQ982" s="1"/>
      <c r="AR982" s="1"/>
      <c r="AS982" s="1"/>
      <c r="AT982" s="1"/>
      <c r="AU982" s="1"/>
      <c r="AV982" s="1"/>
      <c r="AW982" s="1"/>
      <c r="AX982" s="1"/>
      <c r="AY982" s="1"/>
      <c r="AZ982" s="1"/>
      <c r="BA982" s="1"/>
      <c r="BB982" s="1"/>
      <c r="BC982" s="1"/>
      <c r="BD982" s="1"/>
    </row>
    <row r="983" spans="3:56" x14ac:dyDescent="0.2">
      <c r="C983" s="2" t="s">
        <v>54</v>
      </c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  <c r="AH983" s="1"/>
      <c r="AI983" s="1"/>
      <c r="AJ983" s="1"/>
      <c r="AK983" s="1"/>
      <c r="AL983" s="1"/>
      <c r="AM983" s="1"/>
      <c r="AN983" s="1"/>
      <c r="AO983" s="1"/>
      <c r="AP983" s="1"/>
      <c r="AQ983" s="1"/>
      <c r="AR983" s="1"/>
      <c r="AS983" s="1"/>
      <c r="AT983" s="1"/>
      <c r="AU983" s="1"/>
      <c r="AV983" s="1"/>
      <c r="AW983" s="1"/>
      <c r="AX983" s="1"/>
      <c r="AY983" s="1"/>
      <c r="AZ983" s="1"/>
      <c r="BA983" s="1"/>
      <c r="BB983" s="1"/>
      <c r="BC983" s="1"/>
      <c r="BD983" s="1"/>
    </row>
    <row r="984" spans="3:56" x14ac:dyDescent="0.2">
      <c r="C984" s="2" t="s">
        <v>55</v>
      </c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  <c r="AH984" s="1"/>
      <c r="AI984" s="1"/>
      <c r="AJ984" s="1"/>
      <c r="AK984" s="1"/>
      <c r="AL984" s="1"/>
      <c r="AM984" s="1"/>
      <c r="AN984" s="1"/>
      <c r="AO984" s="1"/>
      <c r="AP984" s="1"/>
      <c r="AQ984" s="1"/>
      <c r="AR984" s="1"/>
      <c r="AS984" s="1"/>
      <c r="AT984" s="1"/>
      <c r="AU984" s="1"/>
      <c r="AV984" s="1"/>
      <c r="AW984" s="1"/>
      <c r="AX984" s="1"/>
      <c r="AY984" s="1"/>
      <c r="AZ984" s="1"/>
      <c r="BA984" s="1"/>
      <c r="BB984" s="1"/>
      <c r="BC984" s="1"/>
      <c r="BD984" s="1"/>
    </row>
    <row r="985" spans="3:56" x14ac:dyDescent="0.2">
      <c r="C985" s="2" t="s">
        <v>56</v>
      </c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  <c r="AH985" s="1"/>
      <c r="AI985" s="1"/>
      <c r="AJ985" s="1"/>
      <c r="AK985" s="1"/>
      <c r="AL985" s="1"/>
      <c r="AM985" s="1"/>
      <c r="AN985" s="1"/>
      <c r="AO985" s="1"/>
      <c r="AP985" s="1"/>
      <c r="AQ985" s="1"/>
      <c r="AR985" s="1"/>
      <c r="AS985" s="1"/>
      <c r="AT985" s="1"/>
      <c r="AU985" s="1"/>
      <c r="AV985" s="1"/>
      <c r="AW985" s="1"/>
      <c r="AX985" s="1"/>
      <c r="AY985" s="1"/>
      <c r="AZ985" s="1"/>
      <c r="BA985" s="1"/>
      <c r="BB985" s="1"/>
      <c r="BC985" s="1"/>
      <c r="BD985" s="1"/>
    </row>
    <row r="986" spans="3:56" x14ac:dyDescent="0.2">
      <c r="C986" s="2" t="s">
        <v>57</v>
      </c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  <c r="AH986" s="1"/>
      <c r="AI986" s="1"/>
      <c r="AJ986" s="1"/>
      <c r="AK986" s="1"/>
      <c r="AL986" s="1"/>
      <c r="AM986" s="1"/>
      <c r="AN986" s="1"/>
      <c r="AO986" s="1"/>
      <c r="AP986" s="1"/>
      <c r="AQ986" s="1"/>
      <c r="AR986" s="1"/>
      <c r="AS986" s="1"/>
      <c r="AT986" s="1"/>
      <c r="AU986" s="1"/>
      <c r="AV986" s="1"/>
      <c r="AW986" s="1"/>
      <c r="AX986" s="1"/>
      <c r="AY986" s="1"/>
      <c r="AZ986" s="1"/>
      <c r="BA986" s="1"/>
      <c r="BB986" s="1"/>
      <c r="BC986" s="1"/>
      <c r="BD986" s="1"/>
    </row>
    <row r="987" spans="3:56" x14ac:dyDescent="0.2">
      <c r="C987" s="2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  <c r="AH987" s="1"/>
      <c r="AI987" s="1"/>
      <c r="AJ987" s="1"/>
      <c r="AK987" s="1"/>
      <c r="AL987" s="1"/>
      <c r="AM987" s="1"/>
      <c r="AN987" s="1"/>
      <c r="AO987" s="1"/>
      <c r="AP987" s="1"/>
      <c r="AQ987" s="1"/>
      <c r="AR987" s="1"/>
      <c r="AS987" s="1"/>
      <c r="AT987" s="1"/>
      <c r="AU987" s="1"/>
      <c r="AV987" s="1"/>
      <c r="AW987" s="1"/>
      <c r="AX987" s="1"/>
      <c r="AY987" s="1"/>
      <c r="AZ987" s="1"/>
      <c r="BA987" s="1"/>
      <c r="BB987" s="1"/>
      <c r="BC987" s="1"/>
      <c r="BD987" s="1"/>
    </row>
    <row r="988" spans="3:56" x14ac:dyDescent="0.2">
      <c r="C988" s="2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  <c r="AH988" s="1"/>
      <c r="AI988" s="1"/>
      <c r="AJ988" s="1"/>
      <c r="AK988" s="1"/>
      <c r="AL988" s="1"/>
      <c r="AM988" s="1"/>
      <c r="AN988" s="1"/>
      <c r="AO988" s="1"/>
      <c r="AP988" s="1"/>
      <c r="AQ988" s="1"/>
      <c r="AR988" s="1"/>
      <c r="AS988" s="1"/>
      <c r="AT988" s="1"/>
      <c r="AU988" s="1"/>
      <c r="AV988" s="1"/>
      <c r="AW988" s="1"/>
      <c r="AX988" s="1"/>
      <c r="AY988" s="1"/>
      <c r="AZ988" s="1"/>
      <c r="BA988" s="1"/>
      <c r="BB988" s="1"/>
      <c r="BC988" s="1"/>
      <c r="BD988" s="1"/>
    </row>
    <row r="991" spans="3:56" x14ac:dyDescent="0.2">
      <c r="C991" s="198" t="s">
        <v>44</v>
      </c>
      <c r="D991" s="198"/>
      <c r="E991" s="198"/>
      <c r="F991" s="198"/>
      <c r="G991" s="198"/>
      <c r="H991" s="198"/>
      <c r="I991" s="198"/>
      <c r="J991" s="198"/>
      <c r="K991" s="198"/>
      <c r="L991" s="198"/>
      <c r="M991" s="198"/>
      <c r="N991" s="198"/>
      <c r="O991" s="198"/>
      <c r="P991" s="198"/>
      <c r="Q991" s="198"/>
      <c r="R991" s="198"/>
      <c r="S991" s="198"/>
      <c r="T991" s="198"/>
      <c r="U991" s="198"/>
      <c r="V991" s="198"/>
      <c r="W991" s="198"/>
      <c r="X991" s="198"/>
      <c r="Y991" s="198"/>
      <c r="Z991" s="198"/>
      <c r="AA991" s="198"/>
      <c r="AB991" s="198"/>
      <c r="AC991" s="198"/>
      <c r="AD991" s="198"/>
      <c r="AE991" s="198"/>
      <c r="AF991" s="198"/>
      <c r="AG991" s="198"/>
      <c r="AH991" s="198"/>
      <c r="AI991" s="198"/>
      <c r="AJ991" s="198"/>
      <c r="AK991" s="198"/>
      <c r="AL991" s="198"/>
      <c r="AM991" s="198"/>
      <c r="AN991" s="198"/>
      <c r="AO991" s="198"/>
      <c r="AP991" s="198"/>
      <c r="AQ991" s="198"/>
      <c r="AR991" s="198"/>
      <c r="AS991" s="198"/>
      <c r="AT991" s="198"/>
      <c r="AU991" s="198"/>
      <c r="AV991" s="198"/>
      <c r="AW991" s="198"/>
      <c r="AX991" s="198"/>
      <c r="AY991" s="198"/>
      <c r="AZ991" s="198"/>
      <c r="BA991" s="198"/>
      <c r="BB991" s="198"/>
      <c r="BC991" s="198"/>
      <c r="BD991" s="198"/>
    </row>
    <row r="992" spans="3:56" x14ac:dyDescent="0.2">
      <c r="C992" s="198"/>
      <c r="D992" s="198"/>
      <c r="E992" s="198"/>
      <c r="F992" s="198"/>
      <c r="G992" s="198"/>
      <c r="H992" s="198"/>
      <c r="I992" s="198"/>
      <c r="J992" s="198"/>
      <c r="K992" s="198"/>
      <c r="L992" s="198"/>
      <c r="M992" s="198"/>
      <c r="N992" s="198"/>
      <c r="O992" s="198"/>
      <c r="P992" s="198"/>
      <c r="Q992" s="198"/>
      <c r="R992" s="198"/>
      <c r="S992" s="198"/>
      <c r="T992" s="198"/>
      <c r="U992" s="198"/>
      <c r="V992" s="198"/>
      <c r="W992" s="198"/>
      <c r="X992" s="198"/>
      <c r="Y992" s="198"/>
      <c r="Z992" s="198"/>
      <c r="AA992" s="198"/>
      <c r="AB992" s="198"/>
      <c r="AC992" s="198"/>
      <c r="AD992" s="198"/>
      <c r="AE992" s="198"/>
      <c r="AF992" s="198"/>
      <c r="AG992" s="198"/>
      <c r="AH992" s="198"/>
      <c r="AI992" s="198"/>
      <c r="AJ992" s="198"/>
      <c r="AK992" s="198"/>
      <c r="AL992" s="198"/>
      <c r="AM992" s="198"/>
      <c r="AN992" s="198"/>
      <c r="AO992" s="198"/>
      <c r="AP992" s="198"/>
      <c r="AQ992" s="198"/>
      <c r="AR992" s="198"/>
      <c r="AS992" s="198"/>
      <c r="AT992" s="198"/>
      <c r="AU992" s="198"/>
      <c r="AV992" s="198"/>
      <c r="AW992" s="198"/>
      <c r="AX992" s="198"/>
      <c r="AY992" s="198"/>
      <c r="AZ992" s="198"/>
      <c r="BA992" s="198"/>
      <c r="BB992" s="198"/>
      <c r="BC992" s="198"/>
      <c r="BD992" s="198"/>
    </row>
    <row r="993" spans="3:56" ht="23.25" x14ac:dyDescent="0.2">
      <c r="C993" s="199" t="s">
        <v>41</v>
      </c>
      <c r="D993" s="199"/>
      <c r="E993" s="199"/>
      <c r="F993" s="199"/>
      <c r="G993" s="199"/>
      <c r="H993" s="199"/>
      <c r="I993" s="199"/>
      <c r="J993" s="199"/>
      <c r="K993" s="199"/>
      <c r="L993" s="199"/>
      <c r="M993" s="199"/>
      <c r="N993" s="199"/>
      <c r="O993" s="199"/>
      <c r="P993" s="199"/>
      <c r="Q993" s="199"/>
      <c r="R993" s="199"/>
      <c r="S993" s="199"/>
      <c r="T993" s="199"/>
      <c r="U993" s="199"/>
      <c r="V993" s="199"/>
      <c r="W993" s="199"/>
      <c r="X993" s="199"/>
      <c r="Y993" s="199"/>
      <c r="Z993" s="199"/>
      <c r="AA993" s="199"/>
      <c r="AB993" s="199"/>
      <c r="AC993" s="199"/>
      <c r="AD993" s="199"/>
      <c r="AE993" s="199" t="s">
        <v>42</v>
      </c>
      <c r="AF993" s="199"/>
      <c r="AG993" s="199"/>
      <c r="AH993" s="199"/>
      <c r="AI993" s="199"/>
      <c r="AJ993" s="199"/>
      <c r="AK993" s="199"/>
      <c r="AL993" s="199"/>
      <c r="AM993" s="199"/>
      <c r="AN993" s="199"/>
      <c r="AO993" s="199"/>
      <c r="AP993" s="199"/>
      <c r="AQ993" s="199"/>
      <c r="AR993" s="199"/>
      <c r="AS993" s="199"/>
      <c r="AT993" s="199"/>
      <c r="AU993" s="199"/>
      <c r="AV993" s="199"/>
      <c r="AW993" s="199"/>
      <c r="AX993" s="199"/>
      <c r="AY993" s="199"/>
      <c r="AZ993" s="199"/>
      <c r="BA993" s="199"/>
      <c r="BB993" s="199"/>
      <c r="BC993" s="199"/>
      <c r="BD993" s="199"/>
    </row>
    <row r="994" spans="3:56" x14ac:dyDescent="0.2">
      <c r="C994" s="197" t="s">
        <v>0</v>
      </c>
      <c r="D994" s="197" t="s">
        <v>1</v>
      </c>
      <c r="E994" s="197" t="s">
        <v>2</v>
      </c>
      <c r="F994" s="197" t="s">
        <v>3</v>
      </c>
      <c r="G994" s="197" t="s">
        <v>4</v>
      </c>
      <c r="H994" s="197" t="s">
        <v>5</v>
      </c>
      <c r="I994" s="197" t="s">
        <v>6</v>
      </c>
      <c r="J994" s="197" t="s">
        <v>7</v>
      </c>
      <c r="K994" s="197" t="s">
        <v>8</v>
      </c>
      <c r="L994" s="197" t="s">
        <v>9</v>
      </c>
      <c r="M994" s="197" t="s">
        <v>10</v>
      </c>
      <c r="N994" s="197" t="s">
        <v>11</v>
      </c>
      <c r="O994" s="4"/>
      <c r="P994" s="197" t="s">
        <v>40</v>
      </c>
      <c r="Q994" s="197"/>
      <c r="R994" s="197"/>
      <c r="S994" s="197"/>
      <c r="T994" s="197"/>
      <c r="U994" s="197"/>
      <c r="V994" s="197"/>
      <c r="W994" s="197" t="s">
        <v>13</v>
      </c>
      <c r="X994" s="197" t="s">
        <v>14</v>
      </c>
      <c r="Y994" s="197" t="s">
        <v>15</v>
      </c>
      <c r="Z994" s="197" t="s">
        <v>16</v>
      </c>
      <c r="AA994" s="197" t="s">
        <v>17</v>
      </c>
      <c r="AB994" s="197" t="s">
        <v>18</v>
      </c>
      <c r="AC994" s="197" t="s">
        <v>19</v>
      </c>
      <c r="AD994" s="197" t="s">
        <v>20</v>
      </c>
      <c r="AE994" s="197" t="s">
        <v>21</v>
      </c>
      <c r="AF994" s="197" t="s">
        <v>22</v>
      </c>
      <c r="AG994" s="197" t="s">
        <v>23</v>
      </c>
      <c r="AH994" s="197" t="s">
        <v>24</v>
      </c>
      <c r="AI994" s="197" t="s">
        <v>25</v>
      </c>
      <c r="AJ994" s="197" t="s">
        <v>26</v>
      </c>
      <c r="AK994" s="197" t="s">
        <v>27</v>
      </c>
      <c r="AL994" s="197" t="s">
        <v>28</v>
      </c>
      <c r="AM994" s="197" t="s">
        <v>29</v>
      </c>
      <c r="AN994" s="197" t="s">
        <v>1</v>
      </c>
      <c r="AO994" s="197" t="s">
        <v>30</v>
      </c>
      <c r="AP994" s="5"/>
      <c r="AQ994" s="197" t="s">
        <v>31</v>
      </c>
      <c r="AR994" s="197" t="s">
        <v>32</v>
      </c>
      <c r="AS994" s="197" t="s">
        <v>33</v>
      </c>
      <c r="AT994" s="197" t="s">
        <v>34</v>
      </c>
      <c r="AU994" s="197" t="s">
        <v>35</v>
      </c>
      <c r="AV994" s="197" t="s">
        <v>36</v>
      </c>
      <c r="AW994" s="197"/>
      <c r="AX994" s="197"/>
      <c r="AY994" s="197" t="s">
        <v>37</v>
      </c>
      <c r="AZ994" s="197" t="s">
        <v>38</v>
      </c>
      <c r="BA994" s="5"/>
      <c r="BB994" s="5"/>
      <c r="BC994" s="5"/>
      <c r="BD994" s="197" t="s">
        <v>39</v>
      </c>
    </row>
    <row r="995" spans="3:56" x14ac:dyDescent="0.2">
      <c r="C995" s="197"/>
      <c r="D995" s="197"/>
      <c r="E995" s="197"/>
      <c r="F995" s="197"/>
      <c r="G995" s="197"/>
      <c r="H995" s="197"/>
      <c r="I995" s="197"/>
      <c r="J995" s="197"/>
      <c r="K995" s="197"/>
      <c r="L995" s="197"/>
      <c r="M995" s="197"/>
      <c r="N995" s="197"/>
      <c r="O995" s="4"/>
      <c r="P995" s="3">
        <v>2013</v>
      </c>
      <c r="Q995" s="3">
        <v>2014</v>
      </c>
      <c r="R995" s="3">
        <v>2015</v>
      </c>
      <c r="S995" s="3">
        <v>2016</v>
      </c>
      <c r="T995" s="3"/>
      <c r="U995" s="3"/>
      <c r="V995" s="3" t="s">
        <v>12</v>
      </c>
      <c r="W995" s="197"/>
      <c r="X995" s="197"/>
      <c r="Y995" s="197"/>
      <c r="Z995" s="197"/>
      <c r="AA995" s="197"/>
      <c r="AB995" s="197"/>
      <c r="AC995" s="197"/>
      <c r="AD995" s="197"/>
      <c r="AE995" s="197"/>
      <c r="AF995" s="197"/>
      <c r="AG995" s="197"/>
      <c r="AH995" s="197"/>
      <c r="AI995" s="197"/>
      <c r="AJ995" s="197"/>
      <c r="AK995" s="197"/>
      <c r="AL995" s="197"/>
      <c r="AM995" s="197"/>
      <c r="AN995" s="197"/>
      <c r="AO995" s="197"/>
      <c r="AP995" s="5"/>
      <c r="AQ995" s="197"/>
      <c r="AR995" s="197"/>
      <c r="AS995" s="197"/>
      <c r="AT995" s="197"/>
      <c r="AU995" s="197"/>
      <c r="AV995" s="197"/>
      <c r="AW995" s="197"/>
      <c r="AX995" s="197"/>
      <c r="AY995" s="197"/>
      <c r="AZ995" s="197"/>
      <c r="BA995" s="5"/>
      <c r="BB995" s="5"/>
      <c r="BC995" s="5"/>
      <c r="BD995" s="197"/>
    </row>
    <row r="996" spans="3:56" x14ac:dyDescent="0.2">
      <c r="C996" s="2" t="s">
        <v>45</v>
      </c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  <c r="AH996" s="1"/>
      <c r="AI996" s="1"/>
      <c r="AJ996" s="1"/>
      <c r="AK996" s="1"/>
      <c r="AL996" s="1"/>
      <c r="AM996" s="1"/>
      <c r="AN996" s="1"/>
      <c r="AO996" s="1"/>
      <c r="AP996" s="1"/>
      <c r="AQ996" s="1"/>
      <c r="AR996" s="1"/>
      <c r="AS996" s="1"/>
      <c r="AT996" s="1"/>
      <c r="AU996" s="1"/>
      <c r="AV996" s="1"/>
      <c r="AW996" s="1"/>
      <c r="AX996" s="1"/>
      <c r="AY996" s="1"/>
      <c r="AZ996" s="1"/>
      <c r="BA996" s="1"/>
      <c r="BB996" s="1"/>
      <c r="BC996" s="1"/>
      <c r="BD996" s="1"/>
    </row>
    <row r="997" spans="3:56" x14ac:dyDescent="0.2">
      <c r="C997" s="2" t="s">
        <v>46</v>
      </c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  <c r="AH997" s="1"/>
      <c r="AI997" s="1"/>
      <c r="AJ997" s="1"/>
      <c r="AK997" s="1"/>
      <c r="AL997" s="1"/>
      <c r="AM997" s="1"/>
      <c r="AN997" s="1"/>
      <c r="AO997" s="1"/>
      <c r="AP997" s="1"/>
      <c r="AQ997" s="1"/>
      <c r="AR997" s="1"/>
      <c r="AS997" s="1"/>
      <c r="AT997" s="1"/>
      <c r="AU997" s="1"/>
      <c r="AV997" s="1"/>
      <c r="AW997" s="1"/>
      <c r="AX997" s="1"/>
      <c r="AY997" s="1"/>
      <c r="AZ997" s="1"/>
      <c r="BA997" s="1"/>
      <c r="BB997" s="1"/>
      <c r="BC997" s="1"/>
      <c r="BD997" s="1"/>
    </row>
    <row r="998" spans="3:56" x14ac:dyDescent="0.2">
      <c r="C998" s="2" t="s">
        <v>47</v>
      </c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  <c r="AH998" s="1"/>
      <c r="AI998" s="1"/>
      <c r="AJ998" s="1"/>
      <c r="AK998" s="1"/>
      <c r="AL998" s="1"/>
      <c r="AM998" s="1"/>
      <c r="AN998" s="1"/>
      <c r="AO998" s="1"/>
      <c r="AP998" s="1"/>
      <c r="AQ998" s="1"/>
      <c r="AR998" s="1"/>
      <c r="AS998" s="1"/>
      <c r="AT998" s="1"/>
      <c r="AU998" s="1"/>
      <c r="AV998" s="1"/>
      <c r="AW998" s="1"/>
      <c r="AX998" s="1"/>
      <c r="AY998" s="1"/>
      <c r="AZ998" s="1"/>
      <c r="BA998" s="1"/>
      <c r="BB998" s="1"/>
      <c r="BC998" s="1"/>
      <c r="BD998" s="1"/>
    </row>
    <row r="999" spans="3:56" x14ac:dyDescent="0.2">
      <c r="C999" s="2" t="s">
        <v>48</v>
      </c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  <c r="AH999" s="1"/>
      <c r="AI999" s="1"/>
      <c r="AJ999" s="1"/>
      <c r="AK999" s="1"/>
      <c r="AL999" s="1"/>
      <c r="AM999" s="1"/>
      <c r="AN999" s="1"/>
      <c r="AO999" s="1"/>
      <c r="AP999" s="1"/>
      <c r="AQ999" s="1"/>
      <c r="AR999" s="1"/>
      <c r="AS999" s="1"/>
      <c r="AT999" s="1"/>
      <c r="AU999" s="1"/>
      <c r="AV999" s="1"/>
      <c r="AW999" s="1"/>
      <c r="AX999" s="1"/>
      <c r="AY999" s="1"/>
      <c r="AZ999" s="1"/>
      <c r="BA999" s="1"/>
      <c r="BB999" s="1"/>
      <c r="BC999" s="1"/>
      <c r="BD999" s="1"/>
    </row>
    <row r="1000" spans="3:56" x14ac:dyDescent="0.2">
      <c r="C1000" s="2" t="s">
        <v>49</v>
      </c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  <c r="AH1000" s="1"/>
      <c r="AI1000" s="1"/>
      <c r="AJ1000" s="1"/>
      <c r="AK1000" s="1"/>
      <c r="AL1000" s="1"/>
      <c r="AM1000" s="1"/>
      <c r="AN1000" s="1"/>
      <c r="AO1000" s="1"/>
      <c r="AP1000" s="1"/>
      <c r="AQ1000" s="1"/>
      <c r="AR1000" s="1"/>
      <c r="AS1000" s="1"/>
      <c r="AT1000" s="1"/>
      <c r="AU1000" s="1"/>
      <c r="AV1000" s="1"/>
      <c r="AW1000" s="1"/>
      <c r="AX1000" s="1"/>
      <c r="AY1000" s="1"/>
      <c r="AZ1000" s="1"/>
      <c r="BA1000" s="1"/>
      <c r="BB1000" s="1"/>
      <c r="BC1000" s="1"/>
      <c r="BD1000" s="1"/>
    </row>
    <row r="1001" spans="3:56" x14ac:dyDescent="0.2">
      <c r="C1001" s="2" t="s">
        <v>50</v>
      </c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  <c r="AA1001" s="1"/>
      <c r="AB1001" s="1"/>
      <c r="AC1001" s="1"/>
      <c r="AD1001" s="1"/>
      <c r="AE1001" s="1"/>
      <c r="AF1001" s="1"/>
      <c r="AG1001" s="1"/>
      <c r="AH1001" s="1"/>
      <c r="AI1001" s="1"/>
      <c r="AJ1001" s="1"/>
      <c r="AK1001" s="1"/>
      <c r="AL1001" s="1"/>
      <c r="AM1001" s="1"/>
      <c r="AN1001" s="1"/>
      <c r="AO1001" s="1"/>
      <c r="AP1001" s="1"/>
      <c r="AQ1001" s="1"/>
      <c r="AR1001" s="1"/>
      <c r="AS1001" s="1"/>
      <c r="AT1001" s="1"/>
      <c r="AU1001" s="1"/>
      <c r="AV1001" s="1"/>
      <c r="AW1001" s="1"/>
      <c r="AX1001" s="1"/>
      <c r="AY1001" s="1"/>
      <c r="AZ1001" s="1"/>
      <c r="BA1001" s="1"/>
      <c r="BB1001" s="1"/>
      <c r="BC1001" s="1"/>
      <c r="BD1001" s="1"/>
    </row>
    <row r="1002" spans="3:56" x14ac:dyDescent="0.2">
      <c r="C1002" s="2" t="s">
        <v>51</v>
      </c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  <c r="AA1002" s="1"/>
      <c r="AB1002" s="1"/>
      <c r="AC1002" s="1"/>
      <c r="AD1002" s="1"/>
      <c r="AE1002" s="1"/>
      <c r="AF1002" s="1"/>
      <c r="AG1002" s="1"/>
      <c r="AH1002" s="1"/>
      <c r="AI1002" s="1"/>
      <c r="AJ1002" s="1"/>
      <c r="AK1002" s="1"/>
      <c r="AL1002" s="1"/>
      <c r="AM1002" s="1"/>
      <c r="AN1002" s="1"/>
      <c r="AO1002" s="1"/>
      <c r="AP1002" s="1"/>
      <c r="AQ1002" s="1"/>
      <c r="AR1002" s="1"/>
      <c r="AS1002" s="1"/>
      <c r="AT1002" s="1"/>
      <c r="AU1002" s="1"/>
      <c r="AV1002" s="1"/>
      <c r="AW1002" s="1"/>
      <c r="AX1002" s="1"/>
      <c r="AY1002" s="1"/>
      <c r="AZ1002" s="1"/>
      <c r="BA1002" s="1"/>
      <c r="BB1002" s="1"/>
      <c r="BC1002" s="1"/>
      <c r="BD1002" s="1"/>
    </row>
    <row r="1003" spans="3:56" x14ac:dyDescent="0.2">
      <c r="C1003" s="2" t="s">
        <v>52</v>
      </c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  <c r="AA1003" s="1"/>
      <c r="AB1003" s="1"/>
      <c r="AC1003" s="1"/>
      <c r="AD1003" s="1"/>
      <c r="AE1003" s="1"/>
      <c r="AF1003" s="1"/>
      <c r="AG1003" s="1"/>
      <c r="AH1003" s="1"/>
      <c r="AI1003" s="1"/>
      <c r="AJ1003" s="1"/>
      <c r="AK1003" s="1"/>
      <c r="AL1003" s="1"/>
      <c r="AM1003" s="1"/>
      <c r="AN1003" s="1"/>
      <c r="AO1003" s="1"/>
      <c r="AP1003" s="1"/>
      <c r="AQ1003" s="1"/>
      <c r="AR1003" s="1"/>
      <c r="AS1003" s="1"/>
      <c r="AT1003" s="1"/>
      <c r="AU1003" s="1"/>
      <c r="AV1003" s="1"/>
      <c r="AW1003" s="1"/>
      <c r="AX1003" s="1"/>
      <c r="AY1003" s="1"/>
      <c r="AZ1003" s="1"/>
      <c r="BA1003" s="1"/>
      <c r="BB1003" s="1"/>
      <c r="BC1003" s="1"/>
      <c r="BD1003" s="1"/>
    </row>
    <row r="1004" spans="3:56" x14ac:dyDescent="0.2">
      <c r="C1004" s="2" t="s">
        <v>53</v>
      </c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  <c r="Z1004" s="1"/>
      <c r="AA1004" s="1"/>
      <c r="AB1004" s="1"/>
      <c r="AC1004" s="1"/>
      <c r="AD1004" s="1"/>
      <c r="AE1004" s="1"/>
      <c r="AF1004" s="1"/>
      <c r="AG1004" s="1"/>
      <c r="AH1004" s="1"/>
      <c r="AI1004" s="1"/>
      <c r="AJ1004" s="1"/>
      <c r="AK1004" s="1"/>
      <c r="AL1004" s="1"/>
      <c r="AM1004" s="1"/>
      <c r="AN1004" s="1"/>
      <c r="AO1004" s="1"/>
      <c r="AP1004" s="1"/>
      <c r="AQ1004" s="1"/>
      <c r="AR1004" s="1"/>
      <c r="AS1004" s="1"/>
      <c r="AT1004" s="1"/>
      <c r="AU1004" s="1"/>
      <c r="AV1004" s="1"/>
      <c r="AW1004" s="1"/>
      <c r="AX1004" s="1"/>
      <c r="AY1004" s="1"/>
      <c r="AZ1004" s="1"/>
      <c r="BA1004" s="1"/>
      <c r="BB1004" s="1"/>
      <c r="BC1004" s="1"/>
      <c r="BD1004" s="1"/>
    </row>
    <row r="1005" spans="3:56" x14ac:dyDescent="0.2">
      <c r="C1005" s="2" t="s">
        <v>54</v>
      </c>
      <c r="D1005" s="1"/>
      <c r="E1005" s="1"/>
      <c r="F1005" s="1"/>
      <c r="G1005" s="1"/>
      <c r="H1005" s="1"/>
      <c r="I1005" s="1"/>
      <c r="J1005" s="1"/>
      <c r="K1005" s="1"/>
      <c r="L1005" s="1"/>
      <c r="M1005" s="1"/>
      <c r="N1005" s="1"/>
      <c r="O1005" s="1"/>
      <c r="P1005" s="1"/>
      <c r="Q1005" s="1"/>
      <c r="R1005" s="1"/>
      <c r="S1005" s="1"/>
      <c r="T1005" s="1"/>
      <c r="U1005" s="1"/>
      <c r="V1005" s="1"/>
      <c r="W1005" s="1"/>
      <c r="X1005" s="1"/>
      <c r="Y1005" s="1"/>
      <c r="Z1005" s="1"/>
      <c r="AA1005" s="1"/>
      <c r="AB1005" s="1"/>
      <c r="AC1005" s="1"/>
      <c r="AD1005" s="1"/>
      <c r="AE1005" s="1"/>
      <c r="AF1005" s="1"/>
      <c r="AG1005" s="1"/>
      <c r="AH1005" s="1"/>
      <c r="AI1005" s="1"/>
      <c r="AJ1005" s="1"/>
      <c r="AK1005" s="1"/>
      <c r="AL1005" s="1"/>
      <c r="AM1005" s="1"/>
      <c r="AN1005" s="1"/>
      <c r="AO1005" s="1"/>
      <c r="AP1005" s="1"/>
      <c r="AQ1005" s="1"/>
      <c r="AR1005" s="1"/>
      <c r="AS1005" s="1"/>
      <c r="AT1005" s="1"/>
      <c r="AU1005" s="1"/>
      <c r="AV1005" s="1"/>
      <c r="AW1005" s="1"/>
      <c r="AX1005" s="1"/>
      <c r="AY1005" s="1"/>
      <c r="AZ1005" s="1"/>
      <c r="BA1005" s="1"/>
      <c r="BB1005" s="1"/>
      <c r="BC1005" s="1"/>
      <c r="BD1005" s="1"/>
    </row>
    <row r="1006" spans="3:56" x14ac:dyDescent="0.2">
      <c r="C1006" s="2" t="s">
        <v>55</v>
      </c>
      <c r="D1006" s="1"/>
      <c r="E1006" s="1"/>
      <c r="F1006" s="1"/>
      <c r="G1006" s="1"/>
      <c r="H1006" s="1"/>
      <c r="I1006" s="1"/>
      <c r="J1006" s="1"/>
      <c r="K1006" s="1"/>
      <c r="L1006" s="1"/>
      <c r="M1006" s="1"/>
      <c r="N1006" s="1"/>
      <c r="O1006" s="1"/>
      <c r="P1006" s="1"/>
      <c r="Q1006" s="1"/>
      <c r="R1006" s="1"/>
      <c r="S1006" s="1"/>
      <c r="T1006" s="1"/>
      <c r="U1006" s="1"/>
      <c r="V1006" s="1"/>
      <c r="W1006" s="1"/>
      <c r="X1006" s="1"/>
      <c r="Y1006" s="1"/>
      <c r="Z1006" s="1"/>
      <c r="AA1006" s="1"/>
      <c r="AB1006" s="1"/>
      <c r="AC1006" s="1"/>
      <c r="AD1006" s="1"/>
      <c r="AE1006" s="1"/>
      <c r="AF1006" s="1"/>
      <c r="AG1006" s="1"/>
      <c r="AH1006" s="1"/>
      <c r="AI1006" s="1"/>
      <c r="AJ1006" s="1"/>
      <c r="AK1006" s="1"/>
      <c r="AL1006" s="1"/>
      <c r="AM1006" s="1"/>
      <c r="AN1006" s="1"/>
      <c r="AO1006" s="1"/>
      <c r="AP1006" s="1"/>
      <c r="AQ1006" s="1"/>
      <c r="AR1006" s="1"/>
      <c r="AS1006" s="1"/>
      <c r="AT1006" s="1"/>
      <c r="AU1006" s="1"/>
      <c r="AV1006" s="1"/>
      <c r="AW1006" s="1"/>
      <c r="AX1006" s="1"/>
      <c r="AY1006" s="1"/>
      <c r="AZ1006" s="1"/>
      <c r="BA1006" s="1"/>
      <c r="BB1006" s="1"/>
      <c r="BC1006" s="1"/>
      <c r="BD1006" s="1"/>
    </row>
    <row r="1007" spans="3:56" x14ac:dyDescent="0.2">
      <c r="C1007" s="2" t="s">
        <v>56</v>
      </c>
      <c r="D1007" s="1"/>
      <c r="E1007" s="1"/>
      <c r="F1007" s="1"/>
      <c r="G1007" s="1"/>
      <c r="H1007" s="1"/>
      <c r="I1007" s="1"/>
      <c r="J1007" s="1"/>
      <c r="K1007" s="1"/>
      <c r="L1007" s="1"/>
      <c r="M1007" s="1"/>
      <c r="N1007" s="1"/>
      <c r="O1007" s="1"/>
      <c r="P1007" s="1"/>
      <c r="Q1007" s="1"/>
      <c r="R1007" s="1"/>
      <c r="S1007" s="1"/>
      <c r="T1007" s="1"/>
      <c r="U1007" s="1"/>
      <c r="V1007" s="1"/>
      <c r="W1007" s="1"/>
      <c r="X1007" s="1"/>
      <c r="Y1007" s="1"/>
      <c r="Z1007" s="1"/>
      <c r="AA1007" s="1"/>
      <c r="AB1007" s="1"/>
      <c r="AC1007" s="1"/>
      <c r="AD1007" s="1"/>
      <c r="AE1007" s="1"/>
      <c r="AF1007" s="1"/>
      <c r="AG1007" s="1"/>
      <c r="AH1007" s="1"/>
      <c r="AI1007" s="1"/>
      <c r="AJ1007" s="1"/>
      <c r="AK1007" s="1"/>
      <c r="AL1007" s="1"/>
      <c r="AM1007" s="1"/>
      <c r="AN1007" s="1"/>
      <c r="AO1007" s="1"/>
      <c r="AP1007" s="1"/>
      <c r="AQ1007" s="1"/>
      <c r="AR1007" s="1"/>
      <c r="AS1007" s="1"/>
      <c r="AT1007" s="1"/>
      <c r="AU1007" s="1"/>
      <c r="AV1007" s="1"/>
      <c r="AW1007" s="1"/>
      <c r="AX1007" s="1"/>
      <c r="AY1007" s="1"/>
      <c r="AZ1007" s="1"/>
      <c r="BA1007" s="1"/>
      <c r="BB1007" s="1"/>
      <c r="BC1007" s="1"/>
      <c r="BD1007" s="1"/>
    </row>
    <row r="1008" spans="3:56" x14ac:dyDescent="0.2">
      <c r="C1008" s="2" t="s">
        <v>57</v>
      </c>
      <c r="D1008" s="1"/>
      <c r="E1008" s="1"/>
      <c r="F1008" s="1"/>
      <c r="G1008" s="1"/>
      <c r="H1008" s="1"/>
      <c r="I1008" s="1"/>
      <c r="J1008" s="1"/>
      <c r="K1008" s="1"/>
      <c r="L1008" s="1"/>
      <c r="M1008" s="1"/>
      <c r="N1008" s="1"/>
      <c r="O1008" s="1"/>
      <c r="P1008" s="1"/>
      <c r="Q1008" s="1"/>
      <c r="R1008" s="1"/>
      <c r="S1008" s="1"/>
      <c r="T1008" s="1"/>
      <c r="U1008" s="1"/>
      <c r="V1008" s="1"/>
      <c r="W1008" s="1"/>
      <c r="X1008" s="1"/>
      <c r="Y1008" s="1"/>
      <c r="Z1008" s="1"/>
      <c r="AA1008" s="1"/>
      <c r="AB1008" s="1"/>
      <c r="AC1008" s="1"/>
      <c r="AD1008" s="1"/>
      <c r="AE1008" s="1"/>
      <c r="AF1008" s="1"/>
      <c r="AG1008" s="1"/>
      <c r="AH1008" s="1"/>
      <c r="AI1008" s="1"/>
      <c r="AJ1008" s="1"/>
      <c r="AK1008" s="1"/>
      <c r="AL1008" s="1"/>
      <c r="AM1008" s="1"/>
      <c r="AN1008" s="1"/>
      <c r="AO1008" s="1"/>
      <c r="AP1008" s="1"/>
      <c r="AQ1008" s="1"/>
      <c r="AR1008" s="1"/>
      <c r="AS1008" s="1"/>
      <c r="AT1008" s="1"/>
      <c r="AU1008" s="1"/>
      <c r="AV1008" s="1"/>
      <c r="AW1008" s="1"/>
      <c r="AX1008" s="1"/>
      <c r="AY1008" s="1"/>
      <c r="AZ1008" s="1"/>
      <c r="BA1008" s="1"/>
      <c r="BB1008" s="1"/>
      <c r="BC1008" s="1"/>
      <c r="BD1008" s="1"/>
    </row>
    <row r="1009" spans="3:56" x14ac:dyDescent="0.2">
      <c r="C1009" s="2"/>
      <c r="D1009" s="1"/>
      <c r="E1009" s="1"/>
      <c r="F1009" s="1"/>
      <c r="G1009" s="1"/>
      <c r="H1009" s="1"/>
      <c r="I1009" s="1"/>
      <c r="J1009" s="1"/>
      <c r="K1009" s="1"/>
      <c r="L1009" s="1"/>
      <c r="M1009" s="1"/>
      <c r="N1009" s="1"/>
      <c r="O1009" s="1"/>
      <c r="P1009" s="1"/>
      <c r="Q1009" s="1"/>
      <c r="R1009" s="1"/>
      <c r="S1009" s="1"/>
      <c r="T1009" s="1"/>
      <c r="U1009" s="1"/>
      <c r="V1009" s="1"/>
      <c r="W1009" s="1"/>
      <c r="X1009" s="1"/>
      <c r="Y1009" s="1"/>
      <c r="Z1009" s="1"/>
      <c r="AA1009" s="1"/>
      <c r="AB1009" s="1"/>
      <c r="AC1009" s="1"/>
      <c r="AD1009" s="1"/>
      <c r="AE1009" s="1"/>
      <c r="AF1009" s="1"/>
      <c r="AG1009" s="1"/>
      <c r="AH1009" s="1"/>
      <c r="AI1009" s="1"/>
      <c r="AJ1009" s="1"/>
      <c r="AK1009" s="1"/>
      <c r="AL1009" s="1"/>
      <c r="AM1009" s="1"/>
      <c r="AN1009" s="1"/>
      <c r="AO1009" s="1"/>
      <c r="AP1009" s="1"/>
      <c r="AQ1009" s="1"/>
      <c r="AR1009" s="1"/>
      <c r="AS1009" s="1"/>
      <c r="AT1009" s="1"/>
      <c r="AU1009" s="1"/>
      <c r="AV1009" s="1"/>
      <c r="AW1009" s="1"/>
      <c r="AX1009" s="1"/>
      <c r="AY1009" s="1"/>
      <c r="AZ1009" s="1"/>
      <c r="BA1009" s="1"/>
      <c r="BB1009" s="1"/>
      <c r="BC1009" s="1"/>
      <c r="BD1009" s="1"/>
    </row>
    <row r="1010" spans="3:56" x14ac:dyDescent="0.2">
      <c r="C1010" s="2"/>
      <c r="D1010" s="1"/>
      <c r="E1010" s="1"/>
      <c r="F1010" s="1"/>
      <c r="G1010" s="1"/>
      <c r="H1010" s="1"/>
      <c r="I1010" s="1"/>
      <c r="J1010" s="1"/>
      <c r="K1010" s="1"/>
      <c r="L1010" s="1"/>
      <c r="M1010" s="1"/>
      <c r="N1010" s="1"/>
      <c r="O1010" s="1"/>
      <c r="P1010" s="1"/>
      <c r="Q1010" s="1"/>
      <c r="R1010" s="1"/>
      <c r="S1010" s="1"/>
      <c r="T1010" s="1"/>
      <c r="U1010" s="1"/>
      <c r="V1010" s="1"/>
      <c r="W1010" s="1"/>
      <c r="X1010" s="1"/>
      <c r="Y1010" s="1"/>
      <c r="Z1010" s="1"/>
      <c r="AA1010" s="1"/>
      <c r="AB1010" s="1"/>
      <c r="AC1010" s="1"/>
      <c r="AD1010" s="1"/>
      <c r="AE1010" s="1"/>
      <c r="AF1010" s="1"/>
      <c r="AG1010" s="1"/>
      <c r="AH1010" s="1"/>
      <c r="AI1010" s="1"/>
      <c r="AJ1010" s="1"/>
      <c r="AK1010" s="1"/>
      <c r="AL1010" s="1"/>
      <c r="AM1010" s="1"/>
      <c r="AN1010" s="1"/>
      <c r="AO1010" s="1"/>
      <c r="AP1010" s="1"/>
      <c r="AQ1010" s="1"/>
      <c r="AR1010" s="1"/>
      <c r="AS1010" s="1"/>
      <c r="AT1010" s="1"/>
      <c r="AU1010" s="1"/>
      <c r="AV1010" s="1"/>
      <c r="AW1010" s="1"/>
      <c r="AX1010" s="1"/>
      <c r="AY1010" s="1"/>
      <c r="AZ1010" s="1"/>
      <c r="BA1010" s="1"/>
      <c r="BB1010" s="1"/>
      <c r="BC1010" s="1"/>
      <c r="BD1010" s="1"/>
    </row>
  </sheetData>
  <mergeCells count="2074">
    <mergeCell ref="AI6:AI7"/>
    <mergeCell ref="AJ6:AJ7"/>
    <mergeCell ref="AK6:AK7"/>
    <mergeCell ref="AL6:AL7"/>
    <mergeCell ref="K6:K7"/>
    <mergeCell ref="L6:L7"/>
    <mergeCell ref="M6:M7"/>
    <mergeCell ref="N6:N7"/>
    <mergeCell ref="P6:V6"/>
    <mergeCell ref="W6:W7"/>
    <mergeCell ref="X6:X7"/>
    <mergeCell ref="Y6:Y7"/>
    <mergeCell ref="Z6:Z7"/>
    <mergeCell ref="AA6:AA7"/>
    <mergeCell ref="AB6:AB7"/>
    <mergeCell ref="AC6:AC7"/>
    <mergeCell ref="AD6:AD7"/>
    <mergeCell ref="AE6:AE7"/>
    <mergeCell ref="AF6:AF7"/>
    <mergeCell ref="AG6:AG7"/>
    <mergeCell ref="AH6:AH7"/>
    <mergeCell ref="AM6:AM7"/>
    <mergeCell ref="AX6:AX7"/>
    <mergeCell ref="AY6:AY7"/>
    <mergeCell ref="AZ6:AZ7"/>
    <mergeCell ref="AN6:AN7"/>
    <mergeCell ref="AO6:AO7"/>
    <mergeCell ref="AQ6:AQ7"/>
    <mergeCell ref="AR6:AR7"/>
    <mergeCell ref="AS6:AS7"/>
    <mergeCell ref="AT6:AT7"/>
    <mergeCell ref="AP6:AP7"/>
    <mergeCell ref="BD6:BD7"/>
    <mergeCell ref="C5:AD5"/>
    <mergeCell ref="AE5:BD5"/>
    <mergeCell ref="C3:BD4"/>
    <mergeCell ref="C27:BD28"/>
    <mergeCell ref="C29:AD29"/>
    <mergeCell ref="AE29:BD29"/>
    <mergeCell ref="AU6:AU7"/>
    <mergeCell ref="AV6:AV7"/>
    <mergeCell ref="AW6:AW7"/>
    <mergeCell ref="BA6:BA7"/>
    <mergeCell ref="BB6:BB7"/>
    <mergeCell ref="BC6:BC7"/>
    <mergeCell ref="C6:C7"/>
    <mergeCell ref="D6:D7"/>
    <mergeCell ref="E6:E7"/>
    <mergeCell ref="F6:F7"/>
    <mergeCell ref="G6:G7"/>
    <mergeCell ref="H6:H7"/>
    <mergeCell ref="I6:I7"/>
    <mergeCell ref="J6:J7"/>
    <mergeCell ref="C30:C31"/>
    <mergeCell ref="D30:D31"/>
    <mergeCell ref="E30:E31"/>
    <mergeCell ref="F30:F31"/>
    <mergeCell ref="G30:G31"/>
    <mergeCell ref="H30:H31"/>
    <mergeCell ref="I30:I31"/>
    <mergeCell ref="J30:J31"/>
    <mergeCell ref="K30:K31"/>
    <mergeCell ref="L30:L31"/>
    <mergeCell ref="M30:M31"/>
    <mergeCell ref="N30:N31"/>
    <mergeCell ref="P30:V30"/>
    <mergeCell ref="W30:W31"/>
    <mergeCell ref="X30:X31"/>
    <mergeCell ref="Y30:Y31"/>
    <mergeCell ref="Z30:Z31"/>
    <mergeCell ref="AA30:AA31"/>
    <mergeCell ref="AB30:AB31"/>
    <mergeCell ref="AC30:AC31"/>
    <mergeCell ref="AD30:AD31"/>
    <mergeCell ref="AE30:AE31"/>
    <mergeCell ref="AF30:AF31"/>
    <mergeCell ref="AG30:AG31"/>
    <mergeCell ref="AH30:AH31"/>
    <mergeCell ref="AI30:AI31"/>
    <mergeCell ref="AJ30:AJ31"/>
    <mergeCell ref="AK30:AK31"/>
    <mergeCell ref="AL30:AL31"/>
    <mergeCell ref="AM30:AM31"/>
    <mergeCell ref="AN30:AN31"/>
    <mergeCell ref="AO30:AO31"/>
    <mergeCell ref="AQ30:AQ31"/>
    <mergeCell ref="AR30:AR31"/>
    <mergeCell ref="AS30:AS31"/>
    <mergeCell ref="AT30:AT31"/>
    <mergeCell ref="AU30:AU31"/>
    <mergeCell ref="AV30:AV31"/>
    <mergeCell ref="AW30:AW31"/>
    <mergeCell ref="AX30:AX31"/>
    <mergeCell ref="AY30:AY31"/>
    <mergeCell ref="AZ30:AZ31"/>
    <mergeCell ref="BD30:BD31"/>
    <mergeCell ref="C50:BD51"/>
    <mergeCell ref="C52:AD52"/>
    <mergeCell ref="AE52:BD52"/>
    <mergeCell ref="C53:C54"/>
    <mergeCell ref="D53:D54"/>
    <mergeCell ref="E53:E54"/>
    <mergeCell ref="F53:F54"/>
    <mergeCell ref="G53:G54"/>
    <mergeCell ref="H53:H54"/>
    <mergeCell ref="I53:I54"/>
    <mergeCell ref="J53:J54"/>
    <mergeCell ref="K53:K54"/>
    <mergeCell ref="L53:L54"/>
    <mergeCell ref="M53:M54"/>
    <mergeCell ref="N53:N54"/>
    <mergeCell ref="P53:V53"/>
    <mergeCell ref="W53:W54"/>
    <mergeCell ref="X53:X54"/>
    <mergeCell ref="Y53:Y54"/>
    <mergeCell ref="Z53:Z54"/>
    <mergeCell ref="AA53:AA54"/>
    <mergeCell ref="AB53:AB54"/>
    <mergeCell ref="AC53:AC54"/>
    <mergeCell ref="AD53:AD54"/>
    <mergeCell ref="AE53:AE54"/>
    <mergeCell ref="AF53:AF54"/>
    <mergeCell ref="AG53:AG54"/>
    <mergeCell ref="AH53:AH54"/>
    <mergeCell ref="AI53:AI54"/>
    <mergeCell ref="AJ53:AJ54"/>
    <mergeCell ref="AK53:AK54"/>
    <mergeCell ref="AL53:AL54"/>
    <mergeCell ref="AM53:AM54"/>
    <mergeCell ref="AN53:AN54"/>
    <mergeCell ref="AO53:AO54"/>
    <mergeCell ref="AQ53:AQ54"/>
    <mergeCell ref="AR53:AR54"/>
    <mergeCell ref="AS53:AS54"/>
    <mergeCell ref="AT53:AT54"/>
    <mergeCell ref="AU53:AU54"/>
    <mergeCell ref="AV53:AV54"/>
    <mergeCell ref="AW53:AW54"/>
    <mergeCell ref="AX53:AX54"/>
    <mergeCell ref="AY53:AY54"/>
    <mergeCell ref="AZ53:AZ54"/>
    <mergeCell ref="BD53:BD54"/>
    <mergeCell ref="C73:BD74"/>
    <mergeCell ref="C75:AD75"/>
    <mergeCell ref="AE75:BD75"/>
    <mergeCell ref="C76:C77"/>
    <mergeCell ref="D76:D77"/>
    <mergeCell ref="E76:E77"/>
    <mergeCell ref="F76:F77"/>
    <mergeCell ref="G76:G77"/>
    <mergeCell ref="H76:H77"/>
    <mergeCell ref="I76:I77"/>
    <mergeCell ref="J76:J77"/>
    <mergeCell ref="K76:K77"/>
    <mergeCell ref="L76:L77"/>
    <mergeCell ref="M76:M77"/>
    <mergeCell ref="N76:N77"/>
    <mergeCell ref="P76:V76"/>
    <mergeCell ref="W76:W77"/>
    <mergeCell ref="X76:X77"/>
    <mergeCell ref="Y76:Y77"/>
    <mergeCell ref="Z76:Z77"/>
    <mergeCell ref="AA76:AA77"/>
    <mergeCell ref="AB76:AB77"/>
    <mergeCell ref="AC76:AC77"/>
    <mergeCell ref="AD76:AD77"/>
    <mergeCell ref="AE76:AE77"/>
    <mergeCell ref="AF76:AF77"/>
    <mergeCell ref="AG76:AG77"/>
    <mergeCell ref="AH76:AH77"/>
    <mergeCell ref="AI76:AI77"/>
    <mergeCell ref="AJ76:AJ77"/>
    <mergeCell ref="AK76:AK77"/>
    <mergeCell ref="AL76:AL77"/>
    <mergeCell ref="AM76:AM77"/>
    <mergeCell ref="AN76:AN77"/>
    <mergeCell ref="AO76:AO77"/>
    <mergeCell ref="AQ76:AQ77"/>
    <mergeCell ref="AR76:AR77"/>
    <mergeCell ref="AS76:AS77"/>
    <mergeCell ref="AT76:AT77"/>
    <mergeCell ref="AU76:AU77"/>
    <mergeCell ref="AV76:AV77"/>
    <mergeCell ref="AW76:AW77"/>
    <mergeCell ref="AX76:AX77"/>
    <mergeCell ref="AY76:AY77"/>
    <mergeCell ref="AZ76:AZ77"/>
    <mergeCell ref="BD76:BD77"/>
    <mergeCell ref="C96:BD97"/>
    <mergeCell ref="C98:AD98"/>
    <mergeCell ref="AE98:BD98"/>
    <mergeCell ref="C99:C100"/>
    <mergeCell ref="D99:D100"/>
    <mergeCell ref="E99:E100"/>
    <mergeCell ref="F99:F100"/>
    <mergeCell ref="G99:G100"/>
    <mergeCell ref="H99:H100"/>
    <mergeCell ref="I99:I100"/>
    <mergeCell ref="J99:J100"/>
    <mergeCell ref="K99:K100"/>
    <mergeCell ref="L99:L100"/>
    <mergeCell ref="M99:M100"/>
    <mergeCell ref="N99:N100"/>
    <mergeCell ref="P99:V99"/>
    <mergeCell ref="W99:W100"/>
    <mergeCell ref="X99:X100"/>
    <mergeCell ref="Y99:Y100"/>
    <mergeCell ref="Z99:Z100"/>
    <mergeCell ref="AA99:AA100"/>
    <mergeCell ref="AB99:AB100"/>
    <mergeCell ref="AC99:AC100"/>
    <mergeCell ref="AD99:AD100"/>
    <mergeCell ref="AE99:AE100"/>
    <mergeCell ref="AF99:AF100"/>
    <mergeCell ref="AG99:AG100"/>
    <mergeCell ref="AH99:AH100"/>
    <mergeCell ref="AI99:AI100"/>
    <mergeCell ref="AJ99:AJ100"/>
    <mergeCell ref="AK99:AK100"/>
    <mergeCell ref="AL99:AL100"/>
    <mergeCell ref="AM99:AM100"/>
    <mergeCell ref="AN99:AN100"/>
    <mergeCell ref="AO99:AO100"/>
    <mergeCell ref="AQ99:AQ100"/>
    <mergeCell ref="AR99:AR100"/>
    <mergeCell ref="AS99:AS100"/>
    <mergeCell ref="AT99:AT100"/>
    <mergeCell ref="AU99:AU100"/>
    <mergeCell ref="AV99:AV100"/>
    <mergeCell ref="AW99:AW100"/>
    <mergeCell ref="AX99:AX100"/>
    <mergeCell ref="AY99:AY100"/>
    <mergeCell ref="AZ99:AZ100"/>
    <mergeCell ref="BD99:BD100"/>
    <mergeCell ref="C119:BD120"/>
    <mergeCell ref="C121:AD121"/>
    <mergeCell ref="AE121:BD121"/>
    <mergeCell ref="C122:C123"/>
    <mergeCell ref="D122:D123"/>
    <mergeCell ref="E122:E123"/>
    <mergeCell ref="F122:F123"/>
    <mergeCell ref="G122:G123"/>
    <mergeCell ref="H122:H123"/>
    <mergeCell ref="I122:I123"/>
    <mergeCell ref="J122:J123"/>
    <mergeCell ref="K122:K123"/>
    <mergeCell ref="L122:L123"/>
    <mergeCell ref="M122:M123"/>
    <mergeCell ref="N122:N123"/>
    <mergeCell ref="P122:V122"/>
    <mergeCell ref="W122:W123"/>
    <mergeCell ref="X122:X123"/>
    <mergeCell ref="Y122:Y123"/>
    <mergeCell ref="Z122:Z123"/>
    <mergeCell ref="AA122:AA123"/>
    <mergeCell ref="AB122:AB123"/>
    <mergeCell ref="AC122:AC123"/>
    <mergeCell ref="AD122:AD123"/>
    <mergeCell ref="AE122:AE123"/>
    <mergeCell ref="AF122:AF123"/>
    <mergeCell ref="AG122:AG123"/>
    <mergeCell ref="AH122:AH123"/>
    <mergeCell ref="AI122:AI123"/>
    <mergeCell ref="AJ122:AJ123"/>
    <mergeCell ref="AK122:AK123"/>
    <mergeCell ref="AL122:AL123"/>
    <mergeCell ref="AM122:AM123"/>
    <mergeCell ref="AN122:AN123"/>
    <mergeCell ref="AO122:AO123"/>
    <mergeCell ref="AQ122:AQ123"/>
    <mergeCell ref="AR122:AR123"/>
    <mergeCell ref="AS122:AS123"/>
    <mergeCell ref="AT122:AT123"/>
    <mergeCell ref="AU122:AU123"/>
    <mergeCell ref="AV122:AV123"/>
    <mergeCell ref="AW122:AW123"/>
    <mergeCell ref="AX122:AX123"/>
    <mergeCell ref="AY122:AY123"/>
    <mergeCell ref="AZ122:AZ123"/>
    <mergeCell ref="BD122:BD123"/>
    <mergeCell ref="C142:BD143"/>
    <mergeCell ref="C144:AD144"/>
    <mergeCell ref="AE144:BD144"/>
    <mergeCell ref="C145:C146"/>
    <mergeCell ref="D145:D146"/>
    <mergeCell ref="E145:E146"/>
    <mergeCell ref="F145:F146"/>
    <mergeCell ref="G145:G146"/>
    <mergeCell ref="H145:H146"/>
    <mergeCell ref="I145:I146"/>
    <mergeCell ref="J145:J146"/>
    <mergeCell ref="K145:K146"/>
    <mergeCell ref="L145:L146"/>
    <mergeCell ref="M145:M146"/>
    <mergeCell ref="N145:N146"/>
    <mergeCell ref="P145:V145"/>
    <mergeCell ref="W145:W146"/>
    <mergeCell ref="X145:X146"/>
    <mergeCell ref="Y145:Y146"/>
    <mergeCell ref="Z145:Z146"/>
    <mergeCell ref="AA145:AA146"/>
    <mergeCell ref="AB145:AB146"/>
    <mergeCell ref="AC145:AC146"/>
    <mergeCell ref="AD145:AD146"/>
    <mergeCell ref="AE145:AE146"/>
    <mergeCell ref="AF145:AF146"/>
    <mergeCell ref="AG145:AG146"/>
    <mergeCell ref="AH145:AH146"/>
    <mergeCell ref="AI145:AI146"/>
    <mergeCell ref="AJ145:AJ146"/>
    <mergeCell ref="AK145:AK146"/>
    <mergeCell ref="AL145:AL146"/>
    <mergeCell ref="AM145:AM146"/>
    <mergeCell ref="AN145:AN146"/>
    <mergeCell ref="AO145:AO146"/>
    <mergeCell ref="AQ145:AQ146"/>
    <mergeCell ref="AR145:AR146"/>
    <mergeCell ref="AS145:AS146"/>
    <mergeCell ref="AT145:AT146"/>
    <mergeCell ref="AU145:AU146"/>
    <mergeCell ref="AV145:AV146"/>
    <mergeCell ref="AW145:AW146"/>
    <mergeCell ref="AX145:AX146"/>
    <mergeCell ref="AY145:AY146"/>
    <mergeCell ref="AZ145:AZ146"/>
    <mergeCell ref="BD145:BD146"/>
    <mergeCell ref="C165:BD166"/>
    <mergeCell ref="C167:AD167"/>
    <mergeCell ref="AE167:BD167"/>
    <mergeCell ref="C168:C169"/>
    <mergeCell ref="D168:D169"/>
    <mergeCell ref="E168:E169"/>
    <mergeCell ref="F168:F169"/>
    <mergeCell ref="G168:G169"/>
    <mergeCell ref="H168:H169"/>
    <mergeCell ref="I168:I169"/>
    <mergeCell ref="J168:J169"/>
    <mergeCell ref="K168:K169"/>
    <mergeCell ref="L168:L169"/>
    <mergeCell ref="M168:M169"/>
    <mergeCell ref="N168:N169"/>
    <mergeCell ref="P168:V168"/>
    <mergeCell ref="W168:W169"/>
    <mergeCell ref="X168:X169"/>
    <mergeCell ref="Y168:Y169"/>
    <mergeCell ref="Z168:Z169"/>
    <mergeCell ref="AA168:AA169"/>
    <mergeCell ref="AB168:AB169"/>
    <mergeCell ref="AC168:AC169"/>
    <mergeCell ref="AD168:AD169"/>
    <mergeCell ref="AE168:AE169"/>
    <mergeCell ref="AF168:AF169"/>
    <mergeCell ref="AG168:AG169"/>
    <mergeCell ref="AH168:AH169"/>
    <mergeCell ref="AI168:AI169"/>
    <mergeCell ref="AJ168:AJ169"/>
    <mergeCell ref="AK168:AK169"/>
    <mergeCell ref="AL168:AL169"/>
    <mergeCell ref="AM168:AM169"/>
    <mergeCell ref="AN168:AN169"/>
    <mergeCell ref="AO168:AO169"/>
    <mergeCell ref="AQ168:AQ169"/>
    <mergeCell ref="AR168:AR169"/>
    <mergeCell ref="AS168:AS169"/>
    <mergeCell ref="AT168:AT169"/>
    <mergeCell ref="AU168:AU169"/>
    <mergeCell ref="AV168:AV169"/>
    <mergeCell ref="AW168:AW169"/>
    <mergeCell ref="AX168:AX169"/>
    <mergeCell ref="AY168:AY169"/>
    <mergeCell ref="AZ168:AZ169"/>
    <mergeCell ref="BD168:BD169"/>
    <mergeCell ref="C188:BD189"/>
    <mergeCell ref="C190:AD190"/>
    <mergeCell ref="AE190:BD190"/>
    <mergeCell ref="C191:C192"/>
    <mergeCell ref="D191:D192"/>
    <mergeCell ref="E191:E192"/>
    <mergeCell ref="F191:F192"/>
    <mergeCell ref="G191:G192"/>
    <mergeCell ref="H191:H192"/>
    <mergeCell ref="I191:I192"/>
    <mergeCell ref="J191:J192"/>
    <mergeCell ref="K191:K192"/>
    <mergeCell ref="L191:L192"/>
    <mergeCell ref="M191:M192"/>
    <mergeCell ref="N191:N192"/>
    <mergeCell ref="P191:V191"/>
    <mergeCell ref="W191:W192"/>
    <mergeCell ref="X191:X192"/>
    <mergeCell ref="Y191:Y192"/>
    <mergeCell ref="Z191:Z192"/>
    <mergeCell ref="AA191:AA192"/>
    <mergeCell ref="AB191:AB192"/>
    <mergeCell ref="AC191:AC192"/>
    <mergeCell ref="AD191:AD192"/>
    <mergeCell ref="AE191:AE192"/>
    <mergeCell ref="AF191:AF192"/>
    <mergeCell ref="AG191:AG192"/>
    <mergeCell ref="AH191:AH192"/>
    <mergeCell ref="AI191:AI192"/>
    <mergeCell ref="AJ191:AJ192"/>
    <mergeCell ref="AK191:AK192"/>
    <mergeCell ref="AL191:AL192"/>
    <mergeCell ref="AM191:AM192"/>
    <mergeCell ref="AN191:AN192"/>
    <mergeCell ref="AO191:AO192"/>
    <mergeCell ref="AQ191:AQ192"/>
    <mergeCell ref="AR191:AR192"/>
    <mergeCell ref="AS191:AS192"/>
    <mergeCell ref="AT191:AT192"/>
    <mergeCell ref="AU191:AU192"/>
    <mergeCell ref="AV191:AV192"/>
    <mergeCell ref="AW191:AW192"/>
    <mergeCell ref="AX191:AX192"/>
    <mergeCell ref="AY191:AY192"/>
    <mergeCell ref="AZ191:AZ192"/>
    <mergeCell ref="BD191:BD192"/>
    <mergeCell ref="C211:BD212"/>
    <mergeCell ref="C213:AD213"/>
    <mergeCell ref="AE213:BD213"/>
    <mergeCell ref="C214:C215"/>
    <mergeCell ref="D214:D215"/>
    <mergeCell ref="E214:E215"/>
    <mergeCell ref="F214:F215"/>
    <mergeCell ref="G214:G215"/>
    <mergeCell ref="H214:H215"/>
    <mergeCell ref="I214:I215"/>
    <mergeCell ref="J214:J215"/>
    <mergeCell ref="K214:K215"/>
    <mergeCell ref="L214:L215"/>
    <mergeCell ref="M214:M215"/>
    <mergeCell ref="N214:N215"/>
    <mergeCell ref="P214:V214"/>
    <mergeCell ref="W214:W215"/>
    <mergeCell ref="X214:X215"/>
    <mergeCell ref="Y214:Y215"/>
    <mergeCell ref="Z214:Z215"/>
    <mergeCell ref="AA214:AA215"/>
    <mergeCell ref="AB214:AB215"/>
    <mergeCell ref="AC214:AC215"/>
    <mergeCell ref="AD214:AD215"/>
    <mergeCell ref="AE214:AE215"/>
    <mergeCell ref="AF214:AF215"/>
    <mergeCell ref="AG214:AG215"/>
    <mergeCell ref="AH214:AH215"/>
    <mergeCell ref="AI214:AI215"/>
    <mergeCell ref="AJ214:AJ215"/>
    <mergeCell ref="AK214:AK215"/>
    <mergeCell ref="AL214:AL215"/>
    <mergeCell ref="AM214:AM215"/>
    <mergeCell ref="AN214:AN215"/>
    <mergeCell ref="AO214:AO215"/>
    <mergeCell ref="AQ214:AQ215"/>
    <mergeCell ref="AR214:AR215"/>
    <mergeCell ref="AS214:AS215"/>
    <mergeCell ref="AT214:AT215"/>
    <mergeCell ref="AU214:AU215"/>
    <mergeCell ref="AV214:AV215"/>
    <mergeCell ref="AW214:AW215"/>
    <mergeCell ref="AX214:AX215"/>
    <mergeCell ref="AY214:AY215"/>
    <mergeCell ref="AZ214:AZ215"/>
    <mergeCell ref="BD214:BD215"/>
    <mergeCell ref="C234:BD235"/>
    <mergeCell ref="C236:AD236"/>
    <mergeCell ref="AE236:BD236"/>
    <mergeCell ref="C237:C238"/>
    <mergeCell ref="D237:D238"/>
    <mergeCell ref="E237:E238"/>
    <mergeCell ref="F237:F238"/>
    <mergeCell ref="G237:G238"/>
    <mergeCell ref="H237:H238"/>
    <mergeCell ref="I237:I238"/>
    <mergeCell ref="J237:J238"/>
    <mergeCell ref="K237:K238"/>
    <mergeCell ref="L237:L238"/>
    <mergeCell ref="M237:M238"/>
    <mergeCell ref="N237:N238"/>
    <mergeCell ref="P237:V237"/>
    <mergeCell ref="W237:W238"/>
    <mergeCell ref="X237:X238"/>
    <mergeCell ref="Y237:Y238"/>
    <mergeCell ref="Z237:Z238"/>
    <mergeCell ref="AA237:AA238"/>
    <mergeCell ref="AB237:AB238"/>
    <mergeCell ref="AC237:AC238"/>
    <mergeCell ref="AD237:AD238"/>
    <mergeCell ref="AE237:AE238"/>
    <mergeCell ref="AF237:AF238"/>
    <mergeCell ref="AG237:AG238"/>
    <mergeCell ref="AH237:AH238"/>
    <mergeCell ref="AI237:AI238"/>
    <mergeCell ref="AJ237:AJ238"/>
    <mergeCell ref="AK237:AK238"/>
    <mergeCell ref="AL237:AL238"/>
    <mergeCell ref="AM237:AM238"/>
    <mergeCell ref="AN237:AN238"/>
    <mergeCell ref="AO237:AO238"/>
    <mergeCell ref="AQ237:AQ238"/>
    <mergeCell ref="AR237:AR238"/>
    <mergeCell ref="AS237:AS238"/>
    <mergeCell ref="AT237:AT238"/>
    <mergeCell ref="AU237:AU238"/>
    <mergeCell ref="AV237:AV238"/>
    <mergeCell ref="AW237:AW238"/>
    <mergeCell ref="AX237:AX238"/>
    <mergeCell ref="AY237:AY238"/>
    <mergeCell ref="AZ237:AZ238"/>
    <mergeCell ref="BD237:BD238"/>
    <mergeCell ref="C256:BD257"/>
    <mergeCell ref="C258:AD258"/>
    <mergeCell ref="AE258:BD258"/>
    <mergeCell ref="C259:C260"/>
    <mergeCell ref="D259:D260"/>
    <mergeCell ref="E259:E260"/>
    <mergeCell ref="F259:F260"/>
    <mergeCell ref="G259:G260"/>
    <mergeCell ref="H259:H260"/>
    <mergeCell ref="I259:I260"/>
    <mergeCell ref="J259:J260"/>
    <mergeCell ref="K259:K260"/>
    <mergeCell ref="L259:L260"/>
    <mergeCell ref="M259:M260"/>
    <mergeCell ref="N259:N260"/>
    <mergeCell ref="P259:V259"/>
    <mergeCell ref="W259:W260"/>
    <mergeCell ref="X259:X260"/>
    <mergeCell ref="Y259:Y260"/>
    <mergeCell ref="Z259:Z260"/>
    <mergeCell ref="AA259:AA260"/>
    <mergeCell ref="AB259:AB260"/>
    <mergeCell ref="AC259:AC260"/>
    <mergeCell ref="AD259:AD260"/>
    <mergeCell ref="AE259:AE260"/>
    <mergeCell ref="AF259:AF260"/>
    <mergeCell ref="AG259:AG260"/>
    <mergeCell ref="AH259:AH260"/>
    <mergeCell ref="AI259:AI260"/>
    <mergeCell ref="AJ259:AJ260"/>
    <mergeCell ref="AK259:AK260"/>
    <mergeCell ref="AL259:AL260"/>
    <mergeCell ref="AM259:AM260"/>
    <mergeCell ref="AN259:AN260"/>
    <mergeCell ref="AO259:AO260"/>
    <mergeCell ref="AQ259:AQ260"/>
    <mergeCell ref="AR259:AR260"/>
    <mergeCell ref="AS259:AS260"/>
    <mergeCell ref="AT259:AT260"/>
    <mergeCell ref="AU259:AU260"/>
    <mergeCell ref="AV259:AV260"/>
    <mergeCell ref="AW259:AW260"/>
    <mergeCell ref="AX259:AX260"/>
    <mergeCell ref="AY259:AY260"/>
    <mergeCell ref="AZ259:AZ260"/>
    <mergeCell ref="BD259:BD260"/>
    <mergeCell ref="C279:BD280"/>
    <mergeCell ref="C281:AD281"/>
    <mergeCell ref="AE281:BD281"/>
    <mergeCell ref="C282:C283"/>
    <mergeCell ref="D282:D283"/>
    <mergeCell ref="E282:E283"/>
    <mergeCell ref="F282:F283"/>
    <mergeCell ref="G282:G283"/>
    <mergeCell ref="H282:H283"/>
    <mergeCell ref="I282:I283"/>
    <mergeCell ref="J282:J283"/>
    <mergeCell ref="K282:K283"/>
    <mergeCell ref="L282:L283"/>
    <mergeCell ref="M282:M283"/>
    <mergeCell ref="N282:N283"/>
    <mergeCell ref="P282:V282"/>
    <mergeCell ref="W282:W283"/>
    <mergeCell ref="X282:X283"/>
    <mergeCell ref="Y282:Y283"/>
    <mergeCell ref="Z282:Z283"/>
    <mergeCell ref="AA282:AA283"/>
    <mergeCell ref="AB282:AB283"/>
    <mergeCell ref="AC282:AC283"/>
    <mergeCell ref="AD282:AD283"/>
    <mergeCell ref="AE282:AE283"/>
    <mergeCell ref="AF282:AF283"/>
    <mergeCell ref="AG282:AG283"/>
    <mergeCell ref="AH282:AH283"/>
    <mergeCell ref="AI282:AI283"/>
    <mergeCell ref="AJ282:AJ283"/>
    <mergeCell ref="AK282:AK283"/>
    <mergeCell ref="AL282:AL283"/>
    <mergeCell ref="AM282:AM283"/>
    <mergeCell ref="AN282:AN283"/>
    <mergeCell ref="AO282:AO283"/>
    <mergeCell ref="AQ282:AQ283"/>
    <mergeCell ref="AR282:AR283"/>
    <mergeCell ref="AS282:AS283"/>
    <mergeCell ref="AT282:AT283"/>
    <mergeCell ref="AU282:AU283"/>
    <mergeCell ref="AV282:AV283"/>
    <mergeCell ref="AW282:AW283"/>
    <mergeCell ref="AX282:AX283"/>
    <mergeCell ref="AY282:AY283"/>
    <mergeCell ref="AZ282:AZ283"/>
    <mergeCell ref="BD282:BD283"/>
    <mergeCell ref="C302:BD303"/>
    <mergeCell ref="C304:AD304"/>
    <mergeCell ref="AE304:BD304"/>
    <mergeCell ref="C305:C306"/>
    <mergeCell ref="D305:D306"/>
    <mergeCell ref="E305:E306"/>
    <mergeCell ref="F305:F306"/>
    <mergeCell ref="G305:G306"/>
    <mergeCell ref="H305:H306"/>
    <mergeCell ref="I305:I306"/>
    <mergeCell ref="J305:J306"/>
    <mergeCell ref="K305:K306"/>
    <mergeCell ref="L305:L306"/>
    <mergeCell ref="M305:M306"/>
    <mergeCell ref="N305:N306"/>
    <mergeCell ref="P305:V305"/>
    <mergeCell ref="W305:W306"/>
    <mergeCell ref="X305:X306"/>
    <mergeCell ref="Y305:Y306"/>
    <mergeCell ref="Z305:Z306"/>
    <mergeCell ref="AA305:AA306"/>
    <mergeCell ref="AB305:AB306"/>
    <mergeCell ref="AC305:AC306"/>
    <mergeCell ref="AD305:AD306"/>
    <mergeCell ref="AE305:AE306"/>
    <mergeCell ref="AF305:AF306"/>
    <mergeCell ref="AG305:AG306"/>
    <mergeCell ref="AH305:AH306"/>
    <mergeCell ref="AI305:AI306"/>
    <mergeCell ref="AJ305:AJ306"/>
    <mergeCell ref="AK305:AK306"/>
    <mergeCell ref="AL305:AL306"/>
    <mergeCell ref="AM305:AM306"/>
    <mergeCell ref="AN305:AN306"/>
    <mergeCell ref="AO305:AO306"/>
    <mergeCell ref="AQ305:AQ306"/>
    <mergeCell ref="AR305:AR306"/>
    <mergeCell ref="AS305:AS306"/>
    <mergeCell ref="AT305:AT306"/>
    <mergeCell ref="AU305:AU306"/>
    <mergeCell ref="AV305:AV306"/>
    <mergeCell ref="AW305:AW306"/>
    <mergeCell ref="AX305:AX306"/>
    <mergeCell ref="AY305:AY306"/>
    <mergeCell ref="AZ305:AZ306"/>
    <mergeCell ref="BD305:BD306"/>
    <mergeCell ref="C325:BD326"/>
    <mergeCell ref="C327:AD327"/>
    <mergeCell ref="AE327:BD327"/>
    <mergeCell ref="C328:C329"/>
    <mergeCell ref="D328:D329"/>
    <mergeCell ref="E328:E329"/>
    <mergeCell ref="F328:F329"/>
    <mergeCell ref="G328:G329"/>
    <mergeCell ref="H328:H329"/>
    <mergeCell ref="I328:I329"/>
    <mergeCell ref="J328:J329"/>
    <mergeCell ref="K328:K329"/>
    <mergeCell ref="L328:L329"/>
    <mergeCell ref="M328:M329"/>
    <mergeCell ref="N328:N329"/>
    <mergeCell ref="P328:V328"/>
    <mergeCell ref="W328:W329"/>
    <mergeCell ref="X328:X329"/>
    <mergeCell ref="Y328:Y329"/>
    <mergeCell ref="Z328:Z329"/>
    <mergeCell ref="AA328:AA329"/>
    <mergeCell ref="AB328:AB329"/>
    <mergeCell ref="AC328:AC329"/>
    <mergeCell ref="AD328:AD329"/>
    <mergeCell ref="AE328:AE329"/>
    <mergeCell ref="AF328:AF329"/>
    <mergeCell ref="AG328:AG329"/>
    <mergeCell ref="AH328:AH329"/>
    <mergeCell ref="AI328:AI329"/>
    <mergeCell ref="AJ328:AJ329"/>
    <mergeCell ref="AK328:AK329"/>
    <mergeCell ref="AL328:AL329"/>
    <mergeCell ref="AM328:AM329"/>
    <mergeCell ref="AN328:AN329"/>
    <mergeCell ref="AO328:AO329"/>
    <mergeCell ref="AQ328:AQ329"/>
    <mergeCell ref="AR328:AR329"/>
    <mergeCell ref="AS328:AS329"/>
    <mergeCell ref="AT328:AT329"/>
    <mergeCell ref="AU328:AU329"/>
    <mergeCell ref="AV328:AV329"/>
    <mergeCell ref="AW328:AW329"/>
    <mergeCell ref="AX328:AX329"/>
    <mergeCell ref="AY328:AY329"/>
    <mergeCell ref="AZ328:AZ329"/>
    <mergeCell ref="BD328:BD329"/>
    <mergeCell ref="C348:BD349"/>
    <mergeCell ref="C350:AD350"/>
    <mergeCell ref="AE350:BD350"/>
    <mergeCell ref="C351:C352"/>
    <mergeCell ref="D351:D352"/>
    <mergeCell ref="E351:E352"/>
    <mergeCell ref="F351:F352"/>
    <mergeCell ref="G351:G352"/>
    <mergeCell ref="H351:H352"/>
    <mergeCell ref="I351:I352"/>
    <mergeCell ref="J351:J352"/>
    <mergeCell ref="K351:K352"/>
    <mergeCell ref="L351:L352"/>
    <mergeCell ref="M351:M352"/>
    <mergeCell ref="N351:N352"/>
    <mergeCell ref="P351:V351"/>
    <mergeCell ref="W351:W352"/>
    <mergeCell ref="X351:X352"/>
    <mergeCell ref="Y351:Y352"/>
    <mergeCell ref="Z351:Z352"/>
    <mergeCell ref="AA351:AA352"/>
    <mergeCell ref="AB351:AB352"/>
    <mergeCell ref="AC351:AC352"/>
    <mergeCell ref="AD351:AD352"/>
    <mergeCell ref="AE351:AE352"/>
    <mergeCell ref="AF351:AF352"/>
    <mergeCell ref="AG351:AG352"/>
    <mergeCell ref="AH351:AH352"/>
    <mergeCell ref="AI351:AI352"/>
    <mergeCell ref="AJ351:AJ352"/>
    <mergeCell ref="AK351:AK352"/>
    <mergeCell ref="AL351:AL352"/>
    <mergeCell ref="AM351:AM352"/>
    <mergeCell ref="AN351:AN352"/>
    <mergeCell ref="AO351:AO352"/>
    <mergeCell ref="AQ351:AQ352"/>
    <mergeCell ref="AR351:AR352"/>
    <mergeCell ref="AS351:AS352"/>
    <mergeCell ref="AT351:AT352"/>
    <mergeCell ref="AU351:AU352"/>
    <mergeCell ref="AV351:AV352"/>
    <mergeCell ref="AW351:AW352"/>
    <mergeCell ref="AX351:AX352"/>
    <mergeCell ref="AY351:AY352"/>
    <mergeCell ref="AZ351:AZ352"/>
    <mergeCell ref="BD351:BD352"/>
    <mergeCell ref="C370:BD371"/>
    <mergeCell ref="C372:AD372"/>
    <mergeCell ref="AE372:BD372"/>
    <mergeCell ref="C373:C374"/>
    <mergeCell ref="D373:D374"/>
    <mergeCell ref="E373:E374"/>
    <mergeCell ref="F373:F374"/>
    <mergeCell ref="G373:G374"/>
    <mergeCell ref="H373:H374"/>
    <mergeCell ref="I373:I374"/>
    <mergeCell ref="J373:J374"/>
    <mergeCell ref="K373:K374"/>
    <mergeCell ref="L373:L374"/>
    <mergeCell ref="M373:M374"/>
    <mergeCell ref="N373:N374"/>
    <mergeCell ref="P373:V373"/>
    <mergeCell ref="W373:W374"/>
    <mergeCell ref="X373:X374"/>
    <mergeCell ref="Y373:Y374"/>
    <mergeCell ref="Z373:Z374"/>
    <mergeCell ref="AA373:AA374"/>
    <mergeCell ref="AB373:AB374"/>
    <mergeCell ref="AC373:AC374"/>
    <mergeCell ref="AD373:AD374"/>
    <mergeCell ref="AE373:AE374"/>
    <mergeCell ref="AF373:AF374"/>
    <mergeCell ref="AG373:AG374"/>
    <mergeCell ref="AH373:AH374"/>
    <mergeCell ref="AI373:AI374"/>
    <mergeCell ref="AJ373:AJ374"/>
    <mergeCell ref="AK373:AK374"/>
    <mergeCell ref="AL373:AL374"/>
    <mergeCell ref="AM373:AM374"/>
    <mergeCell ref="AN373:AN374"/>
    <mergeCell ref="AO373:AO374"/>
    <mergeCell ref="AQ373:AQ374"/>
    <mergeCell ref="AR373:AR374"/>
    <mergeCell ref="AS373:AS374"/>
    <mergeCell ref="AT373:AT374"/>
    <mergeCell ref="AU373:AU374"/>
    <mergeCell ref="AV373:AV374"/>
    <mergeCell ref="AW373:AW374"/>
    <mergeCell ref="AX373:AX374"/>
    <mergeCell ref="AY373:AY374"/>
    <mergeCell ref="AZ373:AZ374"/>
    <mergeCell ref="BD373:BD374"/>
    <mergeCell ref="C392:BD393"/>
    <mergeCell ref="C394:AD394"/>
    <mergeCell ref="AE394:BD394"/>
    <mergeCell ref="C395:C396"/>
    <mergeCell ref="D395:D396"/>
    <mergeCell ref="E395:E396"/>
    <mergeCell ref="F395:F396"/>
    <mergeCell ref="G395:G396"/>
    <mergeCell ref="H395:H396"/>
    <mergeCell ref="I395:I396"/>
    <mergeCell ref="J395:J396"/>
    <mergeCell ref="K395:K396"/>
    <mergeCell ref="L395:L396"/>
    <mergeCell ref="M395:M396"/>
    <mergeCell ref="N395:N396"/>
    <mergeCell ref="P395:V395"/>
    <mergeCell ref="W395:W396"/>
    <mergeCell ref="X395:X396"/>
    <mergeCell ref="Y395:Y396"/>
    <mergeCell ref="Z395:Z396"/>
    <mergeCell ref="AA395:AA396"/>
    <mergeCell ref="AB395:AB396"/>
    <mergeCell ref="AC395:AC396"/>
    <mergeCell ref="AD395:AD396"/>
    <mergeCell ref="AE395:AE396"/>
    <mergeCell ref="AF395:AF396"/>
    <mergeCell ref="AG395:AG396"/>
    <mergeCell ref="AH395:AH396"/>
    <mergeCell ref="AI395:AI396"/>
    <mergeCell ref="AJ395:AJ396"/>
    <mergeCell ref="AK395:AK396"/>
    <mergeCell ref="AL395:AL396"/>
    <mergeCell ref="AM395:AM396"/>
    <mergeCell ref="AN395:AN396"/>
    <mergeCell ref="AO395:AO396"/>
    <mergeCell ref="AQ395:AQ396"/>
    <mergeCell ref="AR395:AR396"/>
    <mergeCell ref="AS395:AS396"/>
    <mergeCell ref="AT395:AT396"/>
    <mergeCell ref="AU395:AU396"/>
    <mergeCell ref="AV395:AV396"/>
    <mergeCell ref="AW395:AW396"/>
    <mergeCell ref="AX395:AX396"/>
    <mergeCell ref="AY395:AY396"/>
    <mergeCell ref="AZ395:AZ396"/>
    <mergeCell ref="BD395:BD396"/>
    <mergeCell ref="C414:BD415"/>
    <mergeCell ref="C416:AD416"/>
    <mergeCell ref="AE416:BD416"/>
    <mergeCell ref="C417:C418"/>
    <mergeCell ref="D417:D418"/>
    <mergeCell ref="E417:E418"/>
    <mergeCell ref="F417:F418"/>
    <mergeCell ref="G417:G418"/>
    <mergeCell ref="H417:H418"/>
    <mergeCell ref="I417:I418"/>
    <mergeCell ref="J417:J418"/>
    <mergeCell ref="K417:K418"/>
    <mergeCell ref="L417:L418"/>
    <mergeCell ref="M417:M418"/>
    <mergeCell ref="N417:N418"/>
    <mergeCell ref="P417:V417"/>
    <mergeCell ref="W417:W418"/>
    <mergeCell ref="X417:X418"/>
    <mergeCell ref="Y417:Y418"/>
    <mergeCell ref="Z417:Z418"/>
    <mergeCell ref="AA417:AA418"/>
    <mergeCell ref="AB417:AB418"/>
    <mergeCell ref="AC417:AC418"/>
    <mergeCell ref="AD417:AD418"/>
    <mergeCell ref="AE417:AE418"/>
    <mergeCell ref="AF417:AF418"/>
    <mergeCell ref="AG417:AG418"/>
    <mergeCell ref="AH417:AH418"/>
    <mergeCell ref="AI417:AI418"/>
    <mergeCell ref="AJ417:AJ418"/>
    <mergeCell ref="AK417:AK418"/>
    <mergeCell ref="AL417:AL418"/>
    <mergeCell ref="AM417:AM418"/>
    <mergeCell ref="AN417:AN418"/>
    <mergeCell ref="AO417:AO418"/>
    <mergeCell ref="AQ417:AQ418"/>
    <mergeCell ref="AR417:AR418"/>
    <mergeCell ref="AS417:AS418"/>
    <mergeCell ref="AT417:AT418"/>
    <mergeCell ref="AU417:AU418"/>
    <mergeCell ref="AV417:AV418"/>
    <mergeCell ref="AW417:AW418"/>
    <mergeCell ref="AX417:AX418"/>
    <mergeCell ref="AY417:AY418"/>
    <mergeCell ref="AZ417:AZ418"/>
    <mergeCell ref="BD417:BD418"/>
    <mergeCell ref="C437:BD438"/>
    <mergeCell ref="C439:AD439"/>
    <mergeCell ref="AE439:BD439"/>
    <mergeCell ref="C440:C441"/>
    <mergeCell ref="D440:D441"/>
    <mergeCell ref="E440:E441"/>
    <mergeCell ref="F440:F441"/>
    <mergeCell ref="G440:G441"/>
    <mergeCell ref="H440:H441"/>
    <mergeCell ref="I440:I441"/>
    <mergeCell ref="J440:J441"/>
    <mergeCell ref="K440:K441"/>
    <mergeCell ref="L440:L441"/>
    <mergeCell ref="M440:M441"/>
    <mergeCell ref="N440:N441"/>
    <mergeCell ref="P440:V440"/>
    <mergeCell ref="W440:W441"/>
    <mergeCell ref="X440:X441"/>
    <mergeCell ref="Y440:Y441"/>
    <mergeCell ref="Z440:Z441"/>
    <mergeCell ref="AA440:AA441"/>
    <mergeCell ref="AB440:AB441"/>
    <mergeCell ref="AC440:AC441"/>
    <mergeCell ref="AD440:AD441"/>
    <mergeCell ref="AE440:AE441"/>
    <mergeCell ref="AF440:AF441"/>
    <mergeCell ref="AG440:AG441"/>
    <mergeCell ref="AH440:AH441"/>
    <mergeCell ref="AI440:AI441"/>
    <mergeCell ref="AJ440:AJ441"/>
    <mergeCell ref="AK440:AK441"/>
    <mergeCell ref="AL440:AL441"/>
    <mergeCell ref="AM440:AM441"/>
    <mergeCell ref="AN440:AN441"/>
    <mergeCell ref="AO440:AO441"/>
    <mergeCell ref="AQ440:AQ441"/>
    <mergeCell ref="AR440:AR441"/>
    <mergeCell ref="AS440:AS441"/>
    <mergeCell ref="AT440:AT441"/>
    <mergeCell ref="AU440:AU441"/>
    <mergeCell ref="AV440:AV441"/>
    <mergeCell ref="AW440:AW441"/>
    <mergeCell ref="AX440:AX441"/>
    <mergeCell ref="AY440:AY441"/>
    <mergeCell ref="AZ440:AZ441"/>
    <mergeCell ref="BD440:BD441"/>
    <mergeCell ref="C460:BD461"/>
    <mergeCell ref="C462:AD462"/>
    <mergeCell ref="AE462:BD462"/>
    <mergeCell ref="C463:C464"/>
    <mergeCell ref="D463:D464"/>
    <mergeCell ref="E463:E464"/>
    <mergeCell ref="F463:F464"/>
    <mergeCell ref="G463:G464"/>
    <mergeCell ref="H463:H464"/>
    <mergeCell ref="I463:I464"/>
    <mergeCell ref="J463:J464"/>
    <mergeCell ref="K463:K464"/>
    <mergeCell ref="L463:L464"/>
    <mergeCell ref="M463:M464"/>
    <mergeCell ref="N463:N464"/>
    <mergeCell ref="P463:V463"/>
    <mergeCell ref="W463:W464"/>
    <mergeCell ref="X463:X464"/>
    <mergeCell ref="Y463:Y464"/>
    <mergeCell ref="Z463:Z464"/>
    <mergeCell ref="AA463:AA464"/>
    <mergeCell ref="AB463:AB464"/>
    <mergeCell ref="AC463:AC464"/>
    <mergeCell ref="AD463:AD464"/>
    <mergeCell ref="AE463:AE464"/>
    <mergeCell ref="AF463:AF464"/>
    <mergeCell ref="AG463:AG464"/>
    <mergeCell ref="AH463:AH464"/>
    <mergeCell ref="AI463:AI464"/>
    <mergeCell ref="AJ463:AJ464"/>
    <mergeCell ref="AK463:AK464"/>
    <mergeCell ref="AL463:AL464"/>
    <mergeCell ref="AM463:AM464"/>
    <mergeCell ref="AN463:AN464"/>
    <mergeCell ref="AO463:AO464"/>
    <mergeCell ref="AQ463:AQ464"/>
    <mergeCell ref="AR463:AR464"/>
    <mergeCell ref="AS463:AS464"/>
    <mergeCell ref="AT463:AT464"/>
    <mergeCell ref="AU463:AU464"/>
    <mergeCell ref="AV463:AV464"/>
    <mergeCell ref="AW463:AW464"/>
    <mergeCell ref="AX463:AX464"/>
    <mergeCell ref="AY463:AY464"/>
    <mergeCell ref="AZ463:AZ464"/>
    <mergeCell ref="BD463:BD464"/>
    <mergeCell ref="C482:BD483"/>
    <mergeCell ref="C484:AD484"/>
    <mergeCell ref="AE484:BD484"/>
    <mergeCell ref="C485:C486"/>
    <mergeCell ref="D485:D486"/>
    <mergeCell ref="E485:E486"/>
    <mergeCell ref="F485:F486"/>
    <mergeCell ref="G485:G486"/>
    <mergeCell ref="H485:H486"/>
    <mergeCell ref="I485:I486"/>
    <mergeCell ref="J485:J486"/>
    <mergeCell ref="K485:K486"/>
    <mergeCell ref="L485:L486"/>
    <mergeCell ref="M485:M486"/>
    <mergeCell ref="N485:N486"/>
    <mergeCell ref="P485:V485"/>
    <mergeCell ref="W485:W486"/>
    <mergeCell ref="X485:X486"/>
    <mergeCell ref="Y485:Y486"/>
    <mergeCell ref="Z485:Z486"/>
    <mergeCell ref="AA485:AA486"/>
    <mergeCell ref="AB485:AB486"/>
    <mergeCell ref="AC485:AC486"/>
    <mergeCell ref="AD485:AD486"/>
    <mergeCell ref="AE485:AE486"/>
    <mergeCell ref="AF485:AF486"/>
    <mergeCell ref="AG485:AG486"/>
    <mergeCell ref="AH485:AH486"/>
    <mergeCell ref="AI485:AI486"/>
    <mergeCell ref="AJ485:AJ486"/>
    <mergeCell ref="AK485:AK486"/>
    <mergeCell ref="AL485:AL486"/>
    <mergeCell ref="AM485:AM486"/>
    <mergeCell ref="AN485:AN486"/>
    <mergeCell ref="AO485:AO486"/>
    <mergeCell ref="AQ485:AQ486"/>
    <mergeCell ref="AR485:AR486"/>
    <mergeCell ref="AS485:AS486"/>
    <mergeCell ref="AT485:AT486"/>
    <mergeCell ref="AU485:AU486"/>
    <mergeCell ref="AV485:AV486"/>
    <mergeCell ref="AW485:AW486"/>
    <mergeCell ref="AX485:AX486"/>
    <mergeCell ref="AY485:AY486"/>
    <mergeCell ref="AZ485:AZ486"/>
    <mergeCell ref="BD485:BD486"/>
    <mergeCell ref="C505:BD506"/>
    <mergeCell ref="C507:AD507"/>
    <mergeCell ref="AE507:BD507"/>
    <mergeCell ref="C508:C509"/>
    <mergeCell ref="D508:D509"/>
    <mergeCell ref="E508:E509"/>
    <mergeCell ref="F508:F509"/>
    <mergeCell ref="G508:G509"/>
    <mergeCell ref="H508:H509"/>
    <mergeCell ref="I508:I509"/>
    <mergeCell ref="J508:J509"/>
    <mergeCell ref="K508:K509"/>
    <mergeCell ref="L508:L509"/>
    <mergeCell ref="M508:M509"/>
    <mergeCell ref="N508:N509"/>
    <mergeCell ref="P508:V508"/>
    <mergeCell ref="W508:W509"/>
    <mergeCell ref="X508:X509"/>
    <mergeCell ref="Y508:Y509"/>
    <mergeCell ref="Z508:Z509"/>
    <mergeCell ref="AA508:AA509"/>
    <mergeCell ref="AB508:AB509"/>
    <mergeCell ref="AC508:AC509"/>
    <mergeCell ref="AD508:AD509"/>
    <mergeCell ref="AE508:AE509"/>
    <mergeCell ref="AF508:AF509"/>
    <mergeCell ref="AG508:AG509"/>
    <mergeCell ref="AH508:AH509"/>
    <mergeCell ref="AI508:AI509"/>
    <mergeCell ref="AJ508:AJ509"/>
    <mergeCell ref="AK508:AK509"/>
    <mergeCell ref="AL508:AL509"/>
    <mergeCell ref="AM508:AM509"/>
    <mergeCell ref="AN508:AN509"/>
    <mergeCell ref="AO508:AO509"/>
    <mergeCell ref="AQ508:AQ509"/>
    <mergeCell ref="AR508:AR509"/>
    <mergeCell ref="AS508:AS509"/>
    <mergeCell ref="AT508:AT509"/>
    <mergeCell ref="AU508:AU509"/>
    <mergeCell ref="AV508:AV509"/>
    <mergeCell ref="AW508:AW509"/>
    <mergeCell ref="AX508:AX509"/>
    <mergeCell ref="AY508:AY509"/>
    <mergeCell ref="AZ508:AZ509"/>
    <mergeCell ref="BD508:BD509"/>
    <mergeCell ref="C527:BD528"/>
    <mergeCell ref="C529:AD529"/>
    <mergeCell ref="AE529:BD529"/>
    <mergeCell ref="C530:C531"/>
    <mergeCell ref="D530:D531"/>
    <mergeCell ref="E530:E531"/>
    <mergeCell ref="F530:F531"/>
    <mergeCell ref="G530:G531"/>
    <mergeCell ref="H530:H531"/>
    <mergeCell ref="I530:I531"/>
    <mergeCell ref="J530:J531"/>
    <mergeCell ref="K530:K531"/>
    <mergeCell ref="L530:L531"/>
    <mergeCell ref="M530:M531"/>
    <mergeCell ref="N530:N531"/>
    <mergeCell ref="P530:V530"/>
    <mergeCell ref="W530:W531"/>
    <mergeCell ref="X530:X531"/>
    <mergeCell ref="Y530:Y531"/>
    <mergeCell ref="Z530:Z531"/>
    <mergeCell ref="AA530:AA531"/>
    <mergeCell ref="AB530:AB531"/>
    <mergeCell ref="AC530:AC531"/>
    <mergeCell ref="AD530:AD531"/>
    <mergeCell ref="AE530:AE531"/>
    <mergeCell ref="AF530:AF531"/>
    <mergeCell ref="AG530:AG531"/>
    <mergeCell ref="AH530:AH531"/>
    <mergeCell ref="AI530:AI531"/>
    <mergeCell ref="AJ530:AJ531"/>
    <mergeCell ref="AK530:AK531"/>
    <mergeCell ref="AL530:AL531"/>
    <mergeCell ref="AM530:AM531"/>
    <mergeCell ref="AN530:AN531"/>
    <mergeCell ref="AO530:AO531"/>
    <mergeCell ref="AQ530:AQ531"/>
    <mergeCell ref="AR530:AR531"/>
    <mergeCell ref="AS530:AS531"/>
    <mergeCell ref="AT530:AT531"/>
    <mergeCell ref="AU530:AU531"/>
    <mergeCell ref="AV530:AV531"/>
    <mergeCell ref="AW530:AW531"/>
    <mergeCell ref="AX530:AX531"/>
    <mergeCell ref="AY530:AY531"/>
    <mergeCell ref="AZ530:AZ531"/>
    <mergeCell ref="BD530:BD531"/>
    <mergeCell ref="C549:BD550"/>
    <mergeCell ref="C551:AD551"/>
    <mergeCell ref="AE551:BD551"/>
    <mergeCell ref="C552:C553"/>
    <mergeCell ref="D552:D553"/>
    <mergeCell ref="E552:E553"/>
    <mergeCell ref="F552:F553"/>
    <mergeCell ref="G552:G553"/>
    <mergeCell ref="H552:H553"/>
    <mergeCell ref="I552:I553"/>
    <mergeCell ref="J552:J553"/>
    <mergeCell ref="K552:K553"/>
    <mergeCell ref="L552:L553"/>
    <mergeCell ref="M552:M553"/>
    <mergeCell ref="N552:N553"/>
    <mergeCell ref="P552:V552"/>
    <mergeCell ref="W552:W553"/>
    <mergeCell ref="X552:X553"/>
    <mergeCell ref="Y552:Y553"/>
    <mergeCell ref="Z552:Z553"/>
    <mergeCell ref="AA552:AA553"/>
    <mergeCell ref="AB552:AB553"/>
    <mergeCell ref="AC552:AC553"/>
    <mergeCell ref="AD552:AD553"/>
    <mergeCell ref="AE552:AE553"/>
    <mergeCell ref="AF552:AF553"/>
    <mergeCell ref="AG552:AG553"/>
    <mergeCell ref="AH552:AH553"/>
    <mergeCell ref="AI552:AI553"/>
    <mergeCell ref="AJ552:AJ553"/>
    <mergeCell ref="AK552:AK553"/>
    <mergeCell ref="AL552:AL553"/>
    <mergeCell ref="AM552:AM553"/>
    <mergeCell ref="AN552:AN553"/>
    <mergeCell ref="AO552:AO553"/>
    <mergeCell ref="AQ552:AQ553"/>
    <mergeCell ref="AR552:AR553"/>
    <mergeCell ref="AS552:AS553"/>
    <mergeCell ref="AT552:AT553"/>
    <mergeCell ref="AU552:AU553"/>
    <mergeCell ref="AV552:AV553"/>
    <mergeCell ref="AW552:AW553"/>
    <mergeCell ref="AX552:AX553"/>
    <mergeCell ref="AY552:AY553"/>
    <mergeCell ref="AZ552:AZ553"/>
    <mergeCell ref="BD552:BD553"/>
    <mergeCell ref="C571:BD572"/>
    <mergeCell ref="C573:AD573"/>
    <mergeCell ref="AE573:BD573"/>
    <mergeCell ref="C574:C575"/>
    <mergeCell ref="D574:D575"/>
    <mergeCell ref="E574:E575"/>
    <mergeCell ref="F574:F575"/>
    <mergeCell ref="G574:G575"/>
    <mergeCell ref="H574:H575"/>
    <mergeCell ref="I574:I575"/>
    <mergeCell ref="J574:J575"/>
    <mergeCell ref="K574:K575"/>
    <mergeCell ref="L574:L575"/>
    <mergeCell ref="M574:M575"/>
    <mergeCell ref="N574:N575"/>
    <mergeCell ref="P574:V574"/>
    <mergeCell ref="W574:W575"/>
    <mergeCell ref="X574:X575"/>
    <mergeCell ref="Y574:Y575"/>
    <mergeCell ref="Z574:Z575"/>
    <mergeCell ref="AA574:AA575"/>
    <mergeCell ref="AB574:AB575"/>
    <mergeCell ref="AC574:AC575"/>
    <mergeCell ref="AD574:AD575"/>
    <mergeCell ref="AE574:AE575"/>
    <mergeCell ref="AF574:AF575"/>
    <mergeCell ref="AG574:AG575"/>
    <mergeCell ref="AH574:AH575"/>
    <mergeCell ref="AI574:AI575"/>
    <mergeCell ref="AJ574:AJ575"/>
    <mergeCell ref="AK574:AK575"/>
    <mergeCell ref="AL574:AL575"/>
    <mergeCell ref="AM574:AM575"/>
    <mergeCell ref="AN574:AN575"/>
    <mergeCell ref="AO574:AO575"/>
    <mergeCell ref="AQ574:AQ575"/>
    <mergeCell ref="AR574:AR575"/>
    <mergeCell ref="AS574:AS575"/>
    <mergeCell ref="AT574:AT575"/>
    <mergeCell ref="AU574:AU575"/>
    <mergeCell ref="AV574:AV575"/>
    <mergeCell ref="AW574:AW575"/>
    <mergeCell ref="AX574:AX575"/>
    <mergeCell ref="AY574:AY575"/>
    <mergeCell ref="AZ574:AZ575"/>
    <mergeCell ref="BD574:BD575"/>
    <mergeCell ref="C593:BD594"/>
    <mergeCell ref="C595:AD595"/>
    <mergeCell ref="AE595:BD595"/>
    <mergeCell ref="C596:C597"/>
    <mergeCell ref="D596:D597"/>
    <mergeCell ref="E596:E597"/>
    <mergeCell ref="F596:F597"/>
    <mergeCell ref="G596:G597"/>
    <mergeCell ref="H596:H597"/>
    <mergeCell ref="I596:I597"/>
    <mergeCell ref="J596:J597"/>
    <mergeCell ref="K596:K597"/>
    <mergeCell ref="L596:L597"/>
    <mergeCell ref="M596:M597"/>
    <mergeCell ref="N596:N597"/>
    <mergeCell ref="P596:V596"/>
    <mergeCell ref="W596:W597"/>
    <mergeCell ref="X596:X597"/>
    <mergeCell ref="Y596:Y597"/>
    <mergeCell ref="Z596:Z597"/>
    <mergeCell ref="AA596:AA597"/>
    <mergeCell ref="AB596:AB597"/>
    <mergeCell ref="AC596:AC597"/>
    <mergeCell ref="AD596:AD597"/>
    <mergeCell ref="AE596:AE597"/>
    <mergeCell ref="AF596:AF597"/>
    <mergeCell ref="AG596:AG597"/>
    <mergeCell ref="AH596:AH597"/>
    <mergeCell ref="AI596:AI597"/>
    <mergeCell ref="AJ596:AJ597"/>
    <mergeCell ref="AK596:AK597"/>
    <mergeCell ref="AL596:AL597"/>
    <mergeCell ref="AM596:AM597"/>
    <mergeCell ref="AN596:AN597"/>
    <mergeCell ref="AO596:AO597"/>
    <mergeCell ref="AQ596:AQ597"/>
    <mergeCell ref="AR596:AR597"/>
    <mergeCell ref="AS596:AS597"/>
    <mergeCell ref="AT596:AT597"/>
    <mergeCell ref="AU596:AU597"/>
    <mergeCell ref="AV596:AV597"/>
    <mergeCell ref="AW596:AW597"/>
    <mergeCell ref="AX596:AX597"/>
    <mergeCell ref="AY596:AY597"/>
    <mergeCell ref="AZ596:AZ597"/>
    <mergeCell ref="BD596:BD597"/>
    <mergeCell ref="C615:BD616"/>
    <mergeCell ref="C617:AD617"/>
    <mergeCell ref="AE617:BD617"/>
    <mergeCell ref="C618:C619"/>
    <mergeCell ref="D618:D619"/>
    <mergeCell ref="E618:E619"/>
    <mergeCell ref="F618:F619"/>
    <mergeCell ref="G618:G619"/>
    <mergeCell ref="H618:H619"/>
    <mergeCell ref="I618:I619"/>
    <mergeCell ref="J618:J619"/>
    <mergeCell ref="K618:K619"/>
    <mergeCell ref="L618:L619"/>
    <mergeCell ref="M618:M619"/>
    <mergeCell ref="N618:N619"/>
    <mergeCell ref="P618:V618"/>
    <mergeCell ref="W618:W619"/>
    <mergeCell ref="X618:X619"/>
    <mergeCell ref="Y618:Y619"/>
    <mergeCell ref="Z618:Z619"/>
    <mergeCell ref="AA618:AA619"/>
    <mergeCell ref="AB618:AB619"/>
    <mergeCell ref="AC618:AC619"/>
    <mergeCell ref="AD618:AD619"/>
    <mergeCell ref="AE618:AE619"/>
    <mergeCell ref="AF618:AF619"/>
    <mergeCell ref="AG618:AG619"/>
    <mergeCell ref="AH618:AH619"/>
    <mergeCell ref="AI618:AI619"/>
    <mergeCell ref="AJ618:AJ619"/>
    <mergeCell ref="AK618:AK619"/>
    <mergeCell ref="AL618:AL619"/>
    <mergeCell ref="AM618:AM619"/>
    <mergeCell ref="AN618:AN619"/>
    <mergeCell ref="AO618:AO619"/>
    <mergeCell ref="AQ618:AQ619"/>
    <mergeCell ref="AR618:AR619"/>
    <mergeCell ref="AS618:AS619"/>
    <mergeCell ref="AT618:AT619"/>
    <mergeCell ref="AU618:AU619"/>
    <mergeCell ref="AV618:AV619"/>
    <mergeCell ref="AW618:AW619"/>
    <mergeCell ref="AX618:AX619"/>
    <mergeCell ref="AY618:AY619"/>
    <mergeCell ref="AZ618:AZ619"/>
    <mergeCell ref="BD618:BD619"/>
    <mergeCell ref="C638:BD639"/>
    <mergeCell ref="C640:AD640"/>
    <mergeCell ref="AE640:BD640"/>
    <mergeCell ref="C641:C642"/>
    <mergeCell ref="D641:D642"/>
    <mergeCell ref="E641:E642"/>
    <mergeCell ref="F641:F642"/>
    <mergeCell ref="G641:G642"/>
    <mergeCell ref="H641:H642"/>
    <mergeCell ref="I641:I642"/>
    <mergeCell ref="J641:J642"/>
    <mergeCell ref="K641:K642"/>
    <mergeCell ref="L641:L642"/>
    <mergeCell ref="M641:M642"/>
    <mergeCell ref="N641:N642"/>
    <mergeCell ref="P641:V641"/>
    <mergeCell ref="W641:W642"/>
    <mergeCell ref="X641:X642"/>
    <mergeCell ref="Y641:Y642"/>
    <mergeCell ref="Z641:Z642"/>
    <mergeCell ref="AA641:AA642"/>
    <mergeCell ref="AB641:AB642"/>
    <mergeCell ref="AC641:AC642"/>
    <mergeCell ref="AD641:AD642"/>
    <mergeCell ref="AE641:AE642"/>
    <mergeCell ref="AF641:AF642"/>
    <mergeCell ref="AG641:AG642"/>
    <mergeCell ref="AH641:AH642"/>
    <mergeCell ref="AI641:AI642"/>
    <mergeCell ref="AJ641:AJ642"/>
    <mergeCell ref="AK641:AK642"/>
    <mergeCell ref="AL641:AL642"/>
    <mergeCell ref="AM641:AM642"/>
    <mergeCell ref="AN641:AN642"/>
    <mergeCell ref="AO641:AO642"/>
    <mergeCell ref="AQ641:AQ642"/>
    <mergeCell ref="AR641:AR642"/>
    <mergeCell ref="AS641:AS642"/>
    <mergeCell ref="AT641:AT642"/>
    <mergeCell ref="AU641:AU642"/>
    <mergeCell ref="AV641:AV642"/>
    <mergeCell ref="AW641:AW642"/>
    <mergeCell ref="AX641:AX642"/>
    <mergeCell ref="AY641:AY642"/>
    <mergeCell ref="AZ641:AZ642"/>
    <mergeCell ref="BD641:BD642"/>
    <mergeCell ref="C661:BD662"/>
    <mergeCell ref="C663:AD663"/>
    <mergeCell ref="AE663:BD663"/>
    <mergeCell ref="C664:C665"/>
    <mergeCell ref="D664:D665"/>
    <mergeCell ref="E664:E665"/>
    <mergeCell ref="F664:F665"/>
    <mergeCell ref="G664:G665"/>
    <mergeCell ref="H664:H665"/>
    <mergeCell ref="I664:I665"/>
    <mergeCell ref="J664:J665"/>
    <mergeCell ref="K664:K665"/>
    <mergeCell ref="L664:L665"/>
    <mergeCell ref="M664:M665"/>
    <mergeCell ref="N664:N665"/>
    <mergeCell ref="P664:V664"/>
    <mergeCell ref="W664:W665"/>
    <mergeCell ref="X664:X665"/>
    <mergeCell ref="Y664:Y665"/>
    <mergeCell ref="Z664:Z665"/>
    <mergeCell ref="AA664:AA665"/>
    <mergeCell ref="AB664:AB665"/>
    <mergeCell ref="AC664:AC665"/>
    <mergeCell ref="AD664:AD665"/>
    <mergeCell ref="AE664:AE665"/>
    <mergeCell ref="AF664:AF665"/>
    <mergeCell ref="AG664:AG665"/>
    <mergeCell ref="AH664:AH665"/>
    <mergeCell ref="AI664:AI665"/>
    <mergeCell ref="AJ664:AJ665"/>
    <mergeCell ref="AK664:AK665"/>
    <mergeCell ref="AL664:AL665"/>
    <mergeCell ref="AM664:AM665"/>
    <mergeCell ref="AN664:AN665"/>
    <mergeCell ref="AO664:AO665"/>
    <mergeCell ref="AQ664:AQ665"/>
    <mergeCell ref="AR664:AR665"/>
    <mergeCell ref="AS664:AS665"/>
    <mergeCell ref="AT664:AT665"/>
    <mergeCell ref="AU664:AU665"/>
    <mergeCell ref="AV664:AV665"/>
    <mergeCell ref="AW664:AW665"/>
    <mergeCell ref="AX664:AX665"/>
    <mergeCell ref="AY664:AY665"/>
    <mergeCell ref="AZ664:AZ665"/>
    <mergeCell ref="BD664:BD665"/>
    <mergeCell ref="C683:BD684"/>
    <mergeCell ref="C685:AD685"/>
    <mergeCell ref="AE685:BD685"/>
    <mergeCell ref="C686:C687"/>
    <mergeCell ref="D686:D687"/>
    <mergeCell ref="E686:E687"/>
    <mergeCell ref="F686:F687"/>
    <mergeCell ref="G686:G687"/>
    <mergeCell ref="H686:H687"/>
    <mergeCell ref="I686:I687"/>
    <mergeCell ref="J686:J687"/>
    <mergeCell ref="K686:K687"/>
    <mergeCell ref="L686:L687"/>
    <mergeCell ref="M686:M687"/>
    <mergeCell ref="N686:N687"/>
    <mergeCell ref="P686:V686"/>
    <mergeCell ref="W686:W687"/>
    <mergeCell ref="X686:X687"/>
    <mergeCell ref="Y686:Y687"/>
    <mergeCell ref="Z686:Z687"/>
    <mergeCell ref="AA686:AA687"/>
    <mergeCell ref="AB686:AB687"/>
    <mergeCell ref="AC686:AC687"/>
    <mergeCell ref="AD686:AD687"/>
    <mergeCell ref="AE686:AE687"/>
    <mergeCell ref="AF686:AF687"/>
    <mergeCell ref="AG686:AG687"/>
    <mergeCell ref="AH686:AH687"/>
    <mergeCell ref="AI686:AI687"/>
    <mergeCell ref="AJ686:AJ687"/>
    <mergeCell ref="AK686:AK687"/>
    <mergeCell ref="AL686:AL687"/>
    <mergeCell ref="AM686:AM687"/>
    <mergeCell ref="AN686:AN687"/>
    <mergeCell ref="AO686:AO687"/>
    <mergeCell ref="AQ686:AQ687"/>
    <mergeCell ref="AR686:AR687"/>
    <mergeCell ref="AS686:AS687"/>
    <mergeCell ref="AT686:AT687"/>
    <mergeCell ref="AU686:AU687"/>
    <mergeCell ref="AV686:AV687"/>
    <mergeCell ref="AW686:AW687"/>
    <mergeCell ref="AX686:AX687"/>
    <mergeCell ref="AY686:AY687"/>
    <mergeCell ref="AZ686:AZ687"/>
    <mergeCell ref="BD686:BD687"/>
    <mergeCell ref="C705:BD706"/>
    <mergeCell ref="C707:AD707"/>
    <mergeCell ref="AE707:BD707"/>
    <mergeCell ref="C708:C709"/>
    <mergeCell ref="D708:D709"/>
    <mergeCell ref="E708:E709"/>
    <mergeCell ref="F708:F709"/>
    <mergeCell ref="G708:G709"/>
    <mergeCell ref="H708:H709"/>
    <mergeCell ref="I708:I709"/>
    <mergeCell ref="J708:J709"/>
    <mergeCell ref="K708:K709"/>
    <mergeCell ref="L708:L709"/>
    <mergeCell ref="M708:M709"/>
    <mergeCell ref="N708:N709"/>
    <mergeCell ref="P708:V708"/>
    <mergeCell ref="W708:W709"/>
    <mergeCell ref="X708:X709"/>
    <mergeCell ref="Y708:Y709"/>
    <mergeCell ref="Z708:Z709"/>
    <mergeCell ref="AA708:AA709"/>
    <mergeCell ref="AB708:AB709"/>
    <mergeCell ref="AC708:AC709"/>
    <mergeCell ref="AD708:AD709"/>
    <mergeCell ref="AE708:AE709"/>
    <mergeCell ref="AF708:AF709"/>
    <mergeCell ref="AG708:AG709"/>
    <mergeCell ref="AH708:AH709"/>
    <mergeCell ref="AI708:AI709"/>
    <mergeCell ref="AJ708:AJ709"/>
    <mergeCell ref="AK708:AK709"/>
    <mergeCell ref="AL708:AL709"/>
    <mergeCell ref="AM708:AM709"/>
    <mergeCell ref="AN708:AN709"/>
    <mergeCell ref="AO708:AO709"/>
    <mergeCell ref="AQ708:AQ709"/>
    <mergeCell ref="AR708:AR709"/>
    <mergeCell ref="AS708:AS709"/>
    <mergeCell ref="AT708:AT709"/>
    <mergeCell ref="AU708:AU709"/>
    <mergeCell ref="AV708:AV709"/>
    <mergeCell ref="AW708:AW709"/>
    <mergeCell ref="AX708:AX709"/>
    <mergeCell ref="AY708:AY709"/>
    <mergeCell ref="AZ708:AZ709"/>
    <mergeCell ref="BD708:BD709"/>
    <mergeCell ref="C727:BD728"/>
    <mergeCell ref="C729:AD729"/>
    <mergeCell ref="AE729:BD729"/>
    <mergeCell ref="C730:C731"/>
    <mergeCell ref="D730:D731"/>
    <mergeCell ref="E730:E731"/>
    <mergeCell ref="F730:F731"/>
    <mergeCell ref="G730:G731"/>
    <mergeCell ref="H730:H731"/>
    <mergeCell ref="I730:I731"/>
    <mergeCell ref="J730:J731"/>
    <mergeCell ref="K730:K731"/>
    <mergeCell ref="L730:L731"/>
    <mergeCell ref="M730:M731"/>
    <mergeCell ref="N730:N731"/>
    <mergeCell ref="P730:V730"/>
    <mergeCell ref="W730:W731"/>
    <mergeCell ref="X730:X731"/>
    <mergeCell ref="Y730:Y731"/>
    <mergeCell ref="Z730:Z731"/>
    <mergeCell ref="AA730:AA731"/>
    <mergeCell ref="AB730:AB731"/>
    <mergeCell ref="AC730:AC731"/>
    <mergeCell ref="AD730:AD731"/>
    <mergeCell ref="AE730:AE731"/>
    <mergeCell ref="AF730:AF731"/>
    <mergeCell ref="AG730:AG731"/>
    <mergeCell ref="AH730:AH731"/>
    <mergeCell ref="AI730:AI731"/>
    <mergeCell ref="AJ730:AJ731"/>
    <mergeCell ref="AK730:AK731"/>
    <mergeCell ref="AL730:AL731"/>
    <mergeCell ref="AM730:AM731"/>
    <mergeCell ref="AN730:AN731"/>
    <mergeCell ref="AO730:AO731"/>
    <mergeCell ref="AQ730:AQ731"/>
    <mergeCell ref="AR730:AR731"/>
    <mergeCell ref="AS730:AS731"/>
    <mergeCell ref="AT730:AT731"/>
    <mergeCell ref="AU730:AU731"/>
    <mergeCell ref="AV730:AV731"/>
    <mergeCell ref="AW730:AW731"/>
    <mergeCell ref="AX730:AX731"/>
    <mergeCell ref="AY730:AY731"/>
    <mergeCell ref="AZ730:AZ731"/>
    <mergeCell ref="BD730:BD731"/>
    <mergeCell ref="C749:BD750"/>
    <mergeCell ref="C751:AD751"/>
    <mergeCell ref="AE751:BD751"/>
    <mergeCell ref="C752:C753"/>
    <mergeCell ref="D752:D753"/>
    <mergeCell ref="E752:E753"/>
    <mergeCell ref="F752:F753"/>
    <mergeCell ref="G752:G753"/>
    <mergeCell ref="H752:H753"/>
    <mergeCell ref="I752:I753"/>
    <mergeCell ref="J752:J753"/>
    <mergeCell ref="K752:K753"/>
    <mergeCell ref="L752:L753"/>
    <mergeCell ref="M752:M753"/>
    <mergeCell ref="N752:N753"/>
    <mergeCell ref="P752:V752"/>
    <mergeCell ref="W752:W753"/>
    <mergeCell ref="X752:X753"/>
    <mergeCell ref="Y752:Y753"/>
    <mergeCell ref="Z752:Z753"/>
    <mergeCell ref="AA752:AA753"/>
    <mergeCell ref="AB752:AB753"/>
    <mergeCell ref="AC752:AC753"/>
    <mergeCell ref="AD752:AD753"/>
    <mergeCell ref="AE752:AE753"/>
    <mergeCell ref="AF752:AF753"/>
    <mergeCell ref="AG752:AG753"/>
    <mergeCell ref="AH752:AH753"/>
    <mergeCell ref="AI752:AI753"/>
    <mergeCell ref="AJ752:AJ753"/>
    <mergeCell ref="AK752:AK753"/>
    <mergeCell ref="AL752:AL753"/>
    <mergeCell ref="AM752:AM753"/>
    <mergeCell ref="AN752:AN753"/>
    <mergeCell ref="AO752:AO753"/>
    <mergeCell ref="AQ752:AQ753"/>
    <mergeCell ref="AR752:AR753"/>
    <mergeCell ref="AS752:AS753"/>
    <mergeCell ref="AT752:AT753"/>
    <mergeCell ref="AU752:AU753"/>
    <mergeCell ref="AV752:AV753"/>
    <mergeCell ref="AW752:AW753"/>
    <mergeCell ref="AX752:AX753"/>
    <mergeCell ref="AY752:AY753"/>
    <mergeCell ref="AZ752:AZ753"/>
    <mergeCell ref="BD752:BD753"/>
    <mergeCell ref="C771:BD772"/>
    <mergeCell ref="C773:AD773"/>
    <mergeCell ref="AE773:BD773"/>
    <mergeCell ref="C774:C775"/>
    <mergeCell ref="D774:D775"/>
    <mergeCell ref="E774:E775"/>
    <mergeCell ref="F774:F775"/>
    <mergeCell ref="G774:G775"/>
    <mergeCell ref="H774:H775"/>
    <mergeCell ref="I774:I775"/>
    <mergeCell ref="J774:J775"/>
    <mergeCell ref="K774:K775"/>
    <mergeCell ref="L774:L775"/>
    <mergeCell ref="M774:M775"/>
    <mergeCell ref="N774:N775"/>
    <mergeCell ref="P774:V774"/>
    <mergeCell ref="W774:W775"/>
    <mergeCell ref="X774:X775"/>
    <mergeCell ref="Y774:Y775"/>
    <mergeCell ref="Z774:Z775"/>
    <mergeCell ref="AA774:AA775"/>
    <mergeCell ref="AB774:AB775"/>
    <mergeCell ref="AC774:AC775"/>
    <mergeCell ref="AD774:AD775"/>
    <mergeCell ref="AE774:AE775"/>
    <mergeCell ref="AF774:AF775"/>
    <mergeCell ref="AG774:AG775"/>
    <mergeCell ref="AH774:AH775"/>
    <mergeCell ref="AI774:AI775"/>
    <mergeCell ref="AJ774:AJ775"/>
    <mergeCell ref="AK774:AK775"/>
    <mergeCell ref="AL774:AL775"/>
    <mergeCell ref="AM774:AM775"/>
    <mergeCell ref="AN774:AN775"/>
    <mergeCell ref="AO774:AO775"/>
    <mergeCell ref="AQ774:AQ775"/>
    <mergeCell ref="AR774:AR775"/>
    <mergeCell ref="AS774:AS775"/>
    <mergeCell ref="AT774:AT775"/>
    <mergeCell ref="AU774:AU775"/>
    <mergeCell ref="AV774:AV775"/>
    <mergeCell ref="AW774:AW775"/>
    <mergeCell ref="AX774:AX775"/>
    <mergeCell ref="AY774:AY775"/>
    <mergeCell ref="AZ774:AZ775"/>
    <mergeCell ref="BD774:BD775"/>
    <mergeCell ref="C793:BD794"/>
    <mergeCell ref="C795:AD795"/>
    <mergeCell ref="AE795:BD795"/>
    <mergeCell ref="C796:C797"/>
    <mergeCell ref="D796:D797"/>
    <mergeCell ref="E796:E797"/>
    <mergeCell ref="F796:F797"/>
    <mergeCell ref="G796:G797"/>
    <mergeCell ref="H796:H797"/>
    <mergeCell ref="I796:I797"/>
    <mergeCell ref="J796:J797"/>
    <mergeCell ref="K796:K797"/>
    <mergeCell ref="L796:L797"/>
    <mergeCell ref="M796:M797"/>
    <mergeCell ref="N796:N797"/>
    <mergeCell ref="P796:V796"/>
    <mergeCell ref="W796:W797"/>
    <mergeCell ref="X796:X797"/>
    <mergeCell ref="Y796:Y797"/>
    <mergeCell ref="Z796:Z797"/>
    <mergeCell ref="AA796:AA797"/>
    <mergeCell ref="AB796:AB797"/>
    <mergeCell ref="AC796:AC797"/>
    <mergeCell ref="AD796:AD797"/>
    <mergeCell ref="AE796:AE797"/>
    <mergeCell ref="AF796:AF797"/>
    <mergeCell ref="AG796:AG797"/>
    <mergeCell ref="AH796:AH797"/>
    <mergeCell ref="AI796:AI797"/>
    <mergeCell ref="AJ796:AJ797"/>
    <mergeCell ref="AK796:AK797"/>
    <mergeCell ref="AL796:AL797"/>
    <mergeCell ref="AM796:AM797"/>
    <mergeCell ref="AN796:AN797"/>
    <mergeCell ref="AO796:AO797"/>
    <mergeCell ref="AQ796:AQ797"/>
    <mergeCell ref="AR796:AR797"/>
    <mergeCell ref="AS796:AS797"/>
    <mergeCell ref="AT796:AT797"/>
    <mergeCell ref="AU796:AU797"/>
    <mergeCell ref="AV796:AV797"/>
    <mergeCell ref="AW796:AW797"/>
    <mergeCell ref="AX796:AX797"/>
    <mergeCell ref="AY796:AY797"/>
    <mergeCell ref="AZ796:AZ797"/>
    <mergeCell ref="BD796:BD797"/>
    <mergeCell ref="C815:BD816"/>
    <mergeCell ref="C817:AD817"/>
    <mergeCell ref="AE817:BD817"/>
    <mergeCell ref="C818:C819"/>
    <mergeCell ref="D818:D819"/>
    <mergeCell ref="E818:E819"/>
    <mergeCell ref="F818:F819"/>
    <mergeCell ref="G818:G819"/>
    <mergeCell ref="H818:H819"/>
    <mergeCell ref="I818:I819"/>
    <mergeCell ref="J818:J819"/>
    <mergeCell ref="K818:K819"/>
    <mergeCell ref="L818:L819"/>
    <mergeCell ref="M818:M819"/>
    <mergeCell ref="N818:N819"/>
    <mergeCell ref="P818:V818"/>
    <mergeCell ref="W818:W819"/>
    <mergeCell ref="X818:X819"/>
    <mergeCell ref="Y818:Y819"/>
    <mergeCell ref="Z818:Z819"/>
    <mergeCell ref="AA818:AA819"/>
    <mergeCell ref="AB818:AB819"/>
    <mergeCell ref="AC818:AC819"/>
    <mergeCell ref="AD818:AD819"/>
    <mergeCell ref="AE818:AE819"/>
    <mergeCell ref="AF818:AF819"/>
    <mergeCell ref="AG818:AG819"/>
    <mergeCell ref="AH818:AH819"/>
    <mergeCell ref="AI818:AI819"/>
    <mergeCell ref="AJ818:AJ819"/>
    <mergeCell ref="AK818:AK819"/>
    <mergeCell ref="AL818:AL819"/>
    <mergeCell ref="AM818:AM819"/>
    <mergeCell ref="AN818:AN819"/>
    <mergeCell ref="AO818:AO819"/>
    <mergeCell ref="AQ818:AQ819"/>
    <mergeCell ref="AR818:AR819"/>
    <mergeCell ref="AS818:AS819"/>
    <mergeCell ref="AT818:AT819"/>
    <mergeCell ref="AU818:AU819"/>
    <mergeCell ref="AV818:AV819"/>
    <mergeCell ref="AW818:AW819"/>
    <mergeCell ref="AX818:AX819"/>
    <mergeCell ref="AY818:AY819"/>
    <mergeCell ref="AZ818:AZ819"/>
    <mergeCell ref="BD818:BD819"/>
    <mergeCell ref="C837:BD838"/>
    <mergeCell ref="C839:AD839"/>
    <mergeCell ref="AE839:BD839"/>
    <mergeCell ref="C840:C841"/>
    <mergeCell ref="D840:D841"/>
    <mergeCell ref="E840:E841"/>
    <mergeCell ref="F840:F841"/>
    <mergeCell ref="G840:G841"/>
    <mergeCell ref="H840:H841"/>
    <mergeCell ref="I840:I841"/>
    <mergeCell ref="J840:J841"/>
    <mergeCell ref="K840:K841"/>
    <mergeCell ref="L840:L841"/>
    <mergeCell ref="M840:M841"/>
    <mergeCell ref="N840:N841"/>
    <mergeCell ref="P840:V840"/>
    <mergeCell ref="W840:W841"/>
    <mergeCell ref="X840:X841"/>
    <mergeCell ref="Y840:Y841"/>
    <mergeCell ref="Z840:Z841"/>
    <mergeCell ref="AA840:AA841"/>
    <mergeCell ref="AB840:AB841"/>
    <mergeCell ref="AC840:AC841"/>
    <mergeCell ref="AD840:AD841"/>
    <mergeCell ref="AE840:AE841"/>
    <mergeCell ref="AF840:AF841"/>
    <mergeCell ref="AG840:AG841"/>
    <mergeCell ref="AH840:AH841"/>
    <mergeCell ref="AI840:AI841"/>
    <mergeCell ref="AJ840:AJ841"/>
    <mergeCell ref="AK840:AK841"/>
    <mergeCell ref="AL840:AL841"/>
    <mergeCell ref="AM840:AM841"/>
    <mergeCell ref="AN840:AN841"/>
    <mergeCell ref="AO840:AO841"/>
    <mergeCell ref="AQ840:AQ841"/>
    <mergeCell ref="AR840:AR841"/>
    <mergeCell ref="AS840:AS841"/>
    <mergeCell ref="AT840:AT841"/>
    <mergeCell ref="AU840:AU841"/>
    <mergeCell ref="AV840:AV841"/>
    <mergeCell ref="AW840:AW841"/>
    <mergeCell ref="AX840:AX841"/>
    <mergeCell ref="AY840:AY841"/>
    <mergeCell ref="AZ840:AZ841"/>
    <mergeCell ref="BD840:BD841"/>
    <mergeCell ref="C859:BD860"/>
    <mergeCell ref="C861:AD861"/>
    <mergeCell ref="AE861:BD861"/>
    <mergeCell ref="C862:C863"/>
    <mergeCell ref="D862:D863"/>
    <mergeCell ref="E862:E863"/>
    <mergeCell ref="F862:F863"/>
    <mergeCell ref="G862:G863"/>
    <mergeCell ref="H862:H863"/>
    <mergeCell ref="I862:I863"/>
    <mergeCell ref="J862:J863"/>
    <mergeCell ref="K862:K863"/>
    <mergeCell ref="L862:L863"/>
    <mergeCell ref="M862:M863"/>
    <mergeCell ref="N862:N863"/>
    <mergeCell ref="P862:V862"/>
    <mergeCell ref="W862:W863"/>
    <mergeCell ref="X862:X863"/>
    <mergeCell ref="Y862:Y863"/>
    <mergeCell ref="Z862:Z863"/>
    <mergeCell ref="AA862:AA863"/>
    <mergeCell ref="AB862:AB863"/>
    <mergeCell ref="AC862:AC863"/>
    <mergeCell ref="AD862:AD863"/>
    <mergeCell ref="AE862:AE863"/>
    <mergeCell ref="AF862:AF863"/>
    <mergeCell ref="AG862:AG863"/>
    <mergeCell ref="AH862:AH863"/>
    <mergeCell ref="AI862:AI863"/>
    <mergeCell ref="AJ862:AJ863"/>
    <mergeCell ref="AK862:AK863"/>
    <mergeCell ref="AL862:AL863"/>
    <mergeCell ref="AM862:AM863"/>
    <mergeCell ref="AN862:AN863"/>
    <mergeCell ref="AO862:AO863"/>
    <mergeCell ref="AQ862:AQ863"/>
    <mergeCell ref="AR862:AR863"/>
    <mergeCell ref="AS862:AS863"/>
    <mergeCell ref="AT862:AT863"/>
    <mergeCell ref="AU862:AU863"/>
    <mergeCell ref="AV862:AV863"/>
    <mergeCell ref="AW862:AW863"/>
    <mergeCell ref="AX862:AX863"/>
    <mergeCell ref="AY862:AY863"/>
    <mergeCell ref="AZ862:AZ863"/>
    <mergeCell ref="BD862:BD863"/>
    <mergeCell ref="C881:BD882"/>
    <mergeCell ref="C883:AD883"/>
    <mergeCell ref="AE883:BD883"/>
    <mergeCell ref="C884:C885"/>
    <mergeCell ref="D884:D885"/>
    <mergeCell ref="E884:E885"/>
    <mergeCell ref="F884:F885"/>
    <mergeCell ref="G884:G885"/>
    <mergeCell ref="H884:H885"/>
    <mergeCell ref="I884:I885"/>
    <mergeCell ref="J884:J885"/>
    <mergeCell ref="K884:K885"/>
    <mergeCell ref="L884:L885"/>
    <mergeCell ref="M884:M885"/>
    <mergeCell ref="N884:N885"/>
    <mergeCell ref="P884:V884"/>
    <mergeCell ref="W884:W885"/>
    <mergeCell ref="X884:X885"/>
    <mergeCell ref="Y884:Y885"/>
    <mergeCell ref="Z884:Z885"/>
    <mergeCell ref="AA884:AA885"/>
    <mergeCell ref="AB884:AB885"/>
    <mergeCell ref="AC884:AC885"/>
    <mergeCell ref="AD884:AD885"/>
    <mergeCell ref="AE884:AE885"/>
    <mergeCell ref="AF884:AF885"/>
    <mergeCell ref="AG884:AG885"/>
    <mergeCell ref="AH884:AH885"/>
    <mergeCell ref="AI884:AI885"/>
    <mergeCell ref="AJ884:AJ885"/>
    <mergeCell ref="AK884:AK885"/>
    <mergeCell ref="AL884:AL885"/>
    <mergeCell ref="AM884:AM885"/>
    <mergeCell ref="AN884:AN885"/>
    <mergeCell ref="AO884:AO885"/>
    <mergeCell ref="AQ884:AQ885"/>
    <mergeCell ref="AR884:AR885"/>
    <mergeCell ref="AS884:AS885"/>
    <mergeCell ref="AT884:AT885"/>
    <mergeCell ref="AU884:AU885"/>
    <mergeCell ref="AV884:AV885"/>
    <mergeCell ref="AW884:AW885"/>
    <mergeCell ref="AX884:AX885"/>
    <mergeCell ref="AY884:AY885"/>
    <mergeCell ref="AZ884:AZ885"/>
    <mergeCell ref="BD884:BD885"/>
    <mergeCell ref="C903:BD904"/>
    <mergeCell ref="C905:AD905"/>
    <mergeCell ref="AE905:BD905"/>
    <mergeCell ref="C906:C907"/>
    <mergeCell ref="D906:D907"/>
    <mergeCell ref="E906:E907"/>
    <mergeCell ref="F906:F907"/>
    <mergeCell ref="G906:G907"/>
    <mergeCell ref="H906:H907"/>
    <mergeCell ref="I906:I907"/>
    <mergeCell ref="J906:J907"/>
    <mergeCell ref="K906:K907"/>
    <mergeCell ref="L906:L907"/>
    <mergeCell ref="M906:M907"/>
    <mergeCell ref="N906:N907"/>
    <mergeCell ref="P906:V906"/>
    <mergeCell ref="W906:W907"/>
    <mergeCell ref="X906:X907"/>
    <mergeCell ref="Y906:Y907"/>
    <mergeCell ref="Z906:Z907"/>
    <mergeCell ref="AA906:AA907"/>
    <mergeCell ref="AB906:AB907"/>
    <mergeCell ref="AC906:AC907"/>
    <mergeCell ref="AD906:AD907"/>
    <mergeCell ref="AE906:AE907"/>
    <mergeCell ref="AF906:AF907"/>
    <mergeCell ref="AG906:AG907"/>
    <mergeCell ref="AH906:AH907"/>
    <mergeCell ref="AI906:AI907"/>
    <mergeCell ref="AJ906:AJ907"/>
    <mergeCell ref="AK906:AK907"/>
    <mergeCell ref="AL906:AL907"/>
    <mergeCell ref="AM906:AM907"/>
    <mergeCell ref="AN906:AN907"/>
    <mergeCell ref="AO906:AO907"/>
    <mergeCell ref="AQ906:AQ907"/>
    <mergeCell ref="AR906:AR907"/>
    <mergeCell ref="AS906:AS907"/>
    <mergeCell ref="AT906:AT907"/>
    <mergeCell ref="AU906:AU907"/>
    <mergeCell ref="AV906:AV907"/>
    <mergeCell ref="AW906:AW907"/>
    <mergeCell ref="AX906:AX907"/>
    <mergeCell ref="AY906:AY907"/>
    <mergeCell ref="AZ906:AZ907"/>
    <mergeCell ref="BD906:BD907"/>
    <mergeCell ref="C925:BD926"/>
    <mergeCell ref="C927:AD927"/>
    <mergeCell ref="AE927:BD927"/>
    <mergeCell ref="C928:C929"/>
    <mergeCell ref="D928:D929"/>
    <mergeCell ref="E928:E929"/>
    <mergeCell ref="F928:F929"/>
    <mergeCell ref="G928:G929"/>
    <mergeCell ref="H928:H929"/>
    <mergeCell ref="I928:I929"/>
    <mergeCell ref="J928:J929"/>
    <mergeCell ref="K928:K929"/>
    <mergeCell ref="L928:L929"/>
    <mergeCell ref="M928:M929"/>
    <mergeCell ref="N928:N929"/>
    <mergeCell ref="P928:V928"/>
    <mergeCell ref="W928:W929"/>
    <mergeCell ref="X928:X929"/>
    <mergeCell ref="Y928:Y929"/>
    <mergeCell ref="Z928:Z929"/>
    <mergeCell ref="AA928:AA929"/>
    <mergeCell ref="AB928:AB929"/>
    <mergeCell ref="AC928:AC929"/>
    <mergeCell ref="AD928:AD929"/>
    <mergeCell ref="AE928:AE929"/>
    <mergeCell ref="AF928:AF929"/>
    <mergeCell ref="AG928:AG929"/>
    <mergeCell ref="AH928:AH929"/>
    <mergeCell ref="AI928:AI929"/>
    <mergeCell ref="AJ928:AJ929"/>
    <mergeCell ref="AK928:AK929"/>
    <mergeCell ref="AL928:AL929"/>
    <mergeCell ref="AM928:AM929"/>
    <mergeCell ref="AN928:AN929"/>
    <mergeCell ref="AO928:AO929"/>
    <mergeCell ref="AQ928:AQ929"/>
    <mergeCell ref="AR928:AR929"/>
    <mergeCell ref="AS928:AS929"/>
    <mergeCell ref="AT928:AT929"/>
    <mergeCell ref="AU928:AU929"/>
    <mergeCell ref="AV928:AV929"/>
    <mergeCell ref="AW928:AW929"/>
    <mergeCell ref="AX928:AX929"/>
    <mergeCell ref="AY928:AY929"/>
    <mergeCell ref="AZ928:AZ929"/>
    <mergeCell ref="BD928:BD929"/>
    <mergeCell ref="C947:BD948"/>
    <mergeCell ref="C949:AD949"/>
    <mergeCell ref="AE949:BD949"/>
    <mergeCell ref="C950:C951"/>
    <mergeCell ref="D950:D951"/>
    <mergeCell ref="E950:E951"/>
    <mergeCell ref="F950:F951"/>
    <mergeCell ref="G950:G951"/>
    <mergeCell ref="H950:H951"/>
    <mergeCell ref="I950:I951"/>
    <mergeCell ref="J950:J951"/>
    <mergeCell ref="K950:K951"/>
    <mergeCell ref="L950:L951"/>
    <mergeCell ref="M950:M951"/>
    <mergeCell ref="N950:N951"/>
    <mergeCell ref="P950:V950"/>
    <mergeCell ref="W950:W951"/>
    <mergeCell ref="X950:X951"/>
    <mergeCell ref="Y950:Y951"/>
    <mergeCell ref="Z950:Z951"/>
    <mergeCell ref="AA950:AA951"/>
    <mergeCell ref="AB950:AB951"/>
    <mergeCell ref="AC950:AC951"/>
    <mergeCell ref="AD950:AD951"/>
    <mergeCell ref="AE950:AE951"/>
    <mergeCell ref="AF950:AF951"/>
    <mergeCell ref="AG950:AG951"/>
    <mergeCell ref="AH950:AH951"/>
    <mergeCell ref="AI950:AI951"/>
    <mergeCell ref="AJ950:AJ951"/>
    <mergeCell ref="AK950:AK951"/>
    <mergeCell ref="AL950:AL951"/>
    <mergeCell ref="AM950:AM951"/>
    <mergeCell ref="AN950:AN951"/>
    <mergeCell ref="AO950:AO951"/>
    <mergeCell ref="AQ950:AQ951"/>
    <mergeCell ref="AR950:AR951"/>
    <mergeCell ref="AS950:AS951"/>
    <mergeCell ref="AT950:AT951"/>
    <mergeCell ref="AU950:AU951"/>
    <mergeCell ref="AV950:AV951"/>
    <mergeCell ref="AW950:AW951"/>
    <mergeCell ref="AX950:AX951"/>
    <mergeCell ref="AY950:AY951"/>
    <mergeCell ref="AZ950:AZ951"/>
    <mergeCell ref="BD950:BD951"/>
    <mergeCell ref="C969:BD970"/>
    <mergeCell ref="C971:AD971"/>
    <mergeCell ref="AE971:BD971"/>
    <mergeCell ref="C972:C973"/>
    <mergeCell ref="D972:D973"/>
    <mergeCell ref="E972:E973"/>
    <mergeCell ref="F972:F973"/>
    <mergeCell ref="G972:G973"/>
    <mergeCell ref="H972:H973"/>
    <mergeCell ref="I972:I973"/>
    <mergeCell ref="J972:J973"/>
    <mergeCell ref="K972:K973"/>
    <mergeCell ref="L972:L973"/>
    <mergeCell ref="M972:M973"/>
    <mergeCell ref="N972:N973"/>
    <mergeCell ref="P972:V972"/>
    <mergeCell ref="W972:W973"/>
    <mergeCell ref="X972:X973"/>
    <mergeCell ref="Y972:Y973"/>
    <mergeCell ref="Z972:Z973"/>
    <mergeCell ref="AA972:AA973"/>
    <mergeCell ref="AB972:AB973"/>
    <mergeCell ref="AC972:AC973"/>
    <mergeCell ref="AD972:AD973"/>
    <mergeCell ref="AE972:AE973"/>
    <mergeCell ref="AF972:AF973"/>
    <mergeCell ref="AG972:AG973"/>
    <mergeCell ref="AH972:AH973"/>
    <mergeCell ref="AI972:AI973"/>
    <mergeCell ref="AJ972:AJ973"/>
    <mergeCell ref="AK972:AK973"/>
    <mergeCell ref="AL972:AL973"/>
    <mergeCell ref="AM972:AM973"/>
    <mergeCell ref="AN972:AN973"/>
    <mergeCell ref="AO972:AO973"/>
    <mergeCell ref="AQ972:AQ973"/>
    <mergeCell ref="AR972:AR973"/>
    <mergeCell ref="AS972:AS973"/>
    <mergeCell ref="AT972:AT973"/>
    <mergeCell ref="AU972:AU973"/>
    <mergeCell ref="AV972:AV973"/>
    <mergeCell ref="AW972:AW973"/>
    <mergeCell ref="AX972:AX973"/>
    <mergeCell ref="AY972:AY973"/>
    <mergeCell ref="AZ972:AZ973"/>
    <mergeCell ref="BD972:BD973"/>
    <mergeCell ref="C991:BD992"/>
    <mergeCell ref="C993:AD993"/>
    <mergeCell ref="AE993:BD993"/>
    <mergeCell ref="C994:C995"/>
    <mergeCell ref="D994:D995"/>
    <mergeCell ref="E994:E995"/>
    <mergeCell ref="F994:F995"/>
    <mergeCell ref="G994:G995"/>
    <mergeCell ref="H994:H995"/>
    <mergeCell ref="I994:I995"/>
    <mergeCell ref="J994:J995"/>
    <mergeCell ref="K994:K995"/>
    <mergeCell ref="L994:L995"/>
    <mergeCell ref="M994:M995"/>
    <mergeCell ref="N994:N995"/>
    <mergeCell ref="P994:V994"/>
    <mergeCell ref="W994:W995"/>
    <mergeCell ref="X994:X995"/>
    <mergeCell ref="Y994:Y995"/>
    <mergeCell ref="Z994:Z995"/>
    <mergeCell ref="AA994:AA995"/>
    <mergeCell ref="AB994:AB995"/>
    <mergeCell ref="AC994:AC995"/>
    <mergeCell ref="AD994:AD995"/>
    <mergeCell ref="AE994:AE995"/>
    <mergeCell ref="AF994:AF995"/>
    <mergeCell ref="AG994:AG995"/>
    <mergeCell ref="AH994:AH995"/>
    <mergeCell ref="AI994:AI995"/>
    <mergeCell ref="AJ994:AJ995"/>
    <mergeCell ref="AK994:AK995"/>
    <mergeCell ref="AL994:AL995"/>
    <mergeCell ref="AM994:AM995"/>
    <mergeCell ref="AN994:AN995"/>
    <mergeCell ref="AO994:AO995"/>
    <mergeCell ref="AQ994:AQ995"/>
    <mergeCell ref="AR994:AR995"/>
    <mergeCell ref="AS994:AS995"/>
    <mergeCell ref="AT994:AT995"/>
    <mergeCell ref="BD994:BD995"/>
    <mergeCell ref="AU994:AU995"/>
    <mergeCell ref="AV994:AV995"/>
    <mergeCell ref="AW994:AW995"/>
    <mergeCell ref="AX994:AX995"/>
    <mergeCell ref="AY994:AY995"/>
    <mergeCell ref="AZ994:AZ995"/>
  </mergeCell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A45"/>
  <sheetViews>
    <sheetView rightToLeft="1" topLeftCell="D5" workbookViewId="0">
      <pane xSplit="1" ySplit="1" topLeftCell="AK6" activePane="bottomRight" state="frozen"/>
      <selection activeCell="D5" sqref="D5"/>
      <selection pane="topRight" activeCell="E5" sqref="E5"/>
      <selection pane="bottomLeft" activeCell="D6" sqref="D6"/>
      <selection pane="bottomRight" activeCell="DA5" sqref="DA5:DA45"/>
    </sheetView>
  </sheetViews>
  <sheetFormatPr defaultRowHeight="14.25" x14ac:dyDescent="0.2"/>
  <cols>
    <col min="4" max="4" width="23.875" bestFit="1" customWidth="1"/>
    <col min="5" max="5" width="10" style="8" bestFit="1" customWidth="1"/>
    <col min="6" max="6" width="10.375" customWidth="1"/>
    <col min="11" max="11" width="11" style="6" customWidth="1"/>
    <col min="14" max="14" width="11.375" customWidth="1"/>
    <col min="16" max="16" width="8.375" style="7" customWidth="1"/>
    <col min="17" max="17" width="9.375" style="7" customWidth="1"/>
    <col min="18" max="18" width="7.25" customWidth="1"/>
    <col min="19" max="28" width="8.625" customWidth="1"/>
    <col min="29" max="29" width="6.125" bestFit="1" customWidth="1"/>
    <col min="30" max="30" width="6.875" customWidth="1"/>
    <col min="32" max="32" width="6.75" customWidth="1"/>
    <col min="33" max="33" width="9" customWidth="1"/>
    <col min="34" max="34" width="7.5" customWidth="1"/>
    <col min="35" max="35" width="7.25" customWidth="1"/>
    <col min="36" max="36" width="7" customWidth="1"/>
    <col min="37" max="38" width="10.625" style="7" customWidth="1"/>
    <col min="39" max="43" width="10.625" style="7" hidden="1" customWidth="1"/>
    <col min="44" max="47" width="10.625" style="7" customWidth="1"/>
    <col min="48" max="48" width="9.5" customWidth="1"/>
    <col min="49" max="49" width="9.75" customWidth="1"/>
    <col min="50" max="50" width="7.625" customWidth="1"/>
    <col min="51" max="51" width="6.875" customWidth="1"/>
    <col min="53" max="53" width="6.5" customWidth="1"/>
    <col min="54" max="54" width="6" customWidth="1"/>
    <col min="55" max="55" width="6.875" customWidth="1"/>
    <col min="56" max="56" width="7.625" customWidth="1"/>
    <col min="57" max="57" width="6.875" customWidth="1"/>
    <col min="61" max="62" width="7.25" customWidth="1"/>
    <col min="63" max="63" width="6.75" customWidth="1"/>
    <col min="64" max="64" width="6.875" customWidth="1"/>
    <col min="67" max="67" width="7.375" customWidth="1"/>
    <col min="68" max="68" width="7.125" customWidth="1"/>
    <col min="72" max="72" width="10.625" style="10" customWidth="1"/>
    <col min="73" max="73" width="11.5" style="8" customWidth="1"/>
    <col min="74" max="74" width="11.125" bestFit="1" customWidth="1"/>
    <col min="75" max="75" width="11.125" customWidth="1"/>
    <col min="76" max="77" width="8.25" customWidth="1"/>
    <col min="78" max="78" width="11.125" style="14" bestFit="1" customWidth="1"/>
    <col min="79" max="80" width="11.125" style="14" customWidth="1"/>
    <col min="81" max="81" width="13.25" style="14" customWidth="1"/>
    <col min="82" max="85" width="11.125" style="14" customWidth="1"/>
    <col min="86" max="86" width="21.125" style="14" customWidth="1"/>
    <col min="87" max="87" width="12" style="11" customWidth="1"/>
    <col min="88" max="92" width="11" style="12" customWidth="1"/>
    <col min="93" max="93" width="15.25" style="13" customWidth="1"/>
    <col min="94" max="94" width="32.75" customWidth="1"/>
    <col min="97" max="97" width="12.875" customWidth="1"/>
    <col min="98" max="98" width="12.25" customWidth="1"/>
    <col min="99" max="100" width="12.125" bestFit="1" customWidth="1"/>
    <col min="101" max="101" width="12.375" style="60" customWidth="1"/>
    <col min="103" max="103" width="12.875" customWidth="1"/>
    <col min="105" max="105" width="17.375" customWidth="1"/>
  </cols>
  <sheetData>
    <row r="1" spans="2:105" x14ac:dyDescent="0.2">
      <c r="D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</row>
    <row r="2" spans="2:105" ht="14.25" customHeight="1" x14ac:dyDescent="0.2">
      <c r="D2" s="41"/>
      <c r="E2" s="204" t="s">
        <v>126</v>
      </c>
      <c r="F2" s="204"/>
      <c r="G2" s="204"/>
      <c r="H2" s="204"/>
      <c r="I2" s="204"/>
      <c r="J2" s="204"/>
      <c r="K2" s="204"/>
      <c r="L2" s="204"/>
      <c r="M2" s="204"/>
      <c r="N2" s="204"/>
      <c r="O2" s="204"/>
      <c r="P2" s="204"/>
      <c r="Q2" s="204"/>
      <c r="R2" s="204"/>
      <c r="S2" s="204"/>
      <c r="T2" s="204"/>
      <c r="U2" s="204"/>
      <c r="V2" s="204"/>
      <c r="W2" s="204"/>
      <c r="X2" s="204"/>
      <c r="Y2" s="204"/>
      <c r="Z2" s="204"/>
      <c r="AA2" s="204"/>
      <c r="AB2" s="204"/>
      <c r="AC2" s="204"/>
      <c r="AD2" s="204"/>
      <c r="AE2" s="204"/>
      <c r="AF2" s="204"/>
      <c r="AG2" s="204"/>
      <c r="AH2" s="204"/>
      <c r="AI2" s="204"/>
      <c r="AJ2" s="204"/>
      <c r="AK2" s="204"/>
      <c r="AL2" s="202" t="s">
        <v>117</v>
      </c>
      <c r="AM2" s="202"/>
      <c r="AN2" s="202"/>
      <c r="AO2" s="202"/>
      <c r="AP2" s="202"/>
      <c r="AQ2" s="202"/>
      <c r="AR2" s="202"/>
      <c r="AS2" s="202"/>
      <c r="AT2" s="202"/>
      <c r="AU2" s="202"/>
      <c r="AV2" s="203" t="s">
        <v>124</v>
      </c>
      <c r="AW2" s="203"/>
      <c r="AX2" s="203"/>
      <c r="AY2" s="203"/>
      <c r="AZ2" s="203"/>
      <c r="BA2" s="203"/>
      <c r="BB2" s="203"/>
      <c r="BC2" s="203"/>
      <c r="BD2" s="203"/>
      <c r="BE2" s="203"/>
      <c r="BF2" s="203"/>
      <c r="BG2" s="203"/>
      <c r="BH2" s="203"/>
      <c r="BI2" s="203"/>
      <c r="BJ2" s="203"/>
      <c r="BK2" s="203"/>
      <c r="BL2" s="203"/>
      <c r="BM2" s="203"/>
      <c r="BN2" s="203"/>
      <c r="BO2" s="203"/>
      <c r="BP2" s="203"/>
      <c r="BQ2" s="203"/>
      <c r="BR2" s="203"/>
      <c r="BS2" s="203"/>
      <c r="BT2" s="203"/>
      <c r="BV2" s="205" t="s">
        <v>127</v>
      </c>
      <c r="BW2" s="205"/>
      <c r="BX2" s="205"/>
      <c r="BY2" s="205"/>
      <c r="BZ2" s="205"/>
      <c r="CA2" s="205"/>
      <c r="CB2" s="205"/>
      <c r="CC2" s="205"/>
      <c r="CD2" s="205"/>
      <c r="CE2" s="8"/>
      <c r="CF2" s="8"/>
      <c r="CG2" s="8"/>
      <c r="CH2" s="8"/>
      <c r="CI2" s="8"/>
      <c r="CJ2" s="8"/>
      <c r="CK2" s="8"/>
      <c r="CL2" s="8"/>
      <c r="CM2" s="8"/>
      <c r="CN2" s="8"/>
      <c r="CO2" s="8"/>
      <c r="CP2" s="8"/>
    </row>
    <row r="3" spans="2:105" ht="14.25" customHeight="1" x14ac:dyDescent="0.2">
      <c r="D3" s="41"/>
      <c r="E3" s="204"/>
      <c r="F3" s="204"/>
      <c r="G3" s="204"/>
      <c r="H3" s="204"/>
      <c r="I3" s="204"/>
      <c r="J3" s="204"/>
      <c r="K3" s="204"/>
      <c r="L3" s="204"/>
      <c r="M3" s="204"/>
      <c r="N3" s="204"/>
      <c r="O3" s="204"/>
      <c r="P3" s="204"/>
      <c r="Q3" s="204"/>
      <c r="R3" s="204"/>
      <c r="S3" s="204"/>
      <c r="T3" s="204"/>
      <c r="U3" s="204"/>
      <c r="V3" s="204"/>
      <c r="W3" s="204"/>
      <c r="X3" s="204"/>
      <c r="Y3" s="204"/>
      <c r="Z3" s="204"/>
      <c r="AA3" s="204"/>
      <c r="AB3" s="204"/>
      <c r="AC3" s="204"/>
      <c r="AD3" s="204"/>
      <c r="AE3" s="204"/>
      <c r="AF3" s="204"/>
      <c r="AG3" s="204"/>
      <c r="AH3" s="204"/>
      <c r="AI3" s="204"/>
      <c r="AJ3" s="204"/>
      <c r="AK3" s="204"/>
      <c r="AL3" s="202"/>
      <c r="AM3" s="202"/>
      <c r="AN3" s="202"/>
      <c r="AO3" s="202"/>
      <c r="AP3" s="202"/>
      <c r="AQ3" s="202"/>
      <c r="AR3" s="202"/>
      <c r="AS3" s="202"/>
      <c r="AT3" s="202"/>
      <c r="AU3" s="202"/>
      <c r="AV3" s="203"/>
      <c r="AW3" s="203"/>
      <c r="AX3" s="203"/>
      <c r="AY3" s="203"/>
      <c r="AZ3" s="203"/>
      <c r="BA3" s="203"/>
      <c r="BB3" s="203"/>
      <c r="BC3" s="203"/>
      <c r="BD3" s="203"/>
      <c r="BE3" s="203"/>
      <c r="BF3" s="203"/>
      <c r="BG3" s="203"/>
      <c r="BH3" s="203"/>
      <c r="BI3" s="203"/>
      <c r="BJ3" s="203"/>
      <c r="BK3" s="203"/>
      <c r="BL3" s="203"/>
      <c r="BM3" s="203"/>
      <c r="BN3" s="203"/>
      <c r="BO3" s="203"/>
      <c r="BP3" s="203"/>
      <c r="BQ3" s="203"/>
      <c r="BR3" s="203"/>
      <c r="BS3" s="203"/>
      <c r="BT3" s="203"/>
      <c r="BV3" s="205"/>
      <c r="BW3" s="205"/>
      <c r="BX3" s="205"/>
      <c r="BY3" s="205"/>
      <c r="BZ3" s="205"/>
      <c r="CA3" s="205"/>
      <c r="CB3" s="205"/>
      <c r="CC3" s="205"/>
      <c r="CD3" s="205"/>
      <c r="CE3" s="8"/>
      <c r="CF3" s="8"/>
      <c r="CG3" s="8"/>
      <c r="CH3" s="8"/>
      <c r="CI3" s="8"/>
      <c r="CJ3" s="8"/>
      <c r="CK3" s="8"/>
      <c r="CL3" s="8"/>
      <c r="CM3" s="8"/>
      <c r="CN3" s="8"/>
      <c r="CO3" s="8"/>
      <c r="CP3" s="8"/>
    </row>
    <row r="4" spans="2:105" ht="24" thickBot="1" x14ac:dyDescent="0.25">
      <c r="D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P4" s="8"/>
      <c r="BQ4" s="8"/>
      <c r="BR4" s="8"/>
      <c r="BS4" s="8"/>
      <c r="BT4" s="8"/>
      <c r="BV4" s="8"/>
      <c r="BW4" s="8"/>
      <c r="BX4" s="8"/>
      <c r="BY4" s="8"/>
      <c r="BZ4" s="8"/>
      <c r="CA4" s="8"/>
      <c r="CB4" s="8"/>
      <c r="CC4" s="8"/>
      <c r="CD4" s="8"/>
      <c r="CE4" s="8"/>
      <c r="CF4" s="8"/>
      <c r="CG4" s="8"/>
      <c r="CH4" s="8"/>
      <c r="CI4" s="8"/>
      <c r="CJ4" s="8"/>
      <c r="CK4" s="8"/>
      <c r="CL4" s="8"/>
      <c r="CM4" s="8"/>
      <c r="CN4" s="8"/>
      <c r="CO4" s="8"/>
      <c r="CP4" s="8"/>
      <c r="CS4" s="206" t="s">
        <v>139</v>
      </c>
      <c r="CT4" s="206"/>
      <c r="CU4" s="206"/>
      <c r="CV4" s="206"/>
      <c r="CW4" s="206"/>
    </row>
    <row r="5" spans="2:105" s="56" customFormat="1" ht="78.75" customHeight="1" thickBot="1" x14ac:dyDescent="0.35">
      <c r="D5" s="45" t="s">
        <v>71</v>
      </c>
      <c r="E5" s="46" t="s">
        <v>145</v>
      </c>
      <c r="F5" s="46" t="s">
        <v>72</v>
      </c>
      <c r="G5" s="46" t="s">
        <v>1</v>
      </c>
      <c r="H5" s="46" t="s">
        <v>2</v>
      </c>
      <c r="I5" s="46" t="s">
        <v>3</v>
      </c>
      <c r="J5" s="46" t="s">
        <v>4</v>
      </c>
      <c r="K5" s="46" t="s">
        <v>146</v>
      </c>
      <c r="L5" s="46" t="s">
        <v>6</v>
      </c>
      <c r="M5" s="46" t="s">
        <v>7</v>
      </c>
      <c r="N5" s="46" t="s">
        <v>8</v>
      </c>
      <c r="O5" s="46" t="s">
        <v>9</v>
      </c>
      <c r="P5" s="46" t="s">
        <v>10</v>
      </c>
      <c r="Q5" s="46" t="s">
        <v>19</v>
      </c>
      <c r="R5" s="46" t="s">
        <v>11</v>
      </c>
      <c r="S5" s="47" t="s">
        <v>155</v>
      </c>
      <c r="T5" s="48"/>
      <c r="U5" s="48">
        <v>2014</v>
      </c>
      <c r="V5" s="48">
        <v>2015</v>
      </c>
      <c r="W5" s="48">
        <v>2016</v>
      </c>
      <c r="X5" s="57">
        <v>0.03</v>
      </c>
      <c r="Y5" s="57">
        <v>0.05</v>
      </c>
      <c r="Z5" s="57">
        <v>0.06</v>
      </c>
      <c r="AA5" s="57" t="s">
        <v>172</v>
      </c>
      <c r="AB5" s="48" t="s">
        <v>131</v>
      </c>
      <c r="AC5" s="48" t="s">
        <v>12</v>
      </c>
      <c r="AD5" s="48" t="s">
        <v>13</v>
      </c>
      <c r="AE5" s="48" t="s">
        <v>14</v>
      </c>
      <c r="AF5" s="48" t="s">
        <v>15</v>
      </c>
      <c r="AG5" s="48" t="s">
        <v>16</v>
      </c>
      <c r="AH5" s="48" t="s">
        <v>73</v>
      </c>
      <c r="AI5" s="48" t="s">
        <v>18</v>
      </c>
      <c r="AJ5" s="48"/>
      <c r="AK5" s="48" t="s">
        <v>130</v>
      </c>
      <c r="AL5" s="49" t="s">
        <v>118</v>
      </c>
      <c r="AM5" s="49" t="s">
        <v>123</v>
      </c>
      <c r="AN5" s="49" t="s">
        <v>119</v>
      </c>
      <c r="AO5" s="49" t="s">
        <v>120</v>
      </c>
      <c r="AP5" s="49" t="s">
        <v>121</v>
      </c>
      <c r="AQ5" s="49" t="s">
        <v>122</v>
      </c>
      <c r="AR5" s="49" t="s">
        <v>135</v>
      </c>
      <c r="AS5" s="49" t="s">
        <v>136</v>
      </c>
      <c r="AT5" s="49" t="s">
        <v>133</v>
      </c>
      <c r="AU5" s="49" t="s">
        <v>134</v>
      </c>
      <c r="AV5" s="50" t="s">
        <v>115</v>
      </c>
      <c r="AW5" s="50"/>
      <c r="AX5" s="50" t="s">
        <v>23</v>
      </c>
      <c r="AY5" s="50" t="s">
        <v>24</v>
      </c>
      <c r="AZ5" s="50" t="s">
        <v>25</v>
      </c>
      <c r="BA5" s="50" t="s">
        <v>26</v>
      </c>
      <c r="BB5" s="50" t="s">
        <v>27</v>
      </c>
      <c r="BC5" s="50" t="s">
        <v>74</v>
      </c>
      <c r="BD5" s="50" t="s">
        <v>75</v>
      </c>
      <c r="BE5" s="50" t="s">
        <v>1</v>
      </c>
      <c r="BF5" s="50" t="s">
        <v>30</v>
      </c>
      <c r="BG5" s="50" t="s">
        <v>132</v>
      </c>
      <c r="BH5" s="50" t="s">
        <v>68</v>
      </c>
      <c r="BI5" s="50" t="s">
        <v>31</v>
      </c>
      <c r="BJ5" s="50" t="s">
        <v>176</v>
      </c>
      <c r="BK5" s="50" t="s">
        <v>32</v>
      </c>
      <c r="BL5" s="50" t="s">
        <v>33</v>
      </c>
      <c r="BM5" s="50" t="s">
        <v>34</v>
      </c>
      <c r="BN5" s="50" t="s">
        <v>35</v>
      </c>
      <c r="BO5" s="50" t="s">
        <v>67</v>
      </c>
      <c r="BP5" s="50" t="s">
        <v>36</v>
      </c>
      <c r="BQ5" s="50" t="s">
        <v>147</v>
      </c>
      <c r="BR5" s="50" t="s">
        <v>116</v>
      </c>
      <c r="BS5" s="50" t="s">
        <v>154</v>
      </c>
      <c r="BT5" s="50" t="s">
        <v>128</v>
      </c>
      <c r="BU5" s="51" t="s">
        <v>129</v>
      </c>
      <c r="BV5" s="52" t="s">
        <v>61</v>
      </c>
      <c r="BW5" s="52" t="s">
        <v>125</v>
      </c>
      <c r="BX5" s="52" t="s">
        <v>84</v>
      </c>
      <c r="BY5" s="52" t="s">
        <v>85</v>
      </c>
      <c r="BZ5" s="52" t="s">
        <v>86</v>
      </c>
      <c r="CA5" s="52" t="s">
        <v>160</v>
      </c>
      <c r="CB5" s="52" t="s">
        <v>161</v>
      </c>
      <c r="CC5" s="52" t="s">
        <v>138</v>
      </c>
      <c r="CD5" s="52" t="s">
        <v>137</v>
      </c>
      <c r="CE5" s="51" t="s">
        <v>70</v>
      </c>
      <c r="CF5" s="53" t="s">
        <v>173</v>
      </c>
      <c r="CG5" s="53" t="s">
        <v>174</v>
      </c>
      <c r="CH5" s="53" t="s">
        <v>148</v>
      </c>
      <c r="CI5" s="53" t="s">
        <v>83</v>
      </c>
      <c r="CJ5" s="45" t="s">
        <v>82</v>
      </c>
      <c r="CK5" s="45" t="s">
        <v>163</v>
      </c>
      <c r="CL5" s="45" t="s">
        <v>164</v>
      </c>
      <c r="CM5" s="54"/>
      <c r="CN5" s="54"/>
      <c r="CO5" s="55" t="s">
        <v>150</v>
      </c>
      <c r="CP5" s="55" t="s">
        <v>39</v>
      </c>
      <c r="CS5" s="58" t="s">
        <v>140</v>
      </c>
      <c r="CT5" s="58" t="s">
        <v>141</v>
      </c>
      <c r="CU5" s="58" t="s">
        <v>142</v>
      </c>
      <c r="CV5" s="58" t="s">
        <v>143</v>
      </c>
      <c r="CW5" s="58" t="s">
        <v>144</v>
      </c>
      <c r="CY5" s="62" t="s">
        <v>151</v>
      </c>
      <c r="DA5" s="181" t="s">
        <v>181</v>
      </c>
    </row>
    <row r="6" spans="2:105" ht="23.25" customHeight="1" x14ac:dyDescent="0.35">
      <c r="B6">
        <v>1777.8157000000001</v>
      </c>
      <c r="C6">
        <v>1</v>
      </c>
      <c r="D6" s="32" t="s">
        <v>87</v>
      </c>
      <c r="E6" s="23">
        <v>675.83</v>
      </c>
      <c r="F6" s="24"/>
      <c r="G6" s="22"/>
      <c r="H6" s="22"/>
      <c r="I6" s="22"/>
      <c r="J6" s="22"/>
      <c r="K6" s="129">
        <f>'مارس 2022'!K6*107%</f>
        <v>2035.4211949300004</v>
      </c>
      <c r="L6" s="22"/>
      <c r="M6" s="26"/>
      <c r="N6" s="22"/>
      <c r="O6" s="22"/>
      <c r="P6" s="22">
        <f>K6*15%</f>
        <v>305.31317923950007</v>
      </c>
      <c r="Q6" s="130">
        <f>'مارس 2022'!Q6*110%</f>
        <v>155.63900000000001</v>
      </c>
      <c r="R6" s="22"/>
      <c r="S6" s="25"/>
      <c r="T6" s="25"/>
      <c r="U6" s="25">
        <v>76.44</v>
      </c>
      <c r="V6" s="25">
        <v>85.57</v>
      </c>
      <c r="W6" s="22">
        <v>102.85</v>
      </c>
      <c r="X6" s="22">
        <v>46.58</v>
      </c>
      <c r="Y6" s="22">
        <v>83.075500000000005</v>
      </c>
      <c r="Z6" s="22">
        <f>B6*6%</f>
        <v>106.668942</v>
      </c>
      <c r="AA6" s="22">
        <f>'مارس 2022'!K6*8%</f>
        <v>152.18102392000003</v>
      </c>
      <c r="AB6" s="22">
        <v>190</v>
      </c>
      <c r="AC6" s="25">
        <v>6</v>
      </c>
      <c r="AD6" s="22"/>
      <c r="AE6" s="22"/>
      <c r="AF6" s="22">
        <v>10</v>
      </c>
      <c r="AG6" s="22"/>
      <c r="AH6" s="22"/>
      <c r="AI6" s="22"/>
      <c r="AJ6" s="22"/>
      <c r="AK6" s="22">
        <f>SUM(G6:AJ6)</f>
        <v>3355.7388400895002</v>
      </c>
      <c r="AL6" s="15"/>
      <c r="AM6" s="15"/>
      <c r="AN6" s="15"/>
      <c r="AO6" s="15"/>
      <c r="AP6" s="15"/>
      <c r="AQ6" s="15"/>
      <c r="AR6" s="15"/>
      <c r="AS6" s="15"/>
      <c r="AT6" s="15">
        <v>20</v>
      </c>
      <c r="AU6" s="15">
        <v>15</v>
      </c>
      <c r="AV6" s="17">
        <v>627</v>
      </c>
      <c r="AW6" s="17"/>
      <c r="AX6" s="18">
        <v>142</v>
      </c>
      <c r="AY6" s="18"/>
      <c r="AZ6" s="18"/>
      <c r="BA6" s="18">
        <v>0.5</v>
      </c>
      <c r="BB6" s="18">
        <v>3</v>
      </c>
      <c r="BC6" s="18"/>
      <c r="BD6" s="18">
        <v>0</v>
      </c>
      <c r="BE6" s="18"/>
      <c r="BF6" s="18"/>
      <c r="BG6" s="18" t="str">
        <f t="shared" ref="BG6:BH33" si="0">IF(AT6&lt;18,(P6/18)*(18-AT6),"0")</f>
        <v>0</v>
      </c>
      <c r="BH6" s="18">
        <f t="shared" si="0"/>
        <v>25.939833333333333</v>
      </c>
      <c r="BI6" s="18"/>
      <c r="BJ6" s="18"/>
      <c r="BK6" s="18"/>
      <c r="BL6" s="18"/>
      <c r="BM6" s="18"/>
      <c r="BN6" s="18"/>
      <c r="BO6" s="18"/>
      <c r="BP6" s="18"/>
      <c r="BQ6" s="19">
        <f>(AK6-(P6+Q6))*0.0005</f>
        <v>1.447393330425</v>
      </c>
      <c r="BR6" s="18">
        <v>5</v>
      </c>
      <c r="BS6" s="18"/>
      <c r="BT6" s="19">
        <f>SUM(AV6:BS6)</f>
        <v>804.88722666375838</v>
      </c>
      <c r="BU6" s="34">
        <f>AK6-BT6</f>
        <v>2550.8516134257416</v>
      </c>
      <c r="BV6" s="39">
        <f>(K6)*120%</f>
        <v>2442.5054339160006</v>
      </c>
      <c r="BW6" s="36"/>
      <c r="BX6" s="36"/>
      <c r="BY6" s="37" t="str">
        <f>IF(BX6=4,20%,IF(BX6=5,30%,IF(BX6=6,50%,IF(BX6&gt;6,1,"0"))))</f>
        <v>0</v>
      </c>
      <c r="BZ6" s="36">
        <f>(BV6*BY6)</f>
        <v>0</v>
      </c>
      <c r="CA6" s="36"/>
      <c r="CB6" s="39">
        <f t="shared" ref="CB6:CB28" si="1">BV6*CA6</f>
        <v>0</v>
      </c>
      <c r="CC6" s="39"/>
      <c r="CD6" s="36"/>
      <c r="CE6" s="34">
        <f t="shared" ref="CE6:CE28" si="2">BV6-BW6-BZ6-CB6-CC6-CD6</f>
        <v>2442.5054339160006</v>
      </c>
      <c r="CF6" s="34">
        <f>CE6/2</f>
        <v>1221.2527169580003</v>
      </c>
      <c r="CG6" s="34"/>
      <c r="CH6" s="34" t="s">
        <v>175</v>
      </c>
      <c r="CI6" s="34">
        <f t="shared" ref="CI6:CI33" si="3">BU6+CE6</f>
        <v>4993.3570473417421</v>
      </c>
      <c r="CJ6" s="42"/>
      <c r="CK6" s="133">
        <f>IF(CJ6&gt;1500,CJ6*10%,0)</f>
        <v>0</v>
      </c>
      <c r="CL6" s="133">
        <f>CJ6-CK6</f>
        <v>0</v>
      </c>
      <c r="CM6" s="44"/>
      <c r="CN6" s="44"/>
      <c r="CO6" s="40">
        <f>(BU6+CE6+CJ6)-(CM6+CN6)</f>
        <v>4993.3570473417421</v>
      </c>
      <c r="CP6" s="9"/>
      <c r="CS6" s="59">
        <f>K6+P6+X6+Y6+Z6+AA6+AB6+CE6+CJ6</f>
        <v>5361.7452740055005</v>
      </c>
      <c r="CT6" s="59">
        <f>E6+AV6+AY6+AZ6+BD6+BG6+BQ6+BR6+750</f>
        <v>2059.2773933304252</v>
      </c>
      <c r="CU6" s="59">
        <f>CS6-CT6</f>
        <v>3302.4678806750753</v>
      </c>
      <c r="CV6" s="59">
        <f>TRUNC(CU6,-1)</f>
        <v>3300</v>
      </c>
      <c r="CW6" s="136">
        <f>IF(AND(CV6&gt;1250,CV6&lt;2501),(CV6-1250)*2.5%,IF(AND(CV6&gt;2500,CV6&lt;3751),(CV6-2500)*10%+31.25,IF(AND(CV6&gt;3750,CV6&lt;5001),(CV6-3750)*15%+31.25+125,IF(AND(CV6&gt;5000,CV6&lt;16666.68),(CV6-5000)*20%+31.25+125+187.5,"0"))))-CK6</f>
        <v>111.25</v>
      </c>
      <c r="CY6" s="63">
        <f>CO6-CW6</f>
        <v>4882.1070473417421</v>
      </c>
      <c r="DA6" s="182">
        <f>(AK6-(Q6+S6))+CE6+CL6</f>
        <v>5642.6052740055002</v>
      </c>
    </row>
    <row r="7" spans="2:105" ht="23.25" x14ac:dyDescent="0.35">
      <c r="B7">
        <v>1825.3879000000002</v>
      </c>
      <c r="C7">
        <v>2</v>
      </c>
      <c r="D7" s="33" t="s">
        <v>78</v>
      </c>
      <c r="E7" s="28">
        <v>687.13</v>
      </c>
      <c r="F7" s="29"/>
      <c r="G7" s="27"/>
      <c r="H7" s="27"/>
      <c r="I7" s="27"/>
      <c r="J7" s="27"/>
      <c r="K7" s="129">
        <f>'مارس 2022'!K7*107%</f>
        <v>2089.8866067100007</v>
      </c>
      <c r="L7" s="27"/>
      <c r="M7" s="31"/>
      <c r="N7" s="27"/>
      <c r="O7" s="27"/>
      <c r="P7" s="22">
        <f t="shared" ref="P7:P43" si="4">K7*15%</f>
        <v>313.48299100650007</v>
      </c>
      <c r="Q7" s="130">
        <f>'مارس 2022'!Q7*110%</f>
        <v>155.63900000000001</v>
      </c>
      <c r="R7" s="27"/>
      <c r="S7" s="30"/>
      <c r="T7" s="30"/>
      <c r="U7" s="30">
        <v>78.33</v>
      </c>
      <c r="V7" s="30">
        <v>87.73</v>
      </c>
      <c r="W7" s="27">
        <v>105.57</v>
      </c>
      <c r="X7" s="27">
        <v>47.83</v>
      </c>
      <c r="Y7" s="27">
        <v>85.298500000000004</v>
      </c>
      <c r="Z7" s="22">
        <f t="shared" ref="Z7:Z45" si="5">B7*6%</f>
        <v>109.523274</v>
      </c>
      <c r="AA7" s="22">
        <f>'مارس 2022'!K7*8%</f>
        <v>156.25320424000003</v>
      </c>
      <c r="AB7" s="27">
        <v>190</v>
      </c>
      <c r="AC7" s="30">
        <v>10</v>
      </c>
      <c r="AD7" s="27"/>
      <c r="AE7" s="27"/>
      <c r="AF7" s="22">
        <v>10</v>
      </c>
      <c r="AG7" s="27"/>
      <c r="AH7" s="27"/>
      <c r="AI7" s="27"/>
      <c r="AJ7" s="27"/>
      <c r="AK7" s="22">
        <f>SUM(G7:AJ7)</f>
        <v>3439.5435759565007</v>
      </c>
      <c r="AL7" s="16"/>
      <c r="AM7" s="16"/>
      <c r="AN7" s="16"/>
      <c r="AO7" s="16"/>
      <c r="AP7" s="16"/>
      <c r="AQ7" s="16"/>
      <c r="AR7" s="16"/>
      <c r="AS7" s="16"/>
      <c r="AT7" s="15">
        <v>20</v>
      </c>
      <c r="AU7" s="15">
        <v>15</v>
      </c>
      <c r="AV7" s="20">
        <v>649</v>
      </c>
      <c r="AW7" s="20"/>
      <c r="AX7" s="21">
        <v>139.30000000000001</v>
      </c>
      <c r="AY7" s="21"/>
      <c r="AZ7" s="21">
        <v>18.739999999999998</v>
      </c>
      <c r="BA7" s="21">
        <v>0.5</v>
      </c>
      <c r="BB7" s="21">
        <v>3</v>
      </c>
      <c r="BC7" s="21"/>
      <c r="BD7" s="21">
        <v>0</v>
      </c>
      <c r="BE7" s="21"/>
      <c r="BF7" s="21"/>
      <c r="BG7" s="18" t="str">
        <f t="shared" si="0"/>
        <v>0</v>
      </c>
      <c r="BH7" s="18">
        <f t="shared" si="0"/>
        <v>25.939833333333333</v>
      </c>
      <c r="BI7" s="21"/>
      <c r="BJ7" s="21"/>
      <c r="BK7" s="21"/>
      <c r="BL7" s="21"/>
      <c r="BM7" s="21"/>
      <c r="BN7" s="21"/>
      <c r="BO7" s="21"/>
      <c r="BP7" s="21"/>
      <c r="BQ7" s="19">
        <f t="shared" ref="BQ7:BQ33" si="6">(AK7-(P7+Q7))*0.0005</f>
        <v>1.4852107924750004</v>
      </c>
      <c r="BR7" s="21">
        <v>5</v>
      </c>
      <c r="BS7" s="21"/>
      <c r="BT7" s="19">
        <f t="shared" ref="BT7:BT45" si="7">SUM(AV7:BS7)</f>
        <v>842.96504412580828</v>
      </c>
      <c r="BU7" s="35">
        <f t="shared" ref="BU7:BU43" si="8">AK7-BT7</f>
        <v>2596.5785318306926</v>
      </c>
      <c r="BV7" s="39">
        <f t="shared" ref="BV7:BV33" si="9">(K7)*120%</f>
        <v>2507.8639280520006</v>
      </c>
      <c r="BW7" s="38"/>
      <c r="BX7" s="38"/>
      <c r="BY7" s="37" t="str">
        <f t="shared" ref="BY7:BY43" si="10">IF(BX7=4,30%,IF(BX7=5,40%,IF(BX7=6,50%,IF(BX7&gt;6,1,"0"))))</f>
        <v>0</v>
      </c>
      <c r="BZ7" s="39">
        <f t="shared" ref="BZ7:BZ43" si="11">(BV7*BY7)</f>
        <v>0</v>
      </c>
      <c r="CA7" s="39"/>
      <c r="CB7" s="39">
        <f t="shared" si="1"/>
        <v>0</v>
      </c>
      <c r="CC7" s="39"/>
      <c r="CD7" s="39"/>
      <c r="CE7" s="34">
        <f t="shared" si="2"/>
        <v>2507.8639280520006</v>
      </c>
      <c r="CF7" s="34">
        <f t="shared" ref="CF7:CF33" si="12">CE7/2</f>
        <v>1253.9319640260003</v>
      </c>
      <c r="CG7" s="34"/>
      <c r="CH7" s="34" t="s">
        <v>175</v>
      </c>
      <c r="CI7" s="34">
        <f t="shared" si="3"/>
        <v>5104.4424598826936</v>
      </c>
      <c r="CJ7" s="43"/>
      <c r="CK7" s="133">
        <f t="shared" ref="CK7:CK45" si="13">IF(CJ7&gt;1500,CJ7*10%,0)</f>
        <v>0</v>
      </c>
      <c r="CL7" s="133">
        <f t="shared" ref="CL7:CL45" si="14">CJ7-CK7</f>
        <v>0</v>
      </c>
      <c r="CM7" s="44"/>
      <c r="CN7" s="44"/>
      <c r="CO7" s="40">
        <f>(BU7+CE7+CJ7)-CM7</f>
        <v>5104.4424598826936</v>
      </c>
      <c r="CP7" s="1"/>
      <c r="CS7" s="59">
        <f>K7+P7+X7+Y7+Z7+AA7+AB7+CE7+CJ7</f>
        <v>5500.1385040085006</v>
      </c>
      <c r="CT7" s="59">
        <f>E7+AV7+AY7+AZ7+BD7+BG7+BQ7+BR7+750</f>
        <v>2111.3552107924752</v>
      </c>
      <c r="CU7" s="59">
        <f t="shared" ref="CU7:CU45" si="15">CS7-CT7</f>
        <v>3388.7832932160254</v>
      </c>
      <c r="CV7" s="59">
        <f t="shared" ref="CV7:CV45" si="16">TRUNC(CU7,-1)</f>
        <v>3380</v>
      </c>
      <c r="CW7" s="136">
        <f t="shared" ref="CW7:CW45" si="17">IF(AND(CV7&gt;1250,CV7&lt;2501),(CV7-1250)*2.5%,IF(AND(CV7&gt;2500,CV7&lt;3751),(CV7-2500)*10%+31.25,IF(AND(CV7&gt;3750,CV7&lt;5001),(CV7-3750)*15%+31.25+125,IF(AND(CV7&gt;5000,CV7&lt;16666.68),(CV7-5000)*20%+31.25+125+187.5,"0"))))-CK7</f>
        <v>119.25</v>
      </c>
      <c r="CY7" s="63">
        <f t="shared" ref="CY7:CY45" si="18">CO7-CW7</f>
        <v>4985.1924598826936</v>
      </c>
      <c r="DA7" s="182">
        <f t="shared" ref="DA7:DA45" si="19">(AK7-(Q7+S7))+CE7+CL7</f>
        <v>5791.7685040085016</v>
      </c>
    </row>
    <row r="8" spans="2:105" ht="23.25" x14ac:dyDescent="0.35">
      <c r="B8">
        <v>778.05050000000006</v>
      </c>
      <c r="C8">
        <v>3</v>
      </c>
      <c r="D8" s="138" t="s">
        <v>76</v>
      </c>
      <c r="E8" s="139">
        <v>470.48</v>
      </c>
      <c r="F8" s="140"/>
      <c r="G8" s="141"/>
      <c r="H8" s="141"/>
      <c r="I8" s="141"/>
      <c r="J8" s="141"/>
      <c r="K8" s="142">
        <f>'مارس 2022'!K8*107%</f>
        <v>890.79001745000016</v>
      </c>
      <c r="L8" s="141"/>
      <c r="M8" s="143">
        <v>81</v>
      </c>
      <c r="N8" s="141"/>
      <c r="O8" s="141"/>
      <c r="P8" s="144">
        <f t="shared" si="4"/>
        <v>133.61850261750001</v>
      </c>
      <c r="Q8" s="145">
        <f>'مارس 2022'!Q8*110%</f>
        <v>155.63900000000001</v>
      </c>
      <c r="R8" s="141"/>
      <c r="S8" s="146">
        <v>20</v>
      </c>
      <c r="T8" s="146"/>
      <c r="U8" s="146">
        <v>36.22</v>
      </c>
      <c r="V8" s="146">
        <v>38.22</v>
      </c>
      <c r="W8" s="141">
        <v>65</v>
      </c>
      <c r="X8" s="141">
        <v>27.43</v>
      </c>
      <c r="Y8" s="141">
        <v>36.357500000000002</v>
      </c>
      <c r="Z8" s="144">
        <f t="shared" si="5"/>
        <v>46.683030000000002</v>
      </c>
      <c r="AA8" s="144">
        <f>'مارس 2022'!K8*8%</f>
        <v>66.601122800000013</v>
      </c>
      <c r="AB8" s="141">
        <v>190</v>
      </c>
      <c r="AC8" s="146">
        <v>10</v>
      </c>
      <c r="AD8" s="141"/>
      <c r="AE8" s="141"/>
      <c r="AF8" s="144">
        <v>10</v>
      </c>
      <c r="AG8" s="141"/>
      <c r="AH8" s="141"/>
      <c r="AI8" s="141"/>
      <c r="AJ8" s="141"/>
      <c r="AK8" s="141">
        <f t="shared" ref="AK8:AK43" si="20">SUM(G8:AJ8)</f>
        <v>1807.5591728675001</v>
      </c>
      <c r="AL8" s="147"/>
      <c r="AM8" s="147"/>
      <c r="AN8" s="147"/>
      <c r="AO8" s="147"/>
      <c r="AP8" s="147"/>
      <c r="AQ8" s="147"/>
      <c r="AR8" s="147"/>
      <c r="AS8" s="147"/>
      <c r="AT8" s="148">
        <v>21</v>
      </c>
      <c r="AU8" s="148">
        <v>16</v>
      </c>
      <c r="AV8" s="149">
        <v>286</v>
      </c>
      <c r="AW8" s="149"/>
      <c r="AX8" s="150">
        <v>0</v>
      </c>
      <c r="AY8" s="150"/>
      <c r="AZ8" s="150"/>
      <c r="BA8" s="150">
        <v>0.5</v>
      </c>
      <c r="BB8" s="150">
        <v>3</v>
      </c>
      <c r="BC8" s="150"/>
      <c r="BD8" s="150">
        <v>0</v>
      </c>
      <c r="BE8" s="150"/>
      <c r="BF8" s="150"/>
      <c r="BG8" s="151" t="str">
        <f t="shared" si="0"/>
        <v>0</v>
      </c>
      <c r="BH8" s="151">
        <f t="shared" si="0"/>
        <v>17.293222222222223</v>
      </c>
      <c r="BI8" s="150"/>
      <c r="BJ8" s="150"/>
      <c r="BK8" s="150"/>
      <c r="BL8" s="150"/>
      <c r="BM8" s="150"/>
      <c r="BN8" s="150"/>
      <c r="BO8" s="150"/>
      <c r="BP8" s="150"/>
      <c r="BQ8" s="152">
        <f t="shared" si="6"/>
        <v>0.75915083512500003</v>
      </c>
      <c r="BR8" s="150">
        <v>3</v>
      </c>
      <c r="BS8" s="150"/>
      <c r="BT8" s="152">
        <f t="shared" si="7"/>
        <v>310.55237305734721</v>
      </c>
      <c r="BU8" s="153">
        <f t="shared" si="8"/>
        <v>1497.0067998101529</v>
      </c>
      <c r="BV8" s="39">
        <f t="shared" si="9"/>
        <v>1068.9480209400001</v>
      </c>
      <c r="BW8" s="155"/>
      <c r="BX8" s="155"/>
      <c r="BY8" s="156" t="str">
        <f t="shared" si="10"/>
        <v>0</v>
      </c>
      <c r="BZ8" s="154">
        <f t="shared" si="11"/>
        <v>0</v>
      </c>
      <c r="CA8" s="154"/>
      <c r="CB8" s="154">
        <f t="shared" si="1"/>
        <v>0</v>
      </c>
      <c r="CC8" s="154"/>
      <c r="CD8" s="154"/>
      <c r="CE8" s="157">
        <f t="shared" si="2"/>
        <v>1068.9480209400001</v>
      </c>
      <c r="CF8" s="157">
        <f t="shared" si="12"/>
        <v>534.47401047000005</v>
      </c>
      <c r="CG8" s="157"/>
      <c r="CH8" s="34" t="s">
        <v>175</v>
      </c>
      <c r="CI8" s="157">
        <f t="shared" si="3"/>
        <v>2565.954820750153</v>
      </c>
      <c r="CJ8" s="158"/>
      <c r="CK8" s="159">
        <f t="shared" si="13"/>
        <v>0</v>
      </c>
      <c r="CL8" s="159">
        <f t="shared" si="14"/>
        <v>0</v>
      </c>
      <c r="CM8" s="160"/>
      <c r="CN8" s="160"/>
      <c r="CO8" s="161">
        <f>(BU8+CE8+CJ8)-CM8</f>
        <v>2565.954820750153</v>
      </c>
      <c r="CP8" s="162"/>
      <c r="CS8" s="163">
        <f>K8+P8+X8+Y8+Z8+AA8+AB8+CE8+CJ8</f>
        <v>2460.4281938075001</v>
      </c>
      <c r="CT8" s="163">
        <f>E8+AV8+AY8+AZ8+BD8+BG8+BQ8+BR8+750</f>
        <v>1510.239150835125</v>
      </c>
      <c r="CU8" s="163">
        <f t="shared" si="15"/>
        <v>950.18904297237509</v>
      </c>
      <c r="CV8" s="163">
        <f t="shared" si="16"/>
        <v>950</v>
      </c>
      <c r="CW8" s="164">
        <f t="shared" si="17"/>
        <v>0</v>
      </c>
      <c r="CY8" s="165">
        <f t="shared" si="18"/>
        <v>2565.954820750153</v>
      </c>
      <c r="DA8" s="182">
        <f t="shared" si="19"/>
        <v>2700.8681938075006</v>
      </c>
    </row>
    <row r="9" spans="2:105" s="113" customFormat="1" ht="23.25" x14ac:dyDescent="0.35">
      <c r="B9" s="113">
        <v>3324.8003000000003</v>
      </c>
      <c r="C9" s="113">
        <v>4</v>
      </c>
      <c r="D9" s="16" t="s">
        <v>88</v>
      </c>
      <c r="E9" s="170"/>
      <c r="F9" s="170"/>
      <c r="G9" s="170"/>
      <c r="H9" s="170"/>
      <c r="I9" s="170"/>
      <c r="J9" s="170"/>
      <c r="K9" s="170"/>
      <c r="L9" s="170"/>
      <c r="M9" s="170"/>
      <c r="N9" s="170"/>
      <c r="O9" s="170"/>
      <c r="P9" s="170"/>
      <c r="Q9" s="170"/>
      <c r="R9" s="170"/>
      <c r="S9" s="170"/>
      <c r="T9" s="170"/>
      <c r="U9" s="170"/>
      <c r="V9" s="170"/>
      <c r="W9" s="170"/>
      <c r="X9" s="170"/>
      <c r="Y9" s="170"/>
      <c r="Z9" s="170"/>
      <c r="AA9" s="170"/>
      <c r="AB9" s="170"/>
      <c r="AC9" s="170"/>
      <c r="AD9" s="170"/>
      <c r="AE9" s="170"/>
      <c r="AF9" s="170"/>
      <c r="AG9" s="170"/>
      <c r="AH9" s="170"/>
      <c r="AI9" s="170"/>
      <c r="AJ9" s="170"/>
      <c r="AK9" s="170"/>
      <c r="AL9" s="170"/>
      <c r="AM9" s="170"/>
      <c r="AN9" s="170"/>
      <c r="AO9" s="170"/>
      <c r="AP9" s="170"/>
      <c r="AQ9" s="170"/>
      <c r="AR9" s="170"/>
      <c r="AS9" s="170"/>
      <c r="AT9" s="170"/>
      <c r="AU9" s="170"/>
      <c r="AV9" s="170"/>
      <c r="AW9" s="170"/>
      <c r="AX9" s="170"/>
      <c r="AY9" s="170"/>
      <c r="AZ9" s="170"/>
      <c r="BA9" s="170"/>
      <c r="BB9" s="170"/>
      <c r="BC9" s="170"/>
      <c r="BD9" s="170"/>
      <c r="BE9" s="170"/>
      <c r="BF9" s="170"/>
      <c r="BG9" s="170"/>
      <c r="BH9" s="170"/>
      <c r="BI9" s="170"/>
      <c r="BJ9" s="170"/>
      <c r="BK9" s="170"/>
      <c r="BL9" s="170"/>
      <c r="BM9" s="170"/>
      <c r="BN9" s="170"/>
      <c r="BO9" s="170"/>
      <c r="BP9" s="170"/>
      <c r="BQ9" s="170"/>
      <c r="BR9" s="170"/>
      <c r="BS9" s="170"/>
      <c r="BT9" s="170"/>
      <c r="BU9" s="170"/>
      <c r="BV9" s="170"/>
      <c r="BW9" s="170"/>
      <c r="BX9" s="170"/>
      <c r="BY9" s="170"/>
      <c r="BZ9" s="170"/>
      <c r="CA9" s="170"/>
      <c r="CB9" s="170"/>
      <c r="CC9" s="170"/>
      <c r="CD9" s="170"/>
      <c r="CE9" s="170"/>
      <c r="CF9" s="170"/>
      <c r="CG9" s="170"/>
      <c r="CH9" s="34" t="s">
        <v>175</v>
      </c>
      <c r="CI9" s="170"/>
      <c r="CJ9" s="170"/>
      <c r="CK9" s="170"/>
      <c r="CL9" s="170"/>
      <c r="CM9" s="170"/>
      <c r="CN9" s="170"/>
      <c r="CO9" s="170"/>
      <c r="CP9" s="170"/>
      <c r="CQ9" s="122"/>
      <c r="CR9" s="122"/>
      <c r="CS9" s="123"/>
      <c r="CT9" s="123"/>
      <c r="CU9" s="123"/>
      <c r="CV9" s="123"/>
      <c r="CW9" s="137"/>
      <c r="CX9" s="122"/>
      <c r="CY9" s="124"/>
      <c r="DA9" s="182">
        <f t="shared" si="19"/>
        <v>0</v>
      </c>
    </row>
    <row r="10" spans="2:105" ht="23.25" x14ac:dyDescent="0.35">
      <c r="B10">
        <v>1536.4665000000002</v>
      </c>
      <c r="C10">
        <v>5</v>
      </c>
      <c r="D10" s="32" t="s">
        <v>89</v>
      </c>
      <c r="E10" s="166">
        <v>609</v>
      </c>
      <c r="F10" s="24"/>
      <c r="G10" s="22"/>
      <c r="H10" s="22"/>
      <c r="I10" s="22"/>
      <c r="J10" s="22"/>
      <c r="K10" s="129">
        <f>'مارس 2022'!K10*107%</f>
        <v>1759.1004958500005</v>
      </c>
      <c r="L10" s="22"/>
      <c r="M10" s="26"/>
      <c r="N10" s="22"/>
      <c r="O10" s="22"/>
      <c r="P10" s="22">
        <f t="shared" si="4"/>
        <v>263.86507437750004</v>
      </c>
      <c r="Q10" s="130">
        <f>'مارس 2022'!Q10*110%</f>
        <v>155.63900000000001</v>
      </c>
      <c r="R10" s="22"/>
      <c r="S10" s="25"/>
      <c r="T10" s="25"/>
      <c r="U10" s="25">
        <v>70.73</v>
      </c>
      <c r="V10" s="25">
        <v>78.94</v>
      </c>
      <c r="W10" s="22">
        <v>94.69</v>
      </c>
      <c r="X10" s="22">
        <v>40.26</v>
      </c>
      <c r="Y10" s="22">
        <v>71.797499999999999</v>
      </c>
      <c r="Z10" s="22">
        <f t="shared" si="5"/>
        <v>92.187990000000013</v>
      </c>
      <c r="AA10" s="22">
        <f>'مارس 2022'!K10*8%</f>
        <v>131.52153240000004</v>
      </c>
      <c r="AB10" s="22">
        <v>190</v>
      </c>
      <c r="AC10" s="25">
        <v>10</v>
      </c>
      <c r="AD10" s="22"/>
      <c r="AE10" s="22"/>
      <c r="AF10" s="22">
        <v>10</v>
      </c>
      <c r="AG10" s="22"/>
      <c r="AH10" s="22"/>
      <c r="AI10" s="22"/>
      <c r="AJ10" s="22"/>
      <c r="AK10" s="22">
        <f t="shared" si="20"/>
        <v>2968.731592627501</v>
      </c>
      <c r="AL10" s="15"/>
      <c r="AM10" s="15"/>
      <c r="AN10" s="15"/>
      <c r="AO10" s="15"/>
      <c r="AP10" s="15"/>
      <c r="AQ10" s="15"/>
      <c r="AR10" s="15"/>
      <c r="AS10" s="15"/>
      <c r="AT10" s="15">
        <v>5</v>
      </c>
      <c r="AU10" s="15">
        <v>0</v>
      </c>
      <c r="AV10" s="17">
        <v>528</v>
      </c>
      <c r="AW10" s="17"/>
      <c r="AX10" s="18">
        <v>60.166666666666664</v>
      </c>
      <c r="AY10" s="18"/>
      <c r="AZ10" s="18"/>
      <c r="BA10" s="18">
        <v>0.5</v>
      </c>
      <c r="BB10" s="18">
        <v>3</v>
      </c>
      <c r="BC10" s="18"/>
      <c r="BD10" s="18">
        <v>0</v>
      </c>
      <c r="BE10" s="18"/>
      <c r="BF10" s="18"/>
      <c r="BG10" s="18">
        <f t="shared" si="0"/>
        <v>190.56922038375004</v>
      </c>
      <c r="BH10" s="18">
        <f t="shared" si="0"/>
        <v>155.63900000000001</v>
      </c>
      <c r="BI10" s="18"/>
      <c r="BJ10" s="18"/>
      <c r="BK10" s="18"/>
      <c r="BL10" s="18"/>
      <c r="BM10" s="18"/>
      <c r="BN10" s="18"/>
      <c r="BO10" s="18"/>
      <c r="BP10" s="18"/>
      <c r="BQ10" s="19">
        <f t="shared" si="6"/>
        <v>1.2746137591250004</v>
      </c>
      <c r="BR10" s="18">
        <v>3</v>
      </c>
      <c r="BS10" s="18"/>
      <c r="BT10" s="19">
        <f t="shared" si="7"/>
        <v>942.14950080954168</v>
      </c>
      <c r="BU10" s="34">
        <f t="shared" si="8"/>
        <v>2026.5820918179593</v>
      </c>
      <c r="BV10" s="39">
        <f t="shared" si="9"/>
        <v>2110.9205950200003</v>
      </c>
      <c r="BW10" s="36"/>
      <c r="BX10" s="36"/>
      <c r="BY10" s="37" t="str">
        <f t="shared" si="10"/>
        <v>0</v>
      </c>
      <c r="BZ10" s="39">
        <f t="shared" si="11"/>
        <v>0</v>
      </c>
      <c r="CA10" s="39"/>
      <c r="CB10" s="39">
        <f t="shared" si="1"/>
        <v>0</v>
      </c>
      <c r="CC10" s="39">
        <v>297.91000000000003</v>
      </c>
      <c r="CD10" s="39"/>
      <c r="CE10" s="34">
        <f t="shared" si="2"/>
        <v>1813.0105950200002</v>
      </c>
      <c r="CF10" s="34">
        <f t="shared" si="12"/>
        <v>906.5052975100001</v>
      </c>
      <c r="CG10" s="34"/>
      <c r="CH10" s="34" t="s">
        <v>175</v>
      </c>
      <c r="CI10" s="34">
        <f t="shared" si="3"/>
        <v>3839.5926868379593</v>
      </c>
      <c r="CJ10" s="42"/>
      <c r="CK10" s="133">
        <f t="shared" si="13"/>
        <v>0</v>
      </c>
      <c r="CL10" s="133">
        <f t="shared" si="14"/>
        <v>0</v>
      </c>
      <c r="CM10" s="44"/>
      <c r="CN10" s="44"/>
      <c r="CO10" s="40">
        <f t="shared" ref="CO10:CO33" si="21">(BU10+CE10+CJ10)-CM10</f>
        <v>3839.5926868379593</v>
      </c>
      <c r="CP10" s="9"/>
      <c r="CS10" s="167">
        <f t="shared" ref="CS10:CS45" si="22">K10+P10+X10+Y10+Z10+AA10+AB10+CE10+CJ10</f>
        <v>4361.7431876475011</v>
      </c>
      <c r="CT10" s="167">
        <f t="shared" ref="CT10:CT33" si="23">E10+AV10+AY10+AZ10+BD10+BG10+BQ10+BR10+750</f>
        <v>2081.843834142875</v>
      </c>
      <c r="CU10" s="167">
        <f t="shared" si="15"/>
        <v>2279.8993535046261</v>
      </c>
      <c r="CV10" s="167">
        <f t="shared" si="16"/>
        <v>2270</v>
      </c>
      <c r="CW10" s="168">
        <f t="shared" si="17"/>
        <v>25.5</v>
      </c>
      <c r="CY10" s="169">
        <f t="shared" si="18"/>
        <v>3814.0926868379593</v>
      </c>
      <c r="DA10" s="182">
        <f t="shared" si="19"/>
        <v>4626.1031876475008</v>
      </c>
    </row>
    <row r="11" spans="2:105" ht="23.25" x14ac:dyDescent="0.35">
      <c r="B11">
        <v>1936.7855999999999</v>
      </c>
      <c r="C11">
        <v>6</v>
      </c>
      <c r="D11" s="33" t="s">
        <v>90</v>
      </c>
      <c r="E11" s="28">
        <v>646.03</v>
      </c>
      <c r="F11" s="29"/>
      <c r="G11" s="27"/>
      <c r="H11" s="27"/>
      <c r="I11" s="27"/>
      <c r="J11" s="27"/>
      <c r="K11" s="129">
        <f>'مارس 2022'!K11*107%</f>
        <v>2217.4258334400001</v>
      </c>
      <c r="L11" s="27"/>
      <c r="M11" s="31"/>
      <c r="N11" s="27"/>
      <c r="O11" s="27"/>
      <c r="P11" s="22">
        <f t="shared" si="4"/>
        <v>332.61387501600001</v>
      </c>
      <c r="Q11" s="130">
        <f>'مارس 2022'!Q11*110%</f>
        <v>155.63900000000001</v>
      </c>
      <c r="R11" s="27"/>
      <c r="S11" s="30"/>
      <c r="T11" s="30"/>
      <c r="U11" s="30">
        <v>89.99</v>
      </c>
      <c r="V11" s="30">
        <v>100.44</v>
      </c>
      <c r="W11" s="27">
        <v>119.89</v>
      </c>
      <c r="X11" s="27">
        <v>50.75</v>
      </c>
      <c r="Y11" s="27">
        <v>90.504000000000005</v>
      </c>
      <c r="Z11" s="22">
        <f t="shared" si="5"/>
        <v>116.20713599999999</v>
      </c>
      <c r="AA11" s="22">
        <f>'مارس 2022'!K11*8%</f>
        <v>165.78884736000001</v>
      </c>
      <c r="AB11" s="27">
        <v>190</v>
      </c>
      <c r="AC11" s="30">
        <v>10</v>
      </c>
      <c r="AD11" s="27"/>
      <c r="AE11" s="27"/>
      <c r="AF11" s="22">
        <v>10</v>
      </c>
      <c r="AG11" s="27"/>
      <c r="AH11" s="27"/>
      <c r="AI11" s="27"/>
      <c r="AJ11" s="27"/>
      <c r="AK11" s="27">
        <f t="shared" si="20"/>
        <v>3649.2486918159998</v>
      </c>
      <c r="AL11" s="16"/>
      <c r="AM11" s="16"/>
      <c r="AN11" s="16"/>
      <c r="AO11" s="16"/>
      <c r="AP11" s="16"/>
      <c r="AQ11" s="16"/>
      <c r="AR11" s="16"/>
      <c r="AS11" s="16"/>
      <c r="AT11" s="15">
        <v>20</v>
      </c>
      <c r="AU11" s="15">
        <v>15</v>
      </c>
      <c r="AV11" s="20">
        <v>671</v>
      </c>
      <c r="AW11" s="20"/>
      <c r="AX11" s="21">
        <v>115.44</v>
      </c>
      <c r="AY11" s="21"/>
      <c r="AZ11" s="21"/>
      <c r="BA11" s="21">
        <v>0.5</v>
      </c>
      <c r="BB11" s="21">
        <v>3</v>
      </c>
      <c r="BC11" s="21"/>
      <c r="BD11" s="21">
        <v>0</v>
      </c>
      <c r="BE11" s="21"/>
      <c r="BF11" s="21"/>
      <c r="BG11" s="18" t="str">
        <f t="shared" si="0"/>
        <v>0</v>
      </c>
      <c r="BH11" s="18">
        <f t="shared" si="0"/>
        <v>25.939833333333333</v>
      </c>
      <c r="BI11" s="21"/>
      <c r="BJ11" s="21"/>
      <c r="BK11" s="21"/>
      <c r="BL11" s="21"/>
      <c r="BM11" s="21"/>
      <c r="BN11" s="21"/>
      <c r="BO11" s="21"/>
      <c r="BP11" s="21"/>
      <c r="BQ11" s="19">
        <f t="shared" si="6"/>
        <v>1.5804979083999999</v>
      </c>
      <c r="BR11" s="21">
        <v>5</v>
      </c>
      <c r="BS11" s="21"/>
      <c r="BT11" s="19">
        <f t="shared" si="7"/>
        <v>822.46033124173346</v>
      </c>
      <c r="BU11" s="35">
        <f t="shared" si="8"/>
        <v>2826.7883605742663</v>
      </c>
      <c r="BV11" s="39">
        <f t="shared" si="9"/>
        <v>2660.9110001280001</v>
      </c>
      <c r="BW11" s="38"/>
      <c r="BX11" s="38"/>
      <c r="BY11" s="37" t="str">
        <f t="shared" si="10"/>
        <v>0</v>
      </c>
      <c r="BZ11" s="39">
        <f t="shared" si="11"/>
        <v>0</v>
      </c>
      <c r="CA11" s="39"/>
      <c r="CB11" s="39">
        <f t="shared" si="1"/>
        <v>0</v>
      </c>
      <c r="CC11" s="39"/>
      <c r="CD11" s="39"/>
      <c r="CE11" s="34">
        <f t="shared" si="2"/>
        <v>2660.9110001280001</v>
      </c>
      <c r="CF11" s="34">
        <f t="shared" si="12"/>
        <v>1330.455500064</v>
      </c>
      <c r="CG11" s="34"/>
      <c r="CH11" s="34" t="s">
        <v>175</v>
      </c>
      <c r="CI11" s="34">
        <f t="shared" si="3"/>
        <v>5487.6993607022669</v>
      </c>
      <c r="CJ11" s="43"/>
      <c r="CK11" s="133">
        <f t="shared" si="13"/>
        <v>0</v>
      </c>
      <c r="CL11" s="133">
        <f t="shared" si="14"/>
        <v>0</v>
      </c>
      <c r="CM11" s="44"/>
      <c r="CN11" s="44"/>
      <c r="CO11" s="40">
        <f t="shared" si="21"/>
        <v>5487.6993607022669</v>
      </c>
      <c r="CP11" s="1"/>
      <c r="CS11" s="59">
        <f t="shared" si="22"/>
        <v>5824.200691944</v>
      </c>
      <c r="CT11" s="59">
        <f t="shared" si="23"/>
        <v>2073.6104979084002</v>
      </c>
      <c r="CU11" s="59">
        <f t="shared" si="15"/>
        <v>3750.5901940355998</v>
      </c>
      <c r="CV11" s="59">
        <f t="shared" si="16"/>
        <v>3750</v>
      </c>
      <c r="CW11" s="136">
        <f t="shared" si="17"/>
        <v>156.25</v>
      </c>
      <c r="CY11" s="63">
        <f t="shared" si="18"/>
        <v>5331.4493607022669</v>
      </c>
      <c r="DA11" s="182">
        <f t="shared" si="19"/>
        <v>6154.5206919439997</v>
      </c>
    </row>
    <row r="12" spans="2:105" ht="23.25" x14ac:dyDescent="0.35">
      <c r="B12">
        <v>1852.0523000000003</v>
      </c>
      <c r="C12">
        <v>7</v>
      </c>
      <c r="D12" s="33" t="s">
        <v>91</v>
      </c>
      <c r="E12" s="28">
        <v>703.74</v>
      </c>
      <c r="F12" s="29"/>
      <c r="G12" s="27"/>
      <c r="H12" s="27"/>
      <c r="I12" s="27"/>
      <c r="J12" s="27"/>
      <c r="K12" s="129">
        <f>'مارس 2022'!K12*107%</f>
        <v>2120.4146782700004</v>
      </c>
      <c r="L12" s="27"/>
      <c r="M12" s="31"/>
      <c r="N12" s="27"/>
      <c r="O12" s="27"/>
      <c r="P12" s="22">
        <f t="shared" si="4"/>
        <v>318.06220174050003</v>
      </c>
      <c r="Q12" s="130">
        <f>'مارس 2022'!Q12*110%</f>
        <v>155.63900000000001</v>
      </c>
      <c r="R12" s="27"/>
      <c r="S12" s="30"/>
      <c r="T12" s="30"/>
      <c r="U12" s="30">
        <v>79.61</v>
      </c>
      <c r="V12" s="30">
        <v>89.13</v>
      </c>
      <c r="W12" s="27">
        <v>107.16</v>
      </c>
      <c r="X12" s="27">
        <v>48.52</v>
      </c>
      <c r="Y12" s="27">
        <v>86.544500000000014</v>
      </c>
      <c r="Z12" s="22">
        <f t="shared" si="5"/>
        <v>111.12313800000001</v>
      </c>
      <c r="AA12" s="22">
        <f>'مارس 2022'!K12*8%</f>
        <v>158.53567688000004</v>
      </c>
      <c r="AB12" s="27">
        <v>190</v>
      </c>
      <c r="AC12" s="30">
        <v>10</v>
      </c>
      <c r="AD12" s="27"/>
      <c r="AE12" s="27"/>
      <c r="AF12" s="22">
        <v>10</v>
      </c>
      <c r="AG12" s="27"/>
      <c r="AH12" s="27"/>
      <c r="AI12" s="27"/>
      <c r="AJ12" s="27"/>
      <c r="AK12" s="27">
        <f t="shared" si="20"/>
        <v>3484.7391948905006</v>
      </c>
      <c r="AL12" s="16"/>
      <c r="AM12" s="16"/>
      <c r="AN12" s="16"/>
      <c r="AO12" s="16"/>
      <c r="AP12" s="16"/>
      <c r="AQ12" s="16"/>
      <c r="AR12" s="16"/>
      <c r="AS12" s="16"/>
      <c r="AT12" s="15">
        <v>20</v>
      </c>
      <c r="AU12" s="15">
        <v>15</v>
      </c>
      <c r="AV12" s="20">
        <v>649</v>
      </c>
      <c r="AW12" s="20"/>
      <c r="AX12" s="21">
        <v>143.33333333333334</v>
      </c>
      <c r="AY12" s="21"/>
      <c r="AZ12" s="21"/>
      <c r="BA12" s="21">
        <v>0.5</v>
      </c>
      <c r="BB12" s="21">
        <v>3</v>
      </c>
      <c r="BC12" s="21"/>
      <c r="BD12" s="21">
        <v>0</v>
      </c>
      <c r="BE12" s="21"/>
      <c r="BF12" s="21"/>
      <c r="BG12" s="18" t="str">
        <f t="shared" si="0"/>
        <v>0</v>
      </c>
      <c r="BH12" s="18">
        <f t="shared" si="0"/>
        <v>25.939833333333333</v>
      </c>
      <c r="BI12" s="21"/>
      <c r="BJ12" s="21"/>
      <c r="BK12" s="21"/>
      <c r="BL12" s="21"/>
      <c r="BM12" s="21"/>
      <c r="BN12" s="21"/>
      <c r="BO12" s="21"/>
      <c r="BP12" s="21"/>
      <c r="BQ12" s="19">
        <f t="shared" si="6"/>
        <v>1.5055189965750004</v>
      </c>
      <c r="BR12" s="21">
        <v>5</v>
      </c>
      <c r="BS12" s="21"/>
      <c r="BT12" s="19">
        <f t="shared" si="7"/>
        <v>828.27868566324173</v>
      </c>
      <c r="BU12" s="35">
        <f t="shared" si="8"/>
        <v>2656.4605092272586</v>
      </c>
      <c r="BV12" s="39">
        <f t="shared" si="9"/>
        <v>2544.4976139240002</v>
      </c>
      <c r="BW12" s="38"/>
      <c r="BX12" s="38"/>
      <c r="BY12" s="37" t="str">
        <f t="shared" si="10"/>
        <v>0</v>
      </c>
      <c r="BZ12" s="39">
        <f t="shared" si="11"/>
        <v>0</v>
      </c>
      <c r="CA12" s="39"/>
      <c r="CB12" s="39">
        <f t="shared" si="1"/>
        <v>0</v>
      </c>
      <c r="CC12" s="39"/>
      <c r="CD12" s="39"/>
      <c r="CE12" s="34">
        <f t="shared" si="2"/>
        <v>2544.4976139240002</v>
      </c>
      <c r="CF12" s="34">
        <f t="shared" si="12"/>
        <v>1272.2488069620001</v>
      </c>
      <c r="CG12" s="34"/>
      <c r="CH12" s="34" t="s">
        <v>175</v>
      </c>
      <c r="CI12" s="34">
        <f t="shared" si="3"/>
        <v>5200.9581231512584</v>
      </c>
      <c r="CJ12" s="43"/>
      <c r="CK12" s="133">
        <f t="shared" si="13"/>
        <v>0</v>
      </c>
      <c r="CL12" s="133">
        <f t="shared" si="14"/>
        <v>0</v>
      </c>
      <c r="CM12" s="44"/>
      <c r="CN12" s="44"/>
      <c r="CO12" s="40">
        <f t="shared" si="21"/>
        <v>5200.9581231512584</v>
      </c>
      <c r="CP12" s="1"/>
      <c r="CS12" s="59">
        <f t="shared" si="22"/>
        <v>5577.6978088145006</v>
      </c>
      <c r="CT12" s="59">
        <f t="shared" si="23"/>
        <v>2109.2455189965749</v>
      </c>
      <c r="CU12" s="59">
        <f t="shared" si="15"/>
        <v>3468.4522898179257</v>
      </c>
      <c r="CV12" s="59">
        <f t="shared" si="16"/>
        <v>3460</v>
      </c>
      <c r="CW12" s="136">
        <f t="shared" si="17"/>
        <v>127.25</v>
      </c>
      <c r="CY12" s="63">
        <f t="shared" si="18"/>
        <v>5073.7081231512584</v>
      </c>
      <c r="DA12" s="182">
        <f t="shared" si="19"/>
        <v>5873.5978088145002</v>
      </c>
    </row>
    <row r="13" spans="2:105" ht="23.25" x14ac:dyDescent="0.35">
      <c r="B13">
        <v>1850.6827000000001</v>
      </c>
      <c r="C13">
        <v>8</v>
      </c>
      <c r="D13" s="33" t="s">
        <v>92</v>
      </c>
      <c r="E13" s="28">
        <v>683.06</v>
      </c>
      <c r="F13" s="29"/>
      <c r="G13" s="27"/>
      <c r="H13" s="27"/>
      <c r="I13" s="27"/>
      <c r="J13" s="27"/>
      <c r="K13" s="129">
        <f>'مارس 2022'!K13*107%</f>
        <v>2118.8466232300002</v>
      </c>
      <c r="L13" s="27"/>
      <c r="M13" s="31"/>
      <c r="N13" s="27"/>
      <c r="O13" s="27"/>
      <c r="P13" s="22">
        <f t="shared" si="4"/>
        <v>317.82699348450001</v>
      </c>
      <c r="Q13" s="130">
        <f>'مارس 2022'!Q13*110%</f>
        <v>155.63900000000001</v>
      </c>
      <c r="R13" s="27"/>
      <c r="S13" s="30"/>
      <c r="T13" s="30"/>
      <c r="U13" s="30">
        <v>79.81</v>
      </c>
      <c r="V13" s="30">
        <v>89.11</v>
      </c>
      <c r="W13" s="27">
        <v>106.96</v>
      </c>
      <c r="X13" s="27">
        <v>48.49</v>
      </c>
      <c r="Y13" s="27">
        <v>86.480500000000006</v>
      </c>
      <c r="Z13" s="22">
        <f t="shared" si="5"/>
        <v>111.04096199999999</v>
      </c>
      <c r="AA13" s="22">
        <f>'مارس 2022'!K13*8%</f>
        <v>158.41843912000002</v>
      </c>
      <c r="AB13" s="27">
        <v>190</v>
      </c>
      <c r="AC13" s="30">
        <v>10</v>
      </c>
      <c r="AD13" s="27"/>
      <c r="AE13" s="27"/>
      <c r="AF13" s="22">
        <v>10</v>
      </c>
      <c r="AG13" s="27"/>
      <c r="AH13" s="27"/>
      <c r="AI13" s="27">
        <v>5.5</v>
      </c>
      <c r="AJ13" s="27"/>
      <c r="AK13" s="27">
        <f t="shared" si="20"/>
        <v>3488.1225178345003</v>
      </c>
      <c r="AL13" s="16"/>
      <c r="AM13" s="16"/>
      <c r="AN13" s="16"/>
      <c r="AO13" s="16"/>
      <c r="AP13" s="16"/>
      <c r="AQ13" s="16"/>
      <c r="AR13" s="16"/>
      <c r="AS13" s="16"/>
      <c r="AT13" s="15">
        <v>28</v>
      </c>
      <c r="AU13" s="15">
        <v>26</v>
      </c>
      <c r="AV13" s="20">
        <v>649</v>
      </c>
      <c r="AW13" s="20"/>
      <c r="AX13" s="21">
        <v>112.59166666666665</v>
      </c>
      <c r="AY13" s="21"/>
      <c r="AZ13" s="21"/>
      <c r="BA13" s="21">
        <v>0.5</v>
      </c>
      <c r="BB13" s="21">
        <v>3</v>
      </c>
      <c r="BC13" s="21"/>
      <c r="BD13" s="21">
        <v>0</v>
      </c>
      <c r="BE13" s="21"/>
      <c r="BF13" s="21"/>
      <c r="BG13" s="18" t="str">
        <f t="shared" si="0"/>
        <v>0</v>
      </c>
      <c r="BH13" s="18" t="str">
        <f t="shared" si="0"/>
        <v>0</v>
      </c>
      <c r="BI13" s="21"/>
      <c r="BJ13" s="21"/>
      <c r="BK13" s="21"/>
      <c r="BL13" s="21"/>
      <c r="BM13" s="21"/>
      <c r="BN13" s="21"/>
      <c r="BO13" s="21"/>
      <c r="BP13" s="21"/>
      <c r="BQ13" s="19">
        <f t="shared" si="6"/>
        <v>1.5073282621750002</v>
      </c>
      <c r="BR13" s="21">
        <v>3</v>
      </c>
      <c r="BS13" s="21"/>
      <c r="BT13" s="19">
        <f t="shared" si="7"/>
        <v>769.59899492884165</v>
      </c>
      <c r="BU13" s="35">
        <f t="shared" si="8"/>
        <v>2718.5235229056589</v>
      </c>
      <c r="BV13" s="39">
        <f t="shared" si="9"/>
        <v>2542.6159478760001</v>
      </c>
      <c r="BW13" s="38"/>
      <c r="BX13" s="38"/>
      <c r="BY13" s="37" t="str">
        <f t="shared" si="10"/>
        <v>0</v>
      </c>
      <c r="BZ13" s="39">
        <f t="shared" si="11"/>
        <v>0</v>
      </c>
      <c r="CA13" s="39"/>
      <c r="CB13" s="39">
        <f t="shared" si="1"/>
        <v>0</v>
      </c>
      <c r="CC13" s="39"/>
      <c r="CD13" s="39"/>
      <c r="CE13" s="34">
        <f t="shared" si="2"/>
        <v>2542.6159478760001</v>
      </c>
      <c r="CF13" s="34">
        <f t="shared" si="12"/>
        <v>1271.307973938</v>
      </c>
      <c r="CG13" s="34"/>
      <c r="CH13" s="34" t="s">
        <v>175</v>
      </c>
      <c r="CI13" s="34">
        <f t="shared" si="3"/>
        <v>5261.1394707816589</v>
      </c>
      <c r="CJ13" s="43"/>
      <c r="CK13" s="133">
        <f t="shared" si="13"/>
        <v>0</v>
      </c>
      <c r="CL13" s="133">
        <f t="shared" si="14"/>
        <v>0</v>
      </c>
      <c r="CM13" s="44"/>
      <c r="CN13" s="44"/>
      <c r="CO13" s="40">
        <f t="shared" si="21"/>
        <v>5261.1394707816589</v>
      </c>
      <c r="CP13" s="1"/>
      <c r="CS13" s="59">
        <f t="shared" si="22"/>
        <v>5573.7194657105001</v>
      </c>
      <c r="CT13" s="59">
        <f t="shared" si="23"/>
        <v>2086.5673282621747</v>
      </c>
      <c r="CU13" s="59">
        <f t="shared" si="15"/>
        <v>3487.1521374483254</v>
      </c>
      <c r="CV13" s="59">
        <f t="shared" si="16"/>
        <v>3480</v>
      </c>
      <c r="CW13" s="136">
        <f t="shared" si="17"/>
        <v>129.25</v>
      </c>
      <c r="CY13" s="63">
        <f t="shared" si="18"/>
        <v>5131.8894707816589</v>
      </c>
      <c r="DA13" s="182">
        <f t="shared" si="19"/>
        <v>5875.0994657105002</v>
      </c>
    </row>
    <row r="14" spans="2:105" ht="23.25" x14ac:dyDescent="0.35">
      <c r="B14">
        <v>1759.8397000000002</v>
      </c>
      <c r="C14">
        <v>9</v>
      </c>
      <c r="D14" s="33" t="s">
        <v>77</v>
      </c>
      <c r="E14" s="28">
        <v>650.36</v>
      </c>
      <c r="F14" s="29"/>
      <c r="G14" s="27"/>
      <c r="H14" s="27"/>
      <c r="I14" s="27"/>
      <c r="J14" s="27"/>
      <c r="K14" s="129">
        <f>'مارس 2022'!K14*107%</f>
        <v>2014.8404725300004</v>
      </c>
      <c r="L14" s="27"/>
      <c r="M14" s="31"/>
      <c r="N14" s="27"/>
      <c r="O14" s="27"/>
      <c r="P14" s="22">
        <f t="shared" si="4"/>
        <v>302.22607087950007</v>
      </c>
      <c r="Q14" s="130">
        <f>'مارس 2022'!Q14*110%</f>
        <v>155.63900000000001</v>
      </c>
      <c r="R14" s="27"/>
      <c r="S14" s="30"/>
      <c r="T14" s="30"/>
      <c r="U14" s="30">
        <v>75.92</v>
      </c>
      <c r="V14" s="30">
        <v>84.75</v>
      </c>
      <c r="W14" s="27">
        <v>101.7</v>
      </c>
      <c r="X14" s="27">
        <v>46.11</v>
      </c>
      <c r="Y14" s="27">
        <v>82.235500000000002</v>
      </c>
      <c r="Z14" s="22">
        <f t="shared" si="5"/>
        <v>105.59038200000001</v>
      </c>
      <c r="AA14" s="22">
        <f>'مارس 2022'!K14*8%</f>
        <v>150.64227832000003</v>
      </c>
      <c r="AB14" s="27">
        <v>190</v>
      </c>
      <c r="AC14" s="30">
        <v>10</v>
      </c>
      <c r="AD14" s="27"/>
      <c r="AE14" s="27"/>
      <c r="AF14" s="22">
        <v>10</v>
      </c>
      <c r="AG14" s="27"/>
      <c r="AH14" s="27"/>
      <c r="AI14" s="27">
        <v>5.5</v>
      </c>
      <c r="AJ14" s="27"/>
      <c r="AK14" s="27">
        <f t="shared" si="20"/>
        <v>3335.1537037295002</v>
      </c>
      <c r="AL14" s="16"/>
      <c r="AM14" s="16"/>
      <c r="AN14" s="16"/>
      <c r="AO14" s="16"/>
      <c r="AP14" s="16"/>
      <c r="AQ14" s="16"/>
      <c r="AR14" s="16"/>
      <c r="AS14" s="16"/>
      <c r="AT14" s="15">
        <v>20</v>
      </c>
      <c r="AU14" s="15">
        <v>15</v>
      </c>
      <c r="AV14" s="20">
        <v>627</v>
      </c>
      <c r="AW14" s="20"/>
      <c r="AX14" s="21">
        <v>131.30799999999994</v>
      </c>
      <c r="AY14" s="21">
        <v>4.62</v>
      </c>
      <c r="AZ14" s="21"/>
      <c r="BA14" s="21">
        <v>0.5</v>
      </c>
      <c r="BB14" s="21">
        <v>3</v>
      </c>
      <c r="BC14" s="21"/>
      <c r="BD14" s="21">
        <v>0</v>
      </c>
      <c r="BE14" s="21"/>
      <c r="BF14" s="21"/>
      <c r="BG14" s="18" t="str">
        <f t="shared" si="0"/>
        <v>0</v>
      </c>
      <c r="BH14" s="18">
        <f t="shared" si="0"/>
        <v>25.939833333333333</v>
      </c>
      <c r="BI14" s="21"/>
      <c r="BJ14" s="21"/>
      <c r="BK14" s="21"/>
      <c r="BL14" s="21"/>
      <c r="BM14" s="21"/>
      <c r="BN14" s="21"/>
      <c r="BO14" s="21"/>
      <c r="BP14" s="21"/>
      <c r="BQ14" s="19">
        <f t="shared" si="6"/>
        <v>1.438644316425</v>
      </c>
      <c r="BR14" s="21">
        <v>3</v>
      </c>
      <c r="BS14" s="21"/>
      <c r="BT14" s="19">
        <f t="shared" si="7"/>
        <v>796.80647764975834</v>
      </c>
      <c r="BU14" s="35">
        <f t="shared" si="8"/>
        <v>2538.3472260797416</v>
      </c>
      <c r="BV14" s="39">
        <f t="shared" si="9"/>
        <v>2417.8085670360006</v>
      </c>
      <c r="BW14" s="38"/>
      <c r="BX14" s="38"/>
      <c r="BY14" s="37" t="str">
        <f t="shared" si="10"/>
        <v>0</v>
      </c>
      <c r="BZ14" s="39">
        <f t="shared" si="11"/>
        <v>0</v>
      </c>
      <c r="CA14" s="39"/>
      <c r="CB14" s="39">
        <f t="shared" si="1"/>
        <v>0</v>
      </c>
      <c r="CC14" s="39"/>
      <c r="CD14" s="39"/>
      <c r="CE14" s="34">
        <f t="shared" si="2"/>
        <v>2417.8085670360006</v>
      </c>
      <c r="CF14" s="34">
        <f t="shared" si="12"/>
        <v>1208.9042835180003</v>
      </c>
      <c r="CG14" s="34"/>
      <c r="CH14" s="34" t="s">
        <v>175</v>
      </c>
      <c r="CI14" s="34">
        <f t="shared" si="3"/>
        <v>4956.1557931157422</v>
      </c>
      <c r="CJ14" s="43"/>
      <c r="CK14" s="133">
        <f t="shared" si="13"/>
        <v>0</v>
      </c>
      <c r="CL14" s="133">
        <f t="shared" si="14"/>
        <v>0</v>
      </c>
      <c r="CM14" s="44"/>
      <c r="CN14" s="44"/>
      <c r="CO14" s="40">
        <f t="shared" si="21"/>
        <v>4956.1557931157422</v>
      </c>
      <c r="CP14" s="1"/>
      <c r="CS14" s="59">
        <f t="shared" si="22"/>
        <v>5309.4532707655007</v>
      </c>
      <c r="CT14" s="59">
        <f t="shared" si="23"/>
        <v>2036.4186443164251</v>
      </c>
      <c r="CU14" s="59">
        <f t="shared" si="15"/>
        <v>3273.0346264490754</v>
      </c>
      <c r="CV14" s="59">
        <f t="shared" si="16"/>
        <v>3270</v>
      </c>
      <c r="CW14" s="136">
        <f t="shared" si="17"/>
        <v>108.25</v>
      </c>
      <c r="CY14" s="63">
        <f t="shared" si="18"/>
        <v>4847.9057931157422</v>
      </c>
      <c r="DA14" s="182">
        <f t="shared" si="19"/>
        <v>5597.3232707655006</v>
      </c>
    </row>
    <row r="15" spans="2:105" ht="23.25" x14ac:dyDescent="0.35">
      <c r="B15">
        <v>1647.7679000000001</v>
      </c>
      <c r="C15">
        <v>10</v>
      </c>
      <c r="D15" s="33" t="s">
        <v>93</v>
      </c>
      <c r="E15" s="28">
        <v>648.22</v>
      </c>
      <c r="F15" s="29"/>
      <c r="G15" s="27"/>
      <c r="H15" s="27"/>
      <c r="I15" s="27"/>
      <c r="J15" s="27"/>
      <c r="K15" s="129">
        <f>'مارس 2022'!K15*107%</f>
        <v>1886.5294687100002</v>
      </c>
      <c r="L15" s="27"/>
      <c r="M15" s="31"/>
      <c r="N15" s="27"/>
      <c r="O15" s="27"/>
      <c r="P15" s="22">
        <f t="shared" si="4"/>
        <v>282.9794203065</v>
      </c>
      <c r="Q15" s="130">
        <f>'مارس 2022'!Q15*110%</f>
        <v>155.63900000000001</v>
      </c>
      <c r="R15" s="27"/>
      <c r="S15" s="30"/>
      <c r="T15" s="30"/>
      <c r="U15" s="30">
        <v>76.45</v>
      </c>
      <c r="V15" s="30">
        <v>85.35</v>
      </c>
      <c r="W15" s="27">
        <v>101.93</v>
      </c>
      <c r="X15" s="27">
        <v>43.17</v>
      </c>
      <c r="Y15" s="27">
        <v>76.998500000000007</v>
      </c>
      <c r="Z15" s="22">
        <f t="shared" si="5"/>
        <v>98.866073999999998</v>
      </c>
      <c r="AA15" s="22">
        <f>'مارس 2022'!K15*8%</f>
        <v>141.04893224000003</v>
      </c>
      <c r="AB15" s="27">
        <v>200</v>
      </c>
      <c r="AC15" s="30">
        <v>10</v>
      </c>
      <c r="AD15" s="27"/>
      <c r="AE15" s="27"/>
      <c r="AF15" s="22">
        <v>10</v>
      </c>
      <c r="AG15" s="27"/>
      <c r="AH15" s="27"/>
      <c r="AI15" s="27">
        <v>5.5</v>
      </c>
      <c r="AJ15" s="27"/>
      <c r="AK15" s="27">
        <f t="shared" si="20"/>
        <v>3174.4613952565001</v>
      </c>
      <c r="AL15" s="16"/>
      <c r="AM15" s="16"/>
      <c r="AN15" s="16"/>
      <c r="AO15" s="16"/>
      <c r="AP15" s="16"/>
      <c r="AQ15" s="16"/>
      <c r="AR15" s="16"/>
      <c r="AS15" s="16"/>
      <c r="AT15" s="15">
        <v>21</v>
      </c>
      <c r="AU15" s="15">
        <v>20</v>
      </c>
      <c r="AV15" s="20">
        <v>583</v>
      </c>
      <c r="AW15" s="20"/>
      <c r="AX15" s="21">
        <v>111.33333333333333</v>
      </c>
      <c r="AY15" s="21"/>
      <c r="AZ15" s="21"/>
      <c r="BA15" s="21">
        <v>0.5</v>
      </c>
      <c r="BB15" s="21">
        <v>3</v>
      </c>
      <c r="BC15" s="21"/>
      <c r="BD15" s="21">
        <v>0</v>
      </c>
      <c r="BE15" s="21"/>
      <c r="BF15" s="21"/>
      <c r="BG15" s="18" t="str">
        <f t="shared" si="0"/>
        <v>0</v>
      </c>
      <c r="BH15" s="18" t="str">
        <f t="shared" si="0"/>
        <v>0</v>
      </c>
      <c r="BI15" s="21"/>
      <c r="BJ15" s="21"/>
      <c r="BK15" s="21"/>
      <c r="BL15" s="21"/>
      <c r="BM15" s="21"/>
      <c r="BN15" s="21"/>
      <c r="BO15" s="21"/>
      <c r="BP15" s="21"/>
      <c r="BQ15" s="19">
        <f t="shared" si="6"/>
        <v>1.3679214874750001</v>
      </c>
      <c r="BR15" s="21">
        <v>3</v>
      </c>
      <c r="BS15" s="21"/>
      <c r="BT15" s="19">
        <f t="shared" si="7"/>
        <v>702.20125482080834</v>
      </c>
      <c r="BU15" s="35">
        <f t="shared" si="8"/>
        <v>2472.2601404356919</v>
      </c>
      <c r="BV15" s="39">
        <f t="shared" si="9"/>
        <v>2263.835362452</v>
      </c>
      <c r="BW15" s="38"/>
      <c r="BX15" s="38"/>
      <c r="BY15" s="37" t="str">
        <f t="shared" si="10"/>
        <v>0</v>
      </c>
      <c r="BZ15" s="39">
        <f t="shared" si="11"/>
        <v>0</v>
      </c>
      <c r="CA15" s="39"/>
      <c r="CB15" s="39">
        <f t="shared" si="1"/>
        <v>0</v>
      </c>
      <c r="CC15" s="39"/>
      <c r="CD15" s="39"/>
      <c r="CE15" s="34">
        <f t="shared" si="2"/>
        <v>2263.835362452</v>
      </c>
      <c r="CF15" s="34">
        <f t="shared" si="12"/>
        <v>1131.917681226</v>
      </c>
      <c r="CG15" s="34"/>
      <c r="CH15" s="34" t="s">
        <v>175</v>
      </c>
      <c r="CI15" s="34">
        <f t="shared" si="3"/>
        <v>4736.0955028876924</v>
      </c>
      <c r="CJ15" s="43"/>
      <c r="CK15" s="133">
        <f t="shared" si="13"/>
        <v>0</v>
      </c>
      <c r="CL15" s="133">
        <f t="shared" si="14"/>
        <v>0</v>
      </c>
      <c r="CM15" s="44"/>
      <c r="CN15" s="44"/>
      <c r="CO15" s="40">
        <f t="shared" si="21"/>
        <v>4736.0955028876924</v>
      </c>
      <c r="CP15" s="1"/>
      <c r="CS15" s="59">
        <f t="shared" si="22"/>
        <v>4993.4277577085004</v>
      </c>
      <c r="CT15" s="59">
        <f t="shared" si="23"/>
        <v>1985.5879214874751</v>
      </c>
      <c r="CU15" s="59">
        <f t="shared" si="15"/>
        <v>3007.8398362210255</v>
      </c>
      <c r="CV15" s="59">
        <f t="shared" si="16"/>
        <v>3000</v>
      </c>
      <c r="CW15" s="136">
        <f t="shared" si="17"/>
        <v>81.25</v>
      </c>
      <c r="CY15" s="63">
        <f t="shared" si="18"/>
        <v>4654.8455028876924</v>
      </c>
      <c r="DA15" s="182">
        <f t="shared" si="19"/>
        <v>5282.6577577085</v>
      </c>
    </row>
    <row r="16" spans="2:105" ht="23.25" x14ac:dyDescent="0.35">
      <c r="B16">
        <v>675.23419999999999</v>
      </c>
      <c r="C16">
        <v>12</v>
      </c>
      <c r="D16" s="33" t="s">
        <v>94</v>
      </c>
      <c r="E16" s="28">
        <v>368.01</v>
      </c>
      <c r="F16" s="29"/>
      <c r="G16" s="27"/>
      <c r="H16" s="27"/>
      <c r="I16" s="27"/>
      <c r="J16" s="27"/>
      <c r="K16" s="129">
        <f>'مارس 2022'!K16*107%</f>
        <v>773.07563558000004</v>
      </c>
      <c r="L16" s="27"/>
      <c r="M16" s="31"/>
      <c r="N16" s="27"/>
      <c r="O16" s="27"/>
      <c r="P16" s="22">
        <f t="shared" si="4"/>
        <v>115.961345337</v>
      </c>
      <c r="Q16" s="130">
        <f>'مارس 2022'!Q16*110%</f>
        <v>155.63900000000001</v>
      </c>
      <c r="R16" s="27"/>
      <c r="S16" s="30"/>
      <c r="T16" s="30"/>
      <c r="U16" s="30">
        <v>29.87</v>
      </c>
      <c r="V16" s="30">
        <v>33.520000000000003</v>
      </c>
      <c r="W16" s="27">
        <v>65</v>
      </c>
      <c r="X16" s="27">
        <v>33.74</v>
      </c>
      <c r="Y16" s="27">
        <v>31.552999999999997</v>
      </c>
      <c r="Z16" s="22">
        <f t="shared" si="5"/>
        <v>40.514052</v>
      </c>
      <c r="AA16" s="22">
        <f>'مارس 2022'!K16*8%</f>
        <v>57.80004752</v>
      </c>
      <c r="AB16" s="27">
        <v>200</v>
      </c>
      <c r="AC16" s="30">
        <v>10</v>
      </c>
      <c r="AD16" s="27"/>
      <c r="AE16" s="27"/>
      <c r="AF16" s="22">
        <v>10</v>
      </c>
      <c r="AG16" s="27"/>
      <c r="AH16" s="27"/>
      <c r="AI16" s="27">
        <v>5.5</v>
      </c>
      <c r="AJ16" s="27"/>
      <c r="AK16" s="27">
        <f t="shared" si="20"/>
        <v>1562.1730804369997</v>
      </c>
      <c r="AL16" s="16"/>
      <c r="AM16" s="16"/>
      <c r="AN16" s="16"/>
      <c r="AO16" s="16"/>
      <c r="AP16" s="16"/>
      <c r="AQ16" s="16"/>
      <c r="AR16" s="16"/>
      <c r="AS16" s="16"/>
      <c r="AT16" s="15">
        <v>24</v>
      </c>
      <c r="AU16" s="15">
        <v>17</v>
      </c>
      <c r="AV16" s="20">
        <v>253</v>
      </c>
      <c r="AW16" s="20"/>
      <c r="AX16" s="21">
        <v>0</v>
      </c>
      <c r="AY16" s="21"/>
      <c r="AZ16" s="21"/>
      <c r="BA16" s="21">
        <v>0.5</v>
      </c>
      <c r="BB16" s="21">
        <v>3</v>
      </c>
      <c r="BC16" s="21"/>
      <c r="BD16" s="21">
        <v>0</v>
      </c>
      <c r="BE16" s="21"/>
      <c r="BF16" s="21"/>
      <c r="BG16" s="18" t="str">
        <f t="shared" si="0"/>
        <v>0</v>
      </c>
      <c r="BH16" s="18">
        <f t="shared" si="0"/>
        <v>8.6466111111111115</v>
      </c>
      <c r="BI16" s="21"/>
      <c r="BJ16" s="21"/>
      <c r="BK16" s="21"/>
      <c r="BL16" s="21"/>
      <c r="BM16" s="21"/>
      <c r="BN16" s="21"/>
      <c r="BO16" s="21"/>
      <c r="BP16" s="21"/>
      <c r="BQ16" s="19">
        <f t="shared" si="6"/>
        <v>0.6452863675499998</v>
      </c>
      <c r="BR16" s="21">
        <v>3</v>
      </c>
      <c r="BS16" s="21"/>
      <c r="BT16" s="19">
        <f t="shared" si="7"/>
        <v>268.7918974786611</v>
      </c>
      <c r="BU16" s="35">
        <f t="shared" si="8"/>
        <v>1293.3811829583387</v>
      </c>
      <c r="BV16" s="39">
        <f t="shared" si="9"/>
        <v>927.69076269599998</v>
      </c>
      <c r="BW16" s="38"/>
      <c r="BX16" s="38"/>
      <c r="BY16" s="37" t="str">
        <f t="shared" si="10"/>
        <v>0</v>
      </c>
      <c r="BZ16" s="39">
        <f t="shared" si="11"/>
        <v>0</v>
      </c>
      <c r="CA16" s="39"/>
      <c r="CB16" s="39">
        <f t="shared" si="1"/>
        <v>0</v>
      </c>
      <c r="CC16" s="39"/>
      <c r="CD16" s="39"/>
      <c r="CE16" s="34">
        <f t="shared" si="2"/>
        <v>927.69076269599998</v>
      </c>
      <c r="CF16" s="34">
        <f t="shared" si="12"/>
        <v>463.84538134799999</v>
      </c>
      <c r="CG16" s="34"/>
      <c r="CH16" s="34" t="s">
        <v>175</v>
      </c>
      <c r="CI16" s="34">
        <f t="shared" si="3"/>
        <v>2221.0719456543388</v>
      </c>
      <c r="CJ16" s="43"/>
      <c r="CK16" s="133">
        <f t="shared" si="13"/>
        <v>0</v>
      </c>
      <c r="CL16" s="133">
        <f t="shared" si="14"/>
        <v>0</v>
      </c>
      <c r="CM16" s="44"/>
      <c r="CN16" s="44"/>
      <c r="CO16" s="40">
        <f t="shared" si="21"/>
        <v>2221.0719456543388</v>
      </c>
      <c r="CP16" s="1"/>
      <c r="CS16" s="59">
        <f t="shared" si="22"/>
        <v>2180.334843133</v>
      </c>
      <c r="CT16" s="59">
        <f t="shared" si="23"/>
        <v>1374.6552863675499</v>
      </c>
      <c r="CU16" s="59">
        <f t="shared" si="15"/>
        <v>805.67955676545012</v>
      </c>
      <c r="CV16" s="59">
        <f t="shared" si="16"/>
        <v>800</v>
      </c>
      <c r="CW16" s="136">
        <f t="shared" si="17"/>
        <v>0</v>
      </c>
      <c r="CY16" s="63">
        <f t="shared" si="18"/>
        <v>2221.0719456543388</v>
      </c>
      <c r="DA16" s="182">
        <f t="shared" si="19"/>
        <v>2334.2248431329999</v>
      </c>
    </row>
    <row r="17" spans="2:105" ht="23.25" x14ac:dyDescent="0.35">
      <c r="B17">
        <v>1611.9978000000001</v>
      </c>
      <c r="C17">
        <v>13</v>
      </c>
      <c r="D17" s="33" t="s">
        <v>95</v>
      </c>
      <c r="E17" s="28">
        <v>619.04999999999995</v>
      </c>
      <c r="F17" s="29"/>
      <c r="G17" s="27"/>
      <c r="H17" s="27"/>
      <c r="I17" s="27"/>
      <c r="J17" s="27"/>
      <c r="K17" s="129">
        <f>'مارس 2022'!K17*107%</f>
        <v>1845.5762812200003</v>
      </c>
      <c r="L17" s="27"/>
      <c r="M17" s="31"/>
      <c r="N17" s="27"/>
      <c r="O17" s="27"/>
      <c r="P17" s="22">
        <f t="shared" si="4"/>
        <v>276.83644218300003</v>
      </c>
      <c r="Q17" s="130">
        <f>'مارس 2022'!Q17*110%</f>
        <v>155.63900000000001</v>
      </c>
      <c r="R17" s="27"/>
      <c r="S17" s="30"/>
      <c r="T17" s="30"/>
      <c r="U17" s="30">
        <v>74.8</v>
      </c>
      <c r="V17" s="30">
        <v>83.51</v>
      </c>
      <c r="W17" s="27">
        <v>99.71</v>
      </c>
      <c r="X17" s="27">
        <v>42.23</v>
      </c>
      <c r="Y17" s="27">
        <v>75.326999999999998</v>
      </c>
      <c r="Z17" s="22">
        <f t="shared" si="5"/>
        <v>96.719868000000005</v>
      </c>
      <c r="AA17" s="22">
        <f>'مارس 2022'!K17*8%</f>
        <v>137.98701168000002</v>
      </c>
      <c r="AB17" s="27">
        <v>200</v>
      </c>
      <c r="AC17" s="30">
        <v>10</v>
      </c>
      <c r="AD17" s="27"/>
      <c r="AE17" s="27"/>
      <c r="AF17" s="22">
        <v>10</v>
      </c>
      <c r="AG17" s="27"/>
      <c r="AH17" s="27"/>
      <c r="AI17" s="27">
        <v>5.5</v>
      </c>
      <c r="AJ17" s="27"/>
      <c r="AK17" s="27">
        <f t="shared" si="20"/>
        <v>3113.8356030830009</v>
      </c>
      <c r="AL17" s="16"/>
      <c r="AM17" s="16"/>
      <c r="AN17" s="16"/>
      <c r="AO17" s="16"/>
      <c r="AP17" s="16"/>
      <c r="AQ17" s="16"/>
      <c r="AR17" s="16"/>
      <c r="AS17" s="16"/>
      <c r="AT17" s="15">
        <v>28</v>
      </c>
      <c r="AU17" s="15">
        <v>26</v>
      </c>
      <c r="AV17" s="20">
        <v>572</v>
      </c>
      <c r="AW17" s="20"/>
      <c r="AX17" s="21">
        <v>111.66666666666667</v>
      </c>
      <c r="AY17" s="21"/>
      <c r="AZ17" s="21"/>
      <c r="BA17" s="21">
        <v>0.5</v>
      </c>
      <c r="BB17" s="21">
        <v>3</v>
      </c>
      <c r="BC17" s="21"/>
      <c r="BD17" s="21">
        <v>0</v>
      </c>
      <c r="BE17" s="21"/>
      <c r="BF17" s="21"/>
      <c r="BG17" s="18" t="str">
        <f t="shared" si="0"/>
        <v>0</v>
      </c>
      <c r="BH17" s="18" t="str">
        <f t="shared" si="0"/>
        <v>0</v>
      </c>
      <c r="BI17" s="21"/>
      <c r="BJ17" s="21"/>
      <c r="BK17" s="21"/>
      <c r="BL17" s="21"/>
      <c r="BM17" s="21"/>
      <c r="BN17" s="21"/>
      <c r="BO17" s="21"/>
      <c r="BP17" s="21"/>
      <c r="BQ17" s="19">
        <f t="shared" si="6"/>
        <v>1.3406800804500003</v>
      </c>
      <c r="BR17" s="21">
        <v>3</v>
      </c>
      <c r="BS17" s="21"/>
      <c r="BT17" s="19">
        <f t="shared" si="7"/>
        <v>691.50734674711669</v>
      </c>
      <c r="BU17" s="35">
        <f t="shared" si="8"/>
        <v>2422.3282563358844</v>
      </c>
      <c r="BV17" s="39">
        <f t="shared" si="9"/>
        <v>2214.6915374640002</v>
      </c>
      <c r="BW17" s="38"/>
      <c r="BX17" s="38"/>
      <c r="BY17" s="37" t="str">
        <f t="shared" si="10"/>
        <v>0</v>
      </c>
      <c r="BZ17" s="39">
        <f t="shared" si="11"/>
        <v>0</v>
      </c>
      <c r="CA17" s="39"/>
      <c r="CB17" s="39">
        <f t="shared" si="1"/>
        <v>0</v>
      </c>
      <c r="CC17" s="39"/>
      <c r="CD17" s="39"/>
      <c r="CE17" s="34">
        <f t="shared" si="2"/>
        <v>2214.6915374640002</v>
      </c>
      <c r="CF17" s="34">
        <f t="shared" si="12"/>
        <v>1107.3457687320001</v>
      </c>
      <c r="CG17" s="34"/>
      <c r="CH17" s="34" t="s">
        <v>175</v>
      </c>
      <c r="CI17" s="34">
        <f t="shared" si="3"/>
        <v>4637.0197937998846</v>
      </c>
      <c r="CJ17" s="43"/>
      <c r="CK17" s="133">
        <f t="shared" si="13"/>
        <v>0</v>
      </c>
      <c r="CL17" s="133">
        <f t="shared" si="14"/>
        <v>0</v>
      </c>
      <c r="CM17" s="44"/>
      <c r="CN17" s="44"/>
      <c r="CO17" s="40">
        <f t="shared" si="21"/>
        <v>4637.0197937998846</v>
      </c>
      <c r="CP17" s="1"/>
      <c r="CS17" s="59">
        <f t="shared" si="22"/>
        <v>4889.3681405470006</v>
      </c>
      <c r="CT17" s="59">
        <f t="shared" si="23"/>
        <v>1945.39068008045</v>
      </c>
      <c r="CU17" s="59">
        <f t="shared" si="15"/>
        <v>2943.9774604665508</v>
      </c>
      <c r="CV17" s="59">
        <f t="shared" si="16"/>
        <v>2940</v>
      </c>
      <c r="CW17" s="136">
        <f t="shared" si="17"/>
        <v>75.25</v>
      </c>
      <c r="CY17" s="63">
        <f t="shared" si="18"/>
        <v>4561.7697937998846</v>
      </c>
      <c r="DA17" s="182">
        <f t="shared" si="19"/>
        <v>5172.8881405470011</v>
      </c>
    </row>
    <row r="18" spans="2:105" ht="23.25" x14ac:dyDescent="0.35">
      <c r="B18">
        <v>2198.0903000000003</v>
      </c>
      <c r="C18">
        <v>14</v>
      </c>
      <c r="D18" s="33" t="s">
        <v>96</v>
      </c>
      <c r="E18" s="28">
        <v>826.2</v>
      </c>
      <c r="F18" s="29"/>
      <c r="G18" s="27"/>
      <c r="H18" s="27"/>
      <c r="I18" s="27"/>
      <c r="J18" s="27"/>
      <c r="K18" s="129">
        <f>'مارس 2022'!K18*107%</f>
        <v>2516.5935844700002</v>
      </c>
      <c r="L18" s="27"/>
      <c r="M18" s="31"/>
      <c r="N18" s="27"/>
      <c r="O18" s="27"/>
      <c r="P18" s="22">
        <f t="shared" si="4"/>
        <v>377.48903767050001</v>
      </c>
      <c r="Q18" s="130">
        <f>'مارس 2022'!Q18*110%</f>
        <v>155.63900000000001</v>
      </c>
      <c r="R18" s="27"/>
      <c r="S18" s="30"/>
      <c r="T18" s="30"/>
      <c r="U18" s="30">
        <v>95.19</v>
      </c>
      <c r="V18" s="30">
        <v>106.34</v>
      </c>
      <c r="W18" s="27">
        <v>120</v>
      </c>
      <c r="X18" s="27">
        <v>57.59</v>
      </c>
      <c r="Y18" s="27">
        <v>102.7145</v>
      </c>
      <c r="Z18" s="22">
        <f t="shared" si="5"/>
        <v>131.88541800000002</v>
      </c>
      <c r="AA18" s="22">
        <f>'مارس 2022'!K18*8%</f>
        <v>188.15652968000003</v>
      </c>
      <c r="AB18" s="27">
        <v>190</v>
      </c>
      <c r="AC18" s="30">
        <v>10</v>
      </c>
      <c r="AD18" s="27"/>
      <c r="AE18" s="27"/>
      <c r="AF18" s="22">
        <v>10</v>
      </c>
      <c r="AG18" s="27"/>
      <c r="AH18" s="27"/>
      <c r="AI18" s="27"/>
      <c r="AJ18" s="27"/>
      <c r="AK18" s="27">
        <f t="shared" si="20"/>
        <v>4061.5980698205008</v>
      </c>
      <c r="AL18" s="16"/>
      <c r="AM18" s="16"/>
      <c r="AN18" s="16"/>
      <c r="AO18" s="16"/>
      <c r="AP18" s="16"/>
      <c r="AQ18" s="16"/>
      <c r="AR18" s="16"/>
      <c r="AS18" s="16"/>
      <c r="AT18" s="15">
        <v>20</v>
      </c>
      <c r="AU18" s="15">
        <v>15</v>
      </c>
      <c r="AV18" s="20">
        <v>770</v>
      </c>
      <c r="AW18" s="20"/>
      <c r="AX18" s="21">
        <v>188.90933333333339</v>
      </c>
      <c r="AY18" s="21"/>
      <c r="AZ18" s="21"/>
      <c r="BA18" s="21">
        <v>0.5</v>
      </c>
      <c r="BB18" s="21">
        <v>3</v>
      </c>
      <c r="BC18" s="21"/>
      <c r="BD18" s="21">
        <v>0</v>
      </c>
      <c r="BE18" s="21"/>
      <c r="BF18" s="21"/>
      <c r="BG18" s="18" t="str">
        <f t="shared" si="0"/>
        <v>0</v>
      </c>
      <c r="BH18" s="18">
        <f t="shared" si="0"/>
        <v>25.939833333333333</v>
      </c>
      <c r="BI18" s="21"/>
      <c r="BJ18" s="21"/>
      <c r="BK18" s="21"/>
      <c r="BL18" s="21"/>
      <c r="BM18" s="21"/>
      <c r="BN18" s="21"/>
      <c r="BO18" s="21"/>
      <c r="BP18" s="21"/>
      <c r="BQ18" s="19">
        <f t="shared" si="6"/>
        <v>1.7642350160750004</v>
      </c>
      <c r="BR18" s="21">
        <v>5</v>
      </c>
      <c r="BS18" s="21"/>
      <c r="BT18" s="19">
        <f t="shared" si="7"/>
        <v>995.11340168274171</v>
      </c>
      <c r="BU18" s="35">
        <f t="shared" si="8"/>
        <v>3066.4846681377589</v>
      </c>
      <c r="BV18" s="39">
        <f t="shared" si="9"/>
        <v>3019.9123013640001</v>
      </c>
      <c r="BW18" s="38"/>
      <c r="BX18" s="38"/>
      <c r="BY18" s="37" t="str">
        <f t="shared" si="10"/>
        <v>0</v>
      </c>
      <c r="BZ18" s="39">
        <f t="shared" si="11"/>
        <v>0</v>
      </c>
      <c r="CA18" s="39"/>
      <c r="CB18" s="39">
        <f t="shared" si="1"/>
        <v>0</v>
      </c>
      <c r="CC18" s="39"/>
      <c r="CD18" s="39"/>
      <c r="CE18" s="34">
        <f t="shared" si="2"/>
        <v>3019.9123013640001</v>
      </c>
      <c r="CF18" s="34">
        <f t="shared" si="12"/>
        <v>1509.956150682</v>
      </c>
      <c r="CG18" s="34"/>
      <c r="CH18" s="34" t="s">
        <v>175</v>
      </c>
      <c r="CI18" s="34">
        <f t="shared" si="3"/>
        <v>6086.3969695017586</v>
      </c>
      <c r="CJ18" s="43"/>
      <c r="CK18" s="133">
        <f t="shared" si="13"/>
        <v>0</v>
      </c>
      <c r="CL18" s="133">
        <f t="shared" si="14"/>
        <v>0</v>
      </c>
      <c r="CM18" s="44"/>
      <c r="CN18" s="44"/>
      <c r="CO18" s="40">
        <f t="shared" si="21"/>
        <v>6086.3969695017586</v>
      </c>
      <c r="CP18" s="1"/>
      <c r="CS18" s="59">
        <f t="shared" si="22"/>
        <v>6584.3413711845005</v>
      </c>
      <c r="CT18" s="59">
        <f t="shared" si="23"/>
        <v>2352.9642350160748</v>
      </c>
      <c r="CU18" s="59">
        <f t="shared" si="15"/>
        <v>4231.3771361684257</v>
      </c>
      <c r="CV18" s="59">
        <f t="shared" si="16"/>
        <v>4230</v>
      </c>
      <c r="CW18" s="136">
        <f t="shared" si="17"/>
        <v>228.25</v>
      </c>
      <c r="CY18" s="63">
        <f t="shared" si="18"/>
        <v>5858.1469695017586</v>
      </c>
      <c r="DA18" s="182">
        <f t="shared" si="19"/>
        <v>6925.8713711845012</v>
      </c>
    </row>
    <row r="19" spans="2:105" ht="23.25" x14ac:dyDescent="0.35">
      <c r="B19">
        <v>1524.3219999999999</v>
      </c>
      <c r="C19">
        <v>15</v>
      </c>
      <c r="D19" s="33" t="s">
        <v>97</v>
      </c>
      <c r="E19" s="28">
        <v>587.46</v>
      </c>
      <c r="F19" s="29"/>
      <c r="G19" s="27"/>
      <c r="H19" s="27"/>
      <c r="I19" s="27"/>
      <c r="J19" s="27"/>
      <c r="K19" s="129">
        <f>'مارس 2022'!K19*107%</f>
        <v>1745.1962578</v>
      </c>
      <c r="L19" s="27"/>
      <c r="M19" s="31"/>
      <c r="N19" s="27"/>
      <c r="O19" s="27"/>
      <c r="P19" s="22">
        <f t="shared" si="4"/>
        <v>261.77943866999999</v>
      </c>
      <c r="Q19" s="130">
        <f>'مارس 2022'!Q19*110%</f>
        <v>155.63900000000001</v>
      </c>
      <c r="R19" s="27"/>
      <c r="S19" s="30"/>
      <c r="T19" s="30"/>
      <c r="U19" s="30">
        <v>70.760000000000005</v>
      </c>
      <c r="V19" s="30">
        <v>78.989999999999995</v>
      </c>
      <c r="W19" s="27">
        <v>94.28</v>
      </c>
      <c r="X19" s="27">
        <v>39.94</v>
      </c>
      <c r="Y19" s="27">
        <v>71.23</v>
      </c>
      <c r="Z19" s="22">
        <f t="shared" si="5"/>
        <v>91.459319999999991</v>
      </c>
      <c r="AA19" s="22">
        <f>'مارس 2022'!K19*8%</f>
        <v>130.4819632</v>
      </c>
      <c r="AB19" s="27">
        <v>200</v>
      </c>
      <c r="AC19" s="30">
        <v>10</v>
      </c>
      <c r="AD19" s="27"/>
      <c r="AE19" s="27"/>
      <c r="AF19" s="22">
        <v>10</v>
      </c>
      <c r="AG19" s="27"/>
      <c r="AH19" s="27"/>
      <c r="AI19" s="27"/>
      <c r="AJ19" s="27"/>
      <c r="AK19" s="27">
        <f t="shared" si="20"/>
        <v>2959.7559796700002</v>
      </c>
      <c r="AL19" s="16"/>
      <c r="AM19" s="16"/>
      <c r="AN19" s="16"/>
      <c r="AO19" s="16"/>
      <c r="AP19" s="16"/>
      <c r="AQ19" s="16"/>
      <c r="AR19" s="16"/>
      <c r="AS19" s="16"/>
      <c r="AT19" s="15">
        <v>23</v>
      </c>
      <c r="AU19" s="15">
        <v>18</v>
      </c>
      <c r="AV19" s="20">
        <v>550</v>
      </c>
      <c r="AW19" s="20"/>
      <c r="AX19" s="21">
        <v>73.333333333333329</v>
      </c>
      <c r="AY19" s="21"/>
      <c r="AZ19" s="21">
        <v>3.04</v>
      </c>
      <c r="BA19" s="21">
        <v>0.5</v>
      </c>
      <c r="BB19" s="21">
        <v>3</v>
      </c>
      <c r="BC19" s="21"/>
      <c r="BD19" s="21">
        <v>0</v>
      </c>
      <c r="BE19" s="21"/>
      <c r="BF19" s="21"/>
      <c r="BG19" s="18" t="str">
        <f t="shared" si="0"/>
        <v>0</v>
      </c>
      <c r="BH19" s="18" t="str">
        <f t="shared" si="0"/>
        <v>0</v>
      </c>
      <c r="BI19" s="21"/>
      <c r="BJ19" s="21"/>
      <c r="BK19" s="21"/>
      <c r="BL19" s="21"/>
      <c r="BM19" s="21"/>
      <c r="BN19" s="21"/>
      <c r="BO19" s="21"/>
      <c r="BP19" s="21"/>
      <c r="BQ19" s="19">
        <f t="shared" si="6"/>
        <v>1.2711687705000001</v>
      </c>
      <c r="BR19" s="21">
        <v>3</v>
      </c>
      <c r="BS19" s="21"/>
      <c r="BT19" s="19">
        <f t="shared" si="7"/>
        <v>634.14450210383336</v>
      </c>
      <c r="BU19" s="35">
        <f t="shared" si="8"/>
        <v>2325.6114775661667</v>
      </c>
      <c r="BV19" s="39">
        <f t="shared" si="9"/>
        <v>2094.2355093599999</v>
      </c>
      <c r="BW19" s="38"/>
      <c r="BX19" s="38"/>
      <c r="BY19" s="37" t="str">
        <f t="shared" si="10"/>
        <v>0</v>
      </c>
      <c r="BZ19" s="39">
        <f t="shared" si="11"/>
        <v>0</v>
      </c>
      <c r="CA19" s="39"/>
      <c r="CB19" s="39">
        <f t="shared" si="1"/>
        <v>0</v>
      </c>
      <c r="CC19" s="39"/>
      <c r="CD19" s="39"/>
      <c r="CE19" s="34">
        <f t="shared" si="2"/>
        <v>2094.2355093599999</v>
      </c>
      <c r="CF19" s="34">
        <f t="shared" si="12"/>
        <v>1047.11775468</v>
      </c>
      <c r="CG19" s="34"/>
      <c r="CH19" s="34" t="s">
        <v>175</v>
      </c>
      <c r="CI19" s="34">
        <f t="shared" si="3"/>
        <v>4419.8469869261662</v>
      </c>
      <c r="CJ19" s="43"/>
      <c r="CK19" s="133">
        <f t="shared" si="13"/>
        <v>0</v>
      </c>
      <c r="CL19" s="133">
        <f t="shared" si="14"/>
        <v>0</v>
      </c>
      <c r="CM19" s="44"/>
      <c r="CN19" s="44"/>
      <c r="CO19" s="40">
        <f t="shared" si="21"/>
        <v>4419.8469869261662</v>
      </c>
      <c r="CP19" s="1"/>
      <c r="CS19" s="59">
        <f t="shared" si="22"/>
        <v>4634.3224890299998</v>
      </c>
      <c r="CT19" s="59">
        <f t="shared" si="23"/>
        <v>1894.7711687705</v>
      </c>
      <c r="CU19" s="59">
        <f t="shared" si="15"/>
        <v>2739.5513202594998</v>
      </c>
      <c r="CV19" s="59">
        <f t="shared" si="16"/>
        <v>2730</v>
      </c>
      <c r="CW19" s="136">
        <f t="shared" si="17"/>
        <v>54.25</v>
      </c>
      <c r="CY19" s="63">
        <f t="shared" si="18"/>
        <v>4365.5969869261662</v>
      </c>
      <c r="DA19" s="182">
        <f t="shared" si="19"/>
        <v>4898.3524890299996</v>
      </c>
    </row>
    <row r="20" spans="2:105" ht="23.25" x14ac:dyDescent="0.35">
      <c r="B20">
        <v>1703.6112000000003</v>
      </c>
      <c r="C20">
        <v>16</v>
      </c>
      <c r="D20" s="33" t="s">
        <v>98</v>
      </c>
      <c r="E20" s="28">
        <v>647.91999999999996</v>
      </c>
      <c r="F20" s="29"/>
      <c r="G20" s="27"/>
      <c r="H20" s="27"/>
      <c r="I20" s="27"/>
      <c r="J20" s="27"/>
      <c r="K20" s="129">
        <f>'مارس 2022'!K20*107%</f>
        <v>1950.4644628800004</v>
      </c>
      <c r="L20" s="27"/>
      <c r="M20" s="31"/>
      <c r="N20" s="27"/>
      <c r="O20" s="27"/>
      <c r="P20" s="22">
        <f t="shared" si="4"/>
        <v>292.56966943200007</v>
      </c>
      <c r="Q20" s="130">
        <f>'مارس 2022'!Q20*110%</f>
        <v>155.63900000000001</v>
      </c>
      <c r="R20" s="27"/>
      <c r="S20" s="30"/>
      <c r="T20" s="30"/>
      <c r="U20" s="30">
        <v>73.27</v>
      </c>
      <c r="V20" s="30">
        <v>82.02</v>
      </c>
      <c r="W20" s="27">
        <v>98.55</v>
      </c>
      <c r="X20" s="27">
        <v>44.64</v>
      </c>
      <c r="Y20" s="27">
        <v>79.608000000000004</v>
      </c>
      <c r="Z20" s="22">
        <f t="shared" si="5"/>
        <v>102.21667200000002</v>
      </c>
      <c r="AA20" s="22">
        <f>'مارس 2022'!K20*8%</f>
        <v>145.82911872000003</v>
      </c>
      <c r="AB20" s="27">
        <v>190</v>
      </c>
      <c r="AC20" s="30">
        <v>10</v>
      </c>
      <c r="AD20" s="27"/>
      <c r="AE20" s="27"/>
      <c r="AF20" s="22">
        <v>10</v>
      </c>
      <c r="AG20" s="27"/>
      <c r="AH20" s="27"/>
      <c r="AI20" s="27"/>
      <c r="AJ20" s="27"/>
      <c r="AK20" s="27">
        <f t="shared" si="20"/>
        <v>3234.8069230320011</v>
      </c>
      <c r="AL20" s="16"/>
      <c r="AM20" s="16"/>
      <c r="AN20" s="16"/>
      <c r="AO20" s="16"/>
      <c r="AP20" s="16"/>
      <c r="AQ20" s="16"/>
      <c r="AR20" s="16"/>
      <c r="AS20" s="16"/>
      <c r="AT20" s="15">
        <v>21</v>
      </c>
      <c r="AU20" s="15">
        <v>16</v>
      </c>
      <c r="AV20" s="20">
        <v>605</v>
      </c>
      <c r="AW20" s="20"/>
      <c r="AX20" s="21">
        <v>127.7</v>
      </c>
      <c r="AY20" s="21"/>
      <c r="AZ20" s="21">
        <v>4.18</v>
      </c>
      <c r="BA20" s="21">
        <v>0.5</v>
      </c>
      <c r="BB20" s="21">
        <v>3</v>
      </c>
      <c r="BC20" s="21"/>
      <c r="BD20" s="21">
        <v>0</v>
      </c>
      <c r="BE20" s="21"/>
      <c r="BF20" s="21"/>
      <c r="BG20" s="18" t="str">
        <f t="shared" si="0"/>
        <v>0</v>
      </c>
      <c r="BH20" s="18">
        <f t="shared" si="0"/>
        <v>17.293222222222223</v>
      </c>
      <c r="BI20" s="21"/>
      <c r="BJ20" s="21"/>
      <c r="BK20" s="21"/>
      <c r="BL20" s="21"/>
      <c r="BM20" s="21"/>
      <c r="BN20" s="21"/>
      <c r="BO20" s="21"/>
      <c r="BP20" s="21"/>
      <c r="BQ20" s="19">
        <f t="shared" si="6"/>
        <v>1.3932991268000006</v>
      </c>
      <c r="BR20" s="21">
        <v>3</v>
      </c>
      <c r="BS20" s="21"/>
      <c r="BT20" s="19">
        <f t="shared" si="7"/>
        <v>762.0665213490222</v>
      </c>
      <c r="BU20" s="35">
        <f t="shared" si="8"/>
        <v>2472.7404016829787</v>
      </c>
      <c r="BV20" s="39">
        <f t="shared" si="9"/>
        <v>2340.5573554560006</v>
      </c>
      <c r="BW20" s="38"/>
      <c r="BX20" s="38"/>
      <c r="BY20" s="37" t="str">
        <f t="shared" si="10"/>
        <v>0</v>
      </c>
      <c r="BZ20" s="39">
        <f t="shared" si="11"/>
        <v>0</v>
      </c>
      <c r="CA20" s="39"/>
      <c r="CB20" s="39">
        <f t="shared" si="1"/>
        <v>0</v>
      </c>
      <c r="CC20" s="39"/>
      <c r="CD20" s="39"/>
      <c r="CE20" s="34">
        <f t="shared" si="2"/>
        <v>2340.5573554560006</v>
      </c>
      <c r="CF20" s="34">
        <f t="shared" si="12"/>
        <v>1170.2786777280003</v>
      </c>
      <c r="CG20" s="34"/>
      <c r="CH20" s="34" t="s">
        <v>175</v>
      </c>
      <c r="CI20" s="34">
        <f t="shared" si="3"/>
        <v>4813.2977571389793</v>
      </c>
      <c r="CJ20" s="43"/>
      <c r="CK20" s="133">
        <f t="shared" si="13"/>
        <v>0</v>
      </c>
      <c r="CL20" s="133">
        <f t="shared" si="14"/>
        <v>0</v>
      </c>
      <c r="CM20" s="44"/>
      <c r="CN20" s="44"/>
      <c r="CO20" s="40">
        <f t="shared" si="21"/>
        <v>4813.2977571389793</v>
      </c>
      <c r="CP20" s="1"/>
      <c r="CS20" s="59">
        <f t="shared" si="22"/>
        <v>5145.8852784880019</v>
      </c>
      <c r="CT20" s="59">
        <f t="shared" si="23"/>
        <v>2011.4932991268001</v>
      </c>
      <c r="CU20" s="59">
        <f t="shared" si="15"/>
        <v>3134.3919793612017</v>
      </c>
      <c r="CV20" s="59">
        <f t="shared" si="16"/>
        <v>3130</v>
      </c>
      <c r="CW20" s="136">
        <f t="shared" si="17"/>
        <v>94.25</v>
      </c>
      <c r="CY20" s="63">
        <f t="shared" si="18"/>
        <v>4719.0477571389793</v>
      </c>
      <c r="DA20" s="182">
        <f t="shared" si="19"/>
        <v>5419.725278488002</v>
      </c>
    </row>
    <row r="21" spans="2:105" s="11" customFormat="1" ht="23.25" x14ac:dyDescent="0.35">
      <c r="B21" s="11">
        <v>2123.1047000000003</v>
      </c>
      <c r="C21" s="11">
        <v>19</v>
      </c>
      <c r="D21" s="86" t="s">
        <v>99</v>
      </c>
      <c r="E21" s="87">
        <v>817.96</v>
      </c>
      <c r="F21" s="88"/>
      <c r="G21" s="89"/>
      <c r="H21" s="89"/>
      <c r="I21" s="89"/>
      <c r="J21" s="89"/>
      <c r="K21" s="129">
        <f>'مارس 2022'!K21*107%</f>
        <v>2430.7425710300008</v>
      </c>
      <c r="L21" s="89"/>
      <c r="M21" s="91"/>
      <c r="N21" s="89"/>
      <c r="O21" s="89"/>
      <c r="P21" s="92">
        <f t="shared" si="4"/>
        <v>364.61138565450011</v>
      </c>
      <c r="Q21" s="130">
        <f>'مارس 2022'!Q21*110%</f>
        <v>155.63900000000001</v>
      </c>
      <c r="R21" s="89"/>
      <c r="S21" s="93"/>
      <c r="T21" s="93"/>
      <c r="U21" s="93">
        <v>98.6</v>
      </c>
      <c r="V21" s="93">
        <v>110.06</v>
      </c>
      <c r="W21" s="89">
        <v>120</v>
      </c>
      <c r="X21" s="89">
        <v>55.63</v>
      </c>
      <c r="Y21" s="89">
        <v>99.21050000000001</v>
      </c>
      <c r="Z21" s="92">
        <f t="shared" si="5"/>
        <v>127.38628200000001</v>
      </c>
      <c r="AA21" s="22">
        <f>'مارس 2022'!K21*8%</f>
        <v>181.73776232000003</v>
      </c>
      <c r="AB21" s="89">
        <v>190</v>
      </c>
      <c r="AC21" s="93">
        <v>10</v>
      </c>
      <c r="AD21" s="89"/>
      <c r="AE21" s="89"/>
      <c r="AF21" s="92">
        <v>10</v>
      </c>
      <c r="AG21" s="89"/>
      <c r="AH21" s="89"/>
      <c r="AI21" s="89"/>
      <c r="AJ21" s="89"/>
      <c r="AK21" s="89">
        <f t="shared" si="20"/>
        <v>3953.6175010045013</v>
      </c>
      <c r="AL21" s="94"/>
      <c r="AM21" s="94"/>
      <c r="AN21" s="94"/>
      <c r="AO21" s="94"/>
      <c r="AP21" s="94"/>
      <c r="AQ21" s="94"/>
      <c r="AR21" s="94"/>
      <c r="AS21" s="94"/>
      <c r="AT21" s="95">
        <v>18</v>
      </c>
      <c r="AU21" s="95">
        <v>18</v>
      </c>
      <c r="AV21" s="96">
        <v>748</v>
      </c>
      <c r="AW21" s="96"/>
      <c r="AX21" s="97">
        <v>161.79333333333332</v>
      </c>
      <c r="AY21" s="97"/>
      <c r="AZ21" s="97"/>
      <c r="BA21" s="97">
        <v>0.5</v>
      </c>
      <c r="BB21" s="97">
        <v>3</v>
      </c>
      <c r="BC21" s="97"/>
      <c r="BD21" s="97">
        <v>0</v>
      </c>
      <c r="BE21" s="97"/>
      <c r="BF21" s="97"/>
      <c r="BG21" s="98" t="str">
        <f t="shared" si="0"/>
        <v>0</v>
      </c>
      <c r="BH21" s="98" t="str">
        <f t="shared" si="0"/>
        <v>0</v>
      </c>
      <c r="BI21" s="97"/>
      <c r="BJ21" s="97"/>
      <c r="BK21" s="97"/>
      <c r="BL21" s="97"/>
      <c r="BM21" s="97"/>
      <c r="BN21" s="97"/>
      <c r="BO21" s="97"/>
      <c r="BP21" s="97"/>
      <c r="BQ21" s="19">
        <f t="shared" si="6"/>
        <v>1.7166835576750004</v>
      </c>
      <c r="BR21" s="97">
        <v>5</v>
      </c>
      <c r="BS21" s="97"/>
      <c r="BT21" s="99">
        <f t="shared" si="7"/>
        <v>920.01001689100826</v>
      </c>
      <c r="BU21" s="100">
        <f t="shared" si="8"/>
        <v>3033.6074841134932</v>
      </c>
      <c r="BV21" s="39">
        <f t="shared" si="9"/>
        <v>2916.8910852360009</v>
      </c>
      <c r="BW21" s="89"/>
      <c r="BX21" s="89"/>
      <c r="BY21" s="102" t="str">
        <f t="shared" si="10"/>
        <v>0</v>
      </c>
      <c r="BZ21" s="101">
        <f t="shared" si="11"/>
        <v>0</v>
      </c>
      <c r="CA21" s="101"/>
      <c r="CB21" s="101">
        <f t="shared" si="1"/>
        <v>0</v>
      </c>
      <c r="CC21" s="101"/>
      <c r="CD21" s="101"/>
      <c r="CE21" s="101">
        <f t="shared" si="2"/>
        <v>2916.8910852360009</v>
      </c>
      <c r="CF21" s="101">
        <f t="shared" si="12"/>
        <v>1458.4455426180004</v>
      </c>
      <c r="CG21" s="101"/>
      <c r="CH21" s="34" t="s">
        <v>175</v>
      </c>
      <c r="CI21" s="101">
        <f t="shared" si="3"/>
        <v>5950.4985693494946</v>
      </c>
      <c r="CJ21" s="100"/>
      <c r="CK21" s="133">
        <f t="shared" si="13"/>
        <v>0</v>
      </c>
      <c r="CL21" s="133">
        <f t="shared" si="14"/>
        <v>0</v>
      </c>
      <c r="CM21" s="103"/>
      <c r="CN21" s="103"/>
      <c r="CO21" s="103">
        <f t="shared" si="21"/>
        <v>5950.4985693494946</v>
      </c>
      <c r="CP21" s="104"/>
      <c r="CS21" s="59">
        <f t="shared" si="22"/>
        <v>6366.2095862405022</v>
      </c>
      <c r="CT21" s="105">
        <f t="shared" si="23"/>
        <v>2322.676683557675</v>
      </c>
      <c r="CU21" s="105">
        <f t="shared" si="15"/>
        <v>4043.5329026828272</v>
      </c>
      <c r="CV21" s="105">
        <f t="shared" si="16"/>
        <v>4040</v>
      </c>
      <c r="CW21" s="136">
        <f t="shared" si="17"/>
        <v>199.75</v>
      </c>
      <c r="CY21" s="107">
        <f t="shared" si="18"/>
        <v>5750.7485693494946</v>
      </c>
      <c r="DA21" s="182">
        <f t="shared" si="19"/>
        <v>6714.869586240502</v>
      </c>
    </row>
    <row r="22" spans="2:105" s="11" customFormat="1" ht="23.25" x14ac:dyDescent="0.35">
      <c r="B22" s="11">
        <v>2128.3049000000001</v>
      </c>
      <c r="C22" s="11">
        <v>20</v>
      </c>
      <c r="D22" s="86" t="s">
        <v>100</v>
      </c>
      <c r="E22" s="87">
        <v>799.39</v>
      </c>
      <c r="F22" s="88"/>
      <c r="G22" s="89"/>
      <c r="H22" s="89"/>
      <c r="I22" s="89"/>
      <c r="J22" s="89"/>
      <c r="K22" s="129">
        <f>'مارس 2022'!K22*107%</f>
        <v>2436.69628001</v>
      </c>
      <c r="L22" s="89"/>
      <c r="M22" s="91"/>
      <c r="N22" s="89"/>
      <c r="O22" s="89"/>
      <c r="P22" s="92">
        <f t="shared" si="4"/>
        <v>365.50444200149997</v>
      </c>
      <c r="Q22" s="130">
        <f>'مارس 2022'!Q22*110%</f>
        <v>155.63900000000001</v>
      </c>
      <c r="R22" s="89"/>
      <c r="S22" s="93"/>
      <c r="T22" s="93"/>
      <c r="U22" s="93">
        <v>91.24</v>
      </c>
      <c r="V22" s="93">
        <v>102.23</v>
      </c>
      <c r="W22" s="89">
        <v>120</v>
      </c>
      <c r="X22" s="89">
        <v>55.76</v>
      </c>
      <c r="Y22" s="89">
        <v>99.453500000000005</v>
      </c>
      <c r="Z22" s="92">
        <f t="shared" si="5"/>
        <v>127.698294</v>
      </c>
      <c r="AA22" s="22">
        <f>'مارس 2022'!K22*8%</f>
        <v>182.18289944</v>
      </c>
      <c r="AB22" s="89">
        <v>190</v>
      </c>
      <c r="AC22" s="93">
        <v>10</v>
      </c>
      <c r="AD22" s="89"/>
      <c r="AE22" s="89"/>
      <c r="AF22" s="92">
        <v>10</v>
      </c>
      <c r="AG22" s="89"/>
      <c r="AH22" s="89"/>
      <c r="AI22" s="89"/>
      <c r="AJ22" s="89"/>
      <c r="AK22" s="89">
        <f t="shared" si="20"/>
        <v>3946.4044154515</v>
      </c>
      <c r="AL22" s="94"/>
      <c r="AM22" s="94"/>
      <c r="AN22" s="94"/>
      <c r="AO22" s="94"/>
      <c r="AP22" s="94"/>
      <c r="AQ22" s="94"/>
      <c r="AR22" s="94"/>
      <c r="AS22" s="94"/>
      <c r="AT22" s="95">
        <v>18</v>
      </c>
      <c r="AU22" s="95">
        <v>18</v>
      </c>
      <c r="AV22" s="96">
        <v>748</v>
      </c>
      <c r="AW22" s="96"/>
      <c r="AX22" s="97">
        <v>142.26333333333329</v>
      </c>
      <c r="AY22" s="97"/>
      <c r="AZ22" s="97"/>
      <c r="BA22" s="97">
        <v>0.5</v>
      </c>
      <c r="BB22" s="97">
        <v>3</v>
      </c>
      <c r="BC22" s="97"/>
      <c r="BD22" s="97">
        <v>0</v>
      </c>
      <c r="BE22" s="97"/>
      <c r="BF22" s="97"/>
      <c r="BG22" s="98" t="str">
        <f t="shared" si="0"/>
        <v>0</v>
      </c>
      <c r="BH22" s="98" t="str">
        <f t="shared" si="0"/>
        <v>0</v>
      </c>
      <c r="BI22" s="97"/>
      <c r="BJ22" s="97"/>
      <c r="BK22" s="97"/>
      <c r="BL22" s="97"/>
      <c r="BM22" s="97"/>
      <c r="BN22" s="97"/>
      <c r="BO22" s="97"/>
      <c r="BP22" s="97"/>
      <c r="BQ22" s="19">
        <f t="shared" si="6"/>
        <v>1.7126304867250002</v>
      </c>
      <c r="BR22" s="97">
        <v>5</v>
      </c>
      <c r="BS22" s="97"/>
      <c r="BT22" s="99">
        <f t="shared" si="7"/>
        <v>900.47596382005827</v>
      </c>
      <c r="BU22" s="100">
        <f t="shared" si="8"/>
        <v>3045.9284516314419</v>
      </c>
      <c r="BV22" s="39">
        <f t="shared" si="9"/>
        <v>2924.0355360119997</v>
      </c>
      <c r="BW22" s="89"/>
      <c r="BX22" s="89"/>
      <c r="BY22" s="102" t="str">
        <f t="shared" si="10"/>
        <v>0</v>
      </c>
      <c r="BZ22" s="101">
        <f t="shared" si="11"/>
        <v>0</v>
      </c>
      <c r="CA22" s="101"/>
      <c r="CB22" s="101">
        <f t="shared" si="1"/>
        <v>0</v>
      </c>
      <c r="CC22" s="101"/>
      <c r="CD22" s="101"/>
      <c r="CE22" s="101">
        <f t="shared" si="2"/>
        <v>2924.0355360119997</v>
      </c>
      <c r="CF22" s="101">
        <f t="shared" si="12"/>
        <v>1462.0177680059999</v>
      </c>
      <c r="CG22" s="101"/>
      <c r="CH22" s="34" t="s">
        <v>175</v>
      </c>
      <c r="CI22" s="101">
        <f t="shared" si="3"/>
        <v>5969.9639876434412</v>
      </c>
      <c r="CJ22" s="100"/>
      <c r="CK22" s="133">
        <f t="shared" si="13"/>
        <v>0</v>
      </c>
      <c r="CL22" s="133">
        <f t="shared" si="14"/>
        <v>0</v>
      </c>
      <c r="CM22" s="103"/>
      <c r="CN22" s="103"/>
      <c r="CO22" s="103">
        <f t="shared" si="21"/>
        <v>5969.9639876434412</v>
      </c>
      <c r="CP22" s="104"/>
      <c r="CS22" s="59">
        <f t="shared" si="22"/>
        <v>6381.3309514635002</v>
      </c>
      <c r="CT22" s="105">
        <f t="shared" si="23"/>
        <v>2304.1026304867246</v>
      </c>
      <c r="CU22" s="105">
        <f t="shared" si="15"/>
        <v>4077.2283209767756</v>
      </c>
      <c r="CV22" s="105">
        <f t="shared" si="16"/>
        <v>4070</v>
      </c>
      <c r="CW22" s="136">
        <f t="shared" si="17"/>
        <v>204.25</v>
      </c>
      <c r="CY22" s="107">
        <f t="shared" si="18"/>
        <v>5765.7139876434412</v>
      </c>
      <c r="DA22" s="182">
        <f t="shared" si="19"/>
        <v>6714.8009514634996</v>
      </c>
    </row>
    <row r="23" spans="2:105" s="11" customFormat="1" ht="23.25" x14ac:dyDescent="0.35">
      <c r="B23" s="11">
        <v>1823.9005999999999</v>
      </c>
      <c r="C23" s="11">
        <v>21</v>
      </c>
      <c r="D23" s="86" t="s">
        <v>79</v>
      </c>
      <c r="E23" s="87">
        <v>681.76</v>
      </c>
      <c r="F23" s="88"/>
      <c r="G23" s="89"/>
      <c r="H23" s="89"/>
      <c r="I23" s="89"/>
      <c r="J23" s="89"/>
      <c r="K23" s="129">
        <f>'مارس 2022'!K23*107%</f>
        <v>2088.1837969400003</v>
      </c>
      <c r="L23" s="89"/>
      <c r="M23" s="91"/>
      <c r="N23" s="89"/>
      <c r="O23" s="89"/>
      <c r="P23" s="92">
        <f t="shared" si="4"/>
        <v>313.22756954100004</v>
      </c>
      <c r="Q23" s="130">
        <f>'مارس 2022'!Q23*110%</f>
        <v>155.63900000000001</v>
      </c>
      <c r="R23" s="89"/>
      <c r="S23" s="93"/>
      <c r="T23" s="93"/>
      <c r="U23" s="93">
        <v>84.55</v>
      </c>
      <c r="V23" s="93">
        <v>94.43</v>
      </c>
      <c r="W23" s="89">
        <v>112.84</v>
      </c>
      <c r="X23" s="89">
        <v>47.79</v>
      </c>
      <c r="Y23" s="89">
        <v>85.228999999999999</v>
      </c>
      <c r="Z23" s="92">
        <f t="shared" si="5"/>
        <v>109.43403599999999</v>
      </c>
      <c r="AA23" s="22">
        <f>'مارس 2022'!K23*8%</f>
        <v>156.12589136</v>
      </c>
      <c r="AB23" s="89">
        <v>190</v>
      </c>
      <c r="AC23" s="93">
        <v>8</v>
      </c>
      <c r="AD23" s="89"/>
      <c r="AE23" s="89"/>
      <c r="AF23" s="92">
        <v>10</v>
      </c>
      <c r="AG23" s="89"/>
      <c r="AH23" s="89"/>
      <c r="AI23" s="89"/>
      <c r="AJ23" s="89"/>
      <c r="AK23" s="89">
        <f t="shared" si="20"/>
        <v>3455.4492938410003</v>
      </c>
      <c r="AL23" s="94"/>
      <c r="AM23" s="94"/>
      <c r="AN23" s="94"/>
      <c r="AO23" s="94"/>
      <c r="AP23" s="94"/>
      <c r="AQ23" s="94"/>
      <c r="AR23" s="94"/>
      <c r="AS23" s="94"/>
      <c r="AT23" s="95">
        <v>18</v>
      </c>
      <c r="AU23" s="95">
        <v>18</v>
      </c>
      <c r="AV23" s="96">
        <v>649</v>
      </c>
      <c r="AW23" s="96"/>
      <c r="AX23" s="97">
        <v>144.87133333333327</v>
      </c>
      <c r="AY23" s="97"/>
      <c r="AZ23" s="97">
        <v>21.47</v>
      </c>
      <c r="BA23" s="97">
        <v>0.5</v>
      </c>
      <c r="BB23" s="97">
        <v>3</v>
      </c>
      <c r="BC23" s="97"/>
      <c r="BD23" s="97">
        <v>0</v>
      </c>
      <c r="BE23" s="97"/>
      <c r="BF23" s="97"/>
      <c r="BG23" s="98" t="str">
        <f t="shared" si="0"/>
        <v>0</v>
      </c>
      <c r="BH23" s="98" t="str">
        <f t="shared" si="0"/>
        <v>0</v>
      </c>
      <c r="BI23" s="97"/>
      <c r="BJ23" s="97"/>
      <c r="BK23" s="97"/>
      <c r="BL23" s="97"/>
      <c r="BM23" s="97"/>
      <c r="BN23" s="97"/>
      <c r="BO23" s="97"/>
      <c r="BP23" s="97"/>
      <c r="BQ23" s="19">
        <f t="shared" si="6"/>
        <v>1.4932913621500001</v>
      </c>
      <c r="BR23" s="97">
        <v>3</v>
      </c>
      <c r="BS23" s="97"/>
      <c r="BT23" s="99">
        <f t="shared" si="7"/>
        <v>823.33462469548328</v>
      </c>
      <c r="BU23" s="100">
        <f t="shared" si="8"/>
        <v>2632.1146691455169</v>
      </c>
      <c r="BV23" s="39">
        <f t="shared" si="9"/>
        <v>2505.8205563280003</v>
      </c>
      <c r="BW23" s="89"/>
      <c r="BX23" s="89"/>
      <c r="BY23" s="102" t="str">
        <f t="shared" si="10"/>
        <v>0</v>
      </c>
      <c r="BZ23" s="101">
        <f t="shared" si="11"/>
        <v>0</v>
      </c>
      <c r="CA23" s="101"/>
      <c r="CB23" s="101">
        <f t="shared" si="1"/>
        <v>0</v>
      </c>
      <c r="CC23" s="101"/>
      <c r="CD23" s="101"/>
      <c r="CE23" s="101">
        <f t="shared" si="2"/>
        <v>2505.8205563280003</v>
      </c>
      <c r="CF23" s="101">
        <f t="shared" si="12"/>
        <v>1252.9102781640001</v>
      </c>
      <c r="CG23" s="101"/>
      <c r="CH23" s="34" t="s">
        <v>175</v>
      </c>
      <c r="CI23" s="101">
        <f t="shared" si="3"/>
        <v>5137.9352254735168</v>
      </c>
      <c r="CJ23" s="100"/>
      <c r="CK23" s="133">
        <f t="shared" si="13"/>
        <v>0</v>
      </c>
      <c r="CL23" s="133">
        <f t="shared" si="14"/>
        <v>0</v>
      </c>
      <c r="CM23" s="103"/>
      <c r="CN23" s="103"/>
      <c r="CO23" s="103">
        <f t="shared" si="21"/>
        <v>5137.9352254735168</v>
      </c>
      <c r="CP23" s="104"/>
      <c r="CS23" s="59">
        <f t="shared" si="22"/>
        <v>5495.8108501690003</v>
      </c>
      <c r="CT23" s="105">
        <f t="shared" si="23"/>
        <v>2106.7232913621501</v>
      </c>
      <c r="CU23" s="105">
        <f t="shared" si="15"/>
        <v>3389.0875588068502</v>
      </c>
      <c r="CV23" s="105">
        <f t="shared" si="16"/>
        <v>3380</v>
      </c>
      <c r="CW23" s="136">
        <f t="shared" si="17"/>
        <v>119.25</v>
      </c>
      <c r="CY23" s="107">
        <f t="shared" si="18"/>
        <v>5018.6852254735168</v>
      </c>
      <c r="DA23" s="182">
        <f t="shared" si="19"/>
        <v>5805.630850169</v>
      </c>
    </row>
    <row r="24" spans="2:105" s="11" customFormat="1" ht="23.25" x14ac:dyDescent="0.35">
      <c r="B24" s="11">
        <v>1759.8076000000001</v>
      </c>
      <c r="C24" s="11">
        <v>22</v>
      </c>
      <c r="D24" s="86" t="s">
        <v>101</v>
      </c>
      <c r="E24" s="87">
        <v>650.36</v>
      </c>
      <c r="F24" s="88"/>
      <c r="G24" s="89"/>
      <c r="H24" s="89"/>
      <c r="I24" s="89"/>
      <c r="J24" s="89"/>
      <c r="K24" s="129">
        <f>'مارس 2022'!K24*107%</f>
        <v>2014.8037212400004</v>
      </c>
      <c r="L24" s="89"/>
      <c r="M24" s="91"/>
      <c r="N24" s="89"/>
      <c r="O24" s="89"/>
      <c r="P24" s="92">
        <f t="shared" si="4"/>
        <v>302.22055818600006</v>
      </c>
      <c r="Q24" s="130">
        <f>'مارس 2022'!Q24*110%</f>
        <v>155.63900000000001</v>
      </c>
      <c r="R24" s="89"/>
      <c r="S24" s="93"/>
      <c r="T24" s="93"/>
      <c r="U24" s="93">
        <v>75.91</v>
      </c>
      <c r="V24" s="93">
        <v>84.75</v>
      </c>
      <c r="W24" s="89">
        <v>101.7</v>
      </c>
      <c r="X24" s="89">
        <v>46.11</v>
      </c>
      <c r="Y24" s="89">
        <v>82.234000000000009</v>
      </c>
      <c r="Z24" s="92">
        <f t="shared" si="5"/>
        <v>105.58845600000001</v>
      </c>
      <c r="AA24" s="22">
        <f>'مارس 2022'!K24*8%</f>
        <v>150.63953056000003</v>
      </c>
      <c r="AB24" s="89">
        <v>190</v>
      </c>
      <c r="AC24" s="93">
        <v>10</v>
      </c>
      <c r="AD24" s="89"/>
      <c r="AE24" s="89"/>
      <c r="AF24" s="92">
        <v>10</v>
      </c>
      <c r="AG24" s="89"/>
      <c r="AH24" s="89"/>
      <c r="AI24" s="89"/>
      <c r="AJ24" s="89"/>
      <c r="AK24" s="89">
        <f t="shared" si="20"/>
        <v>3329.595265986</v>
      </c>
      <c r="AL24" s="94"/>
      <c r="AM24" s="94"/>
      <c r="AN24" s="94"/>
      <c r="AO24" s="94"/>
      <c r="AP24" s="94"/>
      <c r="AQ24" s="94"/>
      <c r="AR24" s="94"/>
      <c r="AS24" s="94"/>
      <c r="AT24" s="95">
        <v>18</v>
      </c>
      <c r="AU24" s="95">
        <v>18</v>
      </c>
      <c r="AV24" s="96">
        <v>627</v>
      </c>
      <c r="AW24" s="96"/>
      <c r="AX24" s="97">
        <v>139.80599999999993</v>
      </c>
      <c r="AY24" s="97"/>
      <c r="AZ24" s="97">
        <v>51.32</v>
      </c>
      <c r="BA24" s="97">
        <v>0.5</v>
      </c>
      <c r="BB24" s="97">
        <v>3</v>
      </c>
      <c r="BC24" s="97"/>
      <c r="BD24" s="97">
        <v>0</v>
      </c>
      <c r="BE24" s="97"/>
      <c r="BF24" s="97"/>
      <c r="BG24" s="98" t="str">
        <f t="shared" si="0"/>
        <v>0</v>
      </c>
      <c r="BH24" s="98" t="str">
        <f t="shared" si="0"/>
        <v>0</v>
      </c>
      <c r="BI24" s="97"/>
      <c r="BJ24" s="97"/>
      <c r="BK24" s="97"/>
      <c r="BL24" s="97"/>
      <c r="BM24" s="97"/>
      <c r="BN24" s="97"/>
      <c r="BO24" s="97"/>
      <c r="BP24" s="97"/>
      <c r="BQ24" s="19">
        <f t="shared" si="6"/>
        <v>1.4358678539</v>
      </c>
      <c r="BR24" s="97">
        <v>3</v>
      </c>
      <c r="BS24" s="97"/>
      <c r="BT24" s="99">
        <f t="shared" si="7"/>
        <v>826.06186785390003</v>
      </c>
      <c r="BU24" s="100">
        <f t="shared" si="8"/>
        <v>2503.5333981321</v>
      </c>
      <c r="BV24" s="39">
        <f t="shared" si="9"/>
        <v>2417.7644654880005</v>
      </c>
      <c r="BW24" s="89"/>
      <c r="BX24" s="89"/>
      <c r="BY24" s="102" t="str">
        <f t="shared" si="10"/>
        <v>0</v>
      </c>
      <c r="BZ24" s="101">
        <f t="shared" si="11"/>
        <v>0</v>
      </c>
      <c r="CA24" s="101"/>
      <c r="CB24" s="101">
        <f t="shared" si="1"/>
        <v>0</v>
      </c>
      <c r="CC24" s="101"/>
      <c r="CD24" s="101"/>
      <c r="CE24" s="101">
        <f t="shared" si="2"/>
        <v>2417.7644654880005</v>
      </c>
      <c r="CF24" s="101">
        <f t="shared" si="12"/>
        <v>1208.8822327440002</v>
      </c>
      <c r="CG24" s="101"/>
      <c r="CH24" s="34" t="s">
        <v>175</v>
      </c>
      <c r="CI24" s="101">
        <f t="shared" si="3"/>
        <v>4921.2978636201005</v>
      </c>
      <c r="CJ24" s="100"/>
      <c r="CK24" s="133">
        <f t="shared" si="13"/>
        <v>0</v>
      </c>
      <c r="CL24" s="133">
        <f t="shared" si="14"/>
        <v>0</v>
      </c>
      <c r="CM24" s="103"/>
      <c r="CN24" s="103"/>
      <c r="CO24" s="103">
        <f t="shared" si="21"/>
        <v>4921.2978636201005</v>
      </c>
      <c r="CP24" s="104"/>
      <c r="CS24" s="59">
        <f t="shared" si="22"/>
        <v>5309.3607314740002</v>
      </c>
      <c r="CT24" s="105">
        <f t="shared" si="23"/>
        <v>2083.1158678539</v>
      </c>
      <c r="CU24" s="105">
        <f t="shared" si="15"/>
        <v>3226.2448636201002</v>
      </c>
      <c r="CV24" s="105">
        <f t="shared" si="16"/>
        <v>3220</v>
      </c>
      <c r="CW24" s="136">
        <f t="shared" si="17"/>
        <v>103.25</v>
      </c>
      <c r="CY24" s="107">
        <f t="shared" si="18"/>
        <v>4818.0478636201005</v>
      </c>
      <c r="DA24" s="182">
        <f t="shared" si="19"/>
        <v>5591.7207314740008</v>
      </c>
    </row>
    <row r="25" spans="2:105" ht="23.25" x14ac:dyDescent="0.35">
      <c r="B25">
        <v>1579.5233000000001</v>
      </c>
      <c r="C25">
        <v>24</v>
      </c>
      <c r="D25" s="33" t="s">
        <v>102</v>
      </c>
      <c r="E25" s="28">
        <v>607.16</v>
      </c>
      <c r="F25" s="29"/>
      <c r="G25" s="27"/>
      <c r="H25" s="27"/>
      <c r="I25" s="27"/>
      <c r="J25" s="27"/>
      <c r="K25" s="129">
        <f>'مارس 2022'!K25*107%</f>
        <v>1808.3962261700003</v>
      </c>
      <c r="L25" s="27"/>
      <c r="M25" s="31"/>
      <c r="N25" s="27"/>
      <c r="O25" s="27"/>
      <c r="P25" s="22">
        <f t="shared" si="4"/>
        <v>271.25943392550005</v>
      </c>
      <c r="Q25" s="130">
        <f>'مارس 2022'!Q25*110%</f>
        <v>155.63900000000001</v>
      </c>
      <c r="R25" s="27"/>
      <c r="S25" s="30"/>
      <c r="T25" s="30"/>
      <c r="U25" s="30">
        <v>73.3</v>
      </c>
      <c r="V25" s="30">
        <v>81.83</v>
      </c>
      <c r="W25" s="27">
        <v>97.7</v>
      </c>
      <c r="X25" s="27">
        <v>41.38</v>
      </c>
      <c r="Y25" s="27">
        <v>73.8095</v>
      </c>
      <c r="Z25" s="22">
        <f t="shared" si="5"/>
        <v>94.771398000000005</v>
      </c>
      <c r="AA25" s="22">
        <f>'مارس 2022'!K25*8%</f>
        <v>135.20719448000003</v>
      </c>
      <c r="AB25" s="27">
        <v>200</v>
      </c>
      <c r="AC25" s="30">
        <v>10</v>
      </c>
      <c r="AD25" s="27"/>
      <c r="AE25" s="27"/>
      <c r="AF25" s="22">
        <v>10</v>
      </c>
      <c r="AG25" s="27"/>
      <c r="AH25" s="27"/>
      <c r="AI25" s="27"/>
      <c r="AJ25" s="27"/>
      <c r="AK25" s="27">
        <f t="shared" si="20"/>
        <v>3053.2927525755003</v>
      </c>
      <c r="AL25" s="16"/>
      <c r="AM25" s="16"/>
      <c r="AN25" s="16"/>
      <c r="AO25" s="16"/>
      <c r="AP25" s="16"/>
      <c r="AQ25" s="16"/>
      <c r="AR25" s="16"/>
      <c r="AS25" s="16"/>
      <c r="AT25" s="15">
        <v>22</v>
      </c>
      <c r="AU25" s="15">
        <v>17</v>
      </c>
      <c r="AV25" s="20">
        <v>561</v>
      </c>
      <c r="AW25" s="20"/>
      <c r="AX25" s="21">
        <v>97.333333333333329</v>
      </c>
      <c r="AY25" s="21"/>
      <c r="AZ25" s="21">
        <v>2.73</v>
      </c>
      <c r="BA25" s="21">
        <v>0.5</v>
      </c>
      <c r="BB25" s="21">
        <v>3</v>
      </c>
      <c r="BC25" s="21"/>
      <c r="BD25" s="21">
        <v>0</v>
      </c>
      <c r="BE25" s="21"/>
      <c r="BF25" s="21"/>
      <c r="BG25" s="18" t="str">
        <f t="shared" si="0"/>
        <v>0</v>
      </c>
      <c r="BH25" s="18">
        <f t="shared" si="0"/>
        <v>8.6466111111111115</v>
      </c>
      <c r="BI25" s="21"/>
      <c r="BJ25" s="21"/>
      <c r="BK25" s="21"/>
      <c r="BL25" s="21"/>
      <c r="BM25" s="21"/>
      <c r="BN25" s="21"/>
      <c r="BO25" s="21"/>
      <c r="BP25" s="21"/>
      <c r="BQ25" s="19">
        <f t="shared" si="6"/>
        <v>1.313197159325</v>
      </c>
      <c r="BR25" s="21">
        <v>3</v>
      </c>
      <c r="BS25" s="21"/>
      <c r="BT25" s="19">
        <f t="shared" si="7"/>
        <v>677.52314160376955</v>
      </c>
      <c r="BU25" s="35">
        <f t="shared" si="8"/>
        <v>2375.7696109717308</v>
      </c>
      <c r="BV25" s="39">
        <f t="shared" si="9"/>
        <v>2170.0754714040004</v>
      </c>
      <c r="BW25" s="38"/>
      <c r="BX25" s="38"/>
      <c r="BY25" s="37" t="str">
        <f t="shared" si="10"/>
        <v>0</v>
      </c>
      <c r="BZ25" s="39">
        <f t="shared" si="11"/>
        <v>0</v>
      </c>
      <c r="CA25" s="39"/>
      <c r="CB25" s="39">
        <f t="shared" si="1"/>
        <v>0</v>
      </c>
      <c r="CC25" s="39"/>
      <c r="CD25" s="39"/>
      <c r="CE25" s="34">
        <f t="shared" si="2"/>
        <v>2170.0754714040004</v>
      </c>
      <c r="CF25" s="34">
        <f t="shared" si="12"/>
        <v>1085.0377357020002</v>
      </c>
      <c r="CG25" s="34"/>
      <c r="CH25" s="34" t="s">
        <v>175</v>
      </c>
      <c r="CI25" s="34">
        <f t="shared" si="3"/>
        <v>4545.8450823757312</v>
      </c>
      <c r="CJ25" s="43"/>
      <c r="CK25" s="133">
        <f t="shared" si="13"/>
        <v>0</v>
      </c>
      <c r="CL25" s="133">
        <f t="shared" si="14"/>
        <v>0</v>
      </c>
      <c r="CM25" s="44"/>
      <c r="CN25" s="44"/>
      <c r="CO25" s="40">
        <f t="shared" si="21"/>
        <v>4545.8450823757312</v>
      </c>
      <c r="CP25" s="1"/>
      <c r="CS25" s="59">
        <f t="shared" si="22"/>
        <v>4794.8992239795007</v>
      </c>
      <c r="CT25" s="59">
        <f t="shared" si="23"/>
        <v>1925.2031971593249</v>
      </c>
      <c r="CU25" s="59">
        <f t="shared" si="15"/>
        <v>2869.6960268201756</v>
      </c>
      <c r="CV25" s="59">
        <f t="shared" si="16"/>
        <v>2860</v>
      </c>
      <c r="CW25" s="136">
        <f t="shared" si="17"/>
        <v>67.25</v>
      </c>
      <c r="CY25" s="63">
        <f t="shared" si="18"/>
        <v>4478.5950823757312</v>
      </c>
      <c r="DA25" s="182">
        <f t="shared" si="19"/>
        <v>5067.7292239795006</v>
      </c>
    </row>
    <row r="26" spans="2:105" s="11" customFormat="1" ht="23.25" x14ac:dyDescent="0.35">
      <c r="B26" s="11">
        <v>1524.3326999999999</v>
      </c>
      <c r="C26" s="11">
        <v>25</v>
      </c>
      <c r="D26" s="86" t="s">
        <v>103</v>
      </c>
      <c r="E26" s="87">
        <v>587.47</v>
      </c>
      <c r="F26" s="88"/>
      <c r="G26" s="89"/>
      <c r="H26" s="89"/>
      <c r="I26" s="89"/>
      <c r="J26" s="89"/>
      <c r="K26" s="129">
        <f>'مارس 2022'!K26*107%</f>
        <v>1745.20850823</v>
      </c>
      <c r="L26" s="89"/>
      <c r="M26" s="91"/>
      <c r="N26" s="89"/>
      <c r="O26" s="89"/>
      <c r="P26" s="92">
        <f t="shared" si="4"/>
        <v>261.78127623450001</v>
      </c>
      <c r="Q26" s="130">
        <f>'مارس 2022'!Q26*110%</f>
        <v>155.63900000000001</v>
      </c>
      <c r="R26" s="89"/>
      <c r="S26" s="93"/>
      <c r="T26" s="93"/>
      <c r="U26" s="93">
        <v>70.760000000000005</v>
      </c>
      <c r="V26" s="93">
        <v>78.989999999999995</v>
      </c>
      <c r="W26" s="89">
        <v>94.28</v>
      </c>
      <c r="X26" s="89">
        <v>39.94</v>
      </c>
      <c r="Y26" s="89">
        <v>71.230499999999992</v>
      </c>
      <c r="Z26" s="92">
        <f t="shared" si="5"/>
        <v>91.45996199999999</v>
      </c>
      <c r="AA26" s="22">
        <f>'مارس 2022'!K26*8%</f>
        <v>130.48287912000001</v>
      </c>
      <c r="AB26" s="89">
        <v>200</v>
      </c>
      <c r="AC26" s="93">
        <v>10</v>
      </c>
      <c r="AD26" s="89"/>
      <c r="AE26" s="89"/>
      <c r="AF26" s="92">
        <v>10</v>
      </c>
      <c r="AG26" s="89"/>
      <c r="AH26" s="89"/>
      <c r="AI26" s="89"/>
      <c r="AJ26" s="89"/>
      <c r="AK26" s="89">
        <f t="shared" si="20"/>
        <v>2959.7721255844999</v>
      </c>
      <c r="AL26" s="94"/>
      <c r="AM26" s="94"/>
      <c r="AN26" s="94"/>
      <c r="AO26" s="94"/>
      <c r="AP26" s="94"/>
      <c r="AQ26" s="94"/>
      <c r="AR26" s="94"/>
      <c r="AS26" s="94"/>
      <c r="AT26" s="95">
        <v>2</v>
      </c>
      <c r="AU26" s="95">
        <v>2</v>
      </c>
      <c r="AV26" s="96">
        <v>550</v>
      </c>
      <c r="AW26" s="96"/>
      <c r="AX26" s="97">
        <v>78.5</v>
      </c>
      <c r="AY26" s="97"/>
      <c r="AZ26" s="97"/>
      <c r="BA26" s="97">
        <v>0.5</v>
      </c>
      <c r="BB26" s="97">
        <v>3</v>
      </c>
      <c r="BC26" s="97"/>
      <c r="BD26" s="97">
        <v>0</v>
      </c>
      <c r="BE26" s="97"/>
      <c r="BF26" s="97"/>
      <c r="BG26" s="98">
        <f t="shared" si="0"/>
        <v>232.69446776400002</v>
      </c>
      <c r="BH26" s="98">
        <f t="shared" si="0"/>
        <v>138.34577777777778</v>
      </c>
      <c r="BI26" s="97"/>
      <c r="BJ26" s="97"/>
      <c r="BK26" s="97"/>
      <c r="BL26" s="97"/>
      <c r="BM26" s="97"/>
      <c r="BN26" s="97"/>
      <c r="BO26" s="97"/>
      <c r="BP26" s="97"/>
      <c r="BQ26" s="19">
        <f t="shared" si="6"/>
        <v>1.2711759246750001</v>
      </c>
      <c r="BR26" s="97">
        <v>3</v>
      </c>
      <c r="BS26" s="97"/>
      <c r="BT26" s="99">
        <f t="shared" si="7"/>
        <v>1007.3114214664529</v>
      </c>
      <c r="BU26" s="100">
        <f t="shared" si="8"/>
        <v>1952.460704118047</v>
      </c>
      <c r="BV26" s="39">
        <f t="shared" si="9"/>
        <v>2094.2502098760001</v>
      </c>
      <c r="BW26" s="89"/>
      <c r="BX26" s="89"/>
      <c r="BY26" s="102" t="str">
        <f t="shared" si="10"/>
        <v>0</v>
      </c>
      <c r="BZ26" s="101">
        <f t="shared" si="11"/>
        <v>0</v>
      </c>
      <c r="CA26" s="101"/>
      <c r="CB26" s="101">
        <f t="shared" si="1"/>
        <v>0</v>
      </c>
      <c r="CC26" s="101"/>
      <c r="CD26" s="101"/>
      <c r="CE26" s="101">
        <f t="shared" si="2"/>
        <v>2094.2502098760001</v>
      </c>
      <c r="CF26" s="101">
        <f t="shared" si="12"/>
        <v>1047.125104938</v>
      </c>
      <c r="CG26" s="101"/>
      <c r="CH26" s="34" t="s">
        <v>175</v>
      </c>
      <c r="CI26" s="101">
        <f t="shared" si="3"/>
        <v>4046.7109139940471</v>
      </c>
      <c r="CJ26" s="100"/>
      <c r="CK26" s="133">
        <f t="shared" si="13"/>
        <v>0</v>
      </c>
      <c r="CL26" s="133">
        <f t="shared" si="14"/>
        <v>0</v>
      </c>
      <c r="CM26" s="103"/>
      <c r="CN26" s="103"/>
      <c r="CO26" s="103">
        <f t="shared" si="21"/>
        <v>4046.7109139940471</v>
      </c>
      <c r="CP26" s="104"/>
      <c r="CS26" s="59">
        <f t="shared" si="22"/>
        <v>4634.3533354605006</v>
      </c>
      <c r="CT26" s="105">
        <f t="shared" si="23"/>
        <v>2124.4356436886751</v>
      </c>
      <c r="CU26" s="105">
        <f t="shared" si="15"/>
        <v>2509.9176917718255</v>
      </c>
      <c r="CV26" s="105">
        <f t="shared" si="16"/>
        <v>2500</v>
      </c>
      <c r="CW26" s="136">
        <f t="shared" si="17"/>
        <v>31.25</v>
      </c>
      <c r="CY26" s="107">
        <f t="shared" si="18"/>
        <v>4015.4609139940471</v>
      </c>
      <c r="DA26" s="182">
        <f t="shared" si="19"/>
        <v>4898.3833354604994</v>
      </c>
    </row>
    <row r="27" spans="2:105" s="11" customFormat="1" ht="23.25" x14ac:dyDescent="0.35">
      <c r="B27" s="11">
        <v>1599.0080000000003</v>
      </c>
      <c r="C27" s="11">
        <v>26</v>
      </c>
      <c r="D27" s="86" t="s">
        <v>104</v>
      </c>
      <c r="E27" s="87">
        <v>615.34</v>
      </c>
      <c r="F27" s="88"/>
      <c r="G27" s="89"/>
      <c r="H27" s="89"/>
      <c r="I27" s="89"/>
      <c r="J27" s="89"/>
      <c r="K27" s="129">
        <f>'مارس 2022'!K27*107%</f>
        <v>1830.7042592000005</v>
      </c>
      <c r="L27" s="89"/>
      <c r="M27" s="91"/>
      <c r="N27" s="89"/>
      <c r="O27" s="89"/>
      <c r="P27" s="92">
        <f t="shared" si="4"/>
        <v>274.60563888000007</v>
      </c>
      <c r="Q27" s="130">
        <f>'مارس 2022'!Q27*110%</f>
        <v>155.63900000000001</v>
      </c>
      <c r="R27" s="89"/>
      <c r="S27" s="93"/>
      <c r="T27" s="93"/>
      <c r="U27" s="93">
        <v>70.760000000000005</v>
      </c>
      <c r="V27" s="93">
        <v>78.989999999999995</v>
      </c>
      <c r="W27" s="89">
        <v>98.94</v>
      </c>
      <c r="X27" s="89">
        <v>41.89</v>
      </c>
      <c r="Y27" s="89">
        <v>74.720000000000013</v>
      </c>
      <c r="Z27" s="92">
        <f t="shared" si="5"/>
        <v>95.940480000000008</v>
      </c>
      <c r="AA27" s="22">
        <f>'مارس 2022'!K27*8%</f>
        <v>136.87508480000002</v>
      </c>
      <c r="AB27" s="89">
        <v>190</v>
      </c>
      <c r="AC27" s="93">
        <v>10</v>
      </c>
      <c r="AD27" s="89"/>
      <c r="AE27" s="89"/>
      <c r="AF27" s="92">
        <v>10</v>
      </c>
      <c r="AG27" s="89"/>
      <c r="AH27" s="89"/>
      <c r="AI27" s="89"/>
      <c r="AJ27" s="89"/>
      <c r="AK27" s="89">
        <f t="shared" si="20"/>
        <v>3069.0644628800005</v>
      </c>
      <c r="AL27" s="94"/>
      <c r="AM27" s="94"/>
      <c r="AN27" s="94"/>
      <c r="AO27" s="94"/>
      <c r="AP27" s="94"/>
      <c r="AQ27" s="94"/>
      <c r="AR27" s="94"/>
      <c r="AS27" s="94"/>
      <c r="AT27" s="95">
        <v>18</v>
      </c>
      <c r="AU27" s="95">
        <v>18</v>
      </c>
      <c r="AV27" s="96">
        <v>572</v>
      </c>
      <c r="AW27" s="96"/>
      <c r="AX27" s="97">
        <v>107.16666666666667</v>
      </c>
      <c r="AY27" s="97"/>
      <c r="AZ27" s="97"/>
      <c r="BA27" s="97">
        <v>0.5</v>
      </c>
      <c r="BB27" s="97">
        <v>3</v>
      </c>
      <c r="BC27" s="97"/>
      <c r="BD27" s="97">
        <v>0</v>
      </c>
      <c r="BE27" s="97"/>
      <c r="BF27" s="97"/>
      <c r="BG27" s="98" t="str">
        <f t="shared" si="0"/>
        <v>0</v>
      </c>
      <c r="BH27" s="98" t="str">
        <f t="shared" si="0"/>
        <v>0</v>
      </c>
      <c r="BI27" s="97"/>
      <c r="BJ27" s="97"/>
      <c r="BK27" s="97"/>
      <c r="BL27" s="97"/>
      <c r="BM27" s="97"/>
      <c r="BN27" s="97"/>
      <c r="BO27" s="97"/>
      <c r="BP27" s="97"/>
      <c r="BQ27" s="19">
        <f t="shared" si="6"/>
        <v>1.3194099120000002</v>
      </c>
      <c r="BR27" s="97"/>
      <c r="BS27" s="97"/>
      <c r="BT27" s="99">
        <f t="shared" si="7"/>
        <v>683.9860765786666</v>
      </c>
      <c r="BU27" s="100">
        <f t="shared" si="8"/>
        <v>2385.0783863013339</v>
      </c>
      <c r="BV27" s="39">
        <f t="shared" si="9"/>
        <v>2196.8451110400006</v>
      </c>
      <c r="BW27" s="89"/>
      <c r="BX27" s="89"/>
      <c r="BY27" s="102" t="str">
        <f t="shared" si="10"/>
        <v>0</v>
      </c>
      <c r="BZ27" s="101">
        <f t="shared" si="11"/>
        <v>0</v>
      </c>
      <c r="CA27" s="101"/>
      <c r="CB27" s="101">
        <f t="shared" si="1"/>
        <v>0</v>
      </c>
      <c r="CC27" s="101"/>
      <c r="CD27" s="101"/>
      <c r="CE27" s="101">
        <f t="shared" si="2"/>
        <v>2196.8451110400006</v>
      </c>
      <c r="CF27" s="101">
        <f t="shared" si="12"/>
        <v>1098.4225555200003</v>
      </c>
      <c r="CG27" s="101"/>
      <c r="CH27" s="34" t="s">
        <v>175</v>
      </c>
      <c r="CI27" s="101">
        <f t="shared" si="3"/>
        <v>4581.923497341335</v>
      </c>
      <c r="CJ27" s="100"/>
      <c r="CK27" s="133">
        <f t="shared" si="13"/>
        <v>0</v>
      </c>
      <c r="CL27" s="133">
        <f t="shared" si="14"/>
        <v>0</v>
      </c>
      <c r="CM27" s="103"/>
      <c r="CN27" s="103"/>
      <c r="CO27" s="103">
        <f t="shared" si="21"/>
        <v>4581.923497341335</v>
      </c>
      <c r="CP27" s="104"/>
      <c r="CS27" s="59">
        <f t="shared" si="22"/>
        <v>4841.5805739200005</v>
      </c>
      <c r="CT27" s="105">
        <f t="shared" si="23"/>
        <v>1938.6594099120002</v>
      </c>
      <c r="CU27" s="105">
        <f t="shared" si="15"/>
        <v>2902.9211640080002</v>
      </c>
      <c r="CV27" s="105">
        <f t="shared" si="16"/>
        <v>2900</v>
      </c>
      <c r="CW27" s="136">
        <f t="shared" si="17"/>
        <v>71.25</v>
      </c>
      <c r="CY27" s="107">
        <f t="shared" si="18"/>
        <v>4510.673497341335</v>
      </c>
      <c r="DA27" s="182">
        <f t="shared" si="19"/>
        <v>5110.270573920001</v>
      </c>
    </row>
    <row r="28" spans="2:105" ht="23.25" x14ac:dyDescent="0.35">
      <c r="B28">
        <v>1210.384</v>
      </c>
      <c r="C28">
        <v>27</v>
      </c>
      <c r="D28" s="33" t="s">
        <v>80</v>
      </c>
      <c r="E28" s="28">
        <v>477.64</v>
      </c>
      <c r="F28" s="29"/>
      <c r="G28" s="27"/>
      <c r="H28" s="27"/>
      <c r="I28" s="27"/>
      <c r="J28" s="27"/>
      <c r="K28" s="129">
        <f>'مارس 2022'!K28*107%</f>
        <v>1385.7686416000004</v>
      </c>
      <c r="L28" s="27"/>
      <c r="M28" s="31"/>
      <c r="N28" s="27"/>
      <c r="O28" s="27"/>
      <c r="P28" s="22">
        <f t="shared" si="4"/>
        <v>207.86529624000005</v>
      </c>
      <c r="Q28" s="130">
        <f>'مارس 2022'!Q28*110%</f>
        <v>155.63900000000001</v>
      </c>
      <c r="R28" s="27"/>
      <c r="S28" s="30"/>
      <c r="T28" s="30"/>
      <c r="U28" s="30">
        <v>52.68</v>
      </c>
      <c r="V28" s="30">
        <v>58.73</v>
      </c>
      <c r="W28" s="27">
        <v>75.069999999999993</v>
      </c>
      <c r="X28" s="27">
        <v>31.71</v>
      </c>
      <c r="Y28" s="27">
        <v>56.56</v>
      </c>
      <c r="Z28" s="22">
        <f t="shared" si="5"/>
        <v>72.623040000000003</v>
      </c>
      <c r="AA28" s="22">
        <f>'مارس 2022'!K28*8%</f>
        <v>103.60887040000001</v>
      </c>
      <c r="AB28" s="27">
        <v>200</v>
      </c>
      <c r="AC28" s="30">
        <v>10</v>
      </c>
      <c r="AD28" s="27"/>
      <c r="AE28" s="27"/>
      <c r="AF28" s="22">
        <v>10</v>
      </c>
      <c r="AG28" s="27"/>
      <c r="AH28" s="27"/>
      <c r="AI28" s="27"/>
      <c r="AJ28" s="27"/>
      <c r="AK28" s="27">
        <f t="shared" si="20"/>
        <v>2420.2548482400002</v>
      </c>
      <c r="AL28" s="16"/>
      <c r="AM28" s="16"/>
      <c r="AN28" s="16"/>
      <c r="AO28" s="16"/>
      <c r="AP28" s="16"/>
      <c r="AQ28" s="16"/>
      <c r="AR28" s="16"/>
      <c r="AS28" s="16"/>
      <c r="AT28" s="15">
        <v>23</v>
      </c>
      <c r="AU28" s="15">
        <v>18</v>
      </c>
      <c r="AV28" s="20">
        <v>440</v>
      </c>
      <c r="AW28" s="20"/>
      <c r="AX28" s="21">
        <v>32.958333333333336</v>
      </c>
      <c r="AY28" s="21"/>
      <c r="AZ28" s="21"/>
      <c r="BA28" s="21">
        <v>0.5</v>
      </c>
      <c r="BB28" s="21">
        <v>3</v>
      </c>
      <c r="BC28" s="21"/>
      <c r="BD28" s="21">
        <v>0</v>
      </c>
      <c r="BE28" s="21"/>
      <c r="BF28" s="21"/>
      <c r="BG28" s="18" t="str">
        <f t="shared" si="0"/>
        <v>0</v>
      </c>
      <c r="BH28" s="18" t="str">
        <f t="shared" si="0"/>
        <v>0</v>
      </c>
      <c r="BI28" s="21"/>
      <c r="BJ28" s="21"/>
      <c r="BK28" s="21"/>
      <c r="BL28" s="21"/>
      <c r="BM28" s="21"/>
      <c r="BN28" s="21"/>
      <c r="BO28" s="21"/>
      <c r="BP28" s="21"/>
      <c r="BQ28" s="19">
        <f t="shared" si="6"/>
        <v>1.0283752760000002</v>
      </c>
      <c r="BR28" s="21">
        <v>3</v>
      </c>
      <c r="BS28" s="21"/>
      <c r="BT28" s="19">
        <f t="shared" si="7"/>
        <v>480.48670860933333</v>
      </c>
      <c r="BU28" s="35">
        <f t="shared" si="8"/>
        <v>1939.7681396306668</v>
      </c>
      <c r="BV28" s="39">
        <f t="shared" si="9"/>
        <v>1662.9223699200004</v>
      </c>
      <c r="BW28" s="38"/>
      <c r="BX28" s="38"/>
      <c r="BY28" s="37" t="str">
        <f t="shared" si="10"/>
        <v>0</v>
      </c>
      <c r="BZ28" s="39">
        <f t="shared" si="11"/>
        <v>0</v>
      </c>
      <c r="CA28" s="39"/>
      <c r="CB28" s="39">
        <f t="shared" si="1"/>
        <v>0</v>
      </c>
      <c r="CC28" s="39"/>
      <c r="CD28" s="39"/>
      <c r="CE28" s="34">
        <f t="shared" si="2"/>
        <v>1662.9223699200004</v>
      </c>
      <c r="CF28" s="34">
        <f t="shared" si="12"/>
        <v>831.4611849600002</v>
      </c>
      <c r="CG28" s="34"/>
      <c r="CH28" s="34" t="s">
        <v>175</v>
      </c>
      <c r="CI28" s="34">
        <f t="shared" si="3"/>
        <v>3602.6905095506672</v>
      </c>
      <c r="CJ28" s="43"/>
      <c r="CK28" s="133">
        <f t="shared" si="13"/>
        <v>0</v>
      </c>
      <c r="CL28" s="133">
        <f t="shared" si="14"/>
        <v>0</v>
      </c>
      <c r="CM28" s="44"/>
      <c r="CN28" s="44"/>
      <c r="CO28" s="40">
        <f t="shared" si="21"/>
        <v>3602.6905095506672</v>
      </c>
      <c r="CP28" s="1"/>
      <c r="CS28" s="59">
        <f t="shared" si="22"/>
        <v>3721.0582181600012</v>
      </c>
      <c r="CT28" s="59">
        <f t="shared" si="23"/>
        <v>1671.668375276</v>
      </c>
      <c r="CU28" s="59">
        <f t="shared" si="15"/>
        <v>2049.3898428840012</v>
      </c>
      <c r="CV28" s="59">
        <f t="shared" si="16"/>
        <v>2040</v>
      </c>
      <c r="CW28" s="136">
        <f t="shared" si="17"/>
        <v>19.75</v>
      </c>
      <c r="CY28" s="63">
        <f t="shared" si="18"/>
        <v>3582.9405095506672</v>
      </c>
      <c r="DA28" s="182">
        <f t="shared" si="19"/>
        <v>3927.5382181600007</v>
      </c>
    </row>
    <row r="29" spans="2:105" ht="23.25" x14ac:dyDescent="0.35">
      <c r="B29">
        <v>1156.7556</v>
      </c>
      <c r="C29">
        <v>28</v>
      </c>
      <c r="D29" s="33" t="s">
        <v>105</v>
      </c>
      <c r="E29" s="28">
        <v>467.95</v>
      </c>
      <c r="F29" s="29"/>
      <c r="G29" s="27"/>
      <c r="H29" s="27"/>
      <c r="I29" s="27"/>
      <c r="J29" s="27"/>
      <c r="K29" s="129">
        <f>'مارس 2022'!K29*107%</f>
        <v>1324.3694864399999</v>
      </c>
      <c r="L29" s="27"/>
      <c r="M29" s="31"/>
      <c r="N29" s="27"/>
      <c r="O29" s="27"/>
      <c r="P29" s="22">
        <f t="shared" si="4"/>
        <v>198.65542296599997</v>
      </c>
      <c r="Q29" s="130">
        <f>'مارس 2022'!Q29*110%</f>
        <v>155.63900000000001</v>
      </c>
      <c r="R29" s="27"/>
      <c r="S29" s="30"/>
      <c r="T29" s="30"/>
      <c r="U29" s="30">
        <v>50.38</v>
      </c>
      <c r="V29" s="30">
        <v>56.28</v>
      </c>
      <c r="W29" s="27">
        <v>71.790000000000006</v>
      </c>
      <c r="X29" s="27">
        <v>30.31</v>
      </c>
      <c r="Y29" s="27">
        <v>54.054000000000002</v>
      </c>
      <c r="Z29" s="22">
        <f t="shared" si="5"/>
        <v>69.405335999999991</v>
      </c>
      <c r="AA29" s="22">
        <f>'مارس 2022'!K29*8%</f>
        <v>99.018279359999994</v>
      </c>
      <c r="AB29" s="27">
        <v>200</v>
      </c>
      <c r="AC29" s="30">
        <v>6</v>
      </c>
      <c r="AD29" s="27"/>
      <c r="AE29" s="27"/>
      <c r="AF29" s="22">
        <v>10</v>
      </c>
      <c r="AG29" s="27"/>
      <c r="AH29" s="27"/>
      <c r="AI29" s="27"/>
      <c r="AJ29" s="27"/>
      <c r="AK29" s="27">
        <f t="shared" si="20"/>
        <v>2325.9015247660004</v>
      </c>
      <c r="AL29" s="16"/>
      <c r="AM29" s="16"/>
      <c r="AN29" s="16"/>
      <c r="AO29" s="16"/>
      <c r="AP29" s="16"/>
      <c r="AQ29" s="16"/>
      <c r="AR29" s="16"/>
      <c r="AS29" s="16"/>
      <c r="AT29" s="15">
        <v>23</v>
      </c>
      <c r="AU29" s="15">
        <v>18</v>
      </c>
      <c r="AV29" s="20">
        <v>407</v>
      </c>
      <c r="AW29" s="20"/>
      <c r="AX29" s="21">
        <v>21.416666666666668</v>
      </c>
      <c r="AY29" s="21"/>
      <c r="AZ29" s="21"/>
      <c r="BA29" s="21">
        <v>0.5</v>
      </c>
      <c r="BB29" s="21">
        <v>3</v>
      </c>
      <c r="BC29" s="21"/>
      <c r="BD29" s="21">
        <v>0</v>
      </c>
      <c r="BE29" s="21"/>
      <c r="BF29" s="21"/>
      <c r="BG29" s="18" t="str">
        <f t="shared" si="0"/>
        <v>0</v>
      </c>
      <c r="BH29" s="18" t="str">
        <f t="shared" si="0"/>
        <v>0</v>
      </c>
      <c r="BI29" s="21"/>
      <c r="BJ29" s="21"/>
      <c r="BK29" s="21"/>
      <c r="BL29" s="21"/>
      <c r="BM29" s="21"/>
      <c r="BN29" s="21"/>
      <c r="BO29" s="21"/>
      <c r="BP29" s="21"/>
      <c r="BQ29" s="19">
        <f t="shared" si="6"/>
        <v>0.98580355090000027</v>
      </c>
      <c r="BR29" s="21">
        <v>3</v>
      </c>
      <c r="BS29" s="21"/>
      <c r="BT29" s="19">
        <f t="shared" si="7"/>
        <v>435.9024702175667</v>
      </c>
      <c r="BU29" s="35">
        <f t="shared" si="8"/>
        <v>1889.9990545484338</v>
      </c>
      <c r="BV29" s="39">
        <f t="shared" si="9"/>
        <v>1589.2433837279998</v>
      </c>
      <c r="BW29" s="38"/>
      <c r="BX29" s="38"/>
      <c r="BY29" s="37" t="str">
        <f t="shared" si="10"/>
        <v>0</v>
      </c>
      <c r="BZ29" s="39">
        <f t="shared" si="11"/>
        <v>0</v>
      </c>
      <c r="CA29" s="39"/>
      <c r="CB29" s="39">
        <f>BV29*CA29</f>
        <v>0</v>
      </c>
      <c r="CC29" s="39"/>
      <c r="CD29" s="39"/>
      <c r="CE29" s="34">
        <f>BV29-BW29-BZ29-CB29-CC29-CD29</f>
        <v>1589.2433837279998</v>
      </c>
      <c r="CF29" s="34">
        <f t="shared" si="12"/>
        <v>794.6216918639999</v>
      </c>
      <c r="CG29" s="34"/>
      <c r="CH29" s="34" t="s">
        <v>175</v>
      </c>
      <c r="CI29" s="34">
        <f t="shared" si="3"/>
        <v>3479.2424382764339</v>
      </c>
      <c r="CJ29" s="43"/>
      <c r="CK29" s="133">
        <f t="shared" si="13"/>
        <v>0</v>
      </c>
      <c r="CL29" s="133">
        <f t="shared" si="14"/>
        <v>0</v>
      </c>
      <c r="CM29" s="44"/>
      <c r="CN29" s="44"/>
      <c r="CO29" s="40">
        <f t="shared" si="21"/>
        <v>3479.2424382764339</v>
      </c>
      <c r="CP29" s="1"/>
      <c r="CS29" s="59">
        <f t="shared" si="22"/>
        <v>3565.0559084939996</v>
      </c>
      <c r="CT29" s="59">
        <f t="shared" si="23"/>
        <v>1628.9358035508999</v>
      </c>
      <c r="CU29" s="59">
        <f t="shared" si="15"/>
        <v>1936.1201049430997</v>
      </c>
      <c r="CV29" s="59">
        <f t="shared" si="16"/>
        <v>1930</v>
      </c>
      <c r="CW29" s="136">
        <f t="shared" si="17"/>
        <v>17</v>
      </c>
      <c r="CY29" s="63">
        <f t="shared" si="18"/>
        <v>3462.2424382764339</v>
      </c>
      <c r="DA29" s="182">
        <f t="shared" si="19"/>
        <v>3759.5059084940003</v>
      </c>
    </row>
    <row r="30" spans="2:105" ht="23.25" x14ac:dyDescent="0.35">
      <c r="B30">
        <v>1140.7163</v>
      </c>
      <c r="C30">
        <v>29</v>
      </c>
      <c r="D30" s="33" t="s">
        <v>106</v>
      </c>
      <c r="E30" s="28">
        <v>457.64</v>
      </c>
      <c r="F30" s="29"/>
      <c r="G30" s="27"/>
      <c r="H30" s="27"/>
      <c r="I30" s="27"/>
      <c r="J30" s="27"/>
      <c r="K30" s="129">
        <f>'مارس 2022'!K30*107%</f>
        <v>1306.0060918700003</v>
      </c>
      <c r="L30" s="27"/>
      <c r="M30" s="31"/>
      <c r="N30" s="27"/>
      <c r="O30" s="27"/>
      <c r="P30" s="22">
        <f t="shared" si="4"/>
        <v>195.90091378050005</v>
      </c>
      <c r="Q30" s="130">
        <f>'مارس 2022'!Q30*110%</f>
        <v>155.63900000000001</v>
      </c>
      <c r="R30" s="27"/>
      <c r="S30" s="30"/>
      <c r="T30" s="30"/>
      <c r="U30" s="30">
        <v>49.69</v>
      </c>
      <c r="V30" s="30">
        <v>55.38</v>
      </c>
      <c r="W30" s="27">
        <v>70.73</v>
      </c>
      <c r="X30" s="27">
        <v>29.89</v>
      </c>
      <c r="Y30" s="27">
        <v>53.304499999999997</v>
      </c>
      <c r="Z30" s="22">
        <f t="shared" si="5"/>
        <v>68.442977999999997</v>
      </c>
      <c r="AA30" s="22">
        <f>'مارس 2022'!K30*8%</f>
        <v>97.64531528000002</v>
      </c>
      <c r="AB30" s="27">
        <v>200</v>
      </c>
      <c r="AC30" s="30">
        <v>10</v>
      </c>
      <c r="AD30" s="27"/>
      <c r="AE30" s="27"/>
      <c r="AF30" s="22">
        <v>10</v>
      </c>
      <c r="AG30" s="27"/>
      <c r="AH30" s="27"/>
      <c r="AI30" s="27"/>
      <c r="AJ30" s="27"/>
      <c r="AK30" s="27">
        <f t="shared" si="20"/>
        <v>2302.6287989305006</v>
      </c>
      <c r="AL30" s="16"/>
      <c r="AM30" s="16"/>
      <c r="AN30" s="16"/>
      <c r="AO30" s="16"/>
      <c r="AP30" s="16"/>
      <c r="AQ30" s="16"/>
      <c r="AR30" s="16"/>
      <c r="AS30" s="16"/>
      <c r="AT30" s="15">
        <v>21</v>
      </c>
      <c r="AU30" s="15">
        <v>16</v>
      </c>
      <c r="AV30" s="20">
        <v>418</v>
      </c>
      <c r="AW30" s="20"/>
      <c r="AX30" s="21">
        <v>25.708333333333332</v>
      </c>
      <c r="AY30" s="21"/>
      <c r="AZ30" s="21"/>
      <c r="BA30" s="21">
        <v>0.5</v>
      </c>
      <c r="BB30" s="21">
        <v>3</v>
      </c>
      <c r="BC30" s="21"/>
      <c r="BD30" s="21">
        <v>0</v>
      </c>
      <c r="BE30" s="21"/>
      <c r="BF30" s="21"/>
      <c r="BG30" s="18" t="str">
        <f t="shared" si="0"/>
        <v>0</v>
      </c>
      <c r="BH30" s="18">
        <f t="shared" si="0"/>
        <v>17.293222222222223</v>
      </c>
      <c r="BI30" s="21"/>
      <c r="BJ30" s="21"/>
      <c r="BK30" s="21"/>
      <c r="BL30" s="21"/>
      <c r="BM30" s="21"/>
      <c r="BN30" s="21"/>
      <c r="BO30" s="21"/>
      <c r="BP30" s="21"/>
      <c r="BQ30" s="19">
        <f t="shared" si="6"/>
        <v>0.97554444257500028</v>
      </c>
      <c r="BR30" s="21">
        <v>3</v>
      </c>
      <c r="BS30" s="21"/>
      <c r="BT30" s="19">
        <f t="shared" si="7"/>
        <v>468.47709999813054</v>
      </c>
      <c r="BU30" s="35">
        <f t="shared" si="8"/>
        <v>1834.15169893237</v>
      </c>
      <c r="BV30" s="39">
        <f t="shared" si="9"/>
        <v>1567.2073102440004</v>
      </c>
      <c r="BW30" s="38"/>
      <c r="BX30" s="38"/>
      <c r="BY30" s="37" t="str">
        <f t="shared" si="10"/>
        <v>0</v>
      </c>
      <c r="BZ30" s="39">
        <f t="shared" si="11"/>
        <v>0</v>
      </c>
      <c r="CA30" s="39"/>
      <c r="CB30" s="39">
        <f t="shared" ref="CB30:CB45" si="24">BV30*CA30</f>
        <v>0</v>
      </c>
      <c r="CC30" s="39"/>
      <c r="CD30" s="39"/>
      <c r="CE30" s="34">
        <f t="shared" ref="CE30:CE33" si="25">BV30-BW30-BZ30-CB30-CC30-CD30</f>
        <v>1567.2073102440004</v>
      </c>
      <c r="CF30" s="34">
        <f t="shared" si="12"/>
        <v>783.60365512200019</v>
      </c>
      <c r="CG30" s="34"/>
      <c r="CH30" s="34" t="s">
        <v>175</v>
      </c>
      <c r="CI30" s="34">
        <f t="shared" si="3"/>
        <v>3401.3590091763704</v>
      </c>
      <c r="CJ30" s="43"/>
      <c r="CK30" s="133">
        <f t="shared" si="13"/>
        <v>0</v>
      </c>
      <c r="CL30" s="133">
        <f t="shared" si="14"/>
        <v>0</v>
      </c>
      <c r="CM30" s="44"/>
      <c r="CN30" s="44"/>
      <c r="CO30" s="40">
        <f t="shared" si="21"/>
        <v>3401.3590091763704</v>
      </c>
      <c r="CP30" s="1"/>
      <c r="CS30" s="59">
        <f t="shared" si="22"/>
        <v>3518.3971091745007</v>
      </c>
      <c r="CT30" s="59">
        <f t="shared" si="23"/>
        <v>1629.6155444425749</v>
      </c>
      <c r="CU30" s="59">
        <f t="shared" si="15"/>
        <v>1888.7815647319258</v>
      </c>
      <c r="CV30" s="59">
        <f t="shared" si="16"/>
        <v>1880</v>
      </c>
      <c r="CW30" s="136">
        <f t="shared" si="17"/>
        <v>15.75</v>
      </c>
      <c r="CY30" s="63">
        <f t="shared" si="18"/>
        <v>3385.6090091763704</v>
      </c>
      <c r="DA30" s="182">
        <f t="shared" si="19"/>
        <v>3714.1971091745008</v>
      </c>
    </row>
    <row r="31" spans="2:105" ht="23.25" x14ac:dyDescent="0.35">
      <c r="B31">
        <v>1012.1879000000001</v>
      </c>
      <c r="C31">
        <v>30</v>
      </c>
      <c r="D31" s="33" t="s">
        <v>107</v>
      </c>
      <c r="E31" s="28">
        <v>419.81</v>
      </c>
      <c r="F31" s="29"/>
      <c r="G31" s="27"/>
      <c r="H31" s="27"/>
      <c r="I31" s="27"/>
      <c r="J31" s="27"/>
      <c r="K31" s="129">
        <f>'مارس 2022'!K31*107%</f>
        <v>1158.8539267100002</v>
      </c>
      <c r="L31" s="27"/>
      <c r="M31" s="31"/>
      <c r="N31" s="27"/>
      <c r="O31" s="27"/>
      <c r="P31" s="22">
        <f t="shared" si="4"/>
        <v>173.82808900650002</v>
      </c>
      <c r="Q31" s="130">
        <f>'مارس 2022'!Q31*110%</f>
        <v>155.63900000000001</v>
      </c>
      <c r="R31" s="27"/>
      <c r="S31" s="30"/>
      <c r="T31" s="30"/>
      <c r="U31" s="30">
        <v>43.92</v>
      </c>
      <c r="V31" s="30">
        <v>48.88</v>
      </c>
      <c r="W31" s="27">
        <v>65</v>
      </c>
      <c r="X31" s="27">
        <v>26.52</v>
      </c>
      <c r="Y31" s="27">
        <v>47.298500000000004</v>
      </c>
      <c r="Z31" s="22">
        <f t="shared" si="5"/>
        <v>60.731274000000006</v>
      </c>
      <c r="AA31" s="22">
        <f>'مارس 2022'!K31*8%</f>
        <v>86.643284240000014</v>
      </c>
      <c r="AB31" s="27">
        <v>200</v>
      </c>
      <c r="AC31" s="30">
        <v>10</v>
      </c>
      <c r="AD31" s="27"/>
      <c r="AE31" s="27"/>
      <c r="AF31" s="22">
        <v>10</v>
      </c>
      <c r="AG31" s="27"/>
      <c r="AH31" s="27"/>
      <c r="AI31" s="27"/>
      <c r="AJ31" s="27"/>
      <c r="AK31" s="27">
        <f t="shared" si="20"/>
        <v>2087.3140739565006</v>
      </c>
      <c r="AL31" s="16"/>
      <c r="AM31" s="16"/>
      <c r="AN31" s="16"/>
      <c r="AO31" s="16"/>
      <c r="AP31" s="16"/>
      <c r="AQ31" s="16"/>
      <c r="AR31" s="16"/>
      <c r="AS31" s="16"/>
      <c r="AT31" s="15">
        <v>22</v>
      </c>
      <c r="AU31" s="15">
        <v>17</v>
      </c>
      <c r="AV31" s="20">
        <v>374</v>
      </c>
      <c r="AW31" s="20"/>
      <c r="AX31" s="21">
        <v>11.75</v>
      </c>
      <c r="AY31" s="21"/>
      <c r="AZ31" s="21"/>
      <c r="BA31" s="21">
        <v>0.5</v>
      </c>
      <c r="BB31" s="21">
        <v>3</v>
      </c>
      <c r="BC31" s="21"/>
      <c r="BD31" s="21">
        <v>0</v>
      </c>
      <c r="BE31" s="21"/>
      <c r="BF31" s="21"/>
      <c r="BG31" s="18" t="str">
        <f t="shared" si="0"/>
        <v>0</v>
      </c>
      <c r="BH31" s="18">
        <f t="shared" si="0"/>
        <v>8.6466111111111115</v>
      </c>
      <c r="BI31" s="21"/>
      <c r="BJ31" s="21"/>
      <c r="BK31" s="21"/>
      <c r="BL31" s="21"/>
      <c r="BM31" s="21"/>
      <c r="BN31" s="21"/>
      <c r="BO31" s="21"/>
      <c r="BP31" s="21"/>
      <c r="BQ31" s="19">
        <f t="shared" si="6"/>
        <v>0.87892349247500035</v>
      </c>
      <c r="BR31" s="21">
        <v>3</v>
      </c>
      <c r="BS31" s="21"/>
      <c r="BT31" s="19">
        <f t="shared" si="7"/>
        <v>401.7755346035861</v>
      </c>
      <c r="BU31" s="35">
        <f t="shared" si="8"/>
        <v>1685.5385393529145</v>
      </c>
      <c r="BV31" s="39">
        <f t="shared" si="9"/>
        <v>1390.6247120520002</v>
      </c>
      <c r="BW31" s="38"/>
      <c r="BX31" s="38"/>
      <c r="BY31" s="37" t="str">
        <f t="shared" si="10"/>
        <v>0</v>
      </c>
      <c r="BZ31" s="39">
        <f t="shared" si="11"/>
        <v>0</v>
      </c>
      <c r="CA31" s="39"/>
      <c r="CB31" s="39">
        <f t="shared" si="24"/>
        <v>0</v>
      </c>
      <c r="CC31" s="39"/>
      <c r="CD31" s="39"/>
      <c r="CE31" s="34">
        <f t="shared" si="25"/>
        <v>1390.6247120520002</v>
      </c>
      <c r="CF31" s="34">
        <f t="shared" si="12"/>
        <v>695.31235602600009</v>
      </c>
      <c r="CG31" s="34"/>
      <c r="CH31" s="34" t="s">
        <v>175</v>
      </c>
      <c r="CI31" s="34">
        <f t="shared" si="3"/>
        <v>3076.1632514049147</v>
      </c>
      <c r="CJ31" s="43"/>
      <c r="CK31" s="133">
        <f t="shared" si="13"/>
        <v>0</v>
      </c>
      <c r="CL31" s="133">
        <f t="shared" si="14"/>
        <v>0</v>
      </c>
      <c r="CM31" s="44"/>
      <c r="CN31" s="44"/>
      <c r="CO31" s="40">
        <f t="shared" si="21"/>
        <v>3076.1632514049147</v>
      </c>
      <c r="CP31" s="1"/>
      <c r="CS31" s="59">
        <f t="shared" si="22"/>
        <v>3144.4997860085005</v>
      </c>
      <c r="CT31" s="59">
        <f t="shared" si="23"/>
        <v>1547.6889234924749</v>
      </c>
      <c r="CU31" s="59">
        <f t="shared" si="15"/>
        <v>1596.8108625160255</v>
      </c>
      <c r="CV31" s="59">
        <f t="shared" si="16"/>
        <v>1590</v>
      </c>
      <c r="CW31" s="136">
        <f t="shared" si="17"/>
        <v>8.5</v>
      </c>
      <c r="CY31" s="63">
        <f t="shared" si="18"/>
        <v>3067.6632514049147</v>
      </c>
      <c r="DA31" s="182">
        <f t="shared" si="19"/>
        <v>3322.2997860085006</v>
      </c>
    </row>
    <row r="32" spans="2:105" ht="23.25" x14ac:dyDescent="0.35">
      <c r="D32" s="33"/>
      <c r="E32" s="28"/>
      <c r="F32" s="29"/>
      <c r="G32" s="27"/>
      <c r="H32" s="27"/>
      <c r="I32" s="27"/>
      <c r="J32" s="27"/>
      <c r="K32" s="129">
        <f>'مارس 2022'!K32*107%</f>
        <v>0</v>
      </c>
      <c r="L32" s="27"/>
      <c r="M32" s="31"/>
      <c r="N32" s="27"/>
      <c r="O32" s="27"/>
      <c r="P32" s="22">
        <f t="shared" si="4"/>
        <v>0</v>
      </c>
      <c r="Q32" s="130">
        <f>'مارس 2022'!Q32*110%</f>
        <v>0</v>
      </c>
      <c r="R32" s="27"/>
      <c r="S32" s="30"/>
      <c r="T32" s="30"/>
      <c r="U32" s="30"/>
      <c r="V32" s="30"/>
      <c r="W32" s="27"/>
      <c r="X32" s="27"/>
      <c r="Y32" s="27"/>
      <c r="Z32" s="22">
        <f t="shared" si="5"/>
        <v>0</v>
      </c>
      <c r="AA32" s="22">
        <f>'مارس 2022'!K32*8%</f>
        <v>0</v>
      </c>
      <c r="AB32" s="27"/>
      <c r="AC32" s="30"/>
      <c r="AD32" s="27"/>
      <c r="AE32" s="27"/>
      <c r="AF32" s="22"/>
      <c r="AG32" s="27"/>
      <c r="AH32" s="27"/>
      <c r="AI32" s="27"/>
      <c r="AJ32" s="27"/>
      <c r="AK32" s="27">
        <f t="shared" si="20"/>
        <v>0</v>
      </c>
      <c r="AL32" s="16"/>
      <c r="AM32" s="16"/>
      <c r="AN32" s="16"/>
      <c r="AO32" s="16"/>
      <c r="AP32" s="16"/>
      <c r="AQ32" s="16"/>
      <c r="AR32" s="16"/>
      <c r="AS32" s="16"/>
      <c r="AT32" s="15"/>
      <c r="AU32" s="15"/>
      <c r="AV32" s="20"/>
      <c r="AW32" s="20"/>
      <c r="AX32" s="21"/>
      <c r="AY32" s="21"/>
      <c r="AZ32" s="21"/>
      <c r="BA32" s="21"/>
      <c r="BB32" s="21"/>
      <c r="BC32" s="21"/>
      <c r="BD32" s="21">
        <v>0</v>
      </c>
      <c r="BE32" s="21"/>
      <c r="BF32" s="21"/>
      <c r="BG32" s="18">
        <f t="shared" si="0"/>
        <v>0</v>
      </c>
      <c r="BH32" s="18">
        <f t="shared" si="0"/>
        <v>0</v>
      </c>
      <c r="BI32" s="21"/>
      <c r="BJ32" s="21"/>
      <c r="BK32" s="21"/>
      <c r="BL32" s="21"/>
      <c r="BM32" s="21"/>
      <c r="BN32" s="21"/>
      <c r="BO32" s="21"/>
      <c r="BP32" s="21"/>
      <c r="BQ32" s="19">
        <f t="shared" si="6"/>
        <v>0</v>
      </c>
      <c r="BR32" s="21"/>
      <c r="BS32" s="21"/>
      <c r="BT32" s="19">
        <f t="shared" si="7"/>
        <v>0</v>
      </c>
      <c r="BU32" s="35">
        <f t="shared" si="8"/>
        <v>0</v>
      </c>
      <c r="BV32" s="39">
        <f t="shared" si="9"/>
        <v>0</v>
      </c>
      <c r="BW32" s="38"/>
      <c r="BX32" s="38"/>
      <c r="BY32" s="37" t="str">
        <f t="shared" si="10"/>
        <v>0</v>
      </c>
      <c r="BZ32" s="39">
        <f t="shared" si="11"/>
        <v>0</v>
      </c>
      <c r="CA32" s="39"/>
      <c r="CB32" s="39">
        <f t="shared" si="24"/>
        <v>0</v>
      </c>
      <c r="CC32" s="39"/>
      <c r="CD32" s="39"/>
      <c r="CE32" s="34">
        <f t="shared" si="25"/>
        <v>0</v>
      </c>
      <c r="CF32" s="34">
        <f t="shared" si="12"/>
        <v>0</v>
      </c>
      <c r="CG32" s="34"/>
      <c r="CH32" s="34" t="s">
        <v>175</v>
      </c>
      <c r="CI32" s="34">
        <f t="shared" si="3"/>
        <v>0</v>
      </c>
      <c r="CJ32" s="43"/>
      <c r="CK32" s="133">
        <f t="shared" si="13"/>
        <v>0</v>
      </c>
      <c r="CL32" s="133">
        <f t="shared" si="14"/>
        <v>0</v>
      </c>
      <c r="CM32" s="44"/>
      <c r="CN32" s="44"/>
      <c r="CO32" s="40">
        <f t="shared" si="21"/>
        <v>0</v>
      </c>
      <c r="CP32" s="1"/>
      <c r="CS32" s="59">
        <f t="shared" si="22"/>
        <v>0</v>
      </c>
      <c r="CT32" s="59">
        <f t="shared" si="23"/>
        <v>750</v>
      </c>
      <c r="CU32" s="59">
        <f t="shared" si="15"/>
        <v>-750</v>
      </c>
      <c r="CV32" s="59">
        <f t="shared" si="16"/>
        <v>-750</v>
      </c>
      <c r="CW32" s="136">
        <f t="shared" si="17"/>
        <v>0</v>
      </c>
      <c r="CY32" s="63">
        <f t="shared" si="18"/>
        <v>0</v>
      </c>
      <c r="DA32" s="182">
        <f t="shared" si="19"/>
        <v>0</v>
      </c>
    </row>
    <row r="33" spans="1:105" ht="23.25" x14ac:dyDescent="0.35">
      <c r="D33" s="33"/>
      <c r="E33" s="28"/>
      <c r="F33" s="29"/>
      <c r="G33" s="27"/>
      <c r="H33" s="27"/>
      <c r="I33" s="27"/>
      <c r="J33" s="27"/>
      <c r="K33" s="129">
        <f>'مارس 2022'!K33*107%</f>
        <v>0</v>
      </c>
      <c r="L33" s="27"/>
      <c r="M33" s="31"/>
      <c r="N33" s="27"/>
      <c r="O33" s="27"/>
      <c r="P33" s="22">
        <f t="shared" si="4"/>
        <v>0</v>
      </c>
      <c r="Q33" s="130">
        <f>'مارس 2022'!Q33*110%</f>
        <v>0</v>
      </c>
      <c r="R33" s="27"/>
      <c r="S33" s="30"/>
      <c r="T33" s="30"/>
      <c r="U33" s="30"/>
      <c r="V33" s="30"/>
      <c r="W33" s="27"/>
      <c r="X33" s="27"/>
      <c r="Y33" s="27"/>
      <c r="Z33" s="22">
        <f t="shared" si="5"/>
        <v>0</v>
      </c>
      <c r="AA33" s="22">
        <f>'مارس 2022'!K33*8%</f>
        <v>0</v>
      </c>
      <c r="AB33" s="27"/>
      <c r="AC33" s="30"/>
      <c r="AD33" s="27"/>
      <c r="AE33" s="27"/>
      <c r="AF33" s="22"/>
      <c r="AG33" s="27"/>
      <c r="AH33" s="27"/>
      <c r="AI33" s="27"/>
      <c r="AJ33" s="27"/>
      <c r="AK33" s="27">
        <f t="shared" si="20"/>
        <v>0</v>
      </c>
      <c r="AL33" s="16"/>
      <c r="AM33" s="16"/>
      <c r="AN33" s="16"/>
      <c r="AO33" s="16"/>
      <c r="AP33" s="16"/>
      <c r="AQ33" s="16"/>
      <c r="AR33" s="16"/>
      <c r="AS33" s="16"/>
      <c r="AT33" s="15"/>
      <c r="AU33" s="15"/>
      <c r="AV33" s="20"/>
      <c r="AW33" s="20"/>
      <c r="AX33" s="21"/>
      <c r="AY33" s="21"/>
      <c r="AZ33" s="21"/>
      <c r="BA33" s="21"/>
      <c r="BB33" s="21"/>
      <c r="BC33" s="21"/>
      <c r="BD33" s="21">
        <v>0</v>
      </c>
      <c r="BE33" s="21"/>
      <c r="BF33" s="21"/>
      <c r="BG33" s="18">
        <f t="shared" si="0"/>
        <v>0</v>
      </c>
      <c r="BH33" s="18">
        <f t="shared" si="0"/>
        <v>0</v>
      </c>
      <c r="BI33" s="21"/>
      <c r="BJ33" s="21"/>
      <c r="BK33" s="21"/>
      <c r="BL33" s="21"/>
      <c r="BM33" s="21"/>
      <c r="BN33" s="21"/>
      <c r="BO33" s="21"/>
      <c r="BP33" s="21"/>
      <c r="BQ33" s="19">
        <f t="shared" si="6"/>
        <v>0</v>
      </c>
      <c r="BR33" s="21"/>
      <c r="BS33" s="21"/>
      <c r="BT33" s="19">
        <f t="shared" si="7"/>
        <v>0</v>
      </c>
      <c r="BU33" s="35">
        <f t="shared" si="8"/>
        <v>0</v>
      </c>
      <c r="BV33" s="39">
        <f t="shared" si="9"/>
        <v>0</v>
      </c>
      <c r="BW33" s="38"/>
      <c r="BX33" s="38"/>
      <c r="BY33" s="37" t="str">
        <f t="shared" si="10"/>
        <v>0</v>
      </c>
      <c r="BZ33" s="39">
        <f t="shared" si="11"/>
        <v>0</v>
      </c>
      <c r="CA33" s="39"/>
      <c r="CB33" s="39">
        <f t="shared" si="24"/>
        <v>0</v>
      </c>
      <c r="CC33" s="39"/>
      <c r="CD33" s="39"/>
      <c r="CE33" s="34">
        <f t="shared" si="25"/>
        <v>0</v>
      </c>
      <c r="CF33" s="34">
        <f t="shared" si="12"/>
        <v>0</v>
      </c>
      <c r="CG33" s="34"/>
      <c r="CH33" s="34" t="s">
        <v>175</v>
      </c>
      <c r="CI33" s="34">
        <f t="shared" si="3"/>
        <v>0</v>
      </c>
      <c r="CJ33" s="43"/>
      <c r="CK33" s="133">
        <f t="shared" si="13"/>
        <v>0</v>
      </c>
      <c r="CL33" s="133">
        <f t="shared" si="14"/>
        <v>0</v>
      </c>
      <c r="CM33" s="44"/>
      <c r="CN33" s="44"/>
      <c r="CO33" s="40">
        <f t="shared" si="21"/>
        <v>0</v>
      </c>
      <c r="CP33" s="1"/>
      <c r="CS33" s="59">
        <f t="shared" si="22"/>
        <v>0</v>
      </c>
      <c r="CT33" s="59">
        <f t="shared" si="23"/>
        <v>750</v>
      </c>
      <c r="CU33" s="59">
        <f t="shared" si="15"/>
        <v>-750</v>
      </c>
      <c r="CV33" s="59">
        <f t="shared" si="16"/>
        <v>-750</v>
      </c>
      <c r="CW33" s="136">
        <f t="shared" si="17"/>
        <v>0</v>
      </c>
      <c r="CY33" s="63">
        <f t="shared" si="18"/>
        <v>0</v>
      </c>
      <c r="DA33" s="182">
        <f t="shared" si="19"/>
        <v>0</v>
      </c>
    </row>
    <row r="34" spans="1:105" s="10" customFormat="1" ht="26.25" x14ac:dyDescent="0.4">
      <c r="D34" s="64" t="s">
        <v>153</v>
      </c>
      <c r="E34" s="65"/>
      <c r="F34" s="66"/>
      <c r="G34" s="67"/>
      <c r="H34" s="67"/>
      <c r="I34" s="67"/>
      <c r="J34" s="67"/>
      <c r="K34" s="129">
        <f>'مارس 2022'!K34*107%</f>
        <v>0</v>
      </c>
      <c r="L34" s="67"/>
      <c r="M34" s="69"/>
      <c r="N34" s="67"/>
      <c r="O34" s="67"/>
      <c r="P34" s="70"/>
      <c r="Q34" s="70"/>
      <c r="R34" s="67"/>
      <c r="S34" s="71"/>
      <c r="T34" s="71"/>
      <c r="U34" s="71"/>
      <c r="V34" s="71"/>
      <c r="W34" s="67"/>
      <c r="X34" s="67"/>
      <c r="Y34" s="67"/>
      <c r="Z34" s="70"/>
      <c r="AA34" s="22">
        <f>'مارس 2022'!K34*8%</f>
        <v>0</v>
      </c>
      <c r="AB34" s="67"/>
      <c r="AC34" s="71"/>
      <c r="AD34" s="67"/>
      <c r="AE34" s="67"/>
      <c r="AF34" s="70"/>
      <c r="AG34" s="67"/>
      <c r="AH34" s="67"/>
      <c r="AI34" s="67"/>
      <c r="AJ34" s="67"/>
      <c r="AK34" s="67"/>
      <c r="AL34" s="72"/>
      <c r="AM34" s="72"/>
      <c r="AN34" s="72"/>
      <c r="AO34" s="72"/>
      <c r="AP34" s="72"/>
      <c r="AQ34" s="72"/>
      <c r="AR34" s="72"/>
      <c r="AS34" s="72"/>
      <c r="AT34" s="73"/>
      <c r="AU34" s="73"/>
      <c r="AV34" s="74"/>
      <c r="AW34" s="74"/>
      <c r="AX34" s="75"/>
      <c r="AY34" s="75"/>
      <c r="AZ34" s="75"/>
      <c r="BA34" s="75"/>
      <c r="BB34" s="75"/>
      <c r="BC34" s="75"/>
      <c r="BD34" s="75"/>
      <c r="BE34" s="75"/>
      <c r="BF34" s="75"/>
      <c r="BG34" s="76"/>
      <c r="BH34" s="76"/>
      <c r="BI34" s="75"/>
      <c r="BJ34" s="75"/>
      <c r="BK34" s="75"/>
      <c r="BL34" s="75"/>
      <c r="BM34" s="75"/>
      <c r="BN34" s="75"/>
      <c r="BO34" s="75"/>
      <c r="BP34" s="75"/>
      <c r="BQ34" s="75"/>
      <c r="BR34" s="75"/>
      <c r="BS34" s="75"/>
      <c r="BT34" s="77"/>
      <c r="BU34" s="78"/>
      <c r="BV34" s="79"/>
      <c r="BW34" s="67"/>
      <c r="BX34" s="67"/>
      <c r="BY34" s="80"/>
      <c r="BZ34" s="79"/>
      <c r="CA34" s="79"/>
      <c r="CB34" s="79">
        <f t="shared" si="24"/>
        <v>0</v>
      </c>
      <c r="CC34" s="79"/>
      <c r="CD34" s="79"/>
      <c r="CE34" s="79"/>
      <c r="CF34" s="79"/>
      <c r="CG34" s="79"/>
      <c r="CH34" s="79"/>
      <c r="CI34" s="79"/>
      <c r="CJ34" s="78"/>
      <c r="CK34" s="133">
        <f t="shared" si="13"/>
        <v>0</v>
      </c>
      <c r="CL34" s="133">
        <f t="shared" si="14"/>
        <v>0</v>
      </c>
      <c r="CM34" s="81"/>
      <c r="CN34" s="81"/>
      <c r="CO34" s="81"/>
      <c r="CP34" s="82"/>
      <c r="CS34" s="59">
        <f t="shared" si="22"/>
        <v>0</v>
      </c>
      <c r="CT34" s="83"/>
      <c r="CU34" s="83"/>
      <c r="CV34" s="83"/>
      <c r="CW34" s="136">
        <f t="shared" si="17"/>
        <v>0</v>
      </c>
      <c r="CY34" s="85"/>
      <c r="DA34" s="182">
        <f t="shared" si="19"/>
        <v>0</v>
      </c>
    </row>
    <row r="35" spans="1:105" ht="23.25" x14ac:dyDescent="0.35">
      <c r="B35">
        <v>1178.4551999999999</v>
      </c>
      <c r="C35">
        <v>32</v>
      </c>
      <c r="D35" s="33" t="s">
        <v>108</v>
      </c>
      <c r="E35" s="28">
        <v>479.37</v>
      </c>
      <c r="F35" s="29"/>
      <c r="G35" s="27"/>
      <c r="H35" s="27"/>
      <c r="I35" s="27"/>
      <c r="J35" s="27"/>
      <c r="K35" s="129">
        <f>'مارس 2022'!K35*107%</f>
        <v>1349.2133584800001</v>
      </c>
      <c r="L35" s="27"/>
      <c r="M35" s="31"/>
      <c r="N35" s="27"/>
      <c r="O35" s="27">
        <v>1112.5899999999999</v>
      </c>
      <c r="P35" s="22">
        <f t="shared" si="4"/>
        <v>202.38200377200002</v>
      </c>
      <c r="Q35" s="22">
        <v>0</v>
      </c>
      <c r="R35" s="27"/>
      <c r="S35" s="30"/>
      <c r="T35" s="30"/>
      <c r="U35" s="30">
        <v>50.91</v>
      </c>
      <c r="V35" s="30">
        <v>56.88</v>
      </c>
      <c r="W35" s="27">
        <v>68.11</v>
      </c>
      <c r="X35" s="27">
        <v>30.87</v>
      </c>
      <c r="Y35" s="27">
        <v>55.067999999999998</v>
      </c>
      <c r="Z35" s="22">
        <f t="shared" si="5"/>
        <v>70.707311999999988</v>
      </c>
      <c r="AA35" s="22">
        <f>'مارس 2022'!K35*8%</f>
        <v>100.87576512</v>
      </c>
      <c r="AB35" s="27">
        <v>190</v>
      </c>
      <c r="AC35" s="30">
        <v>10</v>
      </c>
      <c r="AD35" s="27"/>
      <c r="AE35" s="27"/>
      <c r="AF35" s="22">
        <v>10</v>
      </c>
      <c r="AG35" s="27"/>
      <c r="AH35" s="27"/>
      <c r="AI35" s="27"/>
      <c r="AJ35" s="27"/>
      <c r="AK35" s="27">
        <f t="shared" si="20"/>
        <v>3307.6064393720003</v>
      </c>
      <c r="AL35" s="16"/>
      <c r="AM35" s="16"/>
      <c r="AN35" s="16"/>
      <c r="AO35" s="16"/>
      <c r="AP35" s="16"/>
      <c r="AQ35" s="16"/>
      <c r="AR35" s="16"/>
      <c r="AS35" s="16"/>
      <c r="AT35" s="15">
        <v>3</v>
      </c>
      <c r="AU35" s="15"/>
      <c r="AV35" s="20">
        <v>407</v>
      </c>
      <c r="AW35" s="20"/>
      <c r="AX35" s="21">
        <v>19.625</v>
      </c>
      <c r="AY35" s="21"/>
      <c r="AZ35" s="21">
        <v>47.76</v>
      </c>
      <c r="BA35" s="21">
        <v>0.5</v>
      </c>
      <c r="BB35" s="21">
        <v>3</v>
      </c>
      <c r="BC35" s="21"/>
      <c r="BD35" s="21">
        <v>0</v>
      </c>
      <c r="BE35" s="21"/>
      <c r="BF35" s="21"/>
      <c r="BG35" s="18">
        <f t="shared" ref="BG35:BH45" si="26">IF(AT35&lt;18,(P35/18)*(18-AT35),"0")</f>
        <v>168.65166981000002</v>
      </c>
      <c r="BH35" s="18">
        <f t="shared" si="26"/>
        <v>0</v>
      </c>
      <c r="BI35" s="21"/>
      <c r="BJ35" s="21"/>
      <c r="BK35" s="21"/>
      <c r="BL35" s="21"/>
      <c r="BM35" s="21"/>
      <c r="BN35" s="21"/>
      <c r="BO35" s="21"/>
      <c r="BP35" s="21"/>
      <c r="BQ35" s="19">
        <f>(AK35-(N35+O35+P35+Q35+AG35))*0.0005</f>
        <v>0.99631721780000027</v>
      </c>
      <c r="BR35" s="21">
        <v>3</v>
      </c>
      <c r="BS35" s="21"/>
      <c r="BT35" s="19">
        <f t="shared" si="7"/>
        <v>650.5329870278</v>
      </c>
      <c r="BU35" s="35">
        <f t="shared" si="8"/>
        <v>2657.0734523442002</v>
      </c>
      <c r="BV35" s="39"/>
      <c r="BW35" s="38"/>
      <c r="BX35" s="38"/>
      <c r="BY35" s="37" t="str">
        <f t="shared" si="10"/>
        <v>0</v>
      </c>
      <c r="BZ35" s="39">
        <f t="shared" si="11"/>
        <v>0</v>
      </c>
      <c r="CA35" s="39"/>
      <c r="CB35" s="39">
        <f t="shared" si="24"/>
        <v>0</v>
      </c>
      <c r="CC35" s="39"/>
      <c r="CD35" s="39"/>
      <c r="CE35" s="34">
        <f t="shared" ref="CE35:CE45" si="27">BV35-BW35-BZ35-CC35-CD35</f>
        <v>0</v>
      </c>
      <c r="CF35" s="34"/>
      <c r="CG35" s="34"/>
      <c r="CH35" s="34"/>
      <c r="CI35" s="34">
        <f t="shared" ref="CI35:CI43" si="28">BU35+CE35</f>
        <v>2657.0734523442002</v>
      </c>
      <c r="CJ35" s="43"/>
      <c r="CK35" s="133">
        <f t="shared" si="13"/>
        <v>0</v>
      </c>
      <c r="CL35" s="133">
        <f t="shared" si="14"/>
        <v>0</v>
      </c>
      <c r="CM35" s="44"/>
      <c r="CN35" s="44"/>
      <c r="CO35" s="40">
        <f t="shared" ref="CO35:CO45" si="29">(BU35+CE35+CJ35)-CM35</f>
        <v>2657.0734523442002</v>
      </c>
      <c r="CP35" s="1"/>
      <c r="CS35" s="59">
        <f t="shared" si="22"/>
        <v>1999.1164393720001</v>
      </c>
      <c r="CT35" s="59">
        <f t="shared" ref="CT35:CT45" si="30">E35+AV35+AY35+AZ35+BD35+BG35+BQ35+BR35+750</f>
        <v>1856.7779870278</v>
      </c>
      <c r="CU35" s="59">
        <f t="shared" si="15"/>
        <v>142.33845234420005</v>
      </c>
      <c r="CV35" s="59">
        <f t="shared" si="16"/>
        <v>140</v>
      </c>
      <c r="CW35" s="136">
        <f t="shared" si="17"/>
        <v>0</v>
      </c>
      <c r="CY35" s="63">
        <f t="shared" si="18"/>
        <v>2657.0734523442002</v>
      </c>
      <c r="DA35" s="182">
        <f t="shared" si="19"/>
        <v>3307.6064393720003</v>
      </c>
    </row>
    <row r="36" spans="1:105" ht="23.25" x14ac:dyDescent="0.35">
      <c r="B36">
        <v>984.49630000000013</v>
      </c>
      <c r="C36">
        <v>33</v>
      </c>
      <c r="D36" s="33" t="s">
        <v>109</v>
      </c>
      <c r="E36" s="28">
        <v>427.51</v>
      </c>
      <c r="F36" s="29"/>
      <c r="G36" s="27"/>
      <c r="H36" s="27"/>
      <c r="I36" s="27"/>
      <c r="J36" s="27"/>
      <c r="K36" s="129">
        <f>'مارس 2022'!K36*107%</f>
        <v>1127.1498138700003</v>
      </c>
      <c r="L36" s="27"/>
      <c r="M36" s="31"/>
      <c r="N36" s="27">
        <v>3479.05</v>
      </c>
      <c r="O36" s="27"/>
      <c r="P36" s="22">
        <f t="shared" si="4"/>
        <v>169.07247208050003</v>
      </c>
      <c r="Q36" s="22">
        <v>0</v>
      </c>
      <c r="R36" s="27"/>
      <c r="S36" s="30"/>
      <c r="T36" s="30"/>
      <c r="U36" s="30">
        <v>42.63</v>
      </c>
      <c r="V36" s="30">
        <v>47.54</v>
      </c>
      <c r="W36" s="27">
        <v>65</v>
      </c>
      <c r="X36" s="27">
        <v>25.79</v>
      </c>
      <c r="Y36" s="27">
        <v>46.004500000000007</v>
      </c>
      <c r="Z36" s="22">
        <f t="shared" si="5"/>
        <v>59.069778000000007</v>
      </c>
      <c r="AA36" s="22">
        <f>'مارس 2022'!K36*8%</f>
        <v>84.27288328000003</v>
      </c>
      <c r="AB36" s="27">
        <v>190</v>
      </c>
      <c r="AC36" s="30">
        <v>6</v>
      </c>
      <c r="AD36" s="27"/>
      <c r="AE36" s="27"/>
      <c r="AF36" s="22">
        <v>10</v>
      </c>
      <c r="AG36" s="27">
        <v>347.9</v>
      </c>
      <c r="AH36" s="27"/>
      <c r="AI36" s="27"/>
      <c r="AJ36" s="27"/>
      <c r="AK36" s="27">
        <f t="shared" si="20"/>
        <v>5699.4794472305002</v>
      </c>
      <c r="AL36" s="16"/>
      <c r="AM36" s="16"/>
      <c r="AN36" s="16"/>
      <c r="AO36" s="16"/>
      <c r="AP36" s="16"/>
      <c r="AQ36" s="16"/>
      <c r="AR36" s="16"/>
      <c r="AS36" s="16"/>
      <c r="AT36" s="15">
        <v>29</v>
      </c>
      <c r="AU36" s="15"/>
      <c r="AV36" s="20">
        <v>308</v>
      </c>
      <c r="AW36" s="20"/>
      <c r="AX36" s="21">
        <v>0</v>
      </c>
      <c r="AY36" s="21"/>
      <c r="AZ36" s="21"/>
      <c r="BA36" s="21">
        <v>0.5</v>
      </c>
      <c r="BB36" s="21">
        <v>3</v>
      </c>
      <c r="BC36" s="21"/>
      <c r="BD36" s="21">
        <v>0</v>
      </c>
      <c r="BE36" s="21"/>
      <c r="BF36" s="21"/>
      <c r="BG36" s="18" t="str">
        <f t="shared" si="26"/>
        <v>0</v>
      </c>
      <c r="BH36" s="18">
        <f t="shared" si="26"/>
        <v>0</v>
      </c>
      <c r="BI36" s="21"/>
      <c r="BJ36" s="21"/>
      <c r="BK36" s="21"/>
      <c r="BL36" s="21"/>
      <c r="BM36" s="21"/>
      <c r="BN36" s="21"/>
      <c r="BO36" s="21"/>
      <c r="BP36" s="21"/>
      <c r="BQ36" s="19">
        <f t="shared" ref="BQ36:BQ45" si="31">(AK36-(N36+O36+P36+Q36+AG36))*0.0005</f>
        <v>0.85172848757499997</v>
      </c>
      <c r="BR36" s="21">
        <v>3</v>
      </c>
      <c r="BS36" s="21"/>
      <c r="BT36" s="19">
        <f t="shared" si="7"/>
        <v>315.35172848757497</v>
      </c>
      <c r="BU36" s="35">
        <f t="shared" si="8"/>
        <v>5384.127718742925</v>
      </c>
      <c r="BV36" s="39"/>
      <c r="BW36" s="38"/>
      <c r="BX36" s="38"/>
      <c r="BY36" s="37" t="str">
        <f t="shared" si="10"/>
        <v>0</v>
      </c>
      <c r="BZ36" s="39">
        <f t="shared" si="11"/>
        <v>0</v>
      </c>
      <c r="CA36" s="39"/>
      <c r="CB36" s="39">
        <f t="shared" si="24"/>
        <v>0</v>
      </c>
      <c r="CC36" s="39"/>
      <c r="CD36" s="39"/>
      <c r="CE36" s="34">
        <f t="shared" si="27"/>
        <v>0</v>
      </c>
      <c r="CF36" s="34"/>
      <c r="CG36" s="34"/>
      <c r="CH36" s="34"/>
      <c r="CI36" s="34">
        <f t="shared" si="28"/>
        <v>5384.127718742925</v>
      </c>
      <c r="CJ36" s="43"/>
      <c r="CK36" s="133">
        <f t="shared" si="13"/>
        <v>0</v>
      </c>
      <c r="CL36" s="133">
        <f t="shared" si="14"/>
        <v>0</v>
      </c>
      <c r="CM36" s="44"/>
      <c r="CN36" s="44"/>
      <c r="CO36" s="40">
        <f t="shared" si="29"/>
        <v>5384.127718742925</v>
      </c>
      <c r="CP36" s="1"/>
      <c r="CS36" s="59">
        <f t="shared" si="22"/>
        <v>1701.3594472305006</v>
      </c>
      <c r="CT36" s="59">
        <f t="shared" si="30"/>
        <v>1489.361728487575</v>
      </c>
      <c r="CU36" s="59">
        <f t="shared" si="15"/>
        <v>211.9977187429256</v>
      </c>
      <c r="CV36" s="59">
        <f t="shared" si="16"/>
        <v>210</v>
      </c>
      <c r="CW36" s="136">
        <f t="shared" si="17"/>
        <v>0</v>
      </c>
      <c r="CY36" s="63">
        <f t="shared" si="18"/>
        <v>5384.127718742925</v>
      </c>
      <c r="DA36" s="182">
        <f t="shared" si="19"/>
        <v>5699.4794472305002</v>
      </c>
    </row>
    <row r="37" spans="1:105" ht="23.25" x14ac:dyDescent="0.35">
      <c r="B37">
        <v>976.64250000000004</v>
      </c>
      <c r="C37">
        <v>40</v>
      </c>
      <c r="D37" s="33" t="s">
        <v>114</v>
      </c>
      <c r="E37" s="28">
        <v>427.51</v>
      </c>
      <c r="F37" s="29"/>
      <c r="G37" s="27"/>
      <c r="H37" s="27"/>
      <c r="I37" s="27"/>
      <c r="J37" s="27"/>
      <c r="K37" s="129">
        <f>'مارس 2022'!K37*107%</f>
        <v>1118.1579982500002</v>
      </c>
      <c r="L37" s="27"/>
      <c r="M37" s="31"/>
      <c r="N37" s="27">
        <v>3402.28</v>
      </c>
      <c r="O37" s="27"/>
      <c r="P37" s="22">
        <f t="shared" si="4"/>
        <v>167.72369973750003</v>
      </c>
      <c r="Q37" s="22">
        <v>0</v>
      </c>
      <c r="R37" s="27"/>
      <c r="S37" s="30"/>
      <c r="T37" s="30"/>
      <c r="U37" s="30">
        <v>42.63</v>
      </c>
      <c r="V37" s="30">
        <v>47.54</v>
      </c>
      <c r="W37" s="27">
        <v>65</v>
      </c>
      <c r="X37" s="27">
        <v>25.59</v>
      </c>
      <c r="Y37" s="27">
        <v>45.637500000000003</v>
      </c>
      <c r="Z37" s="22">
        <f t="shared" si="5"/>
        <v>58.598550000000003</v>
      </c>
      <c r="AA37" s="22">
        <f>'مارس 2022'!K37*8%</f>
        <v>83.600598000000005</v>
      </c>
      <c r="AB37" s="27">
        <v>190</v>
      </c>
      <c r="AC37" s="30">
        <v>10</v>
      </c>
      <c r="AD37" s="27"/>
      <c r="AE37" s="27"/>
      <c r="AF37" s="22">
        <v>10</v>
      </c>
      <c r="AG37" s="27">
        <v>340.23</v>
      </c>
      <c r="AH37" s="27"/>
      <c r="AI37" s="27"/>
      <c r="AJ37" s="27"/>
      <c r="AK37" s="27">
        <f t="shared" si="20"/>
        <v>5606.9883459875</v>
      </c>
      <c r="AL37" s="16"/>
      <c r="AM37" s="16"/>
      <c r="AN37" s="16"/>
      <c r="AO37" s="16"/>
      <c r="AP37" s="16"/>
      <c r="AQ37" s="16"/>
      <c r="AR37" s="16"/>
      <c r="AS37" s="16"/>
      <c r="AT37" s="15">
        <v>29</v>
      </c>
      <c r="AU37" s="15"/>
      <c r="AV37" s="20">
        <v>506</v>
      </c>
      <c r="AW37" s="20"/>
      <c r="AX37" s="21">
        <v>0</v>
      </c>
      <c r="AY37" s="21"/>
      <c r="AZ37" s="21"/>
      <c r="BA37" s="21">
        <v>0.5</v>
      </c>
      <c r="BB37" s="21">
        <v>3</v>
      </c>
      <c r="BC37" s="21"/>
      <c r="BD37" s="21">
        <v>0</v>
      </c>
      <c r="BE37" s="21"/>
      <c r="BF37" s="21"/>
      <c r="BG37" s="18" t="str">
        <f t="shared" si="26"/>
        <v>0</v>
      </c>
      <c r="BH37" s="18">
        <f t="shared" si="26"/>
        <v>0</v>
      </c>
      <c r="BI37" s="21"/>
      <c r="BJ37" s="21"/>
      <c r="BK37" s="21"/>
      <c r="BL37" s="21"/>
      <c r="BM37" s="21"/>
      <c r="BN37" s="21"/>
      <c r="BO37" s="21"/>
      <c r="BP37" s="21"/>
      <c r="BQ37" s="19">
        <f t="shared" si="31"/>
        <v>0.84837732312500003</v>
      </c>
      <c r="BR37" s="21">
        <v>3</v>
      </c>
      <c r="BS37" s="21"/>
      <c r="BT37" s="19">
        <f t="shared" si="7"/>
        <v>513.34837732312508</v>
      </c>
      <c r="BU37" s="35">
        <f t="shared" si="8"/>
        <v>5093.6399686643745</v>
      </c>
      <c r="BV37" s="39"/>
      <c r="BW37" s="38"/>
      <c r="BX37" s="38"/>
      <c r="BY37" s="37" t="str">
        <f t="shared" si="10"/>
        <v>0</v>
      </c>
      <c r="BZ37" s="39">
        <f t="shared" si="11"/>
        <v>0</v>
      </c>
      <c r="CA37" s="39"/>
      <c r="CB37" s="39">
        <f t="shared" si="24"/>
        <v>0</v>
      </c>
      <c r="CC37" s="39"/>
      <c r="CD37" s="39"/>
      <c r="CE37" s="34">
        <f t="shared" si="27"/>
        <v>0</v>
      </c>
      <c r="CF37" s="34"/>
      <c r="CG37" s="34"/>
      <c r="CH37" s="34"/>
      <c r="CI37" s="34">
        <f t="shared" si="28"/>
        <v>5093.6399686643745</v>
      </c>
      <c r="CJ37" s="43"/>
      <c r="CK37" s="133">
        <f t="shared" si="13"/>
        <v>0</v>
      </c>
      <c r="CL37" s="133">
        <f t="shared" si="14"/>
        <v>0</v>
      </c>
      <c r="CM37" s="44"/>
      <c r="CN37" s="44"/>
      <c r="CO37" s="40">
        <f t="shared" si="29"/>
        <v>5093.6399686643745</v>
      </c>
      <c r="CP37" s="1"/>
      <c r="CS37" s="59">
        <f t="shared" si="22"/>
        <v>1689.3083459875002</v>
      </c>
      <c r="CT37" s="59">
        <f t="shared" si="30"/>
        <v>1687.3583773231248</v>
      </c>
      <c r="CU37" s="59">
        <f t="shared" si="15"/>
        <v>1.9499686643753193</v>
      </c>
      <c r="CV37" s="59">
        <f t="shared" si="16"/>
        <v>0</v>
      </c>
      <c r="CW37" s="136">
        <f t="shared" si="17"/>
        <v>0</v>
      </c>
      <c r="CY37" s="63">
        <f t="shared" si="18"/>
        <v>5093.6399686643745</v>
      </c>
      <c r="DA37" s="182">
        <f t="shared" si="19"/>
        <v>5606.9883459875</v>
      </c>
    </row>
    <row r="38" spans="1:105" ht="23.25" x14ac:dyDescent="0.35">
      <c r="B38">
        <v>1513.5150000000001</v>
      </c>
      <c r="C38">
        <v>34</v>
      </c>
      <c r="D38" s="33" t="s">
        <v>110</v>
      </c>
      <c r="E38" s="28">
        <v>588.96</v>
      </c>
      <c r="F38" s="29"/>
      <c r="G38" s="27"/>
      <c r="H38" s="27"/>
      <c r="I38" s="27"/>
      <c r="J38" s="27"/>
      <c r="K38" s="129">
        <f>'مارس 2022'!K38*107%</f>
        <v>1732.8233235000002</v>
      </c>
      <c r="L38" s="27"/>
      <c r="M38" s="31"/>
      <c r="N38" s="27">
        <v>0</v>
      </c>
      <c r="O38" s="27"/>
      <c r="P38" s="22">
        <f t="shared" si="4"/>
        <v>259.92349852500001</v>
      </c>
      <c r="Q38" s="22">
        <v>0</v>
      </c>
      <c r="R38" s="27"/>
      <c r="S38" s="30"/>
      <c r="T38" s="30"/>
      <c r="U38" s="30">
        <v>65.73</v>
      </c>
      <c r="V38" s="30">
        <v>73.52</v>
      </c>
      <c r="W38" s="27">
        <v>94</v>
      </c>
      <c r="X38" s="27">
        <v>39.65</v>
      </c>
      <c r="Y38" s="27">
        <v>70.725000000000009</v>
      </c>
      <c r="Z38" s="22">
        <f t="shared" si="5"/>
        <v>90.810900000000004</v>
      </c>
      <c r="AA38" s="22">
        <f>'مارس 2022'!K38*8%</f>
        <v>129.55688400000003</v>
      </c>
      <c r="AB38" s="27">
        <v>190</v>
      </c>
      <c r="AC38" s="30">
        <v>10</v>
      </c>
      <c r="AD38" s="27"/>
      <c r="AE38" s="27"/>
      <c r="AF38" s="22">
        <v>10</v>
      </c>
      <c r="AG38" s="27">
        <v>0</v>
      </c>
      <c r="AH38" s="27"/>
      <c r="AI38" s="27"/>
      <c r="AJ38" s="27"/>
      <c r="AK38" s="27">
        <f t="shared" si="20"/>
        <v>2766.7396060250003</v>
      </c>
      <c r="AL38" s="16"/>
      <c r="AM38" s="16"/>
      <c r="AN38" s="16"/>
      <c r="AO38" s="16"/>
      <c r="AP38" s="16"/>
      <c r="AQ38" s="16"/>
      <c r="AR38" s="16"/>
      <c r="AS38" s="16"/>
      <c r="AT38" s="15">
        <v>19</v>
      </c>
      <c r="AU38" s="15"/>
      <c r="AV38" s="20">
        <v>286</v>
      </c>
      <c r="AW38" s="20"/>
      <c r="AX38" s="21">
        <v>0</v>
      </c>
      <c r="AY38" s="21"/>
      <c r="AZ38" s="21"/>
      <c r="BA38" s="21">
        <v>0.5</v>
      </c>
      <c r="BB38" s="21">
        <v>3</v>
      </c>
      <c r="BC38" s="21"/>
      <c r="BD38" s="21">
        <v>0</v>
      </c>
      <c r="BE38" s="21"/>
      <c r="BF38" s="21"/>
      <c r="BG38" s="18" t="str">
        <f t="shared" si="26"/>
        <v>0</v>
      </c>
      <c r="BH38" s="18">
        <f t="shared" si="26"/>
        <v>0</v>
      </c>
      <c r="BI38" s="21"/>
      <c r="BJ38" s="21">
        <v>500</v>
      </c>
      <c r="BK38" s="21"/>
      <c r="BL38" s="21"/>
      <c r="BM38" s="21"/>
      <c r="BN38" s="21"/>
      <c r="BO38" s="21"/>
      <c r="BP38" s="21"/>
      <c r="BQ38" s="19">
        <f t="shared" si="31"/>
        <v>1.2534080537500001</v>
      </c>
      <c r="BR38" s="21">
        <v>3</v>
      </c>
      <c r="BS38" s="21"/>
      <c r="BT38" s="19">
        <f t="shared" si="7"/>
        <v>793.75340805375004</v>
      </c>
      <c r="BU38" s="35">
        <f t="shared" si="8"/>
        <v>1972.9861979712502</v>
      </c>
      <c r="BV38" s="39"/>
      <c r="BW38" s="38"/>
      <c r="BX38" s="38"/>
      <c r="BY38" s="37" t="str">
        <f t="shared" si="10"/>
        <v>0</v>
      </c>
      <c r="BZ38" s="39">
        <f t="shared" si="11"/>
        <v>0</v>
      </c>
      <c r="CA38" s="39"/>
      <c r="CB38" s="39">
        <f t="shared" si="24"/>
        <v>0</v>
      </c>
      <c r="CC38" s="39"/>
      <c r="CD38" s="39"/>
      <c r="CE38" s="34">
        <f t="shared" si="27"/>
        <v>0</v>
      </c>
      <c r="CF38" s="34"/>
      <c r="CG38" s="34"/>
      <c r="CH38" s="34"/>
      <c r="CI38" s="34">
        <f t="shared" si="28"/>
        <v>1972.9861979712502</v>
      </c>
      <c r="CJ38" s="43"/>
      <c r="CK38" s="133">
        <f t="shared" si="13"/>
        <v>0</v>
      </c>
      <c r="CL38" s="133">
        <f t="shared" si="14"/>
        <v>0</v>
      </c>
      <c r="CM38" s="44"/>
      <c r="CN38" s="44"/>
      <c r="CO38" s="40">
        <f t="shared" si="29"/>
        <v>1972.9861979712502</v>
      </c>
      <c r="CP38" s="1"/>
      <c r="CS38" s="59">
        <f t="shared" si="22"/>
        <v>2513.4896060250003</v>
      </c>
      <c r="CT38" s="59">
        <f t="shared" si="30"/>
        <v>1629.2134080537501</v>
      </c>
      <c r="CU38" s="59">
        <f t="shared" si="15"/>
        <v>884.27619797125021</v>
      </c>
      <c r="CV38" s="59">
        <f t="shared" si="16"/>
        <v>880</v>
      </c>
      <c r="CW38" s="136">
        <f t="shared" si="17"/>
        <v>0</v>
      </c>
      <c r="CY38" s="63">
        <f t="shared" si="18"/>
        <v>1972.9861979712502</v>
      </c>
      <c r="DA38" s="182">
        <f t="shared" si="19"/>
        <v>2766.7396060250003</v>
      </c>
    </row>
    <row r="39" spans="1:105" ht="23.25" x14ac:dyDescent="0.35">
      <c r="B39">
        <v>1710.4592</v>
      </c>
      <c r="C39">
        <v>36</v>
      </c>
      <c r="D39" s="33" t="s">
        <v>111</v>
      </c>
      <c r="E39" s="28">
        <v>653.4</v>
      </c>
      <c r="F39" s="29"/>
      <c r="G39" s="27"/>
      <c r="H39" s="27"/>
      <c r="I39" s="27"/>
      <c r="J39" s="27"/>
      <c r="K39" s="129">
        <f>'مارس 2022'!K39*107%</f>
        <v>1958.3047380800001</v>
      </c>
      <c r="L39" s="27"/>
      <c r="M39" s="31"/>
      <c r="N39" s="27">
        <v>0</v>
      </c>
      <c r="O39" s="27"/>
      <c r="P39" s="22">
        <f t="shared" si="4"/>
        <v>293.745710712</v>
      </c>
      <c r="Q39" s="22">
        <v>0</v>
      </c>
      <c r="R39" s="27"/>
      <c r="S39" s="30"/>
      <c r="T39" s="30"/>
      <c r="U39" s="30">
        <v>79.33</v>
      </c>
      <c r="V39" s="30">
        <v>88.58</v>
      </c>
      <c r="W39" s="27">
        <v>105.81</v>
      </c>
      <c r="X39" s="27">
        <v>44.81</v>
      </c>
      <c r="Y39" s="27">
        <v>79.927999999999997</v>
      </c>
      <c r="Z39" s="22">
        <f t="shared" si="5"/>
        <v>102.62755199999999</v>
      </c>
      <c r="AA39" s="22">
        <f>'مارس 2022'!K39*8%</f>
        <v>146.41530752</v>
      </c>
      <c r="AB39" s="27">
        <v>190</v>
      </c>
      <c r="AC39" s="30">
        <v>10</v>
      </c>
      <c r="AD39" s="27"/>
      <c r="AE39" s="27"/>
      <c r="AF39" s="22">
        <v>10</v>
      </c>
      <c r="AG39" s="27">
        <v>0</v>
      </c>
      <c r="AH39" s="27"/>
      <c r="AI39" s="27"/>
      <c r="AJ39" s="27"/>
      <c r="AK39" s="27">
        <f t="shared" si="20"/>
        <v>3109.5513083119999</v>
      </c>
      <c r="AL39" s="16"/>
      <c r="AM39" s="16"/>
      <c r="AN39" s="16"/>
      <c r="AO39" s="16"/>
      <c r="AP39" s="16"/>
      <c r="AQ39" s="16"/>
      <c r="AR39" s="16"/>
      <c r="AS39" s="16"/>
      <c r="AT39" s="15">
        <v>20</v>
      </c>
      <c r="AU39" s="15"/>
      <c r="AV39" s="20">
        <v>385</v>
      </c>
      <c r="AW39" s="20"/>
      <c r="AX39" s="21">
        <v>3.4167000000000001</v>
      </c>
      <c r="AY39" s="21"/>
      <c r="AZ39" s="21"/>
      <c r="BA39" s="21">
        <v>0.5</v>
      </c>
      <c r="BB39" s="21">
        <v>3</v>
      </c>
      <c r="BC39" s="21"/>
      <c r="BD39" s="21">
        <v>0</v>
      </c>
      <c r="BE39" s="21"/>
      <c r="BF39" s="21"/>
      <c r="BG39" s="18" t="str">
        <f t="shared" si="26"/>
        <v>0</v>
      </c>
      <c r="BH39" s="18">
        <f t="shared" si="26"/>
        <v>0</v>
      </c>
      <c r="BI39" s="21"/>
      <c r="BJ39" s="21"/>
      <c r="BK39" s="21"/>
      <c r="BL39" s="21"/>
      <c r="BM39" s="21"/>
      <c r="BN39" s="21"/>
      <c r="BO39" s="21"/>
      <c r="BP39" s="21"/>
      <c r="BQ39" s="19">
        <f t="shared" si="31"/>
        <v>1.4079027988000001</v>
      </c>
      <c r="BR39" s="21">
        <v>3</v>
      </c>
      <c r="BS39" s="21"/>
      <c r="BT39" s="19">
        <f t="shared" si="7"/>
        <v>396.32460279880002</v>
      </c>
      <c r="BU39" s="35">
        <f t="shared" si="8"/>
        <v>2713.2267055131997</v>
      </c>
      <c r="BV39" s="39"/>
      <c r="BW39" s="38"/>
      <c r="BX39" s="38"/>
      <c r="BY39" s="37" t="str">
        <f t="shared" si="10"/>
        <v>0</v>
      </c>
      <c r="BZ39" s="39">
        <f t="shared" si="11"/>
        <v>0</v>
      </c>
      <c r="CA39" s="39"/>
      <c r="CB39" s="39">
        <f t="shared" si="24"/>
        <v>0</v>
      </c>
      <c r="CC39" s="39"/>
      <c r="CD39" s="39"/>
      <c r="CE39" s="34">
        <f t="shared" si="27"/>
        <v>0</v>
      </c>
      <c r="CF39" s="34"/>
      <c r="CG39" s="34"/>
      <c r="CH39" s="34"/>
      <c r="CI39" s="34">
        <f t="shared" si="28"/>
        <v>2713.2267055131997</v>
      </c>
      <c r="CJ39" s="43"/>
      <c r="CK39" s="133">
        <f t="shared" si="13"/>
        <v>0</v>
      </c>
      <c r="CL39" s="133">
        <f t="shared" si="14"/>
        <v>0</v>
      </c>
      <c r="CM39" s="44"/>
      <c r="CN39" s="44"/>
      <c r="CO39" s="40">
        <f t="shared" si="29"/>
        <v>2713.2267055131997</v>
      </c>
      <c r="CP39" s="1"/>
      <c r="CS39" s="59">
        <f t="shared" si="22"/>
        <v>2815.8313083120001</v>
      </c>
      <c r="CT39" s="59">
        <f t="shared" si="30"/>
        <v>1792.8079027988001</v>
      </c>
      <c r="CU39" s="59">
        <f t="shared" si="15"/>
        <v>1023.0234055132</v>
      </c>
      <c r="CV39" s="59">
        <f t="shared" si="16"/>
        <v>1020</v>
      </c>
      <c r="CW39" s="136">
        <f t="shared" si="17"/>
        <v>0</v>
      </c>
      <c r="CY39" s="63">
        <f t="shared" si="18"/>
        <v>2713.2267055131997</v>
      </c>
      <c r="DA39" s="182">
        <f t="shared" si="19"/>
        <v>3109.5513083119999</v>
      </c>
    </row>
    <row r="40" spans="1:105" s="11" customFormat="1" ht="23.25" x14ac:dyDescent="0.35">
      <c r="A40" s="11" t="s">
        <v>152</v>
      </c>
      <c r="B40" s="11">
        <v>1573.4564</v>
      </c>
      <c r="C40" s="11">
        <v>37</v>
      </c>
      <c r="D40" s="86" t="s">
        <v>112</v>
      </c>
      <c r="E40" s="87">
        <v>616.29999999999995</v>
      </c>
      <c r="F40" s="88" t="s">
        <v>152</v>
      </c>
      <c r="G40" s="89"/>
      <c r="H40" s="89"/>
      <c r="I40" s="89"/>
      <c r="J40" s="89"/>
      <c r="K40" s="129">
        <f>'مارس 2022'!K40*107%</f>
        <v>1801.4502323600004</v>
      </c>
      <c r="L40" s="89"/>
      <c r="M40" s="91"/>
      <c r="N40" s="89"/>
      <c r="O40" s="89"/>
      <c r="P40" s="92">
        <f t="shared" si="4"/>
        <v>270.21753485400006</v>
      </c>
      <c r="Q40" s="22">
        <v>0</v>
      </c>
      <c r="R40" s="89"/>
      <c r="S40" s="93"/>
      <c r="T40" s="93"/>
      <c r="U40" s="93">
        <v>80.67</v>
      </c>
      <c r="V40" s="93">
        <v>90.36</v>
      </c>
      <c r="W40" s="89">
        <v>97.36</v>
      </c>
      <c r="X40" s="89">
        <v>41.22</v>
      </c>
      <c r="Y40" s="89">
        <v>73.525999999999996</v>
      </c>
      <c r="Z40" s="92">
        <f t="shared" si="5"/>
        <v>94.407383999999993</v>
      </c>
      <c r="AA40" s="22">
        <f>'مارس 2022'!K40*8%</f>
        <v>134.68786784000002</v>
      </c>
      <c r="AB40" s="89">
        <v>200</v>
      </c>
      <c r="AC40" s="93">
        <v>10</v>
      </c>
      <c r="AD40" s="89"/>
      <c r="AE40" s="89"/>
      <c r="AF40" s="92">
        <v>10</v>
      </c>
      <c r="AG40" s="89"/>
      <c r="AH40" s="89"/>
      <c r="AI40" s="89"/>
      <c r="AJ40" s="89"/>
      <c r="AK40" s="89">
        <f t="shared" si="20"/>
        <v>2903.8990190540003</v>
      </c>
      <c r="AL40" s="94"/>
      <c r="AM40" s="94"/>
      <c r="AN40" s="94"/>
      <c r="AO40" s="94"/>
      <c r="AP40" s="94"/>
      <c r="AQ40" s="94"/>
      <c r="AR40" s="94"/>
      <c r="AS40" s="94"/>
      <c r="AT40" s="95">
        <v>14</v>
      </c>
      <c r="AU40" s="95"/>
      <c r="AV40" s="96">
        <v>352</v>
      </c>
      <c r="AW40" s="96"/>
      <c r="AX40" s="97">
        <v>0</v>
      </c>
      <c r="AY40" s="97"/>
      <c r="AZ40" s="97"/>
      <c r="BA40" s="21">
        <v>0.5</v>
      </c>
      <c r="BB40" s="21">
        <v>3</v>
      </c>
      <c r="BC40" s="97"/>
      <c r="BD40" s="97"/>
      <c r="BE40" s="97"/>
      <c r="BF40" s="97"/>
      <c r="BG40" s="98">
        <f t="shared" si="26"/>
        <v>60.048341078666681</v>
      </c>
      <c r="BH40" s="98">
        <f t="shared" si="26"/>
        <v>0</v>
      </c>
      <c r="BI40" s="97"/>
      <c r="BJ40" s="97"/>
      <c r="BK40" s="97"/>
      <c r="BL40" s="97"/>
      <c r="BM40" s="97"/>
      <c r="BN40" s="97"/>
      <c r="BO40" s="97"/>
      <c r="BP40" s="97"/>
      <c r="BQ40" s="19">
        <f t="shared" si="31"/>
        <v>1.3168407421000001</v>
      </c>
      <c r="BR40" s="97"/>
      <c r="BS40" s="97"/>
      <c r="BT40" s="99">
        <f t="shared" si="7"/>
        <v>416.86518182076668</v>
      </c>
      <c r="BU40" s="100">
        <f t="shared" si="8"/>
        <v>2487.0338372332335</v>
      </c>
      <c r="BV40" s="101"/>
      <c r="BW40" s="89"/>
      <c r="BX40" s="89"/>
      <c r="BY40" s="102" t="str">
        <f t="shared" si="10"/>
        <v>0</v>
      </c>
      <c r="BZ40" s="101">
        <f t="shared" si="11"/>
        <v>0</v>
      </c>
      <c r="CA40" s="101"/>
      <c r="CB40" s="101">
        <f t="shared" si="24"/>
        <v>0</v>
      </c>
      <c r="CC40" s="101"/>
      <c r="CD40" s="101"/>
      <c r="CE40" s="101">
        <f t="shared" si="27"/>
        <v>0</v>
      </c>
      <c r="CF40" s="101"/>
      <c r="CG40" s="101"/>
      <c r="CH40" s="101"/>
      <c r="CI40" s="101">
        <f t="shared" si="28"/>
        <v>2487.0338372332335</v>
      </c>
      <c r="CJ40" s="100"/>
      <c r="CK40" s="133">
        <f t="shared" si="13"/>
        <v>0</v>
      </c>
      <c r="CL40" s="133">
        <f t="shared" si="14"/>
        <v>0</v>
      </c>
      <c r="CM40" s="103"/>
      <c r="CN40" s="103"/>
      <c r="CO40" s="103">
        <f t="shared" si="29"/>
        <v>2487.0338372332335</v>
      </c>
      <c r="CP40" s="104"/>
      <c r="CS40" s="59">
        <f t="shared" si="22"/>
        <v>2615.509019054</v>
      </c>
      <c r="CT40" s="105">
        <f t="shared" si="30"/>
        <v>1779.6651818207667</v>
      </c>
      <c r="CU40" s="105">
        <f t="shared" si="15"/>
        <v>835.84383723323322</v>
      </c>
      <c r="CV40" s="105">
        <f t="shared" si="16"/>
        <v>830</v>
      </c>
      <c r="CW40" s="136">
        <f t="shared" si="17"/>
        <v>0</v>
      </c>
      <c r="CY40" s="107">
        <f t="shared" si="18"/>
        <v>2487.0338372332335</v>
      </c>
      <c r="DA40" s="182">
        <f t="shared" si="19"/>
        <v>2903.8990190540003</v>
      </c>
    </row>
    <row r="41" spans="1:105" s="11" customFormat="1" ht="23.25" x14ac:dyDescent="0.35">
      <c r="A41" s="11" t="s">
        <v>152</v>
      </c>
      <c r="B41" s="11">
        <v>1579.5233000000001</v>
      </c>
      <c r="C41" s="11">
        <v>38</v>
      </c>
      <c r="D41" s="86" t="s">
        <v>81</v>
      </c>
      <c r="E41" s="87">
        <v>632.79999999999995</v>
      </c>
      <c r="F41" s="88" t="s">
        <v>152</v>
      </c>
      <c r="G41" s="89"/>
      <c r="H41" s="89"/>
      <c r="I41" s="89"/>
      <c r="J41" s="89"/>
      <c r="K41" s="129">
        <f>'مارس 2022'!K41*107%</f>
        <v>1808.3962261700003</v>
      </c>
      <c r="L41" s="89"/>
      <c r="M41" s="91"/>
      <c r="N41" s="89"/>
      <c r="O41" s="89"/>
      <c r="P41" s="92">
        <f t="shared" si="4"/>
        <v>271.25943392550005</v>
      </c>
      <c r="Q41" s="22">
        <v>0</v>
      </c>
      <c r="R41" s="89"/>
      <c r="S41" s="93"/>
      <c r="T41" s="93"/>
      <c r="U41" s="93">
        <v>77.709999999999994</v>
      </c>
      <c r="V41" s="93">
        <v>86.7</v>
      </c>
      <c r="W41" s="89">
        <v>97.7</v>
      </c>
      <c r="X41" s="89">
        <v>41.38</v>
      </c>
      <c r="Y41" s="89">
        <v>73.8095</v>
      </c>
      <c r="Z41" s="92">
        <f t="shared" si="5"/>
        <v>94.771398000000005</v>
      </c>
      <c r="AA41" s="22">
        <f>'مارس 2022'!K41*8%</f>
        <v>135.20719448000003</v>
      </c>
      <c r="AB41" s="89">
        <v>200</v>
      </c>
      <c r="AC41" s="93">
        <v>10</v>
      </c>
      <c r="AD41" s="89"/>
      <c r="AE41" s="89"/>
      <c r="AF41" s="92">
        <v>10</v>
      </c>
      <c r="AG41" s="89"/>
      <c r="AH41" s="89"/>
      <c r="AI41" s="89"/>
      <c r="AJ41" s="89"/>
      <c r="AK41" s="89">
        <f t="shared" si="20"/>
        <v>2906.9337525755</v>
      </c>
      <c r="AL41" s="94"/>
      <c r="AM41" s="94"/>
      <c r="AN41" s="94"/>
      <c r="AO41" s="94"/>
      <c r="AP41" s="94"/>
      <c r="AQ41" s="94"/>
      <c r="AR41" s="94"/>
      <c r="AS41" s="94"/>
      <c r="AT41" s="95">
        <v>14</v>
      </c>
      <c r="AU41" s="95"/>
      <c r="AV41" s="96">
        <v>352</v>
      </c>
      <c r="AW41" s="96"/>
      <c r="AX41" s="97">
        <v>0</v>
      </c>
      <c r="AY41" s="97"/>
      <c r="AZ41" s="97"/>
      <c r="BA41" s="21">
        <v>0.5</v>
      </c>
      <c r="BB41" s="21">
        <v>3</v>
      </c>
      <c r="BC41" s="97"/>
      <c r="BD41" s="97"/>
      <c r="BE41" s="97"/>
      <c r="BF41" s="97"/>
      <c r="BG41" s="98">
        <f t="shared" si="26"/>
        <v>60.27987420566668</v>
      </c>
      <c r="BH41" s="98">
        <f t="shared" si="26"/>
        <v>0</v>
      </c>
      <c r="BI41" s="97"/>
      <c r="BJ41" s="97"/>
      <c r="BK41" s="97"/>
      <c r="BL41" s="97"/>
      <c r="BM41" s="97"/>
      <c r="BN41" s="97"/>
      <c r="BO41" s="97"/>
      <c r="BP41" s="97"/>
      <c r="BQ41" s="19">
        <f t="shared" si="31"/>
        <v>1.317837159325</v>
      </c>
      <c r="BR41" s="97"/>
      <c r="BS41" s="97"/>
      <c r="BT41" s="99">
        <f t="shared" si="7"/>
        <v>417.09771136499165</v>
      </c>
      <c r="BU41" s="100">
        <f t="shared" si="8"/>
        <v>2489.8360412105085</v>
      </c>
      <c r="BV41" s="101"/>
      <c r="BW41" s="89"/>
      <c r="BX41" s="89"/>
      <c r="BY41" s="102" t="str">
        <f t="shared" si="10"/>
        <v>0</v>
      </c>
      <c r="BZ41" s="101">
        <f t="shared" si="11"/>
        <v>0</v>
      </c>
      <c r="CA41" s="101"/>
      <c r="CB41" s="101">
        <f t="shared" si="24"/>
        <v>0</v>
      </c>
      <c r="CC41" s="101"/>
      <c r="CD41" s="101"/>
      <c r="CE41" s="101">
        <f t="shared" si="27"/>
        <v>0</v>
      </c>
      <c r="CF41" s="101"/>
      <c r="CG41" s="101"/>
      <c r="CH41" s="101"/>
      <c r="CI41" s="101">
        <f t="shared" si="28"/>
        <v>2489.8360412105085</v>
      </c>
      <c r="CJ41" s="100"/>
      <c r="CK41" s="133">
        <f t="shared" si="13"/>
        <v>0</v>
      </c>
      <c r="CL41" s="133">
        <f t="shared" si="14"/>
        <v>0</v>
      </c>
      <c r="CM41" s="103"/>
      <c r="CN41" s="103"/>
      <c r="CO41" s="103">
        <f t="shared" si="29"/>
        <v>2489.8360412105085</v>
      </c>
      <c r="CP41" s="104"/>
      <c r="CS41" s="59">
        <f t="shared" si="22"/>
        <v>2624.8237525755003</v>
      </c>
      <c r="CT41" s="105">
        <f t="shared" si="30"/>
        <v>1796.3977113649917</v>
      </c>
      <c r="CU41" s="105">
        <f t="shared" si="15"/>
        <v>828.42604121050863</v>
      </c>
      <c r="CV41" s="105">
        <f t="shared" si="16"/>
        <v>820</v>
      </c>
      <c r="CW41" s="136">
        <f t="shared" si="17"/>
        <v>0</v>
      </c>
      <c r="CY41" s="107">
        <f t="shared" si="18"/>
        <v>2489.8360412105085</v>
      </c>
      <c r="DA41" s="182">
        <f t="shared" si="19"/>
        <v>2906.9337525755</v>
      </c>
    </row>
    <row r="42" spans="1:105" ht="23.25" x14ac:dyDescent="0.35">
      <c r="B42">
        <v>1615.91</v>
      </c>
      <c r="C42">
        <v>39</v>
      </c>
      <c r="D42" s="33" t="s">
        <v>171</v>
      </c>
      <c r="E42" s="28">
        <v>611.49</v>
      </c>
      <c r="F42" s="29"/>
      <c r="G42" s="27"/>
      <c r="H42" s="27"/>
      <c r="I42" s="27"/>
      <c r="J42" s="27"/>
      <c r="K42" s="129">
        <f>'مارس 2022'!K42*107%</f>
        <v>1850.0553590000004</v>
      </c>
      <c r="L42" s="27"/>
      <c r="M42" s="31"/>
      <c r="N42" s="27">
        <v>0</v>
      </c>
      <c r="O42" s="27"/>
      <c r="P42" s="22">
        <f t="shared" si="4"/>
        <v>277.50830385000006</v>
      </c>
      <c r="Q42" s="22">
        <v>0</v>
      </c>
      <c r="R42" s="27"/>
      <c r="S42" s="30"/>
      <c r="T42" s="30"/>
      <c r="U42" s="30">
        <v>70.12</v>
      </c>
      <c r="V42" s="30">
        <v>78.28</v>
      </c>
      <c r="W42" s="27">
        <v>100.31</v>
      </c>
      <c r="X42" s="27">
        <v>42.34</v>
      </c>
      <c r="Y42" s="27">
        <v>75.512500000000003</v>
      </c>
      <c r="Z42" s="22">
        <f t="shared" si="5"/>
        <v>96.954599999999999</v>
      </c>
      <c r="AA42" s="22">
        <f>'مارس 2022'!K42*8%</f>
        <v>138.32189600000001</v>
      </c>
      <c r="AB42" s="27">
        <v>190</v>
      </c>
      <c r="AC42" s="30">
        <v>10</v>
      </c>
      <c r="AD42" s="27"/>
      <c r="AE42" s="27"/>
      <c r="AF42" s="22">
        <v>10</v>
      </c>
      <c r="AG42" s="27">
        <v>0</v>
      </c>
      <c r="AH42" s="27"/>
      <c r="AI42" s="27"/>
      <c r="AJ42" s="27"/>
      <c r="AK42" s="27">
        <f t="shared" si="20"/>
        <v>2939.4026588500005</v>
      </c>
      <c r="AL42" s="16"/>
      <c r="AM42" s="16"/>
      <c r="AN42" s="16"/>
      <c r="AO42" s="16"/>
      <c r="AP42" s="16"/>
      <c r="AQ42" s="16"/>
      <c r="AR42" s="16"/>
      <c r="AS42" s="16"/>
      <c r="AT42" s="15">
        <v>20</v>
      </c>
      <c r="AU42" s="15"/>
      <c r="AV42" s="20">
        <v>352</v>
      </c>
      <c r="AW42" s="20"/>
      <c r="AX42" s="21">
        <v>0</v>
      </c>
      <c r="AY42" s="21"/>
      <c r="AZ42" s="21"/>
      <c r="BA42" s="21">
        <v>0.5</v>
      </c>
      <c r="BB42" s="21">
        <v>3</v>
      </c>
      <c r="BC42" s="21"/>
      <c r="BD42" s="21">
        <v>0</v>
      </c>
      <c r="BE42" s="21"/>
      <c r="BF42" s="21"/>
      <c r="BG42" s="18" t="str">
        <f t="shared" si="26"/>
        <v>0</v>
      </c>
      <c r="BH42" s="18">
        <f t="shared" si="26"/>
        <v>0</v>
      </c>
      <c r="BI42" s="21"/>
      <c r="BJ42" s="21"/>
      <c r="BK42" s="21"/>
      <c r="BL42" s="21"/>
      <c r="BM42" s="21"/>
      <c r="BN42" s="21"/>
      <c r="BO42" s="21"/>
      <c r="BP42" s="21"/>
      <c r="BQ42" s="19">
        <f t="shared" si="31"/>
        <v>1.3309471775000001</v>
      </c>
      <c r="BR42" s="21">
        <v>3</v>
      </c>
      <c r="BS42" s="21"/>
      <c r="BT42" s="19">
        <f t="shared" si="7"/>
        <v>359.83094717749998</v>
      </c>
      <c r="BU42" s="35">
        <f t="shared" si="8"/>
        <v>2579.5717116725004</v>
      </c>
      <c r="BV42" s="39"/>
      <c r="BW42" s="38"/>
      <c r="BX42" s="38"/>
      <c r="BY42" s="37" t="str">
        <f t="shared" si="10"/>
        <v>0</v>
      </c>
      <c r="BZ42" s="39">
        <f t="shared" si="11"/>
        <v>0</v>
      </c>
      <c r="CA42" s="39"/>
      <c r="CB42" s="39">
        <f t="shared" si="24"/>
        <v>0</v>
      </c>
      <c r="CC42" s="39"/>
      <c r="CD42" s="39"/>
      <c r="CE42" s="34">
        <f t="shared" si="27"/>
        <v>0</v>
      </c>
      <c r="CF42" s="34"/>
      <c r="CG42" s="34"/>
      <c r="CH42" s="34"/>
      <c r="CI42" s="34">
        <f t="shared" si="28"/>
        <v>2579.5717116725004</v>
      </c>
      <c r="CJ42" s="43"/>
      <c r="CK42" s="133">
        <f t="shared" si="13"/>
        <v>0</v>
      </c>
      <c r="CL42" s="133">
        <f t="shared" si="14"/>
        <v>0</v>
      </c>
      <c r="CM42" s="44"/>
      <c r="CN42" s="44"/>
      <c r="CO42" s="40">
        <f t="shared" si="29"/>
        <v>2579.5717116725004</v>
      </c>
      <c r="CP42" s="1"/>
      <c r="CS42" s="59">
        <f t="shared" si="22"/>
        <v>2670.6926588500005</v>
      </c>
      <c r="CT42" s="59">
        <f t="shared" si="30"/>
        <v>1717.8209471774999</v>
      </c>
      <c r="CU42" s="59">
        <f t="shared" si="15"/>
        <v>952.87171167250062</v>
      </c>
      <c r="CV42" s="59">
        <f t="shared" si="16"/>
        <v>950</v>
      </c>
      <c r="CW42" s="136">
        <f t="shared" si="17"/>
        <v>0</v>
      </c>
      <c r="CY42" s="63">
        <f t="shared" si="18"/>
        <v>2579.5717116725004</v>
      </c>
      <c r="DA42" s="182">
        <f t="shared" si="19"/>
        <v>2939.4026588500005</v>
      </c>
    </row>
    <row r="43" spans="1:105" ht="23.25" x14ac:dyDescent="0.35">
      <c r="B43">
        <v>976.64250000000004</v>
      </c>
      <c r="C43">
        <v>40</v>
      </c>
      <c r="D43" s="33"/>
      <c r="E43" s="28"/>
      <c r="F43" s="29"/>
      <c r="G43" s="27"/>
      <c r="H43" s="27"/>
      <c r="I43" s="27"/>
      <c r="J43" s="27"/>
      <c r="K43" s="129">
        <f>'مارس 2022'!K43*107%</f>
        <v>0</v>
      </c>
      <c r="L43" s="27"/>
      <c r="M43" s="31"/>
      <c r="N43" s="27"/>
      <c r="O43" s="27"/>
      <c r="P43" s="22">
        <f t="shared" si="4"/>
        <v>0</v>
      </c>
      <c r="Q43" s="22"/>
      <c r="R43" s="27"/>
      <c r="S43" s="30"/>
      <c r="T43" s="30"/>
      <c r="U43" s="30"/>
      <c r="V43" s="30"/>
      <c r="W43" s="27"/>
      <c r="X43" s="27"/>
      <c r="Y43" s="27"/>
      <c r="Z43" s="22"/>
      <c r="AA43" s="22">
        <f>'مارس 2022'!K43*8%</f>
        <v>0</v>
      </c>
      <c r="AB43" s="27"/>
      <c r="AC43" s="30"/>
      <c r="AD43" s="27"/>
      <c r="AE43" s="27"/>
      <c r="AF43" s="22"/>
      <c r="AG43" s="27"/>
      <c r="AH43" s="27"/>
      <c r="AI43" s="27"/>
      <c r="AJ43" s="27"/>
      <c r="AK43" s="27">
        <f t="shared" si="20"/>
        <v>0</v>
      </c>
      <c r="AL43" s="16"/>
      <c r="AM43" s="16"/>
      <c r="AN43" s="16"/>
      <c r="AO43" s="16"/>
      <c r="AP43" s="16"/>
      <c r="AQ43" s="16"/>
      <c r="AR43" s="16"/>
      <c r="AS43" s="16"/>
      <c r="AT43" s="15"/>
      <c r="AU43" s="15"/>
      <c r="AV43" s="20">
        <v>0</v>
      </c>
      <c r="AW43" s="20"/>
      <c r="AX43" s="21"/>
      <c r="AY43" s="21"/>
      <c r="AZ43" s="21"/>
      <c r="BA43" s="21"/>
      <c r="BB43" s="21"/>
      <c r="BC43" s="21"/>
      <c r="BD43" s="21">
        <v>0</v>
      </c>
      <c r="BE43" s="21"/>
      <c r="BF43" s="21"/>
      <c r="BG43" s="18">
        <f t="shared" si="26"/>
        <v>0</v>
      </c>
      <c r="BH43" s="18">
        <f t="shared" si="26"/>
        <v>0</v>
      </c>
      <c r="BI43" s="21"/>
      <c r="BJ43" s="21"/>
      <c r="BK43" s="21"/>
      <c r="BL43" s="21"/>
      <c r="BM43" s="21"/>
      <c r="BN43" s="21"/>
      <c r="BO43" s="21"/>
      <c r="BP43" s="21"/>
      <c r="BQ43" s="19">
        <f t="shared" si="31"/>
        <v>0</v>
      </c>
      <c r="BR43" s="21"/>
      <c r="BS43" s="21"/>
      <c r="BT43" s="19">
        <f t="shared" si="7"/>
        <v>0</v>
      </c>
      <c r="BU43" s="35">
        <f t="shared" si="8"/>
        <v>0</v>
      </c>
      <c r="BV43" s="39"/>
      <c r="BW43" s="38"/>
      <c r="BX43" s="38"/>
      <c r="BY43" s="37" t="str">
        <f t="shared" si="10"/>
        <v>0</v>
      </c>
      <c r="BZ43" s="39">
        <f t="shared" si="11"/>
        <v>0</v>
      </c>
      <c r="CA43" s="39"/>
      <c r="CB43" s="39">
        <f t="shared" si="24"/>
        <v>0</v>
      </c>
      <c r="CC43" s="39"/>
      <c r="CD43" s="39"/>
      <c r="CE43" s="34">
        <f t="shared" si="27"/>
        <v>0</v>
      </c>
      <c r="CF43" s="34"/>
      <c r="CG43" s="34"/>
      <c r="CH43" s="34"/>
      <c r="CI43" s="34">
        <f t="shared" si="28"/>
        <v>0</v>
      </c>
      <c r="CJ43" s="43"/>
      <c r="CK43" s="133">
        <f t="shared" si="13"/>
        <v>0</v>
      </c>
      <c r="CL43" s="133">
        <f t="shared" si="14"/>
        <v>0</v>
      </c>
      <c r="CM43" s="44"/>
      <c r="CN43" s="44"/>
      <c r="CO43" s="40">
        <f t="shared" si="29"/>
        <v>0</v>
      </c>
      <c r="CP43" s="1"/>
      <c r="CS43" s="59">
        <f t="shared" si="22"/>
        <v>0</v>
      </c>
      <c r="CT43" s="59">
        <f t="shared" si="30"/>
        <v>750</v>
      </c>
      <c r="CU43" s="59">
        <f t="shared" si="15"/>
        <v>-750</v>
      </c>
      <c r="CV43" s="59">
        <f t="shared" si="16"/>
        <v>-750</v>
      </c>
      <c r="CW43" s="136">
        <f t="shared" si="17"/>
        <v>0</v>
      </c>
      <c r="CY43" s="63">
        <f t="shared" si="18"/>
        <v>0</v>
      </c>
      <c r="DA43" s="182">
        <f t="shared" si="19"/>
        <v>0</v>
      </c>
    </row>
    <row r="44" spans="1:105" ht="23.25" x14ac:dyDescent="0.35">
      <c r="C44">
        <v>41</v>
      </c>
      <c r="D44" s="33"/>
      <c r="E44" s="28"/>
      <c r="F44" s="29"/>
      <c r="G44" s="27"/>
      <c r="H44" s="27"/>
      <c r="I44" s="27"/>
      <c r="J44" s="27"/>
      <c r="K44" s="129">
        <f>'مارس 2022'!K44*107%</f>
        <v>0</v>
      </c>
      <c r="L44" s="27"/>
      <c r="M44" s="31"/>
      <c r="N44" s="27"/>
      <c r="O44" s="27"/>
      <c r="P44" s="22"/>
      <c r="Q44" s="22"/>
      <c r="R44" s="27"/>
      <c r="S44" s="30"/>
      <c r="T44" s="30"/>
      <c r="U44" s="30"/>
      <c r="V44" s="30"/>
      <c r="W44" s="27"/>
      <c r="X44" s="27"/>
      <c r="Y44" s="27"/>
      <c r="Z44" s="22">
        <f>B44*6%</f>
        <v>0</v>
      </c>
      <c r="AA44" s="22">
        <f>'مارس 2022'!K44*8%</f>
        <v>0</v>
      </c>
      <c r="AB44" s="27"/>
      <c r="AC44" s="30"/>
      <c r="AD44" s="27"/>
      <c r="AE44" s="27"/>
      <c r="AF44" s="27"/>
      <c r="AG44" s="27"/>
      <c r="AH44" s="27"/>
      <c r="AI44" s="27"/>
      <c r="AJ44" s="27"/>
      <c r="AK44" s="27"/>
      <c r="AL44" s="16"/>
      <c r="AM44" s="16"/>
      <c r="AN44" s="16"/>
      <c r="AO44" s="16"/>
      <c r="AP44" s="16"/>
      <c r="AQ44" s="16"/>
      <c r="AR44" s="16"/>
      <c r="AS44" s="16"/>
      <c r="AT44" s="15"/>
      <c r="AU44" s="15"/>
      <c r="AV44" s="20"/>
      <c r="AW44" s="20"/>
      <c r="AX44" s="21"/>
      <c r="AY44" s="21"/>
      <c r="AZ44" s="21"/>
      <c r="BA44" s="21"/>
      <c r="BB44" s="21"/>
      <c r="BC44" s="21"/>
      <c r="BD44" s="21">
        <v>0</v>
      </c>
      <c r="BE44" s="21"/>
      <c r="BF44" s="21"/>
      <c r="BG44" s="18">
        <f t="shared" si="26"/>
        <v>0</v>
      </c>
      <c r="BH44" s="18">
        <f t="shared" si="26"/>
        <v>0</v>
      </c>
      <c r="BI44" s="21"/>
      <c r="BJ44" s="21"/>
      <c r="BK44" s="21"/>
      <c r="BL44" s="21"/>
      <c r="BM44" s="21"/>
      <c r="BN44" s="21"/>
      <c r="BO44" s="21"/>
      <c r="BP44" s="21"/>
      <c r="BQ44" s="19">
        <f t="shared" si="31"/>
        <v>0</v>
      </c>
      <c r="BR44" s="21"/>
      <c r="BS44" s="21"/>
      <c r="BT44" s="19">
        <f t="shared" si="7"/>
        <v>0</v>
      </c>
      <c r="BU44" s="35"/>
      <c r="BV44" s="39"/>
      <c r="BW44" s="38"/>
      <c r="BX44" s="38"/>
      <c r="BY44" s="37"/>
      <c r="BZ44" s="39"/>
      <c r="CA44" s="39"/>
      <c r="CB44" s="39">
        <f t="shared" si="24"/>
        <v>0</v>
      </c>
      <c r="CC44" s="39"/>
      <c r="CD44" s="39"/>
      <c r="CE44" s="34">
        <f t="shared" si="27"/>
        <v>0</v>
      </c>
      <c r="CF44" s="34"/>
      <c r="CG44" s="34"/>
      <c r="CH44" s="34"/>
      <c r="CI44" s="34"/>
      <c r="CJ44" s="43"/>
      <c r="CK44" s="133">
        <f t="shared" si="13"/>
        <v>0</v>
      </c>
      <c r="CL44" s="133">
        <f t="shared" si="14"/>
        <v>0</v>
      </c>
      <c r="CM44" s="44"/>
      <c r="CN44" s="44"/>
      <c r="CO44" s="40">
        <f t="shared" si="29"/>
        <v>0</v>
      </c>
      <c r="CP44" s="1"/>
      <c r="CS44" s="59">
        <f t="shared" si="22"/>
        <v>0</v>
      </c>
      <c r="CT44" s="59">
        <f t="shared" si="30"/>
        <v>750</v>
      </c>
      <c r="CU44" s="59">
        <f t="shared" si="15"/>
        <v>-750</v>
      </c>
      <c r="CV44" s="59">
        <f t="shared" si="16"/>
        <v>-750</v>
      </c>
      <c r="CW44" s="136">
        <f t="shared" si="17"/>
        <v>0</v>
      </c>
      <c r="CY44" s="63">
        <f t="shared" si="18"/>
        <v>0</v>
      </c>
      <c r="DA44" s="182">
        <f t="shared" si="19"/>
        <v>0</v>
      </c>
    </row>
    <row r="45" spans="1:105" ht="23.25" x14ac:dyDescent="0.35">
      <c r="C45">
        <v>42</v>
      </c>
      <c r="D45" s="33"/>
      <c r="E45" s="28"/>
      <c r="F45" s="29"/>
      <c r="G45" s="27"/>
      <c r="H45" s="27"/>
      <c r="I45" s="27"/>
      <c r="J45" s="27"/>
      <c r="K45" s="129">
        <f>'مارس 2022'!K45*107%</f>
        <v>0</v>
      </c>
      <c r="L45" s="27"/>
      <c r="M45" s="31"/>
      <c r="N45" s="27"/>
      <c r="O45" s="27"/>
      <c r="P45" s="22"/>
      <c r="Q45" s="22"/>
      <c r="R45" s="27"/>
      <c r="S45" s="30"/>
      <c r="T45" s="30"/>
      <c r="U45" s="30"/>
      <c r="V45" s="30"/>
      <c r="W45" s="27"/>
      <c r="X45" s="27"/>
      <c r="Y45" s="27"/>
      <c r="Z45" s="22">
        <f t="shared" si="5"/>
        <v>0</v>
      </c>
      <c r="AA45" s="22">
        <f>'مارس 2022'!K45*8%</f>
        <v>0</v>
      </c>
      <c r="AB45" s="27"/>
      <c r="AC45" s="30"/>
      <c r="AD45" s="27"/>
      <c r="AE45" s="27"/>
      <c r="AF45" s="27"/>
      <c r="AG45" s="27"/>
      <c r="AH45" s="27"/>
      <c r="AI45" s="27"/>
      <c r="AJ45" s="27"/>
      <c r="AK45" s="27"/>
      <c r="AL45" s="16"/>
      <c r="AM45" s="16"/>
      <c r="AN45" s="16"/>
      <c r="AO45" s="16"/>
      <c r="AP45" s="16"/>
      <c r="AQ45" s="16"/>
      <c r="AR45" s="16"/>
      <c r="AS45" s="16"/>
      <c r="AT45" s="15"/>
      <c r="AU45" s="15"/>
      <c r="AV45" s="20"/>
      <c r="AW45" s="20"/>
      <c r="AX45" s="21"/>
      <c r="AY45" s="21"/>
      <c r="AZ45" s="21"/>
      <c r="BA45" s="21"/>
      <c r="BB45" s="21"/>
      <c r="BC45" s="21"/>
      <c r="BD45" s="21">
        <v>0</v>
      </c>
      <c r="BE45" s="21"/>
      <c r="BF45" s="21"/>
      <c r="BG45" s="18">
        <f t="shared" si="26"/>
        <v>0</v>
      </c>
      <c r="BH45" s="18">
        <f t="shared" si="26"/>
        <v>0</v>
      </c>
      <c r="BI45" s="21"/>
      <c r="BJ45" s="21"/>
      <c r="BK45" s="21"/>
      <c r="BL45" s="21"/>
      <c r="BM45" s="21"/>
      <c r="BN45" s="21"/>
      <c r="BO45" s="21"/>
      <c r="BP45" s="21"/>
      <c r="BQ45" s="19">
        <f t="shared" si="31"/>
        <v>0</v>
      </c>
      <c r="BR45" s="21"/>
      <c r="BS45" s="21"/>
      <c r="BT45" s="19">
        <f t="shared" si="7"/>
        <v>0</v>
      </c>
      <c r="BU45" s="35"/>
      <c r="BV45" s="39"/>
      <c r="BW45" s="38"/>
      <c r="BX45" s="38"/>
      <c r="BY45" s="37"/>
      <c r="BZ45" s="39"/>
      <c r="CA45" s="39"/>
      <c r="CB45" s="39">
        <f t="shared" si="24"/>
        <v>0</v>
      </c>
      <c r="CC45" s="39"/>
      <c r="CD45" s="39"/>
      <c r="CE45" s="34">
        <f t="shared" si="27"/>
        <v>0</v>
      </c>
      <c r="CF45" s="34"/>
      <c r="CG45" s="34"/>
      <c r="CH45" s="34"/>
      <c r="CI45" s="34"/>
      <c r="CJ45" s="43"/>
      <c r="CK45" s="133">
        <f t="shared" si="13"/>
        <v>0</v>
      </c>
      <c r="CL45" s="133">
        <f t="shared" si="14"/>
        <v>0</v>
      </c>
      <c r="CM45" s="44"/>
      <c r="CN45" s="44"/>
      <c r="CO45" s="40">
        <f t="shared" si="29"/>
        <v>0</v>
      </c>
      <c r="CP45" s="1"/>
      <c r="CS45" s="59">
        <f t="shared" si="22"/>
        <v>0</v>
      </c>
      <c r="CT45" s="59">
        <f t="shared" si="30"/>
        <v>750</v>
      </c>
      <c r="CU45" s="59">
        <f t="shared" si="15"/>
        <v>-750</v>
      </c>
      <c r="CV45" s="59">
        <f t="shared" si="16"/>
        <v>-750</v>
      </c>
      <c r="CW45" s="136">
        <f t="shared" si="17"/>
        <v>0</v>
      </c>
      <c r="CY45" s="63">
        <f t="shared" si="18"/>
        <v>0</v>
      </c>
      <c r="DA45" s="182">
        <f t="shared" si="19"/>
        <v>0</v>
      </c>
    </row>
  </sheetData>
  <mergeCells count="5">
    <mergeCell ref="E2:AK3"/>
    <mergeCell ref="AL2:AU3"/>
    <mergeCell ref="AV2:BT3"/>
    <mergeCell ref="BV2:CD3"/>
    <mergeCell ref="CS4:CW4"/>
  </mergeCell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A45"/>
  <sheetViews>
    <sheetView rightToLeft="1" topLeftCell="D5" workbookViewId="0">
      <pane xSplit="1" ySplit="1" topLeftCell="AK6" activePane="bottomRight" state="frozen"/>
      <selection activeCell="D5" sqref="D5"/>
      <selection pane="topRight" activeCell="E5" sqref="E5"/>
      <selection pane="bottomLeft" activeCell="D6" sqref="D6"/>
      <selection pane="bottomRight" activeCell="DA5" sqref="DA5:DA45"/>
    </sheetView>
  </sheetViews>
  <sheetFormatPr defaultRowHeight="14.25" x14ac:dyDescent="0.2"/>
  <cols>
    <col min="4" max="4" width="23.875" bestFit="1" customWidth="1"/>
    <col min="5" max="5" width="10" style="8" bestFit="1" customWidth="1"/>
    <col min="6" max="6" width="10.375" customWidth="1"/>
    <col min="11" max="11" width="11" style="6" customWidth="1"/>
    <col min="14" max="14" width="11.375" customWidth="1"/>
    <col min="16" max="16" width="8.375" style="7" customWidth="1"/>
    <col min="17" max="17" width="9.375" style="7" customWidth="1"/>
    <col min="18" max="18" width="7.25" customWidth="1"/>
    <col min="19" max="28" width="8.625" customWidth="1"/>
    <col min="29" max="29" width="6.125" bestFit="1" customWidth="1"/>
    <col min="30" max="30" width="6.875" customWidth="1"/>
    <col min="32" max="32" width="6.75" customWidth="1"/>
    <col min="33" max="33" width="9" customWidth="1"/>
    <col min="34" max="34" width="7.5" customWidth="1"/>
    <col min="35" max="35" width="7.25" customWidth="1"/>
    <col min="36" max="36" width="7" customWidth="1"/>
    <col min="37" max="38" width="10.625" style="7" customWidth="1"/>
    <col min="39" max="43" width="10.625" style="7" hidden="1" customWidth="1"/>
    <col min="44" max="47" width="10.625" style="7" customWidth="1"/>
    <col min="48" max="48" width="9.5" customWidth="1"/>
    <col min="49" max="49" width="9.75" customWidth="1"/>
    <col min="50" max="50" width="7.625" customWidth="1"/>
    <col min="51" max="51" width="6.875" customWidth="1"/>
    <col min="53" max="53" width="6.5" customWidth="1"/>
    <col min="54" max="54" width="6" customWidth="1"/>
    <col min="55" max="55" width="6.875" customWidth="1"/>
    <col min="56" max="56" width="7.625" customWidth="1"/>
    <col min="57" max="57" width="6.875" customWidth="1"/>
    <col min="61" max="62" width="7.25" customWidth="1"/>
    <col min="63" max="63" width="6.75" customWidth="1"/>
    <col min="64" max="64" width="6.875" customWidth="1"/>
    <col min="67" max="67" width="7.375" customWidth="1"/>
    <col min="68" max="68" width="7.125" customWidth="1"/>
    <col min="72" max="72" width="10.625" style="10" customWidth="1"/>
    <col min="73" max="73" width="11.5" style="8" customWidth="1"/>
    <col min="74" max="74" width="11.125" bestFit="1" customWidth="1"/>
    <col min="75" max="75" width="11.125" customWidth="1"/>
    <col min="76" max="77" width="8.25" customWidth="1"/>
    <col min="78" max="78" width="11.125" style="14" bestFit="1" customWidth="1"/>
    <col min="79" max="80" width="11.125" style="14" customWidth="1"/>
    <col min="81" max="81" width="13.25" style="14" customWidth="1"/>
    <col min="82" max="85" width="11.125" style="14" customWidth="1"/>
    <col min="86" max="86" width="21.125" style="14" customWidth="1"/>
    <col min="87" max="87" width="12" style="11" customWidth="1"/>
    <col min="88" max="92" width="11" style="12" customWidth="1"/>
    <col min="93" max="93" width="15.25" style="13" customWidth="1"/>
    <col min="94" max="94" width="32.75" customWidth="1"/>
    <col min="97" max="97" width="12.875" customWidth="1"/>
    <col min="98" max="98" width="12.25" customWidth="1"/>
    <col min="99" max="100" width="12.125" bestFit="1" customWidth="1"/>
    <col min="101" max="101" width="12.375" style="60" customWidth="1"/>
    <col min="103" max="103" width="12.875" customWidth="1"/>
    <col min="105" max="105" width="19.75" customWidth="1"/>
  </cols>
  <sheetData>
    <row r="1" spans="2:105" x14ac:dyDescent="0.2">
      <c r="D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</row>
    <row r="2" spans="2:105" ht="14.25" customHeight="1" x14ac:dyDescent="0.2">
      <c r="D2" s="41"/>
      <c r="E2" s="204" t="s">
        <v>126</v>
      </c>
      <c r="F2" s="204"/>
      <c r="G2" s="204"/>
      <c r="H2" s="204"/>
      <c r="I2" s="204"/>
      <c r="J2" s="204"/>
      <c r="K2" s="204"/>
      <c r="L2" s="204"/>
      <c r="M2" s="204"/>
      <c r="N2" s="204"/>
      <c r="O2" s="204"/>
      <c r="P2" s="204"/>
      <c r="Q2" s="204"/>
      <c r="R2" s="204"/>
      <c r="S2" s="204"/>
      <c r="T2" s="204"/>
      <c r="U2" s="204"/>
      <c r="V2" s="204"/>
      <c r="W2" s="204"/>
      <c r="X2" s="204"/>
      <c r="Y2" s="204"/>
      <c r="Z2" s="204"/>
      <c r="AA2" s="204"/>
      <c r="AB2" s="204"/>
      <c r="AC2" s="204"/>
      <c r="AD2" s="204"/>
      <c r="AE2" s="204"/>
      <c r="AF2" s="204"/>
      <c r="AG2" s="204"/>
      <c r="AH2" s="204"/>
      <c r="AI2" s="204"/>
      <c r="AJ2" s="204"/>
      <c r="AK2" s="204"/>
      <c r="AL2" s="202" t="s">
        <v>117</v>
      </c>
      <c r="AM2" s="202"/>
      <c r="AN2" s="202"/>
      <c r="AO2" s="202"/>
      <c r="AP2" s="202"/>
      <c r="AQ2" s="202"/>
      <c r="AR2" s="202"/>
      <c r="AS2" s="202"/>
      <c r="AT2" s="202"/>
      <c r="AU2" s="202"/>
      <c r="AV2" s="203" t="s">
        <v>124</v>
      </c>
      <c r="AW2" s="203"/>
      <c r="AX2" s="203"/>
      <c r="AY2" s="203"/>
      <c r="AZ2" s="203"/>
      <c r="BA2" s="203"/>
      <c r="BB2" s="203"/>
      <c r="BC2" s="203"/>
      <c r="BD2" s="203"/>
      <c r="BE2" s="203"/>
      <c r="BF2" s="203"/>
      <c r="BG2" s="203"/>
      <c r="BH2" s="203"/>
      <c r="BI2" s="203"/>
      <c r="BJ2" s="203"/>
      <c r="BK2" s="203"/>
      <c r="BL2" s="203"/>
      <c r="BM2" s="203"/>
      <c r="BN2" s="203"/>
      <c r="BO2" s="203"/>
      <c r="BP2" s="203"/>
      <c r="BQ2" s="203"/>
      <c r="BR2" s="203"/>
      <c r="BS2" s="203"/>
      <c r="BT2" s="203"/>
      <c r="BV2" s="205" t="s">
        <v>127</v>
      </c>
      <c r="BW2" s="205"/>
      <c r="BX2" s="205"/>
      <c r="BY2" s="205"/>
      <c r="BZ2" s="205"/>
      <c r="CA2" s="205"/>
      <c r="CB2" s="205"/>
      <c r="CC2" s="205"/>
      <c r="CD2" s="205"/>
      <c r="CE2" s="8"/>
      <c r="CF2" s="8"/>
      <c r="CG2" s="8"/>
      <c r="CH2" s="8"/>
      <c r="CI2" s="8"/>
      <c r="CJ2" s="8"/>
      <c r="CK2" s="8"/>
      <c r="CL2" s="8"/>
      <c r="CM2" s="8"/>
      <c r="CN2" s="8"/>
      <c r="CO2" s="8"/>
      <c r="CP2" s="8"/>
    </row>
    <row r="3" spans="2:105" ht="14.25" customHeight="1" x14ac:dyDescent="0.2">
      <c r="D3" s="41"/>
      <c r="E3" s="204"/>
      <c r="F3" s="204"/>
      <c r="G3" s="204"/>
      <c r="H3" s="204"/>
      <c r="I3" s="204"/>
      <c r="J3" s="204"/>
      <c r="K3" s="204"/>
      <c r="L3" s="204"/>
      <c r="M3" s="204"/>
      <c r="N3" s="204"/>
      <c r="O3" s="204"/>
      <c r="P3" s="204"/>
      <c r="Q3" s="204"/>
      <c r="R3" s="204"/>
      <c r="S3" s="204"/>
      <c r="T3" s="204"/>
      <c r="U3" s="204"/>
      <c r="V3" s="204"/>
      <c r="W3" s="204"/>
      <c r="X3" s="204"/>
      <c r="Y3" s="204"/>
      <c r="Z3" s="204"/>
      <c r="AA3" s="204"/>
      <c r="AB3" s="204"/>
      <c r="AC3" s="204"/>
      <c r="AD3" s="204"/>
      <c r="AE3" s="204"/>
      <c r="AF3" s="204"/>
      <c r="AG3" s="204"/>
      <c r="AH3" s="204"/>
      <c r="AI3" s="204"/>
      <c r="AJ3" s="204"/>
      <c r="AK3" s="204"/>
      <c r="AL3" s="202"/>
      <c r="AM3" s="202"/>
      <c r="AN3" s="202"/>
      <c r="AO3" s="202"/>
      <c r="AP3" s="202"/>
      <c r="AQ3" s="202"/>
      <c r="AR3" s="202"/>
      <c r="AS3" s="202"/>
      <c r="AT3" s="202"/>
      <c r="AU3" s="202"/>
      <c r="AV3" s="203"/>
      <c r="AW3" s="203"/>
      <c r="AX3" s="203"/>
      <c r="AY3" s="203"/>
      <c r="AZ3" s="203"/>
      <c r="BA3" s="203"/>
      <c r="BB3" s="203"/>
      <c r="BC3" s="203"/>
      <c r="BD3" s="203"/>
      <c r="BE3" s="203"/>
      <c r="BF3" s="203"/>
      <c r="BG3" s="203"/>
      <c r="BH3" s="203"/>
      <c r="BI3" s="203"/>
      <c r="BJ3" s="203"/>
      <c r="BK3" s="203"/>
      <c r="BL3" s="203"/>
      <c r="BM3" s="203"/>
      <c r="BN3" s="203"/>
      <c r="BO3" s="203"/>
      <c r="BP3" s="203"/>
      <c r="BQ3" s="203"/>
      <c r="BR3" s="203"/>
      <c r="BS3" s="203"/>
      <c r="BT3" s="203"/>
      <c r="BV3" s="205"/>
      <c r="BW3" s="205"/>
      <c r="BX3" s="205"/>
      <c r="BY3" s="205"/>
      <c r="BZ3" s="205"/>
      <c r="CA3" s="205"/>
      <c r="CB3" s="205"/>
      <c r="CC3" s="205"/>
      <c r="CD3" s="205"/>
      <c r="CE3" s="8"/>
      <c r="CF3" s="8"/>
      <c r="CG3" s="8"/>
      <c r="CH3" s="8"/>
      <c r="CI3" s="8"/>
      <c r="CJ3" s="8"/>
      <c r="CK3" s="8"/>
      <c r="CL3" s="8"/>
      <c r="CM3" s="8"/>
      <c r="CN3" s="8"/>
      <c r="CO3" s="8"/>
      <c r="CP3" s="8"/>
    </row>
    <row r="4" spans="2:105" ht="24" thickBot="1" x14ac:dyDescent="0.25">
      <c r="D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P4" s="8"/>
      <c r="BQ4" s="8"/>
      <c r="BR4" s="8"/>
      <c r="BS4" s="8"/>
      <c r="BT4" s="8"/>
      <c r="BV4" s="8"/>
      <c r="BW4" s="8"/>
      <c r="BX4" s="8"/>
      <c r="BY4" s="8"/>
      <c r="BZ4" s="8"/>
      <c r="CA4" s="8"/>
      <c r="CB4" s="8"/>
      <c r="CC4" s="8"/>
      <c r="CD4" s="8"/>
      <c r="CE4" s="8"/>
      <c r="CF4" s="8"/>
      <c r="CG4" s="8"/>
      <c r="CH4" s="8"/>
      <c r="CI4" s="8"/>
      <c r="CJ4" s="8"/>
      <c r="CK4" s="8"/>
      <c r="CL4" s="8"/>
      <c r="CM4" s="8"/>
      <c r="CN4" s="8"/>
      <c r="CO4" s="8"/>
      <c r="CP4" s="8"/>
      <c r="CS4" s="206" t="s">
        <v>139</v>
      </c>
      <c r="CT4" s="206"/>
      <c r="CU4" s="206"/>
      <c r="CV4" s="206"/>
      <c r="CW4" s="206"/>
    </row>
    <row r="5" spans="2:105" s="56" customFormat="1" ht="78.75" customHeight="1" thickBot="1" x14ac:dyDescent="0.35">
      <c r="D5" s="45" t="s">
        <v>71</v>
      </c>
      <c r="E5" s="46" t="s">
        <v>145</v>
      </c>
      <c r="F5" s="46" t="s">
        <v>72</v>
      </c>
      <c r="G5" s="46" t="s">
        <v>1</v>
      </c>
      <c r="H5" s="46" t="s">
        <v>2</v>
      </c>
      <c r="I5" s="46" t="s">
        <v>3</v>
      </c>
      <c r="J5" s="46" t="s">
        <v>4</v>
      </c>
      <c r="K5" s="46" t="s">
        <v>146</v>
      </c>
      <c r="L5" s="46" t="s">
        <v>6</v>
      </c>
      <c r="M5" s="46" t="s">
        <v>7</v>
      </c>
      <c r="N5" s="46" t="s">
        <v>8</v>
      </c>
      <c r="O5" s="46" t="s">
        <v>9</v>
      </c>
      <c r="P5" s="46" t="s">
        <v>10</v>
      </c>
      <c r="Q5" s="46" t="s">
        <v>19</v>
      </c>
      <c r="R5" s="46" t="s">
        <v>11</v>
      </c>
      <c r="S5" s="47" t="s">
        <v>155</v>
      </c>
      <c r="T5" s="48"/>
      <c r="U5" s="48">
        <v>2014</v>
      </c>
      <c r="V5" s="48">
        <v>2015</v>
      </c>
      <c r="W5" s="48">
        <v>2016</v>
      </c>
      <c r="X5" s="57">
        <v>0.03</v>
      </c>
      <c r="Y5" s="57">
        <v>0.05</v>
      </c>
      <c r="Z5" s="57">
        <v>0.06</v>
      </c>
      <c r="AA5" s="57" t="s">
        <v>172</v>
      </c>
      <c r="AB5" s="48" t="s">
        <v>131</v>
      </c>
      <c r="AC5" s="48" t="s">
        <v>12</v>
      </c>
      <c r="AD5" s="48" t="s">
        <v>13</v>
      </c>
      <c r="AE5" s="48" t="s">
        <v>14</v>
      </c>
      <c r="AF5" s="48" t="s">
        <v>15</v>
      </c>
      <c r="AG5" s="48" t="s">
        <v>16</v>
      </c>
      <c r="AH5" s="48" t="s">
        <v>73</v>
      </c>
      <c r="AI5" s="48" t="s">
        <v>18</v>
      </c>
      <c r="AJ5" s="48"/>
      <c r="AK5" s="48" t="s">
        <v>130</v>
      </c>
      <c r="AL5" s="49" t="s">
        <v>118</v>
      </c>
      <c r="AM5" s="49" t="s">
        <v>123</v>
      </c>
      <c r="AN5" s="49" t="s">
        <v>119</v>
      </c>
      <c r="AO5" s="49" t="s">
        <v>120</v>
      </c>
      <c r="AP5" s="49" t="s">
        <v>121</v>
      </c>
      <c r="AQ5" s="49" t="s">
        <v>122</v>
      </c>
      <c r="AR5" s="49" t="s">
        <v>135</v>
      </c>
      <c r="AS5" s="49" t="s">
        <v>136</v>
      </c>
      <c r="AT5" s="49" t="s">
        <v>133</v>
      </c>
      <c r="AU5" s="49" t="s">
        <v>134</v>
      </c>
      <c r="AV5" s="50" t="s">
        <v>115</v>
      </c>
      <c r="AW5" s="50"/>
      <c r="AX5" s="50" t="s">
        <v>23</v>
      </c>
      <c r="AY5" s="50" t="s">
        <v>24</v>
      </c>
      <c r="AZ5" s="50" t="s">
        <v>25</v>
      </c>
      <c r="BA5" s="50" t="s">
        <v>26</v>
      </c>
      <c r="BB5" s="50" t="s">
        <v>27</v>
      </c>
      <c r="BC5" s="50" t="s">
        <v>74</v>
      </c>
      <c r="BD5" s="50" t="s">
        <v>75</v>
      </c>
      <c r="BE5" s="50" t="s">
        <v>1</v>
      </c>
      <c r="BF5" s="50" t="s">
        <v>30</v>
      </c>
      <c r="BG5" s="50" t="s">
        <v>132</v>
      </c>
      <c r="BH5" s="50" t="s">
        <v>68</v>
      </c>
      <c r="BI5" s="50" t="s">
        <v>31</v>
      </c>
      <c r="BJ5" s="50" t="s">
        <v>176</v>
      </c>
      <c r="BK5" s="50" t="s">
        <v>32</v>
      </c>
      <c r="BL5" s="50" t="s">
        <v>33</v>
      </c>
      <c r="BM5" s="50" t="s">
        <v>34</v>
      </c>
      <c r="BN5" s="50" t="s">
        <v>35</v>
      </c>
      <c r="BO5" s="50" t="s">
        <v>67</v>
      </c>
      <c r="BP5" s="50" t="s">
        <v>36</v>
      </c>
      <c r="BQ5" s="50" t="s">
        <v>147</v>
      </c>
      <c r="BR5" s="50" t="s">
        <v>116</v>
      </c>
      <c r="BS5" s="50" t="s">
        <v>154</v>
      </c>
      <c r="BT5" s="50" t="s">
        <v>128</v>
      </c>
      <c r="BU5" s="51" t="s">
        <v>129</v>
      </c>
      <c r="BV5" s="52" t="s">
        <v>61</v>
      </c>
      <c r="BW5" s="52" t="s">
        <v>125</v>
      </c>
      <c r="BX5" s="52" t="s">
        <v>84</v>
      </c>
      <c r="BY5" s="52" t="s">
        <v>85</v>
      </c>
      <c r="BZ5" s="52" t="s">
        <v>86</v>
      </c>
      <c r="CA5" s="52" t="s">
        <v>160</v>
      </c>
      <c r="CB5" s="52" t="s">
        <v>161</v>
      </c>
      <c r="CC5" s="52" t="s">
        <v>138</v>
      </c>
      <c r="CD5" s="52" t="s">
        <v>137</v>
      </c>
      <c r="CE5" s="51" t="s">
        <v>70</v>
      </c>
      <c r="CF5" s="53" t="s">
        <v>173</v>
      </c>
      <c r="CG5" s="53" t="s">
        <v>174</v>
      </c>
      <c r="CH5" s="53" t="s">
        <v>148</v>
      </c>
      <c r="CI5" s="53" t="s">
        <v>83</v>
      </c>
      <c r="CJ5" s="45" t="s">
        <v>82</v>
      </c>
      <c r="CK5" s="45" t="s">
        <v>163</v>
      </c>
      <c r="CL5" s="45" t="s">
        <v>164</v>
      </c>
      <c r="CM5" s="54"/>
      <c r="CN5" s="54"/>
      <c r="CO5" s="55" t="s">
        <v>150</v>
      </c>
      <c r="CP5" s="55" t="s">
        <v>39</v>
      </c>
      <c r="CS5" s="58" t="s">
        <v>140</v>
      </c>
      <c r="CT5" s="58" t="s">
        <v>141</v>
      </c>
      <c r="CU5" s="58" t="s">
        <v>142</v>
      </c>
      <c r="CV5" s="58" t="s">
        <v>143</v>
      </c>
      <c r="CW5" s="58" t="s">
        <v>144</v>
      </c>
      <c r="CY5" s="62" t="s">
        <v>151</v>
      </c>
      <c r="DA5" s="181" t="s">
        <v>181</v>
      </c>
    </row>
    <row r="6" spans="2:105" ht="23.25" customHeight="1" x14ac:dyDescent="0.35">
      <c r="B6">
        <v>1777.8157000000001</v>
      </c>
      <c r="C6">
        <v>1</v>
      </c>
      <c r="D6" s="32" t="s">
        <v>87</v>
      </c>
      <c r="E6" s="23">
        <v>675.83</v>
      </c>
      <c r="F6" s="24"/>
      <c r="G6" s="22"/>
      <c r="H6" s="22"/>
      <c r="I6" s="22"/>
      <c r="J6" s="22"/>
      <c r="K6" s="129">
        <f>'مارس 2022'!K6*107%</f>
        <v>2035.4211949300004</v>
      </c>
      <c r="L6" s="22"/>
      <c r="M6" s="26"/>
      <c r="N6" s="22"/>
      <c r="O6" s="22"/>
      <c r="P6" s="22">
        <f>K6*15%</f>
        <v>305.31317923950007</v>
      </c>
      <c r="Q6" s="130">
        <f>'مارس 2022'!Q6*110%</f>
        <v>155.63900000000001</v>
      </c>
      <c r="R6" s="22"/>
      <c r="S6" s="25"/>
      <c r="T6" s="25"/>
      <c r="U6" s="25">
        <v>76.44</v>
      </c>
      <c r="V6" s="25">
        <v>85.57</v>
      </c>
      <c r="W6" s="22">
        <v>102.85</v>
      </c>
      <c r="X6" s="22">
        <v>46.58</v>
      </c>
      <c r="Y6" s="22">
        <v>83.075500000000005</v>
      </c>
      <c r="Z6" s="22">
        <f>B6*6%</f>
        <v>106.668942</v>
      </c>
      <c r="AA6" s="22">
        <f>'مارس 2022'!K6*8%</f>
        <v>152.18102392000003</v>
      </c>
      <c r="AB6" s="22">
        <v>190</v>
      </c>
      <c r="AC6" s="25">
        <v>6</v>
      </c>
      <c r="AD6" s="22"/>
      <c r="AE6" s="22"/>
      <c r="AF6" s="22">
        <v>10</v>
      </c>
      <c r="AG6" s="22"/>
      <c r="AH6" s="22"/>
      <c r="AI6" s="22"/>
      <c r="AJ6" s="22"/>
      <c r="AK6" s="22">
        <f>SUM(G6:AJ6)</f>
        <v>3355.7388400895002</v>
      </c>
      <c r="AL6" s="15"/>
      <c r="AM6" s="15"/>
      <c r="AN6" s="15"/>
      <c r="AO6" s="15"/>
      <c r="AP6" s="15"/>
      <c r="AQ6" s="15"/>
      <c r="AR6" s="15"/>
      <c r="AS6" s="15"/>
      <c r="AT6" s="15">
        <v>20</v>
      </c>
      <c r="AU6" s="15">
        <v>15</v>
      </c>
      <c r="AV6" s="17">
        <v>627</v>
      </c>
      <c r="AW6" s="17"/>
      <c r="AX6" s="18">
        <v>142</v>
      </c>
      <c r="AY6" s="18"/>
      <c r="AZ6" s="18"/>
      <c r="BA6" s="18">
        <v>0.5</v>
      </c>
      <c r="BB6" s="18">
        <v>3</v>
      </c>
      <c r="BC6" s="18"/>
      <c r="BD6" s="18">
        <v>0</v>
      </c>
      <c r="BE6" s="18"/>
      <c r="BF6" s="18"/>
      <c r="BG6" s="18" t="str">
        <f t="shared" ref="BG6:BH33" si="0">IF(AT6&lt;18,(P6/18)*(18-AT6),"0")</f>
        <v>0</v>
      </c>
      <c r="BH6" s="18">
        <f t="shared" si="0"/>
        <v>25.939833333333333</v>
      </c>
      <c r="BI6" s="18"/>
      <c r="BJ6" s="18"/>
      <c r="BK6" s="18"/>
      <c r="BL6" s="18"/>
      <c r="BM6" s="18"/>
      <c r="BN6" s="18"/>
      <c r="BO6" s="18"/>
      <c r="BP6" s="18"/>
      <c r="BQ6" s="19">
        <f>(AK6-(P6+Q6))*0.0005</f>
        <v>1.447393330425</v>
      </c>
      <c r="BR6" s="18">
        <v>5</v>
      </c>
      <c r="BS6" s="18"/>
      <c r="BT6" s="19">
        <f>SUM(AV6:BS6)</f>
        <v>804.88722666375838</v>
      </c>
      <c r="BU6" s="34">
        <f>AK6-BT6</f>
        <v>2550.8516134257416</v>
      </c>
      <c r="BV6" s="39">
        <f>(K6)*120%</f>
        <v>2442.5054339160006</v>
      </c>
      <c r="BW6" s="36"/>
      <c r="BX6" s="36"/>
      <c r="BY6" s="37" t="str">
        <f>IF(BX6=4,20%,IF(BX6=5,30%,IF(BX6=6,50%,IF(BX6&gt;6,1,"0"))))</f>
        <v>0</v>
      </c>
      <c r="BZ6" s="36">
        <f>(BV6*BY6)</f>
        <v>0</v>
      </c>
      <c r="CA6" s="36"/>
      <c r="CB6" s="39">
        <f t="shared" ref="CB6:CB28" si="1">BV6*CA6</f>
        <v>0</v>
      </c>
      <c r="CC6" s="39"/>
      <c r="CD6" s="36"/>
      <c r="CE6" s="34">
        <f t="shared" ref="CE6:CE28" si="2">BV6-BW6-BZ6-CB6-CC6-CD6</f>
        <v>2442.5054339160006</v>
      </c>
      <c r="CF6" s="34">
        <f>CE6/2</f>
        <v>1221.2527169580003</v>
      </c>
      <c r="CG6" s="34"/>
      <c r="CH6" s="34" t="s">
        <v>175</v>
      </c>
      <c r="CI6" s="34">
        <f t="shared" ref="CI6:CI33" si="3">BU6+CE6</f>
        <v>4993.3570473417421</v>
      </c>
      <c r="CJ6" s="42"/>
      <c r="CK6" s="133">
        <f>IF(CJ6&gt;1500,CJ6*10%,0)</f>
        <v>0</v>
      </c>
      <c r="CL6" s="133">
        <f>CJ6-CK6</f>
        <v>0</v>
      </c>
      <c r="CM6" s="44"/>
      <c r="CN6" s="44"/>
      <c r="CO6" s="40">
        <f>(BU6+CE6+CJ6)-(CM6+CN6)</f>
        <v>4993.3570473417421</v>
      </c>
      <c r="CP6" s="9"/>
      <c r="CS6" s="59">
        <f>K6+P6+X6+Y6+Z6+AA6+AB6+CE6+CJ6</f>
        <v>5361.7452740055005</v>
      </c>
      <c r="CT6" s="59">
        <f>E6+AV6+AY6+AZ6+BD6+BG6+BQ6+BR6+750</f>
        <v>2059.2773933304252</v>
      </c>
      <c r="CU6" s="59">
        <f>CS6-CT6</f>
        <v>3302.4678806750753</v>
      </c>
      <c r="CV6" s="59">
        <f>TRUNC(CU6,-1)</f>
        <v>3300</v>
      </c>
      <c r="CW6" s="136">
        <f>IF(AND(CV6&gt;1250,CV6&lt;2501),(CV6-1250)*2.5%,IF(AND(CV6&gt;2500,CV6&lt;3751),(CV6-2500)*10%+31.25,IF(AND(CV6&gt;3750,CV6&lt;5001),(CV6-3750)*15%+31.25+125,IF(AND(CV6&gt;5000,CV6&lt;16666.68),(CV6-5000)*20%+31.25+125+187.5,"0"))))-CK6</f>
        <v>111.25</v>
      </c>
      <c r="CY6" s="63">
        <f>CO6-CW6</f>
        <v>4882.1070473417421</v>
      </c>
      <c r="DA6" s="182">
        <f>(AK6-(Q6+S6))+CE6+CL6</f>
        <v>5642.6052740055002</v>
      </c>
    </row>
    <row r="7" spans="2:105" ht="23.25" x14ac:dyDescent="0.35">
      <c r="B7">
        <v>1825.3879000000002</v>
      </c>
      <c r="C7">
        <v>2</v>
      </c>
      <c r="D7" s="33" t="s">
        <v>78</v>
      </c>
      <c r="E7" s="28">
        <v>687.13</v>
      </c>
      <c r="F7" s="29"/>
      <c r="G7" s="27"/>
      <c r="H7" s="27"/>
      <c r="I7" s="27"/>
      <c r="J7" s="27"/>
      <c r="K7" s="129">
        <f>'مارس 2022'!K7*107%</f>
        <v>2089.8866067100007</v>
      </c>
      <c r="L7" s="27"/>
      <c r="M7" s="31"/>
      <c r="N7" s="27"/>
      <c r="O7" s="27"/>
      <c r="P7" s="22">
        <f t="shared" ref="P7:P43" si="4">K7*15%</f>
        <v>313.48299100650007</v>
      </c>
      <c r="Q7" s="130">
        <f>'مارس 2022'!Q7*110%</f>
        <v>155.63900000000001</v>
      </c>
      <c r="R7" s="27"/>
      <c r="S7" s="30"/>
      <c r="T7" s="30"/>
      <c r="U7" s="30">
        <v>78.33</v>
      </c>
      <c r="V7" s="30">
        <v>87.73</v>
      </c>
      <c r="W7" s="27">
        <v>105.57</v>
      </c>
      <c r="X7" s="27">
        <v>47.83</v>
      </c>
      <c r="Y7" s="27">
        <v>85.298500000000004</v>
      </c>
      <c r="Z7" s="22">
        <f t="shared" ref="Z7:Z45" si="5">B7*6%</f>
        <v>109.523274</v>
      </c>
      <c r="AA7" s="22">
        <f>'مارس 2022'!K7*8%</f>
        <v>156.25320424000003</v>
      </c>
      <c r="AB7" s="27">
        <v>190</v>
      </c>
      <c r="AC7" s="30">
        <v>10</v>
      </c>
      <c r="AD7" s="27"/>
      <c r="AE7" s="27"/>
      <c r="AF7" s="22">
        <v>10</v>
      </c>
      <c r="AG7" s="27"/>
      <c r="AH7" s="27"/>
      <c r="AI7" s="27"/>
      <c r="AJ7" s="27"/>
      <c r="AK7" s="22">
        <f>SUM(G7:AJ7)</f>
        <v>3439.5435759565007</v>
      </c>
      <c r="AL7" s="16"/>
      <c r="AM7" s="16"/>
      <c r="AN7" s="16"/>
      <c r="AO7" s="16"/>
      <c r="AP7" s="16"/>
      <c r="AQ7" s="16"/>
      <c r="AR7" s="16"/>
      <c r="AS7" s="16"/>
      <c r="AT7" s="15">
        <v>20</v>
      </c>
      <c r="AU7" s="15">
        <v>15</v>
      </c>
      <c r="AV7" s="20">
        <v>649</v>
      </c>
      <c r="AW7" s="20"/>
      <c r="AX7" s="21">
        <v>139.30000000000001</v>
      </c>
      <c r="AY7" s="21"/>
      <c r="AZ7" s="21">
        <v>18.739999999999998</v>
      </c>
      <c r="BA7" s="21">
        <v>0.5</v>
      </c>
      <c r="BB7" s="21">
        <v>3</v>
      </c>
      <c r="BC7" s="21"/>
      <c r="BD7" s="21">
        <v>0</v>
      </c>
      <c r="BE7" s="21"/>
      <c r="BF7" s="21"/>
      <c r="BG7" s="18" t="str">
        <f t="shared" si="0"/>
        <v>0</v>
      </c>
      <c r="BH7" s="18">
        <f t="shared" si="0"/>
        <v>25.939833333333333</v>
      </c>
      <c r="BI7" s="21"/>
      <c r="BJ7" s="21"/>
      <c r="BK7" s="21"/>
      <c r="BL7" s="21"/>
      <c r="BM7" s="21"/>
      <c r="BN7" s="21"/>
      <c r="BO7" s="21"/>
      <c r="BP7" s="21"/>
      <c r="BQ7" s="19">
        <f t="shared" ref="BQ7:BQ33" si="6">(AK7-(P7+Q7))*0.0005</f>
        <v>1.4852107924750004</v>
      </c>
      <c r="BR7" s="21">
        <v>5</v>
      </c>
      <c r="BS7" s="21"/>
      <c r="BT7" s="19">
        <f t="shared" ref="BT7:BT45" si="7">SUM(AV7:BS7)</f>
        <v>842.96504412580828</v>
      </c>
      <c r="BU7" s="35">
        <f t="shared" ref="BU7:BU43" si="8">AK7-BT7</f>
        <v>2596.5785318306926</v>
      </c>
      <c r="BV7" s="39">
        <f t="shared" ref="BV7:BV33" si="9">(K7)*120%</f>
        <v>2507.8639280520006</v>
      </c>
      <c r="BW7" s="38"/>
      <c r="BX7" s="38"/>
      <c r="BY7" s="37" t="str">
        <f t="shared" ref="BY7:BY43" si="10">IF(BX7=4,30%,IF(BX7=5,40%,IF(BX7=6,50%,IF(BX7&gt;6,1,"0"))))</f>
        <v>0</v>
      </c>
      <c r="BZ7" s="39">
        <f t="shared" ref="BZ7:BZ43" si="11">(BV7*BY7)</f>
        <v>0</v>
      </c>
      <c r="CA7" s="39"/>
      <c r="CB7" s="39">
        <f t="shared" si="1"/>
        <v>0</v>
      </c>
      <c r="CC7" s="39"/>
      <c r="CD7" s="39"/>
      <c r="CE7" s="34">
        <f t="shared" si="2"/>
        <v>2507.8639280520006</v>
      </c>
      <c r="CF7" s="34">
        <f t="shared" ref="CF7:CF33" si="12">CE7/2</f>
        <v>1253.9319640260003</v>
      </c>
      <c r="CG7" s="34"/>
      <c r="CH7" s="34" t="s">
        <v>175</v>
      </c>
      <c r="CI7" s="34">
        <f t="shared" si="3"/>
        <v>5104.4424598826936</v>
      </c>
      <c r="CJ7" s="43"/>
      <c r="CK7" s="133">
        <f t="shared" ref="CK7:CK45" si="13">IF(CJ7&gt;1500,CJ7*10%,0)</f>
        <v>0</v>
      </c>
      <c r="CL7" s="133">
        <f t="shared" ref="CL7:CL45" si="14">CJ7-CK7</f>
        <v>0</v>
      </c>
      <c r="CM7" s="44"/>
      <c r="CN7" s="44"/>
      <c r="CO7" s="40">
        <f>(BU7+CE7+CJ7)-CM7</f>
        <v>5104.4424598826936</v>
      </c>
      <c r="CP7" s="1"/>
      <c r="CS7" s="59">
        <f>K7+P7+X7+Y7+Z7+AA7+AB7+CE7+CJ7</f>
        <v>5500.1385040085006</v>
      </c>
      <c r="CT7" s="59">
        <f>E7+AV7+AY7+AZ7+BD7+BG7+BQ7+BR7+750</f>
        <v>2111.3552107924752</v>
      </c>
      <c r="CU7" s="59">
        <f t="shared" ref="CU7:CU45" si="15">CS7-CT7</f>
        <v>3388.7832932160254</v>
      </c>
      <c r="CV7" s="59">
        <f t="shared" ref="CV7:CV45" si="16">TRUNC(CU7,-1)</f>
        <v>3380</v>
      </c>
      <c r="CW7" s="136">
        <f t="shared" ref="CW7:CW45" si="17">IF(AND(CV7&gt;1250,CV7&lt;2501),(CV7-1250)*2.5%,IF(AND(CV7&gt;2500,CV7&lt;3751),(CV7-2500)*10%+31.25,IF(AND(CV7&gt;3750,CV7&lt;5001),(CV7-3750)*15%+31.25+125,IF(AND(CV7&gt;5000,CV7&lt;16666.68),(CV7-5000)*20%+31.25+125+187.5,"0"))))-CK7</f>
        <v>119.25</v>
      </c>
      <c r="CY7" s="63">
        <f t="shared" ref="CY7:CY45" si="18">CO7-CW7</f>
        <v>4985.1924598826936</v>
      </c>
      <c r="DA7" s="182">
        <f t="shared" ref="DA7:DA45" si="19">(AK7-(Q7+S7))+CE7+CL7</f>
        <v>5791.7685040085016</v>
      </c>
    </row>
    <row r="8" spans="2:105" ht="23.25" x14ac:dyDescent="0.35">
      <c r="B8">
        <v>778.05050000000006</v>
      </c>
      <c r="C8">
        <v>3</v>
      </c>
      <c r="D8" s="138" t="s">
        <v>76</v>
      </c>
      <c r="E8" s="139">
        <v>470.48</v>
      </c>
      <c r="F8" s="140"/>
      <c r="G8" s="141"/>
      <c r="H8" s="141"/>
      <c r="I8" s="141"/>
      <c r="J8" s="141"/>
      <c r="K8" s="142">
        <f>'مارس 2022'!K8*107%</f>
        <v>890.79001745000016</v>
      </c>
      <c r="L8" s="141"/>
      <c r="M8" s="143">
        <v>81</v>
      </c>
      <c r="N8" s="141"/>
      <c r="O8" s="141"/>
      <c r="P8" s="144">
        <f t="shared" si="4"/>
        <v>133.61850261750001</v>
      </c>
      <c r="Q8" s="145">
        <f>'مارس 2022'!Q8*110%</f>
        <v>155.63900000000001</v>
      </c>
      <c r="R8" s="141"/>
      <c r="S8" s="146">
        <v>20</v>
      </c>
      <c r="T8" s="146"/>
      <c r="U8" s="146">
        <v>36.22</v>
      </c>
      <c r="V8" s="146">
        <v>38.22</v>
      </c>
      <c r="W8" s="141">
        <v>65</v>
      </c>
      <c r="X8" s="141">
        <v>27.43</v>
      </c>
      <c r="Y8" s="141">
        <v>36.357500000000002</v>
      </c>
      <c r="Z8" s="144">
        <f t="shared" si="5"/>
        <v>46.683030000000002</v>
      </c>
      <c r="AA8" s="144">
        <f>'مارس 2022'!K8*8%</f>
        <v>66.601122800000013</v>
      </c>
      <c r="AB8" s="141">
        <v>190</v>
      </c>
      <c r="AC8" s="146">
        <v>10</v>
      </c>
      <c r="AD8" s="141"/>
      <c r="AE8" s="141"/>
      <c r="AF8" s="144">
        <v>10</v>
      </c>
      <c r="AG8" s="141"/>
      <c r="AH8" s="141"/>
      <c r="AI8" s="141"/>
      <c r="AJ8" s="141"/>
      <c r="AK8" s="141">
        <f t="shared" ref="AK8:AK43" si="20">SUM(G8:AJ8)</f>
        <v>1807.5591728675001</v>
      </c>
      <c r="AL8" s="147"/>
      <c r="AM8" s="147"/>
      <c r="AN8" s="147"/>
      <c r="AO8" s="147"/>
      <c r="AP8" s="147"/>
      <c r="AQ8" s="147"/>
      <c r="AR8" s="147"/>
      <c r="AS8" s="147"/>
      <c r="AT8" s="148">
        <v>21</v>
      </c>
      <c r="AU8" s="148">
        <v>16</v>
      </c>
      <c r="AV8" s="149">
        <v>286</v>
      </c>
      <c r="AW8" s="149"/>
      <c r="AX8" s="150">
        <v>0</v>
      </c>
      <c r="AY8" s="150"/>
      <c r="AZ8" s="150"/>
      <c r="BA8" s="150">
        <v>0.5</v>
      </c>
      <c r="BB8" s="150">
        <v>3</v>
      </c>
      <c r="BC8" s="150"/>
      <c r="BD8" s="150">
        <v>0</v>
      </c>
      <c r="BE8" s="150"/>
      <c r="BF8" s="150"/>
      <c r="BG8" s="151" t="str">
        <f t="shared" si="0"/>
        <v>0</v>
      </c>
      <c r="BH8" s="151">
        <f t="shared" si="0"/>
        <v>17.293222222222223</v>
      </c>
      <c r="BI8" s="150"/>
      <c r="BJ8" s="150"/>
      <c r="BK8" s="150"/>
      <c r="BL8" s="150"/>
      <c r="BM8" s="150"/>
      <c r="BN8" s="150"/>
      <c r="BO8" s="150"/>
      <c r="BP8" s="150"/>
      <c r="BQ8" s="152">
        <f t="shared" si="6"/>
        <v>0.75915083512500003</v>
      </c>
      <c r="BR8" s="150">
        <v>3</v>
      </c>
      <c r="BS8" s="150"/>
      <c r="BT8" s="152">
        <f t="shared" si="7"/>
        <v>310.55237305734721</v>
      </c>
      <c r="BU8" s="153">
        <f t="shared" si="8"/>
        <v>1497.0067998101529</v>
      </c>
      <c r="BV8" s="39">
        <f t="shared" si="9"/>
        <v>1068.9480209400001</v>
      </c>
      <c r="BW8" s="155"/>
      <c r="BX8" s="155"/>
      <c r="BY8" s="156" t="str">
        <f t="shared" si="10"/>
        <v>0</v>
      </c>
      <c r="BZ8" s="154">
        <f t="shared" si="11"/>
        <v>0</v>
      </c>
      <c r="CA8" s="154"/>
      <c r="CB8" s="154">
        <f t="shared" si="1"/>
        <v>0</v>
      </c>
      <c r="CC8" s="154"/>
      <c r="CD8" s="154"/>
      <c r="CE8" s="157">
        <f t="shared" si="2"/>
        <v>1068.9480209400001</v>
      </c>
      <c r="CF8" s="157">
        <f t="shared" si="12"/>
        <v>534.47401047000005</v>
      </c>
      <c r="CG8" s="157"/>
      <c r="CH8" s="34" t="s">
        <v>175</v>
      </c>
      <c r="CI8" s="157">
        <f t="shared" si="3"/>
        <v>2565.954820750153</v>
      </c>
      <c r="CJ8" s="158"/>
      <c r="CK8" s="159">
        <f t="shared" si="13"/>
        <v>0</v>
      </c>
      <c r="CL8" s="159">
        <f t="shared" si="14"/>
        <v>0</v>
      </c>
      <c r="CM8" s="160"/>
      <c r="CN8" s="160"/>
      <c r="CO8" s="161">
        <f>(BU8+CE8+CJ8)-CM8</f>
        <v>2565.954820750153</v>
      </c>
      <c r="CP8" s="162"/>
      <c r="CS8" s="163">
        <f>K8+P8+X8+Y8+Z8+AA8+AB8+CE8+CJ8</f>
        <v>2460.4281938075001</v>
      </c>
      <c r="CT8" s="163">
        <f>E8+AV8+AY8+AZ8+BD8+BG8+BQ8+BR8+750</f>
        <v>1510.239150835125</v>
      </c>
      <c r="CU8" s="163">
        <f t="shared" si="15"/>
        <v>950.18904297237509</v>
      </c>
      <c r="CV8" s="163">
        <f t="shared" si="16"/>
        <v>950</v>
      </c>
      <c r="CW8" s="164">
        <f t="shared" si="17"/>
        <v>0</v>
      </c>
      <c r="CY8" s="165">
        <f t="shared" si="18"/>
        <v>2565.954820750153</v>
      </c>
      <c r="DA8" s="182">
        <f t="shared" si="19"/>
        <v>2700.8681938075006</v>
      </c>
    </row>
    <row r="9" spans="2:105" s="113" customFormat="1" ht="23.25" x14ac:dyDescent="0.35">
      <c r="B9" s="113">
        <v>3324.8003000000003</v>
      </c>
      <c r="C9" s="113">
        <v>4</v>
      </c>
      <c r="D9" s="16" t="s">
        <v>88</v>
      </c>
      <c r="E9" s="170"/>
      <c r="F9" s="170"/>
      <c r="G9" s="170"/>
      <c r="H9" s="170"/>
      <c r="I9" s="170"/>
      <c r="J9" s="170"/>
      <c r="K9" s="170"/>
      <c r="L9" s="170"/>
      <c r="M9" s="170"/>
      <c r="N9" s="170"/>
      <c r="O9" s="170"/>
      <c r="P9" s="170"/>
      <c r="Q9" s="170"/>
      <c r="R9" s="170"/>
      <c r="S9" s="170"/>
      <c r="T9" s="170"/>
      <c r="U9" s="170"/>
      <c r="V9" s="170"/>
      <c r="W9" s="170"/>
      <c r="X9" s="170"/>
      <c r="Y9" s="170"/>
      <c r="Z9" s="170"/>
      <c r="AA9" s="170"/>
      <c r="AB9" s="170"/>
      <c r="AC9" s="170"/>
      <c r="AD9" s="170"/>
      <c r="AE9" s="170"/>
      <c r="AF9" s="170"/>
      <c r="AG9" s="170"/>
      <c r="AH9" s="170"/>
      <c r="AI9" s="170"/>
      <c r="AJ9" s="170"/>
      <c r="AK9" s="170"/>
      <c r="AL9" s="170"/>
      <c r="AM9" s="170"/>
      <c r="AN9" s="170"/>
      <c r="AO9" s="170"/>
      <c r="AP9" s="170"/>
      <c r="AQ9" s="170"/>
      <c r="AR9" s="170"/>
      <c r="AS9" s="170"/>
      <c r="AT9" s="170"/>
      <c r="AU9" s="170"/>
      <c r="AV9" s="170"/>
      <c r="AW9" s="170"/>
      <c r="AX9" s="170"/>
      <c r="AY9" s="170"/>
      <c r="AZ9" s="170"/>
      <c r="BA9" s="170"/>
      <c r="BB9" s="170"/>
      <c r="BC9" s="170"/>
      <c r="BD9" s="170"/>
      <c r="BE9" s="170"/>
      <c r="BF9" s="170"/>
      <c r="BG9" s="170"/>
      <c r="BH9" s="170"/>
      <c r="BI9" s="170"/>
      <c r="BJ9" s="170"/>
      <c r="BK9" s="170"/>
      <c r="BL9" s="170"/>
      <c r="BM9" s="170"/>
      <c r="BN9" s="170"/>
      <c r="BO9" s="170"/>
      <c r="BP9" s="170"/>
      <c r="BQ9" s="170"/>
      <c r="BR9" s="170"/>
      <c r="BS9" s="170"/>
      <c r="BT9" s="170"/>
      <c r="BU9" s="170"/>
      <c r="BV9" s="170"/>
      <c r="BW9" s="170"/>
      <c r="BX9" s="170"/>
      <c r="BY9" s="170"/>
      <c r="BZ9" s="170"/>
      <c r="CA9" s="170"/>
      <c r="CB9" s="170"/>
      <c r="CC9" s="170"/>
      <c r="CD9" s="170"/>
      <c r="CE9" s="170"/>
      <c r="CF9" s="170"/>
      <c r="CG9" s="170"/>
      <c r="CH9" s="34" t="s">
        <v>175</v>
      </c>
      <c r="CI9" s="170"/>
      <c r="CJ9" s="170"/>
      <c r="CK9" s="170"/>
      <c r="CL9" s="170"/>
      <c r="CM9" s="170"/>
      <c r="CN9" s="170"/>
      <c r="CO9" s="170"/>
      <c r="CP9" s="170"/>
      <c r="CQ9" s="122"/>
      <c r="CR9" s="122"/>
      <c r="CS9" s="123"/>
      <c r="CT9" s="123"/>
      <c r="CU9" s="123"/>
      <c r="CV9" s="123"/>
      <c r="CW9" s="137"/>
      <c r="CX9" s="122"/>
      <c r="CY9" s="124"/>
      <c r="DA9" s="182">
        <f t="shared" si="19"/>
        <v>0</v>
      </c>
    </row>
    <row r="10" spans="2:105" ht="23.25" x14ac:dyDescent="0.35">
      <c r="B10">
        <v>1536.4665000000002</v>
      </c>
      <c r="C10">
        <v>5</v>
      </c>
      <c r="D10" s="32" t="s">
        <v>89</v>
      </c>
      <c r="E10" s="166">
        <v>609</v>
      </c>
      <c r="F10" s="24"/>
      <c r="G10" s="22"/>
      <c r="H10" s="22"/>
      <c r="I10" s="22"/>
      <c r="J10" s="22"/>
      <c r="K10" s="129">
        <f>'مارس 2022'!K10*107%</f>
        <v>1759.1004958500005</v>
      </c>
      <c r="L10" s="22"/>
      <c r="M10" s="26"/>
      <c r="N10" s="22"/>
      <c r="O10" s="22"/>
      <c r="P10" s="22">
        <f t="shared" si="4"/>
        <v>263.86507437750004</v>
      </c>
      <c r="Q10" s="130">
        <f>'مارس 2022'!Q10*110%</f>
        <v>155.63900000000001</v>
      </c>
      <c r="R10" s="22"/>
      <c r="S10" s="25"/>
      <c r="T10" s="25"/>
      <c r="U10" s="25">
        <v>70.73</v>
      </c>
      <c r="V10" s="25">
        <v>78.94</v>
      </c>
      <c r="W10" s="22">
        <v>94.69</v>
      </c>
      <c r="X10" s="22">
        <v>40.26</v>
      </c>
      <c r="Y10" s="22">
        <v>71.797499999999999</v>
      </c>
      <c r="Z10" s="22">
        <f t="shared" si="5"/>
        <v>92.187990000000013</v>
      </c>
      <c r="AA10" s="22">
        <f>'مارس 2022'!K10*8%</f>
        <v>131.52153240000004</v>
      </c>
      <c r="AB10" s="22">
        <v>190</v>
      </c>
      <c r="AC10" s="25">
        <v>10</v>
      </c>
      <c r="AD10" s="22"/>
      <c r="AE10" s="22"/>
      <c r="AF10" s="22">
        <v>10</v>
      </c>
      <c r="AG10" s="22"/>
      <c r="AH10" s="22"/>
      <c r="AI10" s="22"/>
      <c r="AJ10" s="22"/>
      <c r="AK10" s="22">
        <f t="shared" si="20"/>
        <v>2968.731592627501</v>
      </c>
      <c r="AL10" s="15"/>
      <c r="AM10" s="15"/>
      <c r="AN10" s="15"/>
      <c r="AO10" s="15"/>
      <c r="AP10" s="15"/>
      <c r="AQ10" s="15"/>
      <c r="AR10" s="15"/>
      <c r="AS10" s="15"/>
      <c r="AT10" s="15">
        <v>5</v>
      </c>
      <c r="AU10" s="15">
        <v>0</v>
      </c>
      <c r="AV10" s="17">
        <v>528</v>
      </c>
      <c r="AW10" s="17"/>
      <c r="AX10" s="18">
        <v>60.166666666666664</v>
      </c>
      <c r="AY10" s="18"/>
      <c r="AZ10" s="18"/>
      <c r="BA10" s="18">
        <v>0.5</v>
      </c>
      <c r="BB10" s="18">
        <v>3</v>
      </c>
      <c r="BC10" s="18"/>
      <c r="BD10" s="18">
        <v>0</v>
      </c>
      <c r="BE10" s="18"/>
      <c r="BF10" s="18"/>
      <c r="BG10" s="18">
        <f t="shared" si="0"/>
        <v>190.56922038375004</v>
      </c>
      <c r="BH10" s="18">
        <f t="shared" si="0"/>
        <v>155.63900000000001</v>
      </c>
      <c r="BI10" s="18"/>
      <c r="BJ10" s="18"/>
      <c r="BK10" s="18"/>
      <c r="BL10" s="18"/>
      <c r="BM10" s="18"/>
      <c r="BN10" s="18"/>
      <c r="BO10" s="18"/>
      <c r="BP10" s="18"/>
      <c r="BQ10" s="19">
        <f t="shared" si="6"/>
        <v>1.2746137591250004</v>
      </c>
      <c r="BR10" s="18">
        <v>3</v>
      </c>
      <c r="BS10" s="18"/>
      <c r="BT10" s="19">
        <f t="shared" si="7"/>
        <v>942.14950080954168</v>
      </c>
      <c r="BU10" s="34">
        <f t="shared" si="8"/>
        <v>2026.5820918179593</v>
      </c>
      <c r="BV10" s="39">
        <f t="shared" si="9"/>
        <v>2110.9205950200003</v>
      </c>
      <c r="BW10" s="36"/>
      <c r="BX10" s="36"/>
      <c r="BY10" s="37" t="str">
        <f t="shared" si="10"/>
        <v>0</v>
      </c>
      <c r="BZ10" s="39">
        <f t="shared" si="11"/>
        <v>0</v>
      </c>
      <c r="CA10" s="39"/>
      <c r="CB10" s="39">
        <f t="shared" si="1"/>
        <v>0</v>
      </c>
      <c r="CC10" s="39">
        <v>297.91000000000003</v>
      </c>
      <c r="CD10" s="39"/>
      <c r="CE10" s="34">
        <f t="shared" si="2"/>
        <v>1813.0105950200002</v>
      </c>
      <c r="CF10" s="34">
        <f t="shared" si="12"/>
        <v>906.5052975100001</v>
      </c>
      <c r="CG10" s="34"/>
      <c r="CH10" s="34" t="s">
        <v>175</v>
      </c>
      <c r="CI10" s="34">
        <f t="shared" si="3"/>
        <v>3839.5926868379593</v>
      </c>
      <c r="CJ10" s="42"/>
      <c r="CK10" s="133">
        <f t="shared" si="13"/>
        <v>0</v>
      </c>
      <c r="CL10" s="133">
        <f t="shared" si="14"/>
        <v>0</v>
      </c>
      <c r="CM10" s="44"/>
      <c r="CN10" s="44"/>
      <c r="CO10" s="40">
        <f t="shared" ref="CO10:CO33" si="21">(BU10+CE10+CJ10)-CM10</f>
        <v>3839.5926868379593</v>
      </c>
      <c r="CP10" s="9"/>
      <c r="CS10" s="167">
        <f t="shared" ref="CS10:CS45" si="22">K10+P10+X10+Y10+Z10+AA10+AB10+CE10+CJ10</f>
        <v>4361.7431876475011</v>
      </c>
      <c r="CT10" s="167">
        <f t="shared" ref="CT10:CT33" si="23">E10+AV10+AY10+AZ10+BD10+BG10+BQ10+BR10+750</f>
        <v>2081.843834142875</v>
      </c>
      <c r="CU10" s="167">
        <f t="shared" si="15"/>
        <v>2279.8993535046261</v>
      </c>
      <c r="CV10" s="167">
        <f t="shared" si="16"/>
        <v>2270</v>
      </c>
      <c r="CW10" s="168">
        <f t="shared" si="17"/>
        <v>25.5</v>
      </c>
      <c r="CY10" s="169">
        <f t="shared" si="18"/>
        <v>3814.0926868379593</v>
      </c>
      <c r="DA10" s="182">
        <f t="shared" si="19"/>
        <v>4626.1031876475008</v>
      </c>
    </row>
    <row r="11" spans="2:105" ht="23.25" x14ac:dyDescent="0.35">
      <c r="B11">
        <v>1936.7855999999999</v>
      </c>
      <c r="C11">
        <v>6</v>
      </c>
      <c r="D11" s="33" t="s">
        <v>90</v>
      </c>
      <c r="E11" s="28">
        <v>646.03</v>
      </c>
      <c r="F11" s="29"/>
      <c r="G11" s="27"/>
      <c r="H11" s="27"/>
      <c r="I11" s="27"/>
      <c r="J11" s="27"/>
      <c r="K11" s="129">
        <f>'مارس 2022'!K11*107%</f>
        <v>2217.4258334400001</v>
      </c>
      <c r="L11" s="27"/>
      <c r="M11" s="31"/>
      <c r="N11" s="27"/>
      <c r="O11" s="27"/>
      <c r="P11" s="22">
        <f t="shared" si="4"/>
        <v>332.61387501600001</v>
      </c>
      <c r="Q11" s="130">
        <f>'مارس 2022'!Q11*110%</f>
        <v>155.63900000000001</v>
      </c>
      <c r="R11" s="27"/>
      <c r="S11" s="30"/>
      <c r="T11" s="30"/>
      <c r="U11" s="30">
        <v>89.99</v>
      </c>
      <c r="V11" s="30">
        <v>100.44</v>
      </c>
      <c r="W11" s="27">
        <v>119.89</v>
      </c>
      <c r="X11" s="27">
        <v>50.75</v>
      </c>
      <c r="Y11" s="27">
        <v>90.504000000000005</v>
      </c>
      <c r="Z11" s="22">
        <f t="shared" si="5"/>
        <v>116.20713599999999</v>
      </c>
      <c r="AA11" s="22">
        <f>'مارس 2022'!K11*8%</f>
        <v>165.78884736000001</v>
      </c>
      <c r="AB11" s="27">
        <v>190</v>
      </c>
      <c r="AC11" s="30">
        <v>10</v>
      </c>
      <c r="AD11" s="27"/>
      <c r="AE11" s="27"/>
      <c r="AF11" s="22">
        <v>10</v>
      </c>
      <c r="AG11" s="27"/>
      <c r="AH11" s="27"/>
      <c r="AI11" s="27"/>
      <c r="AJ11" s="27"/>
      <c r="AK11" s="27">
        <f t="shared" si="20"/>
        <v>3649.2486918159998</v>
      </c>
      <c r="AL11" s="16"/>
      <c r="AM11" s="16"/>
      <c r="AN11" s="16"/>
      <c r="AO11" s="16"/>
      <c r="AP11" s="16"/>
      <c r="AQ11" s="16"/>
      <c r="AR11" s="16"/>
      <c r="AS11" s="16"/>
      <c r="AT11" s="15">
        <v>20</v>
      </c>
      <c r="AU11" s="15">
        <v>15</v>
      </c>
      <c r="AV11" s="20">
        <v>671</v>
      </c>
      <c r="AW11" s="20"/>
      <c r="AX11" s="21">
        <v>115.44</v>
      </c>
      <c r="AY11" s="21"/>
      <c r="AZ11" s="21"/>
      <c r="BA11" s="21">
        <v>0.5</v>
      </c>
      <c r="BB11" s="21">
        <v>3</v>
      </c>
      <c r="BC11" s="21"/>
      <c r="BD11" s="21">
        <v>0</v>
      </c>
      <c r="BE11" s="21"/>
      <c r="BF11" s="21"/>
      <c r="BG11" s="18" t="str">
        <f t="shared" si="0"/>
        <v>0</v>
      </c>
      <c r="BH11" s="18">
        <f t="shared" si="0"/>
        <v>25.939833333333333</v>
      </c>
      <c r="BI11" s="21"/>
      <c r="BJ11" s="21"/>
      <c r="BK11" s="21"/>
      <c r="BL11" s="21"/>
      <c r="BM11" s="21"/>
      <c r="BN11" s="21"/>
      <c r="BO11" s="21"/>
      <c r="BP11" s="21"/>
      <c r="BQ11" s="19">
        <f t="shared" si="6"/>
        <v>1.5804979083999999</v>
      </c>
      <c r="BR11" s="21">
        <v>5</v>
      </c>
      <c r="BS11" s="21"/>
      <c r="BT11" s="19">
        <f t="shared" si="7"/>
        <v>822.46033124173346</v>
      </c>
      <c r="BU11" s="35">
        <f t="shared" si="8"/>
        <v>2826.7883605742663</v>
      </c>
      <c r="BV11" s="39">
        <f t="shared" si="9"/>
        <v>2660.9110001280001</v>
      </c>
      <c r="BW11" s="38"/>
      <c r="BX11" s="38"/>
      <c r="BY11" s="37" t="str">
        <f t="shared" si="10"/>
        <v>0</v>
      </c>
      <c r="BZ11" s="39">
        <f t="shared" si="11"/>
        <v>0</v>
      </c>
      <c r="CA11" s="39"/>
      <c r="CB11" s="39">
        <f t="shared" si="1"/>
        <v>0</v>
      </c>
      <c r="CC11" s="39"/>
      <c r="CD11" s="39"/>
      <c r="CE11" s="34">
        <f t="shared" si="2"/>
        <v>2660.9110001280001</v>
      </c>
      <c r="CF11" s="34">
        <f t="shared" si="12"/>
        <v>1330.455500064</v>
      </c>
      <c r="CG11" s="34"/>
      <c r="CH11" s="34" t="s">
        <v>175</v>
      </c>
      <c r="CI11" s="34">
        <f t="shared" si="3"/>
        <v>5487.6993607022669</v>
      </c>
      <c r="CJ11" s="43"/>
      <c r="CK11" s="133">
        <f t="shared" si="13"/>
        <v>0</v>
      </c>
      <c r="CL11" s="133">
        <f t="shared" si="14"/>
        <v>0</v>
      </c>
      <c r="CM11" s="44"/>
      <c r="CN11" s="44"/>
      <c r="CO11" s="40">
        <f t="shared" si="21"/>
        <v>5487.6993607022669</v>
      </c>
      <c r="CP11" s="1"/>
      <c r="CS11" s="59">
        <f t="shared" si="22"/>
        <v>5824.200691944</v>
      </c>
      <c r="CT11" s="59">
        <f t="shared" si="23"/>
        <v>2073.6104979084002</v>
      </c>
      <c r="CU11" s="59">
        <f t="shared" si="15"/>
        <v>3750.5901940355998</v>
      </c>
      <c r="CV11" s="59">
        <f t="shared" si="16"/>
        <v>3750</v>
      </c>
      <c r="CW11" s="136">
        <f t="shared" si="17"/>
        <v>156.25</v>
      </c>
      <c r="CY11" s="63">
        <f t="shared" si="18"/>
        <v>5331.4493607022669</v>
      </c>
      <c r="DA11" s="182">
        <f t="shared" si="19"/>
        <v>6154.5206919439997</v>
      </c>
    </row>
    <row r="12" spans="2:105" ht="23.25" x14ac:dyDescent="0.35">
      <c r="B12">
        <v>1852.0523000000003</v>
      </c>
      <c r="C12">
        <v>7</v>
      </c>
      <c r="D12" s="33" t="s">
        <v>91</v>
      </c>
      <c r="E12" s="28">
        <v>703.74</v>
      </c>
      <c r="F12" s="29"/>
      <c r="G12" s="27"/>
      <c r="H12" s="27"/>
      <c r="I12" s="27"/>
      <c r="J12" s="27"/>
      <c r="K12" s="129">
        <f>'مارس 2022'!K12*107%</f>
        <v>2120.4146782700004</v>
      </c>
      <c r="L12" s="27"/>
      <c r="M12" s="31"/>
      <c r="N12" s="27"/>
      <c r="O12" s="27"/>
      <c r="P12" s="22">
        <f t="shared" si="4"/>
        <v>318.06220174050003</v>
      </c>
      <c r="Q12" s="130">
        <f>'مارس 2022'!Q12*110%</f>
        <v>155.63900000000001</v>
      </c>
      <c r="R12" s="27"/>
      <c r="S12" s="30"/>
      <c r="T12" s="30"/>
      <c r="U12" s="30">
        <v>79.61</v>
      </c>
      <c r="V12" s="30">
        <v>89.13</v>
      </c>
      <c r="W12" s="27">
        <v>107.16</v>
      </c>
      <c r="X12" s="27">
        <v>48.52</v>
      </c>
      <c r="Y12" s="27">
        <v>86.544500000000014</v>
      </c>
      <c r="Z12" s="22">
        <f t="shared" si="5"/>
        <v>111.12313800000001</v>
      </c>
      <c r="AA12" s="22">
        <f>'مارس 2022'!K12*8%</f>
        <v>158.53567688000004</v>
      </c>
      <c r="AB12" s="27">
        <v>190</v>
      </c>
      <c r="AC12" s="30">
        <v>10</v>
      </c>
      <c r="AD12" s="27"/>
      <c r="AE12" s="27"/>
      <c r="AF12" s="22">
        <v>10</v>
      </c>
      <c r="AG12" s="27"/>
      <c r="AH12" s="27"/>
      <c r="AI12" s="27"/>
      <c r="AJ12" s="27"/>
      <c r="AK12" s="27">
        <f t="shared" si="20"/>
        <v>3484.7391948905006</v>
      </c>
      <c r="AL12" s="16"/>
      <c r="AM12" s="16"/>
      <c r="AN12" s="16"/>
      <c r="AO12" s="16"/>
      <c r="AP12" s="16"/>
      <c r="AQ12" s="16"/>
      <c r="AR12" s="16"/>
      <c r="AS12" s="16"/>
      <c r="AT12" s="15">
        <v>20</v>
      </c>
      <c r="AU12" s="15">
        <v>15</v>
      </c>
      <c r="AV12" s="20">
        <v>649</v>
      </c>
      <c r="AW12" s="20"/>
      <c r="AX12" s="21">
        <v>143.33333333333334</v>
      </c>
      <c r="AY12" s="21"/>
      <c r="AZ12" s="21"/>
      <c r="BA12" s="21">
        <v>0.5</v>
      </c>
      <c r="BB12" s="21">
        <v>3</v>
      </c>
      <c r="BC12" s="21"/>
      <c r="BD12" s="21">
        <v>0</v>
      </c>
      <c r="BE12" s="21"/>
      <c r="BF12" s="21"/>
      <c r="BG12" s="18" t="str">
        <f t="shared" si="0"/>
        <v>0</v>
      </c>
      <c r="BH12" s="18">
        <f t="shared" si="0"/>
        <v>25.939833333333333</v>
      </c>
      <c r="BI12" s="21"/>
      <c r="BJ12" s="21"/>
      <c r="BK12" s="21"/>
      <c r="BL12" s="21"/>
      <c r="BM12" s="21"/>
      <c r="BN12" s="21"/>
      <c r="BO12" s="21"/>
      <c r="BP12" s="21"/>
      <c r="BQ12" s="19">
        <f t="shared" si="6"/>
        <v>1.5055189965750004</v>
      </c>
      <c r="BR12" s="21">
        <v>5</v>
      </c>
      <c r="BS12" s="21"/>
      <c r="BT12" s="19">
        <f t="shared" si="7"/>
        <v>828.27868566324173</v>
      </c>
      <c r="BU12" s="35">
        <f t="shared" si="8"/>
        <v>2656.4605092272586</v>
      </c>
      <c r="BV12" s="39">
        <f t="shared" si="9"/>
        <v>2544.4976139240002</v>
      </c>
      <c r="BW12" s="38"/>
      <c r="BX12" s="38"/>
      <c r="BY12" s="37" t="str">
        <f t="shared" si="10"/>
        <v>0</v>
      </c>
      <c r="BZ12" s="39">
        <f t="shared" si="11"/>
        <v>0</v>
      </c>
      <c r="CA12" s="39"/>
      <c r="CB12" s="39">
        <f t="shared" si="1"/>
        <v>0</v>
      </c>
      <c r="CC12" s="39"/>
      <c r="CD12" s="39"/>
      <c r="CE12" s="34">
        <f t="shared" si="2"/>
        <v>2544.4976139240002</v>
      </c>
      <c r="CF12" s="34">
        <f t="shared" si="12"/>
        <v>1272.2488069620001</v>
      </c>
      <c r="CG12" s="34"/>
      <c r="CH12" s="34" t="s">
        <v>175</v>
      </c>
      <c r="CI12" s="34">
        <f t="shared" si="3"/>
        <v>5200.9581231512584</v>
      </c>
      <c r="CJ12" s="43"/>
      <c r="CK12" s="133">
        <f t="shared" si="13"/>
        <v>0</v>
      </c>
      <c r="CL12" s="133">
        <f t="shared" si="14"/>
        <v>0</v>
      </c>
      <c r="CM12" s="44"/>
      <c r="CN12" s="44"/>
      <c r="CO12" s="40">
        <f t="shared" si="21"/>
        <v>5200.9581231512584</v>
      </c>
      <c r="CP12" s="1"/>
      <c r="CS12" s="59">
        <f t="shared" si="22"/>
        <v>5577.6978088145006</v>
      </c>
      <c r="CT12" s="59">
        <f t="shared" si="23"/>
        <v>2109.2455189965749</v>
      </c>
      <c r="CU12" s="59">
        <f t="shared" si="15"/>
        <v>3468.4522898179257</v>
      </c>
      <c r="CV12" s="59">
        <f t="shared" si="16"/>
        <v>3460</v>
      </c>
      <c r="CW12" s="136">
        <f t="shared" si="17"/>
        <v>127.25</v>
      </c>
      <c r="CY12" s="63">
        <f t="shared" si="18"/>
        <v>5073.7081231512584</v>
      </c>
      <c r="DA12" s="182">
        <f t="shared" si="19"/>
        <v>5873.5978088145002</v>
      </c>
    </row>
    <row r="13" spans="2:105" ht="23.25" x14ac:dyDescent="0.35">
      <c r="B13">
        <v>1850.6827000000001</v>
      </c>
      <c r="C13">
        <v>8</v>
      </c>
      <c r="D13" s="33" t="s">
        <v>92</v>
      </c>
      <c r="E13" s="28">
        <v>683.06</v>
      </c>
      <c r="F13" s="29"/>
      <c r="G13" s="27"/>
      <c r="H13" s="27"/>
      <c r="I13" s="27"/>
      <c r="J13" s="27"/>
      <c r="K13" s="129">
        <f>'مارس 2022'!K13*107%</f>
        <v>2118.8466232300002</v>
      </c>
      <c r="L13" s="27"/>
      <c r="M13" s="31"/>
      <c r="N13" s="27"/>
      <c r="O13" s="27"/>
      <c r="P13" s="22">
        <f t="shared" si="4"/>
        <v>317.82699348450001</v>
      </c>
      <c r="Q13" s="130">
        <f>'مارس 2022'!Q13*110%</f>
        <v>155.63900000000001</v>
      </c>
      <c r="R13" s="27"/>
      <c r="S13" s="30"/>
      <c r="T13" s="30"/>
      <c r="U13" s="30">
        <v>79.81</v>
      </c>
      <c r="V13" s="30">
        <v>89.11</v>
      </c>
      <c r="W13" s="27">
        <v>106.96</v>
      </c>
      <c r="X13" s="27">
        <v>48.49</v>
      </c>
      <c r="Y13" s="27">
        <v>86.480500000000006</v>
      </c>
      <c r="Z13" s="22">
        <f t="shared" si="5"/>
        <v>111.04096199999999</v>
      </c>
      <c r="AA13" s="22">
        <f>'مارس 2022'!K13*8%</f>
        <v>158.41843912000002</v>
      </c>
      <c r="AB13" s="27">
        <v>190</v>
      </c>
      <c r="AC13" s="30">
        <v>10</v>
      </c>
      <c r="AD13" s="27"/>
      <c r="AE13" s="27"/>
      <c r="AF13" s="22">
        <v>10</v>
      </c>
      <c r="AG13" s="27"/>
      <c r="AH13" s="27"/>
      <c r="AI13" s="27">
        <v>5.5</v>
      </c>
      <c r="AJ13" s="27"/>
      <c r="AK13" s="27">
        <f t="shared" si="20"/>
        <v>3488.1225178345003</v>
      </c>
      <c r="AL13" s="16"/>
      <c r="AM13" s="16"/>
      <c r="AN13" s="16"/>
      <c r="AO13" s="16"/>
      <c r="AP13" s="16"/>
      <c r="AQ13" s="16"/>
      <c r="AR13" s="16"/>
      <c r="AS13" s="16"/>
      <c r="AT13" s="15">
        <v>28</v>
      </c>
      <c r="AU13" s="15">
        <v>26</v>
      </c>
      <c r="AV13" s="20">
        <v>649</v>
      </c>
      <c r="AW13" s="20"/>
      <c r="AX13" s="21">
        <v>112.59166666666665</v>
      </c>
      <c r="AY13" s="21"/>
      <c r="AZ13" s="21"/>
      <c r="BA13" s="21">
        <v>0.5</v>
      </c>
      <c r="BB13" s="21">
        <v>3</v>
      </c>
      <c r="BC13" s="21"/>
      <c r="BD13" s="21">
        <v>0</v>
      </c>
      <c r="BE13" s="21"/>
      <c r="BF13" s="21"/>
      <c r="BG13" s="18" t="str">
        <f t="shared" si="0"/>
        <v>0</v>
      </c>
      <c r="BH13" s="18" t="str">
        <f t="shared" si="0"/>
        <v>0</v>
      </c>
      <c r="BI13" s="21"/>
      <c r="BJ13" s="21"/>
      <c r="BK13" s="21"/>
      <c r="BL13" s="21"/>
      <c r="BM13" s="21"/>
      <c r="BN13" s="21"/>
      <c r="BO13" s="21"/>
      <c r="BP13" s="21"/>
      <c r="BQ13" s="19">
        <f t="shared" si="6"/>
        <v>1.5073282621750002</v>
      </c>
      <c r="BR13" s="21">
        <v>3</v>
      </c>
      <c r="BS13" s="21"/>
      <c r="BT13" s="19">
        <f t="shared" si="7"/>
        <v>769.59899492884165</v>
      </c>
      <c r="BU13" s="35">
        <f t="shared" si="8"/>
        <v>2718.5235229056589</v>
      </c>
      <c r="BV13" s="39">
        <f t="shared" si="9"/>
        <v>2542.6159478760001</v>
      </c>
      <c r="BW13" s="38"/>
      <c r="BX13" s="38"/>
      <c r="BY13" s="37" t="str">
        <f t="shared" si="10"/>
        <v>0</v>
      </c>
      <c r="BZ13" s="39">
        <f t="shared" si="11"/>
        <v>0</v>
      </c>
      <c r="CA13" s="39"/>
      <c r="CB13" s="39">
        <f t="shared" si="1"/>
        <v>0</v>
      </c>
      <c r="CC13" s="39"/>
      <c r="CD13" s="39"/>
      <c r="CE13" s="34">
        <f t="shared" si="2"/>
        <v>2542.6159478760001</v>
      </c>
      <c r="CF13" s="34">
        <f t="shared" si="12"/>
        <v>1271.307973938</v>
      </c>
      <c r="CG13" s="34"/>
      <c r="CH13" s="34" t="s">
        <v>175</v>
      </c>
      <c r="CI13" s="34">
        <f t="shared" si="3"/>
        <v>5261.1394707816589</v>
      </c>
      <c r="CJ13" s="43"/>
      <c r="CK13" s="133">
        <f t="shared" si="13"/>
        <v>0</v>
      </c>
      <c r="CL13" s="133">
        <f t="shared" si="14"/>
        <v>0</v>
      </c>
      <c r="CM13" s="44"/>
      <c r="CN13" s="44"/>
      <c r="CO13" s="40">
        <f t="shared" si="21"/>
        <v>5261.1394707816589</v>
      </c>
      <c r="CP13" s="1"/>
      <c r="CS13" s="59">
        <f t="shared" si="22"/>
        <v>5573.7194657105001</v>
      </c>
      <c r="CT13" s="59">
        <f t="shared" si="23"/>
        <v>2086.5673282621747</v>
      </c>
      <c r="CU13" s="59">
        <f t="shared" si="15"/>
        <v>3487.1521374483254</v>
      </c>
      <c r="CV13" s="59">
        <f t="shared" si="16"/>
        <v>3480</v>
      </c>
      <c r="CW13" s="136">
        <f t="shared" si="17"/>
        <v>129.25</v>
      </c>
      <c r="CY13" s="63">
        <f t="shared" si="18"/>
        <v>5131.8894707816589</v>
      </c>
      <c r="DA13" s="182">
        <f t="shared" si="19"/>
        <v>5875.0994657105002</v>
      </c>
    </row>
    <row r="14" spans="2:105" ht="23.25" x14ac:dyDescent="0.35">
      <c r="B14">
        <v>1759.8397000000002</v>
      </c>
      <c r="C14">
        <v>9</v>
      </c>
      <c r="D14" s="33" t="s">
        <v>77</v>
      </c>
      <c r="E14" s="28">
        <v>650.36</v>
      </c>
      <c r="F14" s="29"/>
      <c r="G14" s="27"/>
      <c r="H14" s="27"/>
      <c r="I14" s="27"/>
      <c r="J14" s="27"/>
      <c r="K14" s="129">
        <f>'مارس 2022'!K14*107%</f>
        <v>2014.8404725300004</v>
      </c>
      <c r="L14" s="27"/>
      <c r="M14" s="31"/>
      <c r="N14" s="27"/>
      <c r="O14" s="27"/>
      <c r="P14" s="22">
        <f t="shared" si="4"/>
        <v>302.22607087950007</v>
      </c>
      <c r="Q14" s="130">
        <f>'مارس 2022'!Q14*110%</f>
        <v>155.63900000000001</v>
      </c>
      <c r="R14" s="27"/>
      <c r="S14" s="30"/>
      <c r="T14" s="30"/>
      <c r="U14" s="30">
        <v>75.92</v>
      </c>
      <c r="V14" s="30">
        <v>84.75</v>
      </c>
      <c r="W14" s="27">
        <v>101.7</v>
      </c>
      <c r="X14" s="27">
        <v>46.11</v>
      </c>
      <c r="Y14" s="27">
        <v>82.235500000000002</v>
      </c>
      <c r="Z14" s="22">
        <f t="shared" si="5"/>
        <v>105.59038200000001</v>
      </c>
      <c r="AA14" s="22">
        <f>'مارس 2022'!K14*8%</f>
        <v>150.64227832000003</v>
      </c>
      <c r="AB14" s="27">
        <v>190</v>
      </c>
      <c r="AC14" s="30">
        <v>10</v>
      </c>
      <c r="AD14" s="27"/>
      <c r="AE14" s="27"/>
      <c r="AF14" s="22">
        <v>10</v>
      </c>
      <c r="AG14" s="27"/>
      <c r="AH14" s="27"/>
      <c r="AI14" s="27">
        <v>5.5</v>
      </c>
      <c r="AJ14" s="27"/>
      <c r="AK14" s="27">
        <f t="shared" si="20"/>
        <v>3335.1537037295002</v>
      </c>
      <c r="AL14" s="16"/>
      <c r="AM14" s="16"/>
      <c r="AN14" s="16"/>
      <c r="AO14" s="16"/>
      <c r="AP14" s="16"/>
      <c r="AQ14" s="16"/>
      <c r="AR14" s="16"/>
      <c r="AS14" s="16"/>
      <c r="AT14" s="15">
        <v>20</v>
      </c>
      <c r="AU14" s="15">
        <v>15</v>
      </c>
      <c r="AV14" s="20">
        <v>627</v>
      </c>
      <c r="AW14" s="20"/>
      <c r="AX14" s="21">
        <v>131.30799999999994</v>
      </c>
      <c r="AY14" s="21">
        <v>4.62</v>
      </c>
      <c r="AZ14" s="21"/>
      <c r="BA14" s="21">
        <v>0.5</v>
      </c>
      <c r="BB14" s="21">
        <v>3</v>
      </c>
      <c r="BC14" s="21"/>
      <c r="BD14" s="21">
        <v>0</v>
      </c>
      <c r="BE14" s="21"/>
      <c r="BF14" s="21"/>
      <c r="BG14" s="18" t="str">
        <f t="shared" si="0"/>
        <v>0</v>
      </c>
      <c r="BH14" s="18">
        <f t="shared" si="0"/>
        <v>25.939833333333333</v>
      </c>
      <c r="BI14" s="21"/>
      <c r="BJ14" s="21"/>
      <c r="BK14" s="21"/>
      <c r="BL14" s="21"/>
      <c r="BM14" s="21"/>
      <c r="BN14" s="21"/>
      <c r="BO14" s="21"/>
      <c r="BP14" s="21"/>
      <c r="BQ14" s="19">
        <f t="shared" si="6"/>
        <v>1.438644316425</v>
      </c>
      <c r="BR14" s="21">
        <v>3</v>
      </c>
      <c r="BS14" s="21"/>
      <c r="BT14" s="19">
        <f t="shared" si="7"/>
        <v>796.80647764975834</v>
      </c>
      <c r="BU14" s="35">
        <f t="shared" si="8"/>
        <v>2538.3472260797416</v>
      </c>
      <c r="BV14" s="39">
        <f t="shared" si="9"/>
        <v>2417.8085670360006</v>
      </c>
      <c r="BW14" s="38"/>
      <c r="BX14" s="38"/>
      <c r="BY14" s="37" t="str">
        <f t="shared" si="10"/>
        <v>0</v>
      </c>
      <c r="BZ14" s="39">
        <f t="shared" si="11"/>
        <v>0</v>
      </c>
      <c r="CA14" s="39"/>
      <c r="CB14" s="39">
        <f t="shared" si="1"/>
        <v>0</v>
      </c>
      <c r="CC14" s="39"/>
      <c r="CD14" s="39"/>
      <c r="CE14" s="34">
        <f t="shared" si="2"/>
        <v>2417.8085670360006</v>
      </c>
      <c r="CF14" s="34">
        <f t="shared" si="12"/>
        <v>1208.9042835180003</v>
      </c>
      <c r="CG14" s="34"/>
      <c r="CH14" s="34" t="s">
        <v>175</v>
      </c>
      <c r="CI14" s="34">
        <f t="shared" si="3"/>
        <v>4956.1557931157422</v>
      </c>
      <c r="CJ14" s="43"/>
      <c r="CK14" s="133">
        <f t="shared" si="13"/>
        <v>0</v>
      </c>
      <c r="CL14" s="133">
        <f t="shared" si="14"/>
        <v>0</v>
      </c>
      <c r="CM14" s="44"/>
      <c r="CN14" s="44"/>
      <c r="CO14" s="40">
        <f t="shared" si="21"/>
        <v>4956.1557931157422</v>
      </c>
      <c r="CP14" s="1"/>
      <c r="CS14" s="59">
        <f t="shared" si="22"/>
        <v>5309.4532707655007</v>
      </c>
      <c r="CT14" s="59">
        <f t="shared" si="23"/>
        <v>2036.4186443164251</v>
      </c>
      <c r="CU14" s="59">
        <f t="shared" si="15"/>
        <v>3273.0346264490754</v>
      </c>
      <c r="CV14" s="59">
        <f t="shared" si="16"/>
        <v>3270</v>
      </c>
      <c r="CW14" s="136">
        <f t="shared" si="17"/>
        <v>108.25</v>
      </c>
      <c r="CY14" s="63">
        <f t="shared" si="18"/>
        <v>4847.9057931157422</v>
      </c>
      <c r="DA14" s="182">
        <f t="shared" si="19"/>
        <v>5597.3232707655006</v>
      </c>
    </row>
    <row r="15" spans="2:105" ht="23.25" x14ac:dyDescent="0.35">
      <c r="B15">
        <v>1647.7679000000001</v>
      </c>
      <c r="C15">
        <v>10</v>
      </c>
      <c r="D15" s="33" t="s">
        <v>93</v>
      </c>
      <c r="E15" s="28">
        <v>648.22</v>
      </c>
      <c r="F15" s="29"/>
      <c r="G15" s="27"/>
      <c r="H15" s="27"/>
      <c r="I15" s="27"/>
      <c r="J15" s="27"/>
      <c r="K15" s="129">
        <f>'مارس 2022'!K15*107%</f>
        <v>1886.5294687100002</v>
      </c>
      <c r="L15" s="27"/>
      <c r="M15" s="31"/>
      <c r="N15" s="27"/>
      <c r="O15" s="27"/>
      <c r="P15" s="22">
        <f t="shared" si="4"/>
        <v>282.9794203065</v>
      </c>
      <c r="Q15" s="130">
        <f>'مارس 2022'!Q15*110%</f>
        <v>155.63900000000001</v>
      </c>
      <c r="R15" s="27"/>
      <c r="S15" s="30"/>
      <c r="T15" s="30"/>
      <c r="U15" s="30">
        <v>76.45</v>
      </c>
      <c r="V15" s="30">
        <v>85.35</v>
      </c>
      <c r="W15" s="27">
        <v>101.93</v>
      </c>
      <c r="X15" s="27">
        <v>43.17</v>
      </c>
      <c r="Y15" s="27">
        <v>76.998500000000007</v>
      </c>
      <c r="Z15" s="22">
        <f t="shared" si="5"/>
        <v>98.866073999999998</v>
      </c>
      <c r="AA15" s="22">
        <f>'مارس 2022'!K15*8%</f>
        <v>141.04893224000003</v>
      </c>
      <c r="AB15" s="27">
        <v>200</v>
      </c>
      <c r="AC15" s="30">
        <v>10</v>
      </c>
      <c r="AD15" s="27"/>
      <c r="AE15" s="27"/>
      <c r="AF15" s="22">
        <v>10</v>
      </c>
      <c r="AG15" s="27"/>
      <c r="AH15" s="27"/>
      <c r="AI15" s="27">
        <v>5.5</v>
      </c>
      <c r="AJ15" s="27"/>
      <c r="AK15" s="27">
        <f t="shared" si="20"/>
        <v>3174.4613952565001</v>
      </c>
      <c r="AL15" s="16"/>
      <c r="AM15" s="16"/>
      <c r="AN15" s="16"/>
      <c r="AO15" s="16"/>
      <c r="AP15" s="16"/>
      <c r="AQ15" s="16"/>
      <c r="AR15" s="16"/>
      <c r="AS15" s="16"/>
      <c r="AT15" s="15">
        <v>21</v>
      </c>
      <c r="AU15" s="15">
        <v>20</v>
      </c>
      <c r="AV15" s="20">
        <v>583</v>
      </c>
      <c r="AW15" s="20"/>
      <c r="AX15" s="21">
        <v>111.33333333333333</v>
      </c>
      <c r="AY15" s="21"/>
      <c r="AZ15" s="21"/>
      <c r="BA15" s="21">
        <v>0.5</v>
      </c>
      <c r="BB15" s="21">
        <v>3</v>
      </c>
      <c r="BC15" s="21"/>
      <c r="BD15" s="21">
        <v>0</v>
      </c>
      <c r="BE15" s="21"/>
      <c r="BF15" s="21"/>
      <c r="BG15" s="18" t="str">
        <f t="shared" si="0"/>
        <v>0</v>
      </c>
      <c r="BH15" s="18" t="str">
        <f t="shared" si="0"/>
        <v>0</v>
      </c>
      <c r="BI15" s="21"/>
      <c r="BJ15" s="21"/>
      <c r="BK15" s="21"/>
      <c r="BL15" s="21"/>
      <c r="BM15" s="21"/>
      <c r="BN15" s="21"/>
      <c r="BO15" s="21"/>
      <c r="BP15" s="21"/>
      <c r="BQ15" s="19">
        <f t="shared" si="6"/>
        <v>1.3679214874750001</v>
      </c>
      <c r="BR15" s="21">
        <v>3</v>
      </c>
      <c r="BS15" s="21"/>
      <c r="BT15" s="19">
        <f t="shared" si="7"/>
        <v>702.20125482080834</v>
      </c>
      <c r="BU15" s="35">
        <f t="shared" si="8"/>
        <v>2472.2601404356919</v>
      </c>
      <c r="BV15" s="39">
        <f t="shared" si="9"/>
        <v>2263.835362452</v>
      </c>
      <c r="BW15" s="38"/>
      <c r="BX15" s="38"/>
      <c r="BY15" s="37" t="str">
        <f t="shared" si="10"/>
        <v>0</v>
      </c>
      <c r="BZ15" s="39">
        <f t="shared" si="11"/>
        <v>0</v>
      </c>
      <c r="CA15" s="39"/>
      <c r="CB15" s="39">
        <f t="shared" si="1"/>
        <v>0</v>
      </c>
      <c r="CC15" s="39"/>
      <c r="CD15" s="39"/>
      <c r="CE15" s="34">
        <f t="shared" si="2"/>
        <v>2263.835362452</v>
      </c>
      <c r="CF15" s="34">
        <f t="shared" si="12"/>
        <v>1131.917681226</v>
      </c>
      <c r="CG15" s="34"/>
      <c r="CH15" s="34" t="s">
        <v>175</v>
      </c>
      <c r="CI15" s="34">
        <f t="shared" si="3"/>
        <v>4736.0955028876924</v>
      </c>
      <c r="CJ15" s="43"/>
      <c r="CK15" s="133">
        <f t="shared" si="13"/>
        <v>0</v>
      </c>
      <c r="CL15" s="133">
        <f t="shared" si="14"/>
        <v>0</v>
      </c>
      <c r="CM15" s="44"/>
      <c r="CN15" s="44"/>
      <c r="CO15" s="40">
        <f t="shared" si="21"/>
        <v>4736.0955028876924</v>
      </c>
      <c r="CP15" s="1"/>
      <c r="CS15" s="59">
        <f t="shared" si="22"/>
        <v>4993.4277577085004</v>
      </c>
      <c r="CT15" s="59">
        <f t="shared" si="23"/>
        <v>1985.5879214874751</v>
      </c>
      <c r="CU15" s="59">
        <f t="shared" si="15"/>
        <v>3007.8398362210255</v>
      </c>
      <c r="CV15" s="59">
        <f t="shared" si="16"/>
        <v>3000</v>
      </c>
      <c r="CW15" s="136">
        <f t="shared" si="17"/>
        <v>81.25</v>
      </c>
      <c r="CY15" s="63">
        <f t="shared" si="18"/>
        <v>4654.8455028876924</v>
      </c>
      <c r="DA15" s="182">
        <f t="shared" si="19"/>
        <v>5282.6577577085</v>
      </c>
    </row>
    <row r="16" spans="2:105" ht="23.25" x14ac:dyDescent="0.35">
      <c r="B16">
        <v>675.23419999999999</v>
      </c>
      <c r="C16">
        <v>12</v>
      </c>
      <c r="D16" s="33" t="s">
        <v>94</v>
      </c>
      <c r="E16" s="28">
        <v>368.01</v>
      </c>
      <c r="F16" s="29"/>
      <c r="G16" s="27"/>
      <c r="H16" s="27"/>
      <c r="I16" s="27"/>
      <c r="J16" s="27"/>
      <c r="K16" s="129">
        <f>'مارس 2022'!K16*107%</f>
        <v>773.07563558000004</v>
      </c>
      <c r="L16" s="27"/>
      <c r="M16" s="31"/>
      <c r="N16" s="27"/>
      <c r="O16" s="27"/>
      <c r="P16" s="22">
        <f t="shared" si="4"/>
        <v>115.961345337</v>
      </c>
      <c r="Q16" s="130">
        <f>'مارس 2022'!Q16*110%</f>
        <v>155.63900000000001</v>
      </c>
      <c r="R16" s="27"/>
      <c r="S16" s="30"/>
      <c r="T16" s="30"/>
      <c r="U16" s="30">
        <v>29.87</v>
      </c>
      <c r="V16" s="30">
        <v>33.520000000000003</v>
      </c>
      <c r="W16" s="27">
        <v>65</v>
      </c>
      <c r="X16" s="27">
        <v>33.74</v>
      </c>
      <c r="Y16" s="27">
        <v>31.552999999999997</v>
      </c>
      <c r="Z16" s="22">
        <f t="shared" si="5"/>
        <v>40.514052</v>
      </c>
      <c r="AA16" s="22">
        <f>'مارس 2022'!K16*8%</f>
        <v>57.80004752</v>
      </c>
      <c r="AB16" s="27">
        <v>200</v>
      </c>
      <c r="AC16" s="30">
        <v>10</v>
      </c>
      <c r="AD16" s="27"/>
      <c r="AE16" s="27"/>
      <c r="AF16" s="22">
        <v>10</v>
      </c>
      <c r="AG16" s="27"/>
      <c r="AH16" s="27"/>
      <c r="AI16" s="27">
        <v>5.5</v>
      </c>
      <c r="AJ16" s="27"/>
      <c r="AK16" s="27">
        <f t="shared" si="20"/>
        <v>1562.1730804369997</v>
      </c>
      <c r="AL16" s="16"/>
      <c r="AM16" s="16"/>
      <c r="AN16" s="16"/>
      <c r="AO16" s="16"/>
      <c r="AP16" s="16"/>
      <c r="AQ16" s="16"/>
      <c r="AR16" s="16"/>
      <c r="AS16" s="16"/>
      <c r="AT16" s="15">
        <v>24</v>
      </c>
      <c r="AU16" s="15">
        <v>17</v>
      </c>
      <c r="AV16" s="20">
        <v>253</v>
      </c>
      <c r="AW16" s="20"/>
      <c r="AX16" s="21">
        <v>0</v>
      </c>
      <c r="AY16" s="21"/>
      <c r="AZ16" s="21"/>
      <c r="BA16" s="21">
        <v>0.5</v>
      </c>
      <c r="BB16" s="21">
        <v>3</v>
      </c>
      <c r="BC16" s="21"/>
      <c r="BD16" s="21">
        <v>0</v>
      </c>
      <c r="BE16" s="21"/>
      <c r="BF16" s="21"/>
      <c r="BG16" s="18" t="str">
        <f t="shared" si="0"/>
        <v>0</v>
      </c>
      <c r="BH16" s="18">
        <f t="shared" si="0"/>
        <v>8.6466111111111115</v>
      </c>
      <c r="BI16" s="21"/>
      <c r="BJ16" s="21"/>
      <c r="BK16" s="21"/>
      <c r="BL16" s="21"/>
      <c r="BM16" s="21"/>
      <c r="BN16" s="21"/>
      <c r="BO16" s="21"/>
      <c r="BP16" s="21"/>
      <c r="BQ16" s="19">
        <f t="shared" si="6"/>
        <v>0.6452863675499998</v>
      </c>
      <c r="BR16" s="21">
        <v>3</v>
      </c>
      <c r="BS16" s="21"/>
      <c r="BT16" s="19">
        <f t="shared" si="7"/>
        <v>268.7918974786611</v>
      </c>
      <c r="BU16" s="35">
        <f t="shared" si="8"/>
        <v>1293.3811829583387</v>
      </c>
      <c r="BV16" s="39">
        <f t="shared" si="9"/>
        <v>927.69076269599998</v>
      </c>
      <c r="BW16" s="38"/>
      <c r="BX16" s="38"/>
      <c r="BY16" s="37" t="str">
        <f t="shared" si="10"/>
        <v>0</v>
      </c>
      <c r="BZ16" s="39">
        <f t="shared" si="11"/>
        <v>0</v>
      </c>
      <c r="CA16" s="39"/>
      <c r="CB16" s="39">
        <f t="shared" si="1"/>
        <v>0</v>
      </c>
      <c r="CC16" s="39"/>
      <c r="CD16" s="39"/>
      <c r="CE16" s="34">
        <f t="shared" si="2"/>
        <v>927.69076269599998</v>
      </c>
      <c r="CF16" s="34">
        <f t="shared" si="12"/>
        <v>463.84538134799999</v>
      </c>
      <c r="CG16" s="34"/>
      <c r="CH16" s="34" t="s">
        <v>175</v>
      </c>
      <c r="CI16" s="34">
        <f t="shared" si="3"/>
        <v>2221.0719456543388</v>
      </c>
      <c r="CJ16" s="43"/>
      <c r="CK16" s="133">
        <f t="shared" si="13"/>
        <v>0</v>
      </c>
      <c r="CL16" s="133">
        <f t="shared" si="14"/>
        <v>0</v>
      </c>
      <c r="CM16" s="44"/>
      <c r="CN16" s="44"/>
      <c r="CO16" s="40">
        <f t="shared" si="21"/>
        <v>2221.0719456543388</v>
      </c>
      <c r="CP16" s="1"/>
      <c r="CS16" s="59">
        <f t="shared" si="22"/>
        <v>2180.334843133</v>
      </c>
      <c r="CT16" s="59">
        <f t="shared" si="23"/>
        <v>1374.6552863675499</v>
      </c>
      <c r="CU16" s="59">
        <f t="shared" si="15"/>
        <v>805.67955676545012</v>
      </c>
      <c r="CV16" s="59">
        <f t="shared" si="16"/>
        <v>800</v>
      </c>
      <c r="CW16" s="136">
        <f t="shared" si="17"/>
        <v>0</v>
      </c>
      <c r="CY16" s="63">
        <f t="shared" si="18"/>
        <v>2221.0719456543388</v>
      </c>
      <c r="DA16" s="182">
        <f t="shared" si="19"/>
        <v>2334.2248431329999</v>
      </c>
    </row>
    <row r="17" spans="2:105" ht="23.25" x14ac:dyDescent="0.35">
      <c r="B17">
        <v>1611.9978000000001</v>
      </c>
      <c r="C17">
        <v>13</v>
      </c>
      <c r="D17" s="33" t="s">
        <v>95</v>
      </c>
      <c r="E17" s="28">
        <v>619.04999999999995</v>
      </c>
      <c r="F17" s="29"/>
      <c r="G17" s="27"/>
      <c r="H17" s="27"/>
      <c r="I17" s="27"/>
      <c r="J17" s="27"/>
      <c r="K17" s="129">
        <f>'مارس 2022'!K17*107%</f>
        <v>1845.5762812200003</v>
      </c>
      <c r="L17" s="27"/>
      <c r="M17" s="31"/>
      <c r="N17" s="27"/>
      <c r="O17" s="27"/>
      <c r="P17" s="22">
        <f t="shared" si="4"/>
        <v>276.83644218300003</v>
      </c>
      <c r="Q17" s="130">
        <f>'مارس 2022'!Q17*110%</f>
        <v>155.63900000000001</v>
      </c>
      <c r="R17" s="27"/>
      <c r="S17" s="30"/>
      <c r="T17" s="30"/>
      <c r="U17" s="30">
        <v>74.8</v>
      </c>
      <c r="V17" s="30">
        <v>83.51</v>
      </c>
      <c r="W17" s="27">
        <v>99.71</v>
      </c>
      <c r="X17" s="27">
        <v>42.23</v>
      </c>
      <c r="Y17" s="27">
        <v>75.326999999999998</v>
      </c>
      <c r="Z17" s="22">
        <f t="shared" si="5"/>
        <v>96.719868000000005</v>
      </c>
      <c r="AA17" s="22">
        <f>'مارس 2022'!K17*8%</f>
        <v>137.98701168000002</v>
      </c>
      <c r="AB17" s="27">
        <v>200</v>
      </c>
      <c r="AC17" s="30">
        <v>10</v>
      </c>
      <c r="AD17" s="27"/>
      <c r="AE17" s="27"/>
      <c r="AF17" s="22">
        <v>10</v>
      </c>
      <c r="AG17" s="27"/>
      <c r="AH17" s="27"/>
      <c r="AI17" s="27">
        <v>5.5</v>
      </c>
      <c r="AJ17" s="27"/>
      <c r="AK17" s="27">
        <f t="shared" si="20"/>
        <v>3113.8356030830009</v>
      </c>
      <c r="AL17" s="16"/>
      <c r="AM17" s="16"/>
      <c r="AN17" s="16"/>
      <c r="AO17" s="16"/>
      <c r="AP17" s="16"/>
      <c r="AQ17" s="16"/>
      <c r="AR17" s="16"/>
      <c r="AS17" s="16"/>
      <c r="AT17" s="15">
        <v>28</v>
      </c>
      <c r="AU17" s="15">
        <v>26</v>
      </c>
      <c r="AV17" s="20">
        <v>572</v>
      </c>
      <c r="AW17" s="20"/>
      <c r="AX17" s="21">
        <v>111.66666666666667</v>
      </c>
      <c r="AY17" s="21"/>
      <c r="AZ17" s="21"/>
      <c r="BA17" s="21">
        <v>0.5</v>
      </c>
      <c r="BB17" s="21">
        <v>3</v>
      </c>
      <c r="BC17" s="21"/>
      <c r="BD17" s="21">
        <v>0</v>
      </c>
      <c r="BE17" s="21"/>
      <c r="BF17" s="21"/>
      <c r="BG17" s="18" t="str">
        <f t="shared" si="0"/>
        <v>0</v>
      </c>
      <c r="BH17" s="18" t="str">
        <f t="shared" si="0"/>
        <v>0</v>
      </c>
      <c r="BI17" s="21"/>
      <c r="BJ17" s="21"/>
      <c r="BK17" s="21"/>
      <c r="BL17" s="21"/>
      <c r="BM17" s="21"/>
      <c r="BN17" s="21"/>
      <c r="BO17" s="21"/>
      <c r="BP17" s="21"/>
      <c r="BQ17" s="19">
        <f t="shared" si="6"/>
        <v>1.3406800804500003</v>
      </c>
      <c r="BR17" s="21">
        <v>3</v>
      </c>
      <c r="BS17" s="21"/>
      <c r="BT17" s="19">
        <f t="shared" si="7"/>
        <v>691.50734674711669</v>
      </c>
      <c r="BU17" s="35">
        <f t="shared" si="8"/>
        <v>2422.3282563358844</v>
      </c>
      <c r="BV17" s="39">
        <f t="shared" si="9"/>
        <v>2214.6915374640002</v>
      </c>
      <c r="BW17" s="38"/>
      <c r="BX17" s="38"/>
      <c r="BY17" s="37" t="str">
        <f t="shared" si="10"/>
        <v>0</v>
      </c>
      <c r="BZ17" s="39">
        <f t="shared" si="11"/>
        <v>0</v>
      </c>
      <c r="CA17" s="39"/>
      <c r="CB17" s="39">
        <f t="shared" si="1"/>
        <v>0</v>
      </c>
      <c r="CC17" s="39"/>
      <c r="CD17" s="39"/>
      <c r="CE17" s="34">
        <f t="shared" si="2"/>
        <v>2214.6915374640002</v>
      </c>
      <c r="CF17" s="34">
        <f t="shared" si="12"/>
        <v>1107.3457687320001</v>
      </c>
      <c r="CG17" s="34"/>
      <c r="CH17" s="34" t="s">
        <v>175</v>
      </c>
      <c r="CI17" s="34">
        <f t="shared" si="3"/>
        <v>4637.0197937998846</v>
      </c>
      <c r="CJ17" s="43"/>
      <c r="CK17" s="133">
        <f t="shared" si="13"/>
        <v>0</v>
      </c>
      <c r="CL17" s="133">
        <f t="shared" si="14"/>
        <v>0</v>
      </c>
      <c r="CM17" s="44"/>
      <c r="CN17" s="44"/>
      <c r="CO17" s="40">
        <f t="shared" si="21"/>
        <v>4637.0197937998846</v>
      </c>
      <c r="CP17" s="1"/>
      <c r="CS17" s="59">
        <f t="shared" si="22"/>
        <v>4889.3681405470006</v>
      </c>
      <c r="CT17" s="59">
        <f t="shared" si="23"/>
        <v>1945.39068008045</v>
      </c>
      <c r="CU17" s="59">
        <f t="shared" si="15"/>
        <v>2943.9774604665508</v>
      </c>
      <c r="CV17" s="59">
        <f t="shared" si="16"/>
        <v>2940</v>
      </c>
      <c r="CW17" s="136">
        <f t="shared" si="17"/>
        <v>75.25</v>
      </c>
      <c r="CY17" s="63">
        <f t="shared" si="18"/>
        <v>4561.7697937998846</v>
      </c>
      <c r="DA17" s="182">
        <f t="shared" si="19"/>
        <v>5172.8881405470011</v>
      </c>
    </row>
    <row r="18" spans="2:105" ht="23.25" x14ac:dyDescent="0.35">
      <c r="B18">
        <v>2198.0903000000003</v>
      </c>
      <c r="C18">
        <v>14</v>
      </c>
      <c r="D18" s="33" t="s">
        <v>96</v>
      </c>
      <c r="E18" s="28">
        <v>826.2</v>
      </c>
      <c r="F18" s="29"/>
      <c r="G18" s="27"/>
      <c r="H18" s="27"/>
      <c r="I18" s="27"/>
      <c r="J18" s="27"/>
      <c r="K18" s="129">
        <f>'مارس 2022'!K18*107%</f>
        <v>2516.5935844700002</v>
      </c>
      <c r="L18" s="27"/>
      <c r="M18" s="31"/>
      <c r="N18" s="27"/>
      <c r="O18" s="27"/>
      <c r="P18" s="22">
        <f t="shared" si="4"/>
        <v>377.48903767050001</v>
      </c>
      <c r="Q18" s="130">
        <f>'مارس 2022'!Q18*110%</f>
        <v>155.63900000000001</v>
      </c>
      <c r="R18" s="27"/>
      <c r="S18" s="30"/>
      <c r="T18" s="30"/>
      <c r="U18" s="30">
        <v>95.19</v>
      </c>
      <c r="V18" s="30">
        <v>106.34</v>
      </c>
      <c r="W18" s="27">
        <v>120</v>
      </c>
      <c r="X18" s="27">
        <v>57.59</v>
      </c>
      <c r="Y18" s="27">
        <v>102.7145</v>
      </c>
      <c r="Z18" s="22">
        <f t="shared" si="5"/>
        <v>131.88541800000002</v>
      </c>
      <c r="AA18" s="22">
        <f>'مارس 2022'!K18*8%</f>
        <v>188.15652968000003</v>
      </c>
      <c r="AB18" s="27">
        <v>190</v>
      </c>
      <c r="AC18" s="30">
        <v>10</v>
      </c>
      <c r="AD18" s="27"/>
      <c r="AE18" s="27"/>
      <c r="AF18" s="22">
        <v>10</v>
      </c>
      <c r="AG18" s="27"/>
      <c r="AH18" s="27"/>
      <c r="AI18" s="27"/>
      <c r="AJ18" s="27"/>
      <c r="AK18" s="27">
        <f t="shared" si="20"/>
        <v>4061.5980698205008</v>
      </c>
      <c r="AL18" s="16"/>
      <c r="AM18" s="16"/>
      <c r="AN18" s="16"/>
      <c r="AO18" s="16"/>
      <c r="AP18" s="16"/>
      <c r="AQ18" s="16"/>
      <c r="AR18" s="16"/>
      <c r="AS18" s="16"/>
      <c r="AT18" s="15">
        <v>20</v>
      </c>
      <c r="AU18" s="15">
        <v>15</v>
      </c>
      <c r="AV18" s="20">
        <v>770</v>
      </c>
      <c r="AW18" s="20"/>
      <c r="AX18" s="21">
        <v>188.90933333333339</v>
      </c>
      <c r="AY18" s="21"/>
      <c r="AZ18" s="21"/>
      <c r="BA18" s="21">
        <v>0.5</v>
      </c>
      <c r="BB18" s="21">
        <v>3</v>
      </c>
      <c r="BC18" s="21"/>
      <c r="BD18" s="21">
        <v>0</v>
      </c>
      <c r="BE18" s="21"/>
      <c r="BF18" s="21"/>
      <c r="BG18" s="18" t="str">
        <f t="shared" si="0"/>
        <v>0</v>
      </c>
      <c r="BH18" s="18">
        <f t="shared" si="0"/>
        <v>25.939833333333333</v>
      </c>
      <c r="BI18" s="21"/>
      <c r="BJ18" s="21"/>
      <c r="BK18" s="21"/>
      <c r="BL18" s="21"/>
      <c r="BM18" s="21"/>
      <c r="BN18" s="21"/>
      <c r="BO18" s="21"/>
      <c r="BP18" s="21"/>
      <c r="BQ18" s="19">
        <f t="shared" si="6"/>
        <v>1.7642350160750004</v>
      </c>
      <c r="BR18" s="21">
        <v>5</v>
      </c>
      <c r="BS18" s="21"/>
      <c r="BT18" s="19">
        <f t="shared" si="7"/>
        <v>995.11340168274171</v>
      </c>
      <c r="BU18" s="35">
        <f t="shared" si="8"/>
        <v>3066.4846681377589</v>
      </c>
      <c r="BV18" s="39">
        <f t="shared" si="9"/>
        <v>3019.9123013640001</v>
      </c>
      <c r="BW18" s="38"/>
      <c r="BX18" s="38"/>
      <c r="BY18" s="37" t="str">
        <f t="shared" si="10"/>
        <v>0</v>
      </c>
      <c r="BZ18" s="39">
        <f t="shared" si="11"/>
        <v>0</v>
      </c>
      <c r="CA18" s="39"/>
      <c r="CB18" s="39">
        <f t="shared" si="1"/>
        <v>0</v>
      </c>
      <c r="CC18" s="39"/>
      <c r="CD18" s="39"/>
      <c r="CE18" s="34">
        <f t="shared" si="2"/>
        <v>3019.9123013640001</v>
      </c>
      <c r="CF18" s="34">
        <f t="shared" si="12"/>
        <v>1509.956150682</v>
      </c>
      <c r="CG18" s="34"/>
      <c r="CH18" s="34" t="s">
        <v>175</v>
      </c>
      <c r="CI18" s="34">
        <f t="shared" si="3"/>
        <v>6086.3969695017586</v>
      </c>
      <c r="CJ18" s="43"/>
      <c r="CK18" s="133">
        <f t="shared" si="13"/>
        <v>0</v>
      </c>
      <c r="CL18" s="133">
        <f t="shared" si="14"/>
        <v>0</v>
      </c>
      <c r="CM18" s="44"/>
      <c r="CN18" s="44"/>
      <c r="CO18" s="40">
        <f t="shared" si="21"/>
        <v>6086.3969695017586</v>
      </c>
      <c r="CP18" s="1"/>
      <c r="CS18" s="59">
        <f t="shared" si="22"/>
        <v>6584.3413711845005</v>
      </c>
      <c r="CT18" s="59">
        <f t="shared" si="23"/>
        <v>2352.9642350160748</v>
      </c>
      <c r="CU18" s="59">
        <f t="shared" si="15"/>
        <v>4231.3771361684257</v>
      </c>
      <c r="CV18" s="59">
        <f t="shared" si="16"/>
        <v>4230</v>
      </c>
      <c r="CW18" s="136">
        <f t="shared" si="17"/>
        <v>228.25</v>
      </c>
      <c r="CY18" s="63">
        <f t="shared" si="18"/>
        <v>5858.1469695017586</v>
      </c>
      <c r="DA18" s="182">
        <f t="shared" si="19"/>
        <v>6925.8713711845012</v>
      </c>
    </row>
    <row r="19" spans="2:105" ht="23.25" x14ac:dyDescent="0.35">
      <c r="B19">
        <v>1524.3219999999999</v>
      </c>
      <c r="C19">
        <v>15</v>
      </c>
      <c r="D19" s="33" t="s">
        <v>97</v>
      </c>
      <c r="E19" s="28">
        <v>587.46</v>
      </c>
      <c r="F19" s="29"/>
      <c r="G19" s="27"/>
      <c r="H19" s="27"/>
      <c r="I19" s="27"/>
      <c r="J19" s="27"/>
      <c r="K19" s="129">
        <f>'مارس 2022'!K19*107%</f>
        <v>1745.1962578</v>
      </c>
      <c r="L19" s="27"/>
      <c r="M19" s="31"/>
      <c r="N19" s="27"/>
      <c r="O19" s="27"/>
      <c r="P19" s="22">
        <f t="shared" si="4"/>
        <v>261.77943866999999</v>
      </c>
      <c r="Q19" s="130">
        <f>'مارس 2022'!Q19*110%</f>
        <v>155.63900000000001</v>
      </c>
      <c r="R19" s="27"/>
      <c r="S19" s="30"/>
      <c r="T19" s="30"/>
      <c r="U19" s="30">
        <v>70.760000000000005</v>
      </c>
      <c r="V19" s="30">
        <v>78.989999999999995</v>
      </c>
      <c r="W19" s="27">
        <v>94.28</v>
      </c>
      <c r="X19" s="27">
        <v>39.94</v>
      </c>
      <c r="Y19" s="27">
        <v>71.23</v>
      </c>
      <c r="Z19" s="22">
        <f t="shared" si="5"/>
        <v>91.459319999999991</v>
      </c>
      <c r="AA19" s="22">
        <f>'مارس 2022'!K19*8%</f>
        <v>130.4819632</v>
      </c>
      <c r="AB19" s="27">
        <v>200</v>
      </c>
      <c r="AC19" s="30">
        <v>10</v>
      </c>
      <c r="AD19" s="27"/>
      <c r="AE19" s="27"/>
      <c r="AF19" s="22">
        <v>10</v>
      </c>
      <c r="AG19" s="27"/>
      <c r="AH19" s="27"/>
      <c r="AI19" s="27"/>
      <c r="AJ19" s="27"/>
      <c r="AK19" s="27">
        <f t="shared" si="20"/>
        <v>2959.7559796700002</v>
      </c>
      <c r="AL19" s="16"/>
      <c r="AM19" s="16"/>
      <c r="AN19" s="16"/>
      <c r="AO19" s="16"/>
      <c r="AP19" s="16"/>
      <c r="AQ19" s="16"/>
      <c r="AR19" s="16"/>
      <c r="AS19" s="16"/>
      <c r="AT19" s="15">
        <v>23</v>
      </c>
      <c r="AU19" s="15">
        <v>18</v>
      </c>
      <c r="AV19" s="20">
        <v>550</v>
      </c>
      <c r="AW19" s="20"/>
      <c r="AX19" s="21">
        <v>73.333333333333329</v>
      </c>
      <c r="AY19" s="21"/>
      <c r="AZ19" s="21">
        <v>3.04</v>
      </c>
      <c r="BA19" s="21">
        <v>0.5</v>
      </c>
      <c r="BB19" s="21">
        <v>3</v>
      </c>
      <c r="BC19" s="21"/>
      <c r="BD19" s="21">
        <v>0</v>
      </c>
      <c r="BE19" s="21"/>
      <c r="BF19" s="21"/>
      <c r="BG19" s="18" t="str">
        <f t="shared" si="0"/>
        <v>0</v>
      </c>
      <c r="BH19" s="18" t="str">
        <f t="shared" si="0"/>
        <v>0</v>
      </c>
      <c r="BI19" s="21"/>
      <c r="BJ19" s="21"/>
      <c r="BK19" s="21"/>
      <c r="BL19" s="21"/>
      <c r="BM19" s="21"/>
      <c r="BN19" s="21"/>
      <c r="BO19" s="21"/>
      <c r="BP19" s="21"/>
      <c r="BQ19" s="19">
        <f t="shared" si="6"/>
        <v>1.2711687705000001</v>
      </c>
      <c r="BR19" s="21">
        <v>3</v>
      </c>
      <c r="BS19" s="21"/>
      <c r="BT19" s="19">
        <f t="shared" si="7"/>
        <v>634.14450210383336</v>
      </c>
      <c r="BU19" s="35">
        <f t="shared" si="8"/>
        <v>2325.6114775661667</v>
      </c>
      <c r="BV19" s="39">
        <f t="shared" si="9"/>
        <v>2094.2355093599999</v>
      </c>
      <c r="BW19" s="38"/>
      <c r="BX19" s="38"/>
      <c r="BY19" s="37" t="str">
        <f t="shared" si="10"/>
        <v>0</v>
      </c>
      <c r="BZ19" s="39">
        <f t="shared" si="11"/>
        <v>0</v>
      </c>
      <c r="CA19" s="39"/>
      <c r="CB19" s="39">
        <f t="shared" si="1"/>
        <v>0</v>
      </c>
      <c r="CC19" s="39"/>
      <c r="CD19" s="39"/>
      <c r="CE19" s="34">
        <f t="shared" si="2"/>
        <v>2094.2355093599999</v>
      </c>
      <c r="CF19" s="34">
        <f t="shared" si="12"/>
        <v>1047.11775468</v>
      </c>
      <c r="CG19" s="34"/>
      <c r="CH19" s="34" t="s">
        <v>175</v>
      </c>
      <c r="CI19" s="34">
        <f t="shared" si="3"/>
        <v>4419.8469869261662</v>
      </c>
      <c r="CJ19" s="43"/>
      <c r="CK19" s="133">
        <f t="shared" si="13"/>
        <v>0</v>
      </c>
      <c r="CL19" s="133">
        <f t="shared" si="14"/>
        <v>0</v>
      </c>
      <c r="CM19" s="44"/>
      <c r="CN19" s="44"/>
      <c r="CO19" s="40">
        <f t="shared" si="21"/>
        <v>4419.8469869261662</v>
      </c>
      <c r="CP19" s="1"/>
      <c r="CS19" s="59">
        <f t="shared" si="22"/>
        <v>4634.3224890299998</v>
      </c>
      <c r="CT19" s="59">
        <f t="shared" si="23"/>
        <v>1894.7711687705</v>
      </c>
      <c r="CU19" s="59">
        <f t="shared" si="15"/>
        <v>2739.5513202594998</v>
      </c>
      <c r="CV19" s="59">
        <f t="shared" si="16"/>
        <v>2730</v>
      </c>
      <c r="CW19" s="136">
        <f t="shared" si="17"/>
        <v>54.25</v>
      </c>
      <c r="CY19" s="63">
        <f t="shared" si="18"/>
        <v>4365.5969869261662</v>
      </c>
      <c r="DA19" s="182">
        <f t="shared" si="19"/>
        <v>4898.3524890299996</v>
      </c>
    </row>
    <row r="20" spans="2:105" ht="23.25" x14ac:dyDescent="0.35">
      <c r="B20">
        <v>1703.6112000000003</v>
      </c>
      <c r="C20">
        <v>16</v>
      </c>
      <c r="D20" s="33" t="s">
        <v>98</v>
      </c>
      <c r="E20" s="28">
        <v>647.91999999999996</v>
      </c>
      <c r="F20" s="29"/>
      <c r="G20" s="27"/>
      <c r="H20" s="27"/>
      <c r="I20" s="27"/>
      <c r="J20" s="27"/>
      <c r="K20" s="129">
        <f>'مارس 2022'!K20*107%</f>
        <v>1950.4644628800004</v>
      </c>
      <c r="L20" s="27"/>
      <c r="M20" s="31"/>
      <c r="N20" s="27"/>
      <c r="O20" s="27"/>
      <c r="P20" s="22">
        <f t="shared" si="4"/>
        <v>292.56966943200007</v>
      </c>
      <c r="Q20" s="130">
        <f>'مارس 2022'!Q20*110%</f>
        <v>155.63900000000001</v>
      </c>
      <c r="R20" s="27"/>
      <c r="S20" s="30"/>
      <c r="T20" s="30"/>
      <c r="U20" s="30">
        <v>73.27</v>
      </c>
      <c r="V20" s="30">
        <v>82.02</v>
      </c>
      <c r="W20" s="27">
        <v>98.55</v>
      </c>
      <c r="X20" s="27">
        <v>44.64</v>
      </c>
      <c r="Y20" s="27">
        <v>79.608000000000004</v>
      </c>
      <c r="Z20" s="22">
        <f t="shared" si="5"/>
        <v>102.21667200000002</v>
      </c>
      <c r="AA20" s="22">
        <f>'مارس 2022'!K20*8%</f>
        <v>145.82911872000003</v>
      </c>
      <c r="AB20" s="27">
        <v>190</v>
      </c>
      <c r="AC20" s="30">
        <v>10</v>
      </c>
      <c r="AD20" s="27"/>
      <c r="AE20" s="27"/>
      <c r="AF20" s="22">
        <v>10</v>
      </c>
      <c r="AG20" s="27"/>
      <c r="AH20" s="27"/>
      <c r="AI20" s="27"/>
      <c r="AJ20" s="27"/>
      <c r="AK20" s="27">
        <f t="shared" si="20"/>
        <v>3234.8069230320011</v>
      </c>
      <c r="AL20" s="16"/>
      <c r="AM20" s="16"/>
      <c r="AN20" s="16"/>
      <c r="AO20" s="16"/>
      <c r="AP20" s="16"/>
      <c r="AQ20" s="16"/>
      <c r="AR20" s="16"/>
      <c r="AS20" s="16"/>
      <c r="AT20" s="15">
        <v>21</v>
      </c>
      <c r="AU20" s="15">
        <v>16</v>
      </c>
      <c r="AV20" s="20">
        <v>605</v>
      </c>
      <c r="AW20" s="20"/>
      <c r="AX20" s="21">
        <v>127.7</v>
      </c>
      <c r="AY20" s="21"/>
      <c r="AZ20" s="21">
        <v>4.18</v>
      </c>
      <c r="BA20" s="21">
        <v>0.5</v>
      </c>
      <c r="BB20" s="21">
        <v>3</v>
      </c>
      <c r="BC20" s="21"/>
      <c r="BD20" s="21">
        <v>0</v>
      </c>
      <c r="BE20" s="21"/>
      <c r="BF20" s="21"/>
      <c r="BG20" s="18" t="str">
        <f t="shared" si="0"/>
        <v>0</v>
      </c>
      <c r="BH20" s="18">
        <f t="shared" si="0"/>
        <v>17.293222222222223</v>
      </c>
      <c r="BI20" s="21"/>
      <c r="BJ20" s="21"/>
      <c r="BK20" s="21"/>
      <c r="BL20" s="21"/>
      <c r="BM20" s="21"/>
      <c r="BN20" s="21"/>
      <c r="BO20" s="21"/>
      <c r="BP20" s="21"/>
      <c r="BQ20" s="19">
        <f t="shared" si="6"/>
        <v>1.3932991268000006</v>
      </c>
      <c r="BR20" s="21">
        <v>3</v>
      </c>
      <c r="BS20" s="21"/>
      <c r="BT20" s="19">
        <f t="shared" si="7"/>
        <v>762.0665213490222</v>
      </c>
      <c r="BU20" s="35">
        <f t="shared" si="8"/>
        <v>2472.7404016829787</v>
      </c>
      <c r="BV20" s="39">
        <f t="shared" si="9"/>
        <v>2340.5573554560006</v>
      </c>
      <c r="BW20" s="38"/>
      <c r="BX20" s="38"/>
      <c r="BY20" s="37" t="str">
        <f t="shared" si="10"/>
        <v>0</v>
      </c>
      <c r="BZ20" s="39">
        <f t="shared" si="11"/>
        <v>0</v>
      </c>
      <c r="CA20" s="39"/>
      <c r="CB20" s="39">
        <f t="shared" si="1"/>
        <v>0</v>
      </c>
      <c r="CC20" s="39"/>
      <c r="CD20" s="39"/>
      <c r="CE20" s="34">
        <f t="shared" si="2"/>
        <v>2340.5573554560006</v>
      </c>
      <c r="CF20" s="34">
        <f t="shared" si="12"/>
        <v>1170.2786777280003</v>
      </c>
      <c r="CG20" s="34"/>
      <c r="CH20" s="34" t="s">
        <v>175</v>
      </c>
      <c r="CI20" s="34">
        <f t="shared" si="3"/>
        <v>4813.2977571389793</v>
      </c>
      <c r="CJ20" s="43"/>
      <c r="CK20" s="133">
        <f t="shared" si="13"/>
        <v>0</v>
      </c>
      <c r="CL20" s="133">
        <f t="shared" si="14"/>
        <v>0</v>
      </c>
      <c r="CM20" s="44"/>
      <c r="CN20" s="44"/>
      <c r="CO20" s="40">
        <f t="shared" si="21"/>
        <v>4813.2977571389793</v>
      </c>
      <c r="CP20" s="1"/>
      <c r="CS20" s="59">
        <f t="shared" si="22"/>
        <v>5145.8852784880019</v>
      </c>
      <c r="CT20" s="59">
        <f t="shared" si="23"/>
        <v>2011.4932991268001</v>
      </c>
      <c r="CU20" s="59">
        <f t="shared" si="15"/>
        <v>3134.3919793612017</v>
      </c>
      <c r="CV20" s="59">
        <f t="shared" si="16"/>
        <v>3130</v>
      </c>
      <c r="CW20" s="136">
        <f t="shared" si="17"/>
        <v>94.25</v>
      </c>
      <c r="CY20" s="63">
        <f t="shared" si="18"/>
        <v>4719.0477571389793</v>
      </c>
      <c r="DA20" s="182">
        <f t="shared" si="19"/>
        <v>5419.725278488002</v>
      </c>
    </row>
    <row r="21" spans="2:105" s="11" customFormat="1" ht="23.25" x14ac:dyDescent="0.35">
      <c r="B21" s="11">
        <v>2123.1047000000003</v>
      </c>
      <c r="C21" s="11">
        <v>19</v>
      </c>
      <c r="D21" s="86" t="s">
        <v>99</v>
      </c>
      <c r="E21" s="87">
        <v>817.96</v>
      </c>
      <c r="F21" s="88"/>
      <c r="G21" s="89"/>
      <c r="H21" s="89"/>
      <c r="I21" s="89"/>
      <c r="J21" s="89"/>
      <c r="K21" s="129">
        <f>'مارس 2022'!K21*107%</f>
        <v>2430.7425710300008</v>
      </c>
      <c r="L21" s="89"/>
      <c r="M21" s="91"/>
      <c r="N21" s="89"/>
      <c r="O21" s="89"/>
      <c r="P21" s="92">
        <f t="shared" si="4"/>
        <v>364.61138565450011</v>
      </c>
      <c r="Q21" s="130">
        <f>'مارس 2022'!Q21*110%</f>
        <v>155.63900000000001</v>
      </c>
      <c r="R21" s="89"/>
      <c r="S21" s="93"/>
      <c r="T21" s="93"/>
      <c r="U21" s="93">
        <v>98.6</v>
      </c>
      <c r="V21" s="93">
        <v>110.06</v>
      </c>
      <c r="W21" s="89">
        <v>120</v>
      </c>
      <c r="X21" s="89">
        <v>55.63</v>
      </c>
      <c r="Y21" s="89">
        <v>99.21050000000001</v>
      </c>
      <c r="Z21" s="92">
        <f t="shared" si="5"/>
        <v>127.38628200000001</v>
      </c>
      <c r="AA21" s="22">
        <f>'مارس 2022'!K21*8%</f>
        <v>181.73776232000003</v>
      </c>
      <c r="AB21" s="89">
        <v>190</v>
      </c>
      <c r="AC21" s="93">
        <v>10</v>
      </c>
      <c r="AD21" s="89"/>
      <c r="AE21" s="89"/>
      <c r="AF21" s="92">
        <v>10</v>
      </c>
      <c r="AG21" s="89"/>
      <c r="AH21" s="89"/>
      <c r="AI21" s="89"/>
      <c r="AJ21" s="89"/>
      <c r="AK21" s="89">
        <f t="shared" si="20"/>
        <v>3953.6175010045013</v>
      </c>
      <c r="AL21" s="94"/>
      <c r="AM21" s="94"/>
      <c r="AN21" s="94"/>
      <c r="AO21" s="94"/>
      <c r="AP21" s="94"/>
      <c r="AQ21" s="94"/>
      <c r="AR21" s="94"/>
      <c r="AS21" s="94"/>
      <c r="AT21" s="95">
        <v>18</v>
      </c>
      <c r="AU21" s="95">
        <v>18</v>
      </c>
      <c r="AV21" s="96">
        <v>748</v>
      </c>
      <c r="AW21" s="96"/>
      <c r="AX21" s="97">
        <v>161.79333333333332</v>
      </c>
      <c r="AY21" s="97"/>
      <c r="AZ21" s="97"/>
      <c r="BA21" s="97">
        <v>0.5</v>
      </c>
      <c r="BB21" s="97">
        <v>3</v>
      </c>
      <c r="BC21" s="97"/>
      <c r="BD21" s="97">
        <v>0</v>
      </c>
      <c r="BE21" s="97"/>
      <c r="BF21" s="97"/>
      <c r="BG21" s="98" t="str">
        <f t="shared" si="0"/>
        <v>0</v>
      </c>
      <c r="BH21" s="98" t="str">
        <f t="shared" si="0"/>
        <v>0</v>
      </c>
      <c r="BI21" s="97"/>
      <c r="BJ21" s="97"/>
      <c r="BK21" s="97"/>
      <c r="BL21" s="97"/>
      <c r="BM21" s="97"/>
      <c r="BN21" s="97"/>
      <c r="BO21" s="97"/>
      <c r="BP21" s="97"/>
      <c r="BQ21" s="19">
        <f t="shared" si="6"/>
        <v>1.7166835576750004</v>
      </c>
      <c r="BR21" s="97">
        <v>5</v>
      </c>
      <c r="BS21" s="97"/>
      <c r="BT21" s="99">
        <f t="shared" si="7"/>
        <v>920.01001689100826</v>
      </c>
      <c r="BU21" s="100">
        <f t="shared" si="8"/>
        <v>3033.6074841134932</v>
      </c>
      <c r="BV21" s="39">
        <f t="shared" si="9"/>
        <v>2916.8910852360009</v>
      </c>
      <c r="BW21" s="89"/>
      <c r="BX21" s="89"/>
      <c r="BY21" s="102" t="str">
        <f t="shared" si="10"/>
        <v>0</v>
      </c>
      <c r="BZ21" s="101">
        <f t="shared" si="11"/>
        <v>0</v>
      </c>
      <c r="CA21" s="101"/>
      <c r="CB21" s="101">
        <f t="shared" si="1"/>
        <v>0</v>
      </c>
      <c r="CC21" s="101"/>
      <c r="CD21" s="101"/>
      <c r="CE21" s="101">
        <f t="shared" si="2"/>
        <v>2916.8910852360009</v>
      </c>
      <c r="CF21" s="101">
        <f t="shared" si="12"/>
        <v>1458.4455426180004</v>
      </c>
      <c r="CG21" s="101"/>
      <c r="CH21" s="34" t="s">
        <v>175</v>
      </c>
      <c r="CI21" s="101">
        <f t="shared" si="3"/>
        <v>5950.4985693494946</v>
      </c>
      <c r="CJ21" s="100"/>
      <c r="CK21" s="133">
        <f t="shared" si="13"/>
        <v>0</v>
      </c>
      <c r="CL21" s="133">
        <f t="shared" si="14"/>
        <v>0</v>
      </c>
      <c r="CM21" s="103"/>
      <c r="CN21" s="103"/>
      <c r="CO21" s="103">
        <f t="shared" si="21"/>
        <v>5950.4985693494946</v>
      </c>
      <c r="CP21" s="104"/>
      <c r="CS21" s="59">
        <f t="shared" si="22"/>
        <v>6366.2095862405022</v>
      </c>
      <c r="CT21" s="105">
        <f t="shared" si="23"/>
        <v>2322.676683557675</v>
      </c>
      <c r="CU21" s="105">
        <f t="shared" si="15"/>
        <v>4043.5329026828272</v>
      </c>
      <c r="CV21" s="105">
        <f t="shared" si="16"/>
        <v>4040</v>
      </c>
      <c r="CW21" s="136">
        <f t="shared" si="17"/>
        <v>199.75</v>
      </c>
      <c r="CY21" s="107">
        <f t="shared" si="18"/>
        <v>5750.7485693494946</v>
      </c>
      <c r="DA21" s="182">
        <f t="shared" si="19"/>
        <v>6714.869586240502</v>
      </c>
    </row>
    <row r="22" spans="2:105" s="11" customFormat="1" ht="23.25" x14ac:dyDescent="0.35">
      <c r="B22" s="11">
        <v>2128.3049000000001</v>
      </c>
      <c r="C22" s="11">
        <v>20</v>
      </c>
      <c r="D22" s="86" t="s">
        <v>100</v>
      </c>
      <c r="E22" s="87">
        <v>799.39</v>
      </c>
      <c r="F22" s="88"/>
      <c r="G22" s="89"/>
      <c r="H22" s="89"/>
      <c r="I22" s="89"/>
      <c r="J22" s="89"/>
      <c r="K22" s="129">
        <f>'مارس 2022'!K22*107%</f>
        <v>2436.69628001</v>
      </c>
      <c r="L22" s="89"/>
      <c r="M22" s="91"/>
      <c r="N22" s="89"/>
      <c r="O22" s="89"/>
      <c r="P22" s="92">
        <f t="shared" si="4"/>
        <v>365.50444200149997</v>
      </c>
      <c r="Q22" s="130">
        <f>'مارس 2022'!Q22*110%</f>
        <v>155.63900000000001</v>
      </c>
      <c r="R22" s="89"/>
      <c r="S22" s="93"/>
      <c r="T22" s="93"/>
      <c r="U22" s="93">
        <v>91.24</v>
      </c>
      <c r="V22" s="93">
        <v>102.23</v>
      </c>
      <c r="W22" s="89">
        <v>120</v>
      </c>
      <c r="X22" s="89">
        <v>55.76</v>
      </c>
      <c r="Y22" s="89">
        <v>99.453500000000005</v>
      </c>
      <c r="Z22" s="92">
        <f t="shared" si="5"/>
        <v>127.698294</v>
      </c>
      <c r="AA22" s="22">
        <f>'مارس 2022'!K22*8%</f>
        <v>182.18289944</v>
      </c>
      <c r="AB22" s="89">
        <v>190</v>
      </c>
      <c r="AC22" s="93">
        <v>10</v>
      </c>
      <c r="AD22" s="89"/>
      <c r="AE22" s="89"/>
      <c r="AF22" s="92">
        <v>10</v>
      </c>
      <c r="AG22" s="89"/>
      <c r="AH22" s="89"/>
      <c r="AI22" s="89"/>
      <c r="AJ22" s="89"/>
      <c r="AK22" s="89">
        <f t="shared" si="20"/>
        <v>3946.4044154515</v>
      </c>
      <c r="AL22" s="94"/>
      <c r="AM22" s="94"/>
      <c r="AN22" s="94"/>
      <c r="AO22" s="94"/>
      <c r="AP22" s="94"/>
      <c r="AQ22" s="94"/>
      <c r="AR22" s="94"/>
      <c r="AS22" s="94"/>
      <c r="AT22" s="95">
        <v>18</v>
      </c>
      <c r="AU22" s="95">
        <v>18</v>
      </c>
      <c r="AV22" s="96">
        <v>748</v>
      </c>
      <c r="AW22" s="96"/>
      <c r="AX22" s="97">
        <v>142.26333333333329</v>
      </c>
      <c r="AY22" s="97"/>
      <c r="AZ22" s="97"/>
      <c r="BA22" s="97">
        <v>0.5</v>
      </c>
      <c r="BB22" s="97">
        <v>3</v>
      </c>
      <c r="BC22" s="97"/>
      <c r="BD22" s="97">
        <v>0</v>
      </c>
      <c r="BE22" s="97"/>
      <c r="BF22" s="97"/>
      <c r="BG22" s="98" t="str">
        <f t="shared" si="0"/>
        <v>0</v>
      </c>
      <c r="BH22" s="98" t="str">
        <f t="shared" si="0"/>
        <v>0</v>
      </c>
      <c r="BI22" s="97"/>
      <c r="BJ22" s="97"/>
      <c r="BK22" s="97"/>
      <c r="BL22" s="97"/>
      <c r="BM22" s="97"/>
      <c r="BN22" s="97"/>
      <c r="BO22" s="97"/>
      <c r="BP22" s="97"/>
      <c r="BQ22" s="19">
        <f t="shared" si="6"/>
        <v>1.7126304867250002</v>
      </c>
      <c r="BR22" s="97">
        <v>5</v>
      </c>
      <c r="BS22" s="97"/>
      <c r="BT22" s="99">
        <f t="shared" si="7"/>
        <v>900.47596382005827</v>
      </c>
      <c r="BU22" s="100">
        <f t="shared" si="8"/>
        <v>3045.9284516314419</v>
      </c>
      <c r="BV22" s="39">
        <f t="shared" si="9"/>
        <v>2924.0355360119997</v>
      </c>
      <c r="BW22" s="89"/>
      <c r="BX22" s="89"/>
      <c r="BY22" s="102" t="str">
        <f t="shared" si="10"/>
        <v>0</v>
      </c>
      <c r="BZ22" s="101">
        <f t="shared" si="11"/>
        <v>0</v>
      </c>
      <c r="CA22" s="101"/>
      <c r="CB22" s="101">
        <f t="shared" si="1"/>
        <v>0</v>
      </c>
      <c r="CC22" s="101"/>
      <c r="CD22" s="101"/>
      <c r="CE22" s="101">
        <f t="shared" si="2"/>
        <v>2924.0355360119997</v>
      </c>
      <c r="CF22" s="101">
        <f t="shared" si="12"/>
        <v>1462.0177680059999</v>
      </c>
      <c r="CG22" s="101"/>
      <c r="CH22" s="34" t="s">
        <v>175</v>
      </c>
      <c r="CI22" s="101">
        <f t="shared" si="3"/>
        <v>5969.9639876434412</v>
      </c>
      <c r="CJ22" s="100"/>
      <c r="CK22" s="133">
        <f t="shared" si="13"/>
        <v>0</v>
      </c>
      <c r="CL22" s="133">
        <f t="shared" si="14"/>
        <v>0</v>
      </c>
      <c r="CM22" s="103"/>
      <c r="CN22" s="103"/>
      <c r="CO22" s="103">
        <f t="shared" si="21"/>
        <v>5969.9639876434412</v>
      </c>
      <c r="CP22" s="104"/>
      <c r="CS22" s="59">
        <f t="shared" si="22"/>
        <v>6381.3309514635002</v>
      </c>
      <c r="CT22" s="105">
        <f t="shared" si="23"/>
        <v>2304.1026304867246</v>
      </c>
      <c r="CU22" s="105">
        <f t="shared" si="15"/>
        <v>4077.2283209767756</v>
      </c>
      <c r="CV22" s="105">
        <f t="shared" si="16"/>
        <v>4070</v>
      </c>
      <c r="CW22" s="136">
        <f t="shared" si="17"/>
        <v>204.25</v>
      </c>
      <c r="CY22" s="107">
        <f t="shared" si="18"/>
        <v>5765.7139876434412</v>
      </c>
      <c r="DA22" s="182">
        <f t="shared" si="19"/>
        <v>6714.8009514634996</v>
      </c>
    </row>
    <row r="23" spans="2:105" s="11" customFormat="1" ht="23.25" x14ac:dyDescent="0.35">
      <c r="B23" s="11">
        <v>1823.9005999999999</v>
      </c>
      <c r="C23" s="11">
        <v>21</v>
      </c>
      <c r="D23" s="86" t="s">
        <v>79</v>
      </c>
      <c r="E23" s="87">
        <v>681.76</v>
      </c>
      <c r="F23" s="88"/>
      <c r="G23" s="89"/>
      <c r="H23" s="89"/>
      <c r="I23" s="89"/>
      <c r="J23" s="89"/>
      <c r="K23" s="129">
        <f>'مارس 2022'!K23*107%</f>
        <v>2088.1837969400003</v>
      </c>
      <c r="L23" s="89"/>
      <c r="M23" s="91"/>
      <c r="N23" s="89"/>
      <c r="O23" s="89"/>
      <c r="P23" s="92">
        <f t="shared" si="4"/>
        <v>313.22756954100004</v>
      </c>
      <c r="Q23" s="130">
        <f>'مارس 2022'!Q23*110%</f>
        <v>155.63900000000001</v>
      </c>
      <c r="R23" s="89"/>
      <c r="S23" s="93"/>
      <c r="T23" s="93"/>
      <c r="U23" s="93">
        <v>84.55</v>
      </c>
      <c r="V23" s="93">
        <v>94.43</v>
      </c>
      <c r="W23" s="89">
        <v>112.84</v>
      </c>
      <c r="X23" s="89">
        <v>47.79</v>
      </c>
      <c r="Y23" s="89">
        <v>85.228999999999999</v>
      </c>
      <c r="Z23" s="92">
        <f t="shared" si="5"/>
        <v>109.43403599999999</v>
      </c>
      <c r="AA23" s="22">
        <f>'مارس 2022'!K23*8%</f>
        <v>156.12589136</v>
      </c>
      <c r="AB23" s="89">
        <v>190</v>
      </c>
      <c r="AC23" s="93">
        <v>8</v>
      </c>
      <c r="AD23" s="89"/>
      <c r="AE23" s="89"/>
      <c r="AF23" s="92">
        <v>10</v>
      </c>
      <c r="AG23" s="89"/>
      <c r="AH23" s="89"/>
      <c r="AI23" s="89"/>
      <c r="AJ23" s="89"/>
      <c r="AK23" s="89">
        <f t="shared" si="20"/>
        <v>3455.4492938410003</v>
      </c>
      <c r="AL23" s="94"/>
      <c r="AM23" s="94"/>
      <c r="AN23" s="94"/>
      <c r="AO23" s="94"/>
      <c r="AP23" s="94"/>
      <c r="AQ23" s="94"/>
      <c r="AR23" s="94"/>
      <c r="AS23" s="94"/>
      <c r="AT23" s="95">
        <v>18</v>
      </c>
      <c r="AU23" s="95">
        <v>18</v>
      </c>
      <c r="AV23" s="96">
        <v>649</v>
      </c>
      <c r="AW23" s="96"/>
      <c r="AX23" s="97">
        <v>144.87133333333327</v>
      </c>
      <c r="AY23" s="97"/>
      <c r="AZ23" s="97">
        <v>21.47</v>
      </c>
      <c r="BA23" s="97">
        <v>0.5</v>
      </c>
      <c r="BB23" s="97">
        <v>3</v>
      </c>
      <c r="BC23" s="97"/>
      <c r="BD23" s="97">
        <v>0</v>
      </c>
      <c r="BE23" s="97"/>
      <c r="BF23" s="97"/>
      <c r="BG23" s="98" t="str">
        <f t="shared" si="0"/>
        <v>0</v>
      </c>
      <c r="BH23" s="98" t="str">
        <f t="shared" si="0"/>
        <v>0</v>
      </c>
      <c r="BI23" s="97"/>
      <c r="BJ23" s="97"/>
      <c r="BK23" s="97"/>
      <c r="BL23" s="97"/>
      <c r="BM23" s="97"/>
      <c r="BN23" s="97"/>
      <c r="BO23" s="97"/>
      <c r="BP23" s="97"/>
      <c r="BQ23" s="19">
        <f t="shared" si="6"/>
        <v>1.4932913621500001</v>
      </c>
      <c r="BR23" s="97">
        <v>3</v>
      </c>
      <c r="BS23" s="97"/>
      <c r="BT23" s="99">
        <f t="shared" si="7"/>
        <v>823.33462469548328</v>
      </c>
      <c r="BU23" s="100">
        <f t="shared" si="8"/>
        <v>2632.1146691455169</v>
      </c>
      <c r="BV23" s="39">
        <f t="shared" si="9"/>
        <v>2505.8205563280003</v>
      </c>
      <c r="BW23" s="89"/>
      <c r="BX23" s="89"/>
      <c r="BY23" s="102" t="str">
        <f t="shared" si="10"/>
        <v>0</v>
      </c>
      <c r="BZ23" s="101">
        <f t="shared" si="11"/>
        <v>0</v>
      </c>
      <c r="CA23" s="101"/>
      <c r="CB23" s="101">
        <f t="shared" si="1"/>
        <v>0</v>
      </c>
      <c r="CC23" s="101"/>
      <c r="CD23" s="101"/>
      <c r="CE23" s="101">
        <f t="shared" si="2"/>
        <v>2505.8205563280003</v>
      </c>
      <c r="CF23" s="101">
        <f t="shared" si="12"/>
        <v>1252.9102781640001</v>
      </c>
      <c r="CG23" s="101"/>
      <c r="CH23" s="34" t="s">
        <v>175</v>
      </c>
      <c r="CI23" s="101">
        <f t="shared" si="3"/>
        <v>5137.9352254735168</v>
      </c>
      <c r="CJ23" s="100"/>
      <c r="CK23" s="133">
        <f t="shared" si="13"/>
        <v>0</v>
      </c>
      <c r="CL23" s="133">
        <f t="shared" si="14"/>
        <v>0</v>
      </c>
      <c r="CM23" s="103"/>
      <c r="CN23" s="103"/>
      <c r="CO23" s="103">
        <f t="shared" si="21"/>
        <v>5137.9352254735168</v>
      </c>
      <c r="CP23" s="104"/>
      <c r="CS23" s="59">
        <f t="shared" si="22"/>
        <v>5495.8108501690003</v>
      </c>
      <c r="CT23" s="105">
        <f t="shared" si="23"/>
        <v>2106.7232913621501</v>
      </c>
      <c r="CU23" s="105">
        <f t="shared" si="15"/>
        <v>3389.0875588068502</v>
      </c>
      <c r="CV23" s="105">
        <f t="shared" si="16"/>
        <v>3380</v>
      </c>
      <c r="CW23" s="136">
        <f t="shared" si="17"/>
        <v>119.25</v>
      </c>
      <c r="CY23" s="107">
        <f t="shared" si="18"/>
        <v>5018.6852254735168</v>
      </c>
      <c r="DA23" s="182">
        <f t="shared" si="19"/>
        <v>5805.630850169</v>
      </c>
    </row>
    <row r="24" spans="2:105" s="11" customFormat="1" ht="23.25" x14ac:dyDescent="0.35">
      <c r="B24" s="11">
        <v>1759.8076000000001</v>
      </c>
      <c r="C24" s="11">
        <v>22</v>
      </c>
      <c r="D24" s="86" t="s">
        <v>101</v>
      </c>
      <c r="E24" s="87">
        <v>650.36</v>
      </c>
      <c r="F24" s="88"/>
      <c r="G24" s="89"/>
      <c r="H24" s="89"/>
      <c r="I24" s="89"/>
      <c r="J24" s="89"/>
      <c r="K24" s="129">
        <f>'مارس 2022'!K24*107%</f>
        <v>2014.8037212400004</v>
      </c>
      <c r="L24" s="89"/>
      <c r="M24" s="91"/>
      <c r="N24" s="89"/>
      <c r="O24" s="89"/>
      <c r="P24" s="92">
        <f t="shared" si="4"/>
        <v>302.22055818600006</v>
      </c>
      <c r="Q24" s="130">
        <f>'مارس 2022'!Q24*110%</f>
        <v>155.63900000000001</v>
      </c>
      <c r="R24" s="89"/>
      <c r="S24" s="93"/>
      <c r="T24" s="93"/>
      <c r="U24" s="93">
        <v>75.91</v>
      </c>
      <c r="V24" s="93">
        <v>84.75</v>
      </c>
      <c r="W24" s="89">
        <v>101.7</v>
      </c>
      <c r="X24" s="89">
        <v>46.11</v>
      </c>
      <c r="Y24" s="89">
        <v>82.234000000000009</v>
      </c>
      <c r="Z24" s="92">
        <f t="shared" si="5"/>
        <v>105.58845600000001</v>
      </c>
      <c r="AA24" s="22">
        <f>'مارس 2022'!K24*8%</f>
        <v>150.63953056000003</v>
      </c>
      <c r="AB24" s="89">
        <v>190</v>
      </c>
      <c r="AC24" s="93">
        <v>10</v>
      </c>
      <c r="AD24" s="89"/>
      <c r="AE24" s="89"/>
      <c r="AF24" s="92">
        <v>10</v>
      </c>
      <c r="AG24" s="89"/>
      <c r="AH24" s="89"/>
      <c r="AI24" s="89"/>
      <c r="AJ24" s="89"/>
      <c r="AK24" s="89">
        <f t="shared" si="20"/>
        <v>3329.595265986</v>
      </c>
      <c r="AL24" s="94"/>
      <c r="AM24" s="94"/>
      <c r="AN24" s="94"/>
      <c r="AO24" s="94"/>
      <c r="AP24" s="94"/>
      <c r="AQ24" s="94"/>
      <c r="AR24" s="94"/>
      <c r="AS24" s="94"/>
      <c r="AT24" s="95">
        <v>18</v>
      </c>
      <c r="AU24" s="95">
        <v>18</v>
      </c>
      <c r="AV24" s="96">
        <v>627</v>
      </c>
      <c r="AW24" s="96"/>
      <c r="AX24" s="97">
        <v>139.80599999999993</v>
      </c>
      <c r="AY24" s="97"/>
      <c r="AZ24" s="97">
        <v>51.32</v>
      </c>
      <c r="BA24" s="97">
        <v>0.5</v>
      </c>
      <c r="BB24" s="97">
        <v>3</v>
      </c>
      <c r="BC24" s="97"/>
      <c r="BD24" s="97">
        <v>0</v>
      </c>
      <c r="BE24" s="97"/>
      <c r="BF24" s="97"/>
      <c r="BG24" s="98" t="str">
        <f t="shared" si="0"/>
        <v>0</v>
      </c>
      <c r="BH24" s="98" t="str">
        <f t="shared" si="0"/>
        <v>0</v>
      </c>
      <c r="BI24" s="97"/>
      <c r="BJ24" s="97"/>
      <c r="BK24" s="97"/>
      <c r="BL24" s="97"/>
      <c r="BM24" s="97"/>
      <c r="BN24" s="97"/>
      <c r="BO24" s="97"/>
      <c r="BP24" s="97"/>
      <c r="BQ24" s="19">
        <f t="shared" si="6"/>
        <v>1.4358678539</v>
      </c>
      <c r="BR24" s="97">
        <v>3</v>
      </c>
      <c r="BS24" s="97"/>
      <c r="BT24" s="99">
        <f t="shared" si="7"/>
        <v>826.06186785390003</v>
      </c>
      <c r="BU24" s="100">
        <f t="shared" si="8"/>
        <v>2503.5333981321</v>
      </c>
      <c r="BV24" s="39">
        <f t="shared" si="9"/>
        <v>2417.7644654880005</v>
      </c>
      <c r="BW24" s="89"/>
      <c r="BX24" s="89"/>
      <c r="BY24" s="102" t="str">
        <f t="shared" si="10"/>
        <v>0</v>
      </c>
      <c r="BZ24" s="101">
        <f t="shared" si="11"/>
        <v>0</v>
      </c>
      <c r="CA24" s="101"/>
      <c r="CB24" s="101">
        <f t="shared" si="1"/>
        <v>0</v>
      </c>
      <c r="CC24" s="101"/>
      <c r="CD24" s="101"/>
      <c r="CE24" s="101">
        <f t="shared" si="2"/>
        <v>2417.7644654880005</v>
      </c>
      <c r="CF24" s="101">
        <f t="shared" si="12"/>
        <v>1208.8822327440002</v>
      </c>
      <c r="CG24" s="101"/>
      <c r="CH24" s="34" t="s">
        <v>175</v>
      </c>
      <c r="CI24" s="101">
        <f t="shared" si="3"/>
        <v>4921.2978636201005</v>
      </c>
      <c r="CJ24" s="100"/>
      <c r="CK24" s="133">
        <f t="shared" si="13"/>
        <v>0</v>
      </c>
      <c r="CL24" s="133">
        <f t="shared" si="14"/>
        <v>0</v>
      </c>
      <c r="CM24" s="103"/>
      <c r="CN24" s="103"/>
      <c r="CO24" s="103">
        <f t="shared" si="21"/>
        <v>4921.2978636201005</v>
      </c>
      <c r="CP24" s="104"/>
      <c r="CS24" s="59">
        <f t="shared" si="22"/>
        <v>5309.3607314740002</v>
      </c>
      <c r="CT24" s="105">
        <f t="shared" si="23"/>
        <v>2083.1158678539</v>
      </c>
      <c r="CU24" s="105">
        <f t="shared" si="15"/>
        <v>3226.2448636201002</v>
      </c>
      <c r="CV24" s="105">
        <f t="shared" si="16"/>
        <v>3220</v>
      </c>
      <c r="CW24" s="136">
        <f t="shared" si="17"/>
        <v>103.25</v>
      </c>
      <c r="CY24" s="107">
        <f t="shared" si="18"/>
        <v>4818.0478636201005</v>
      </c>
      <c r="DA24" s="182">
        <f t="shared" si="19"/>
        <v>5591.7207314740008</v>
      </c>
    </row>
    <row r="25" spans="2:105" ht="23.25" x14ac:dyDescent="0.35">
      <c r="B25">
        <v>1579.5233000000001</v>
      </c>
      <c r="C25">
        <v>24</v>
      </c>
      <c r="D25" s="33" t="s">
        <v>102</v>
      </c>
      <c r="E25" s="28">
        <v>607.16</v>
      </c>
      <c r="F25" s="29"/>
      <c r="G25" s="27"/>
      <c r="H25" s="27"/>
      <c r="I25" s="27"/>
      <c r="J25" s="27"/>
      <c r="K25" s="129">
        <f>'مارس 2022'!K25*107%</f>
        <v>1808.3962261700003</v>
      </c>
      <c r="L25" s="27"/>
      <c r="M25" s="31"/>
      <c r="N25" s="27"/>
      <c r="O25" s="27"/>
      <c r="P25" s="22">
        <f t="shared" si="4"/>
        <v>271.25943392550005</v>
      </c>
      <c r="Q25" s="130">
        <f>'مارس 2022'!Q25*110%</f>
        <v>155.63900000000001</v>
      </c>
      <c r="R25" s="27"/>
      <c r="S25" s="30"/>
      <c r="T25" s="30"/>
      <c r="U25" s="30">
        <v>73.3</v>
      </c>
      <c r="V25" s="30">
        <v>81.83</v>
      </c>
      <c r="W25" s="27">
        <v>97.7</v>
      </c>
      <c r="X25" s="27">
        <v>41.38</v>
      </c>
      <c r="Y25" s="27">
        <v>73.8095</v>
      </c>
      <c r="Z25" s="22">
        <f t="shared" si="5"/>
        <v>94.771398000000005</v>
      </c>
      <c r="AA25" s="22">
        <f>'مارس 2022'!K25*8%</f>
        <v>135.20719448000003</v>
      </c>
      <c r="AB25" s="27">
        <v>200</v>
      </c>
      <c r="AC25" s="30">
        <v>10</v>
      </c>
      <c r="AD25" s="27"/>
      <c r="AE25" s="27"/>
      <c r="AF25" s="22">
        <v>10</v>
      </c>
      <c r="AG25" s="27"/>
      <c r="AH25" s="27"/>
      <c r="AI25" s="27"/>
      <c r="AJ25" s="27"/>
      <c r="AK25" s="27">
        <f t="shared" si="20"/>
        <v>3053.2927525755003</v>
      </c>
      <c r="AL25" s="16"/>
      <c r="AM25" s="16"/>
      <c r="AN25" s="16"/>
      <c r="AO25" s="16"/>
      <c r="AP25" s="16"/>
      <c r="AQ25" s="16"/>
      <c r="AR25" s="16"/>
      <c r="AS25" s="16"/>
      <c r="AT25" s="15">
        <v>22</v>
      </c>
      <c r="AU25" s="15">
        <v>17</v>
      </c>
      <c r="AV25" s="20">
        <v>561</v>
      </c>
      <c r="AW25" s="20"/>
      <c r="AX25" s="21">
        <v>97.333333333333329</v>
      </c>
      <c r="AY25" s="21"/>
      <c r="AZ25" s="21">
        <v>2.73</v>
      </c>
      <c r="BA25" s="21">
        <v>0.5</v>
      </c>
      <c r="BB25" s="21">
        <v>3</v>
      </c>
      <c r="BC25" s="21"/>
      <c r="BD25" s="21">
        <v>0</v>
      </c>
      <c r="BE25" s="21"/>
      <c r="BF25" s="21"/>
      <c r="BG25" s="18" t="str">
        <f t="shared" si="0"/>
        <v>0</v>
      </c>
      <c r="BH25" s="18">
        <f t="shared" si="0"/>
        <v>8.6466111111111115</v>
      </c>
      <c r="BI25" s="21"/>
      <c r="BJ25" s="21"/>
      <c r="BK25" s="21"/>
      <c r="BL25" s="21"/>
      <c r="BM25" s="21"/>
      <c r="BN25" s="21"/>
      <c r="BO25" s="21"/>
      <c r="BP25" s="21"/>
      <c r="BQ25" s="19">
        <f t="shared" si="6"/>
        <v>1.313197159325</v>
      </c>
      <c r="BR25" s="21">
        <v>3</v>
      </c>
      <c r="BS25" s="21"/>
      <c r="BT25" s="19">
        <f t="shared" si="7"/>
        <v>677.52314160376955</v>
      </c>
      <c r="BU25" s="35">
        <f t="shared" si="8"/>
        <v>2375.7696109717308</v>
      </c>
      <c r="BV25" s="39">
        <f t="shared" si="9"/>
        <v>2170.0754714040004</v>
      </c>
      <c r="BW25" s="38"/>
      <c r="BX25" s="38"/>
      <c r="BY25" s="37" t="str">
        <f t="shared" si="10"/>
        <v>0</v>
      </c>
      <c r="BZ25" s="39">
        <f t="shared" si="11"/>
        <v>0</v>
      </c>
      <c r="CA25" s="39"/>
      <c r="CB25" s="39">
        <f t="shared" si="1"/>
        <v>0</v>
      </c>
      <c r="CC25" s="39"/>
      <c r="CD25" s="39"/>
      <c r="CE25" s="34">
        <f t="shared" si="2"/>
        <v>2170.0754714040004</v>
      </c>
      <c r="CF25" s="34">
        <f t="shared" si="12"/>
        <v>1085.0377357020002</v>
      </c>
      <c r="CG25" s="34"/>
      <c r="CH25" s="34" t="s">
        <v>175</v>
      </c>
      <c r="CI25" s="34">
        <f t="shared" si="3"/>
        <v>4545.8450823757312</v>
      </c>
      <c r="CJ25" s="43"/>
      <c r="CK25" s="133">
        <f t="shared" si="13"/>
        <v>0</v>
      </c>
      <c r="CL25" s="133">
        <f t="shared" si="14"/>
        <v>0</v>
      </c>
      <c r="CM25" s="44"/>
      <c r="CN25" s="44"/>
      <c r="CO25" s="40">
        <f t="shared" si="21"/>
        <v>4545.8450823757312</v>
      </c>
      <c r="CP25" s="1"/>
      <c r="CS25" s="59">
        <f t="shared" si="22"/>
        <v>4794.8992239795007</v>
      </c>
      <c r="CT25" s="59">
        <f t="shared" si="23"/>
        <v>1925.2031971593249</v>
      </c>
      <c r="CU25" s="59">
        <f t="shared" si="15"/>
        <v>2869.6960268201756</v>
      </c>
      <c r="CV25" s="59">
        <f t="shared" si="16"/>
        <v>2860</v>
      </c>
      <c r="CW25" s="136">
        <f t="shared" si="17"/>
        <v>67.25</v>
      </c>
      <c r="CY25" s="63">
        <f t="shared" si="18"/>
        <v>4478.5950823757312</v>
      </c>
      <c r="DA25" s="182">
        <f t="shared" si="19"/>
        <v>5067.7292239795006</v>
      </c>
    </row>
    <row r="26" spans="2:105" s="11" customFormat="1" ht="23.25" x14ac:dyDescent="0.35">
      <c r="B26" s="11">
        <v>1524.3326999999999</v>
      </c>
      <c r="C26" s="11">
        <v>25</v>
      </c>
      <c r="D26" s="86" t="s">
        <v>103</v>
      </c>
      <c r="E26" s="87">
        <v>587.47</v>
      </c>
      <c r="F26" s="88"/>
      <c r="G26" s="89"/>
      <c r="H26" s="89"/>
      <c r="I26" s="89"/>
      <c r="J26" s="89"/>
      <c r="K26" s="129">
        <f>'مارس 2022'!K26*107%</f>
        <v>1745.20850823</v>
      </c>
      <c r="L26" s="89"/>
      <c r="M26" s="91"/>
      <c r="N26" s="89"/>
      <c r="O26" s="89"/>
      <c r="P26" s="92">
        <f t="shared" si="4"/>
        <v>261.78127623450001</v>
      </c>
      <c r="Q26" s="130">
        <f>'مارس 2022'!Q26*110%</f>
        <v>155.63900000000001</v>
      </c>
      <c r="R26" s="89"/>
      <c r="S26" s="93"/>
      <c r="T26" s="93"/>
      <c r="U26" s="93">
        <v>70.760000000000005</v>
      </c>
      <c r="V26" s="93">
        <v>78.989999999999995</v>
      </c>
      <c r="W26" s="89">
        <v>94.28</v>
      </c>
      <c r="X26" s="89">
        <v>39.94</v>
      </c>
      <c r="Y26" s="89">
        <v>71.230499999999992</v>
      </c>
      <c r="Z26" s="92">
        <f t="shared" si="5"/>
        <v>91.45996199999999</v>
      </c>
      <c r="AA26" s="22">
        <f>'مارس 2022'!K26*8%</f>
        <v>130.48287912000001</v>
      </c>
      <c r="AB26" s="89">
        <v>200</v>
      </c>
      <c r="AC26" s="93">
        <v>10</v>
      </c>
      <c r="AD26" s="89"/>
      <c r="AE26" s="89"/>
      <c r="AF26" s="92">
        <v>10</v>
      </c>
      <c r="AG26" s="89"/>
      <c r="AH26" s="89"/>
      <c r="AI26" s="89"/>
      <c r="AJ26" s="89"/>
      <c r="AK26" s="89">
        <f t="shared" si="20"/>
        <v>2959.7721255844999</v>
      </c>
      <c r="AL26" s="94"/>
      <c r="AM26" s="94"/>
      <c r="AN26" s="94"/>
      <c r="AO26" s="94"/>
      <c r="AP26" s="94"/>
      <c r="AQ26" s="94"/>
      <c r="AR26" s="94"/>
      <c r="AS26" s="94"/>
      <c r="AT26" s="95">
        <v>2</v>
      </c>
      <c r="AU26" s="95">
        <v>2</v>
      </c>
      <c r="AV26" s="96">
        <v>550</v>
      </c>
      <c r="AW26" s="96"/>
      <c r="AX26" s="97">
        <v>78.5</v>
      </c>
      <c r="AY26" s="97"/>
      <c r="AZ26" s="97"/>
      <c r="BA26" s="97">
        <v>0.5</v>
      </c>
      <c r="BB26" s="97">
        <v>3</v>
      </c>
      <c r="BC26" s="97"/>
      <c r="BD26" s="97">
        <v>0</v>
      </c>
      <c r="BE26" s="97"/>
      <c r="BF26" s="97"/>
      <c r="BG26" s="98">
        <f t="shared" si="0"/>
        <v>232.69446776400002</v>
      </c>
      <c r="BH26" s="98">
        <f t="shared" si="0"/>
        <v>138.34577777777778</v>
      </c>
      <c r="BI26" s="97"/>
      <c r="BJ26" s="97"/>
      <c r="BK26" s="97"/>
      <c r="BL26" s="97"/>
      <c r="BM26" s="97"/>
      <c r="BN26" s="97"/>
      <c r="BO26" s="97"/>
      <c r="BP26" s="97"/>
      <c r="BQ26" s="19">
        <f t="shared" si="6"/>
        <v>1.2711759246750001</v>
      </c>
      <c r="BR26" s="97">
        <v>3</v>
      </c>
      <c r="BS26" s="97"/>
      <c r="BT26" s="99">
        <f t="shared" si="7"/>
        <v>1007.3114214664529</v>
      </c>
      <c r="BU26" s="100">
        <f t="shared" si="8"/>
        <v>1952.460704118047</v>
      </c>
      <c r="BV26" s="39">
        <f t="shared" si="9"/>
        <v>2094.2502098760001</v>
      </c>
      <c r="BW26" s="89"/>
      <c r="BX26" s="89"/>
      <c r="BY26" s="102" t="str">
        <f t="shared" si="10"/>
        <v>0</v>
      </c>
      <c r="BZ26" s="101">
        <f t="shared" si="11"/>
        <v>0</v>
      </c>
      <c r="CA26" s="101"/>
      <c r="CB26" s="101">
        <f t="shared" si="1"/>
        <v>0</v>
      </c>
      <c r="CC26" s="101"/>
      <c r="CD26" s="101"/>
      <c r="CE26" s="101">
        <f t="shared" si="2"/>
        <v>2094.2502098760001</v>
      </c>
      <c r="CF26" s="101">
        <f t="shared" si="12"/>
        <v>1047.125104938</v>
      </c>
      <c r="CG26" s="101"/>
      <c r="CH26" s="34" t="s">
        <v>175</v>
      </c>
      <c r="CI26" s="101">
        <f t="shared" si="3"/>
        <v>4046.7109139940471</v>
      </c>
      <c r="CJ26" s="100"/>
      <c r="CK26" s="133">
        <f t="shared" si="13"/>
        <v>0</v>
      </c>
      <c r="CL26" s="133">
        <f t="shared" si="14"/>
        <v>0</v>
      </c>
      <c r="CM26" s="103"/>
      <c r="CN26" s="103"/>
      <c r="CO26" s="103">
        <f t="shared" si="21"/>
        <v>4046.7109139940471</v>
      </c>
      <c r="CP26" s="104"/>
      <c r="CS26" s="59">
        <f t="shared" si="22"/>
        <v>4634.3533354605006</v>
      </c>
      <c r="CT26" s="105">
        <f t="shared" si="23"/>
        <v>2124.4356436886751</v>
      </c>
      <c r="CU26" s="105">
        <f t="shared" si="15"/>
        <v>2509.9176917718255</v>
      </c>
      <c r="CV26" s="105">
        <f t="shared" si="16"/>
        <v>2500</v>
      </c>
      <c r="CW26" s="136">
        <f t="shared" si="17"/>
        <v>31.25</v>
      </c>
      <c r="CY26" s="107">
        <f t="shared" si="18"/>
        <v>4015.4609139940471</v>
      </c>
      <c r="DA26" s="182">
        <f t="shared" si="19"/>
        <v>4898.3833354604994</v>
      </c>
    </row>
    <row r="27" spans="2:105" s="11" customFormat="1" ht="23.25" x14ac:dyDescent="0.35">
      <c r="B27" s="11">
        <v>1599.0080000000003</v>
      </c>
      <c r="C27" s="11">
        <v>26</v>
      </c>
      <c r="D27" s="86" t="s">
        <v>104</v>
      </c>
      <c r="E27" s="87">
        <v>615.34</v>
      </c>
      <c r="F27" s="88"/>
      <c r="G27" s="89"/>
      <c r="H27" s="89"/>
      <c r="I27" s="89"/>
      <c r="J27" s="89"/>
      <c r="K27" s="129">
        <f>'مارس 2022'!K27*107%</f>
        <v>1830.7042592000005</v>
      </c>
      <c r="L27" s="89"/>
      <c r="M27" s="91"/>
      <c r="N27" s="89"/>
      <c r="O27" s="89"/>
      <c r="P27" s="92">
        <f t="shared" si="4"/>
        <v>274.60563888000007</v>
      </c>
      <c r="Q27" s="130">
        <f>'مارس 2022'!Q27*110%</f>
        <v>155.63900000000001</v>
      </c>
      <c r="R27" s="89"/>
      <c r="S27" s="93"/>
      <c r="T27" s="93"/>
      <c r="U27" s="93">
        <v>70.760000000000005</v>
      </c>
      <c r="V27" s="93">
        <v>78.989999999999995</v>
      </c>
      <c r="W27" s="89">
        <v>98.94</v>
      </c>
      <c r="X27" s="89">
        <v>41.89</v>
      </c>
      <c r="Y27" s="89">
        <v>74.720000000000013</v>
      </c>
      <c r="Z27" s="92">
        <f t="shared" si="5"/>
        <v>95.940480000000008</v>
      </c>
      <c r="AA27" s="22">
        <f>'مارس 2022'!K27*8%</f>
        <v>136.87508480000002</v>
      </c>
      <c r="AB27" s="89">
        <v>190</v>
      </c>
      <c r="AC27" s="93">
        <v>10</v>
      </c>
      <c r="AD27" s="89"/>
      <c r="AE27" s="89"/>
      <c r="AF27" s="92">
        <v>10</v>
      </c>
      <c r="AG27" s="89"/>
      <c r="AH27" s="89"/>
      <c r="AI27" s="89"/>
      <c r="AJ27" s="89"/>
      <c r="AK27" s="89">
        <f t="shared" si="20"/>
        <v>3069.0644628800005</v>
      </c>
      <c r="AL27" s="94"/>
      <c r="AM27" s="94"/>
      <c r="AN27" s="94"/>
      <c r="AO27" s="94"/>
      <c r="AP27" s="94"/>
      <c r="AQ27" s="94"/>
      <c r="AR27" s="94"/>
      <c r="AS27" s="94"/>
      <c r="AT27" s="95">
        <v>18</v>
      </c>
      <c r="AU27" s="95">
        <v>18</v>
      </c>
      <c r="AV27" s="96">
        <v>572</v>
      </c>
      <c r="AW27" s="96"/>
      <c r="AX27" s="97">
        <v>107.16666666666667</v>
      </c>
      <c r="AY27" s="97"/>
      <c r="AZ27" s="97"/>
      <c r="BA27" s="97">
        <v>0.5</v>
      </c>
      <c r="BB27" s="97">
        <v>3</v>
      </c>
      <c r="BC27" s="97"/>
      <c r="BD27" s="97">
        <v>0</v>
      </c>
      <c r="BE27" s="97"/>
      <c r="BF27" s="97"/>
      <c r="BG27" s="98" t="str">
        <f t="shared" si="0"/>
        <v>0</v>
      </c>
      <c r="BH27" s="98" t="str">
        <f t="shared" si="0"/>
        <v>0</v>
      </c>
      <c r="BI27" s="97"/>
      <c r="BJ27" s="97"/>
      <c r="BK27" s="97"/>
      <c r="BL27" s="97"/>
      <c r="BM27" s="97"/>
      <c r="BN27" s="97"/>
      <c r="BO27" s="97"/>
      <c r="BP27" s="97"/>
      <c r="BQ27" s="19">
        <f t="shared" si="6"/>
        <v>1.3194099120000002</v>
      </c>
      <c r="BR27" s="97"/>
      <c r="BS27" s="97"/>
      <c r="BT27" s="99">
        <f t="shared" si="7"/>
        <v>683.9860765786666</v>
      </c>
      <c r="BU27" s="100">
        <f t="shared" si="8"/>
        <v>2385.0783863013339</v>
      </c>
      <c r="BV27" s="39">
        <f t="shared" si="9"/>
        <v>2196.8451110400006</v>
      </c>
      <c r="BW27" s="89"/>
      <c r="BX27" s="89"/>
      <c r="BY27" s="102" t="str">
        <f t="shared" si="10"/>
        <v>0</v>
      </c>
      <c r="BZ27" s="101">
        <f t="shared" si="11"/>
        <v>0</v>
      </c>
      <c r="CA27" s="101"/>
      <c r="CB27" s="101">
        <f t="shared" si="1"/>
        <v>0</v>
      </c>
      <c r="CC27" s="101"/>
      <c r="CD27" s="101"/>
      <c r="CE27" s="101">
        <f t="shared" si="2"/>
        <v>2196.8451110400006</v>
      </c>
      <c r="CF27" s="101">
        <f t="shared" si="12"/>
        <v>1098.4225555200003</v>
      </c>
      <c r="CG27" s="101"/>
      <c r="CH27" s="34" t="s">
        <v>175</v>
      </c>
      <c r="CI27" s="101">
        <f t="shared" si="3"/>
        <v>4581.923497341335</v>
      </c>
      <c r="CJ27" s="100"/>
      <c r="CK27" s="133">
        <f t="shared" si="13"/>
        <v>0</v>
      </c>
      <c r="CL27" s="133">
        <f t="shared" si="14"/>
        <v>0</v>
      </c>
      <c r="CM27" s="103"/>
      <c r="CN27" s="103"/>
      <c r="CO27" s="103">
        <f t="shared" si="21"/>
        <v>4581.923497341335</v>
      </c>
      <c r="CP27" s="104"/>
      <c r="CS27" s="59">
        <f t="shared" si="22"/>
        <v>4841.5805739200005</v>
      </c>
      <c r="CT27" s="105">
        <f t="shared" si="23"/>
        <v>1938.6594099120002</v>
      </c>
      <c r="CU27" s="105">
        <f t="shared" si="15"/>
        <v>2902.9211640080002</v>
      </c>
      <c r="CV27" s="105">
        <f t="shared" si="16"/>
        <v>2900</v>
      </c>
      <c r="CW27" s="136">
        <f t="shared" si="17"/>
        <v>71.25</v>
      </c>
      <c r="CY27" s="107">
        <f t="shared" si="18"/>
        <v>4510.673497341335</v>
      </c>
      <c r="DA27" s="182">
        <f t="shared" si="19"/>
        <v>5110.270573920001</v>
      </c>
    </row>
    <row r="28" spans="2:105" ht="23.25" x14ac:dyDescent="0.35">
      <c r="B28">
        <v>1210.384</v>
      </c>
      <c r="C28">
        <v>27</v>
      </c>
      <c r="D28" s="33" t="s">
        <v>80</v>
      </c>
      <c r="E28" s="28">
        <v>477.64</v>
      </c>
      <c r="F28" s="29"/>
      <c r="G28" s="27"/>
      <c r="H28" s="27"/>
      <c r="I28" s="27"/>
      <c r="J28" s="27"/>
      <c r="K28" s="129">
        <f>'مارس 2022'!K28*107%</f>
        <v>1385.7686416000004</v>
      </c>
      <c r="L28" s="27"/>
      <c r="M28" s="31"/>
      <c r="N28" s="27"/>
      <c r="O28" s="27"/>
      <c r="P28" s="22">
        <f t="shared" si="4"/>
        <v>207.86529624000005</v>
      </c>
      <c r="Q28" s="130">
        <f>'مارس 2022'!Q28*110%</f>
        <v>155.63900000000001</v>
      </c>
      <c r="R28" s="27"/>
      <c r="S28" s="30"/>
      <c r="T28" s="30"/>
      <c r="U28" s="30">
        <v>52.68</v>
      </c>
      <c r="V28" s="30">
        <v>58.73</v>
      </c>
      <c r="W28" s="27">
        <v>75.069999999999993</v>
      </c>
      <c r="X28" s="27">
        <v>31.71</v>
      </c>
      <c r="Y28" s="27">
        <v>56.56</v>
      </c>
      <c r="Z28" s="22">
        <f t="shared" si="5"/>
        <v>72.623040000000003</v>
      </c>
      <c r="AA28" s="22">
        <f>'مارس 2022'!K28*8%</f>
        <v>103.60887040000001</v>
      </c>
      <c r="AB28" s="27">
        <v>200</v>
      </c>
      <c r="AC28" s="30">
        <v>10</v>
      </c>
      <c r="AD28" s="27"/>
      <c r="AE28" s="27"/>
      <c r="AF28" s="22">
        <v>10</v>
      </c>
      <c r="AG28" s="27"/>
      <c r="AH28" s="27"/>
      <c r="AI28" s="27"/>
      <c r="AJ28" s="27"/>
      <c r="AK28" s="27">
        <f t="shared" si="20"/>
        <v>2420.2548482400002</v>
      </c>
      <c r="AL28" s="16"/>
      <c r="AM28" s="16"/>
      <c r="AN28" s="16"/>
      <c r="AO28" s="16"/>
      <c r="AP28" s="16"/>
      <c r="AQ28" s="16"/>
      <c r="AR28" s="16"/>
      <c r="AS28" s="16"/>
      <c r="AT28" s="15">
        <v>23</v>
      </c>
      <c r="AU28" s="15">
        <v>18</v>
      </c>
      <c r="AV28" s="20">
        <v>440</v>
      </c>
      <c r="AW28" s="20"/>
      <c r="AX28" s="21">
        <v>32.958333333333336</v>
      </c>
      <c r="AY28" s="21"/>
      <c r="AZ28" s="21"/>
      <c r="BA28" s="21">
        <v>0.5</v>
      </c>
      <c r="BB28" s="21">
        <v>3</v>
      </c>
      <c r="BC28" s="21"/>
      <c r="BD28" s="21">
        <v>0</v>
      </c>
      <c r="BE28" s="21"/>
      <c r="BF28" s="21"/>
      <c r="BG28" s="18" t="str">
        <f t="shared" si="0"/>
        <v>0</v>
      </c>
      <c r="BH28" s="18" t="str">
        <f t="shared" si="0"/>
        <v>0</v>
      </c>
      <c r="BI28" s="21"/>
      <c r="BJ28" s="21"/>
      <c r="BK28" s="21"/>
      <c r="BL28" s="21"/>
      <c r="BM28" s="21"/>
      <c r="BN28" s="21"/>
      <c r="BO28" s="21"/>
      <c r="BP28" s="21"/>
      <c r="BQ28" s="19">
        <f t="shared" si="6"/>
        <v>1.0283752760000002</v>
      </c>
      <c r="BR28" s="21">
        <v>3</v>
      </c>
      <c r="BS28" s="21"/>
      <c r="BT28" s="19">
        <f t="shared" si="7"/>
        <v>480.48670860933333</v>
      </c>
      <c r="BU28" s="35">
        <f t="shared" si="8"/>
        <v>1939.7681396306668</v>
      </c>
      <c r="BV28" s="39">
        <f t="shared" si="9"/>
        <v>1662.9223699200004</v>
      </c>
      <c r="BW28" s="38"/>
      <c r="BX28" s="38"/>
      <c r="BY28" s="37" t="str">
        <f t="shared" si="10"/>
        <v>0</v>
      </c>
      <c r="BZ28" s="39">
        <f t="shared" si="11"/>
        <v>0</v>
      </c>
      <c r="CA28" s="39"/>
      <c r="CB28" s="39">
        <f t="shared" si="1"/>
        <v>0</v>
      </c>
      <c r="CC28" s="39"/>
      <c r="CD28" s="39"/>
      <c r="CE28" s="34">
        <f t="shared" si="2"/>
        <v>1662.9223699200004</v>
      </c>
      <c r="CF28" s="34">
        <f t="shared" si="12"/>
        <v>831.4611849600002</v>
      </c>
      <c r="CG28" s="34"/>
      <c r="CH28" s="34" t="s">
        <v>175</v>
      </c>
      <c r="CI28" s="34">
        <f t="shared" si="3"/>
        <v>3602.6905095506672</v>
      </c>
      <c r="CJ28" s="43"/>
      <c r="CK28" s="133">
        <f t="shared" si="13"/>
        <v>0</v>
      </c>
      <c r="CL28" s="133">
        <f t="shared" si="14"/>
        <v>0</v>
      </c>
      <c r="CM28" s="44"/>
      <c r="CN28" s="44"/>
      <c r="CO28" s="40">
        <f t="shared" si="21"/>
        <v>3602.6905095506672</v>
      </c>
      <c r="CP28" s="1"/>
      <c r="CS28" s="59">
        <f t="shared" si="22"/>
        <v>3721.0582181600012</v>
      </c>
      <c r="CT28" s="59">
        <f t="shared" si="23"/>
        <v>1671.668375276</v>
      </c>
      <c r="CU28" s="59">
        <f t="shared" si="15"/>
        <v>2049.3898428840012</v>
      </c>
      <c r="CV28" s="59">
        <f t="shared" si="16"/>
        <v>2040</v>
      </c>
      <c r="CW28" s="136">
        <f t="shared" si="17"/>
        <v>19.75</v>
      </c>
      <c r="CY28" s="63">
        <f t="shared" si="18"/>
        <v>3582.9405095506672</v>
      </c>
      <c r="DA28" s="182">
        <f t="shared" si="19"/>
        <v>3927.5382181600007</v>
      </c>
    </row>
    <row r="29" spans="2:105" ht="23.25" x14ac:dyDescent="0.35">
      <c r="B29">
        <v>1156.7556</v>
      </c>
      <c r="C29">
        <v>28</v>
      </c>
      <c r="D29" s="33" t="s">
        <v>105</v>
      </c>
      <c r="E29" s="28">
        <v>467.95</v>
      </c>
      <c r="F29" s="29"/>
      <c r="G29" s="27"/>
      <c r="H29" s="27"/>
      <c r="I29" s="27"/>
      <c r="J29" s="27"/>
      <c r="K29" s="129">
        <f>'مارس 2022'!K29*107%</f>
        <v>1324.3694864399999</v>
      </c>
      <c r="L29" s="27"/>
      <c r="M29" s="31"/>
      <c r="N29" s="27"/>
      <c r="O29" s="27"/>
      <c r="P29" s="22">
        <f t="shared" si="4"/>
        <v>198.65542296599997</v>
      </c>
      <c r="Q29" s="130">
        <f>'مارس 2022'!Q29*110%</f>
        <v>155.63900000000001</v>
      </c>
      <c r="R29" s="27"/>
      <c r="S29" s="30"/>
      <c r="T29" s="30"/>
      <c r="U29" s="30">
        <v>50.38</v>
      </c>
      <c r="V29" s="30">
        <v>56.28</v>
      </c>
      <c r="W29" s="27">
        <v>71.790000000000006</v>
      </c>
      <c r="X29" s="27">
        <v>30.31</v>
      </c>
      <c r="Y29" s="27">
        <v>54.054000000000002</v>
      </c>
      <c r="Z29" s="22">
        <f t="shared" si="5"/>
        <v>69.405335999999991</v>
      </c>
      <c r="AA29" s="22">
        <f>'مارس 2022'!K29*8%</f>
        <v>99.018279359999994</v>
      </c>
      <c r="AB29" s="27">
        <v>200</v>
      </c>
      <c r="AC29" s="30">
        <v>6</v>
      </c>
      <c r="AD29" s="27"/>
      <c r="AE29" s="27"/>
      <c r="AF29" s="22">
        <v>10</v>
      </c>
      <c r="AG29" s="27"/>
      <c r="AH29" s="27"/>
      <c r="AI29" s="27"/>
      <c r="AJ29" s="27"/>
      <c r="AK29" s="27">
        <f t="shared" si="20"/>
        <v>2325.9015247660004</v>
      </c>
      <c r="AL29" s="16"/>
      <c r="AM29" s="16"/>
      <c r="AN29" s="16"/>
      <c r="AO29" s="16"/>
      <c r="AP29" s="16"/>
      <c r="AQ29" s="16"/>
      <c r="AR29" s="16"/>
      <c r="AS29" s="16"/>
      <c r="AT29" s="15">
        <v>23</v>
      </c>
      <c r="AU29" s="15">
        <v>18</v>
      </c>
      <c r="AV29" s="20">
        <v>407</v>
      </c>
      <c r="AW29" s="20"/>
      <c r="AX29" s="21">
        <v>21.416666666666668</v>
      </c>
      <c r="AY29" s="21"/>
      <c r="AZ29" s="21"/>
      <c r="BA29" s="21">
        <v>0.5</v>
      </c>
      <c r="BB29" s="21">
        <v>3</v>
      </c>
      <c r="BC29" s="21"/>
      <c r="BD29" s="21">
        <v>0</v>
      </c>
      <c r="BE29" s="21"/>
      <c r="BF29" s="21"/>
      <c r="BG29" s="18" t="str">
        <f t="shared" si="0"/>
        <v>0</v>
      </c>
      <c r="BH29" s="18" t="str">
        <f t="shared" si="0"/>
        <v>0</v>
      </c>
      <c r="BI29" s="21"/>
      <c r="BJ29" s="21"/>
      <c r="BK29" s="21"/>
      <c r="BL29" s="21"/>
      <c r="BM29" s="21"/>
      <c r="BN29" s="21"/>
      <c r="BO29" s="21"/>
      <c r="BP29" s="21"/>
      <c r="BQ29" s="19">
        <f t="shared" si="6"/>
        <v>0.98580355090000027</v>
      </c>
      <c r="BR29" s="21">
        <v>3</v>
      </c>
      <c r="BS29" s="21"/>
      <c r="BT29" s="19">
        <f t="shared" si="7"/>
        <v>435.9024702175667</v>
      </c>
      <c r="BU29" s="35">
        <f t="shared" si="8"/>
        <v>1889.9990545484338</v>
      </c>
      <c r="BV29" s="39">
        <f t="shared" si="9"/>
        <v>1589.2433837279998</v>
      </c>
      <c r="BW29" s="38"/>
      <c r="BX29" s="38"/>
      <c r="BY29" s="37" t="str">
        <f t="shared" si="10"/>
        <v>0</v>
      </c>
      <c r="BZ29" s="39">
        <f t="shared" si="11"/>
        <v>0</v>
      </c>
      <c r="CA29" s="39"/>
      <c r="CB29" s="39">
        <f>BV29*CA29</f>
        <v>0</v>
      </c>
      <c r="CC29" s="39"/>
      <c r="CD29" s="39"/>
      <c r="CE29" s="34">
        <f>BV29-BW29-BZ29-CB29-CC29-CD29</f>
        <v>1589.2433837279998</v>
      </c>
      <c r="CF29" s="34">
        <f t="shared" si="12"/>
        <v>794.6216918639999</v>
      </c>
      <c r="CG29" s="34"/>
      <c r="CH29" s="34" t="s">
        <v>175</v>
      </c>
      <c r="CI29" s="34">
        <f t="shared" si="3"/>
        <v>3479.2424382764339</v>
      </c>
      <c r="CJ29" s="43"/>
      <c r="CK29" s="133">
        <f t="shared" si="13"/>
        <v>0</v>
      </c>
      <c r="CL29" s="133">
        <f t="shared" si="14"/>
        <v>0</v>
      </c>
      <c r="CM29" s="44"/>
      <c r="CN29" s="44"/>
      <c r="CO29" s="40">
        <f t="shared" si="21"/>
        <v>3479.2424382764339</v>
      </c>
      <c r="CP29" s="1"/>
      <c r="CS29" s="59">
        <f t="shared" si="22"/>
        <v>3565.0559084939996</v>
      </c>
      <c r="CT29" s="59">
        <f t="shared" si="23"/>
        <v>1628.9358035508999</v>
      </c>
      <c r="CU29" s="59">
        <f t="shared" si="15"/>
        <v>1936.1201049430997</v>
      </c>
      <c r="CV29" s="59">
        <f t="shared" si="16"/>
        <v>1930</v>
      </c>
      <c r="CW29" s="136">
        <f t="shared" si="17"/>
        <v>17</v>
      </c>
      <c r="CY29" s="63">
        <f t="shared" si="18"/>
        <v>3462.2424382764339</v>
      </c>
      <c r="DA29" s="182">
        <f t="shared" si="19"/>
        <v>3759.5059084940003</v>
      </c>
    </row>
    <row r="30" spans="2:105" ht="23.25" x14ac:dyDescent="0.35">
      <c r="B30">
        <v>1140.7163</v>
      </c>
      <c r="C30">
        <v>29</v>
      </c>
      <c r="D30" s="33" t="s">
        <v>106</v>
      </c>
      <c r="E30" s="28">
        <v>457.64</v>
      </c>
      <c r="F30" s="29"/>
      <c r="G30" s="27"/>
      <c r="H30" s="27"/>
      <c r="I30" s="27"/>
      <c r="J30" s="27"/>
      <c r="K30" s="129">
        <f>'مارس 2022'!K30*107%</f>
        <v>1306.0060918700003</v>
      </c>
      <c r="L30" s="27"/>
      <c r="M30" s="31"/>
      <c r="N30" s="27"/>
      <c r="O30" s="27"/>
      <c r="P30" s="22">
        <f t="shared" si="4"/>
        <v>195.90091378050005</v>
      </c>
      <c r="Q30" s="130">
        <f>'مارس 2022'!Q30*110%</f>
        <v>155.63900000000001</v>
      </c>
      <c r="R30" s="27"/>
      <c r="S30" s="30"/>
      <c r="T30" s="30"/>
      <c r="U30" s="30">
        <v>49.69</v>
      </c>
      <c r="V30" s="30">
        <v>55.38</v>
      </c>
      <c r="W30" s="27">
        <v>70.73</v>
      </c>
      <c r="X30" s="27">
        <v>29.89</v>
      </c>
      <c r="Y30" s="27">
        <v>53.304499999999997</v>
      </c>
      <c r="Z30" s="22">
        <f t="shared" si="5"/>
        <v>68.442977999999997</v>
      </c>
      <c r="AA30" s="22">
        <f>'مارس 2022'!K30*8%</f>
        <v>97.64531528000002</v>
      </c>
      <c r="AB30" s="27">
        <v>200</v>
      </c>
      <c r="AC30" s="30">
        <v>10</v>
      </c>
      <c r="AD30" s="27"/>
      <c r="AE30" s="27"/>
      <c r="AF30" s="22">
        <v>10</v>
      </c>
      <c r="AG30" s="27"/>
      <c r="AH30" s="27"/>
      <c r="AI30" s="27"/>
      <c r="AJ30" s="27"/>
      <c r="AK30" s="27">
        <f t="shared" si="20"/>
        <v>2302.6287989305006</v>
      </c>
      <c r="AL30" s="16"/>
      <c r="AM30" s="16"/>
      <c r="AN30" s="16"/>
      <c r="AO30" s="16"/>
      <c r="AP30" s="16"/>
      <c r="AQ30" s="16"/>
      <c r="AR30" s="16"/>
      <c r="AS30" s="16"/>
      <c r="AT30" s="15">
        <v>21</v>
      </c>
      <c r="AU30" s="15">
        <v>16</v>
      </c>
      <c r="AV30" s="20">
        <v>418</v>
      </c>
      <c r="AW30" s="20"/>
      <c r="AX30" s="21">
        <v>25.708333333333332</v>
      </c>
      <c r="AY30" s="21"/>
      <c r="AZ30" s="21"/>
      <c r="BA30" s="21">
        <v>0.5</v>
      </c>
      <c r="BB30" s="21">
        <v>3</v>
      </c>
      <c r="BC30" s="21"/>
      <c r="BD30" s="21">
        <v>0</v>
      </c>
      <c r="BE30" s="21"/>
      <c r="BF30" s="21"/>
      <c r="BG30" s="18" t="str">
        <f t="shared" si="0"/>
        <v>0</v>
      </c>
      <c r="BH30" s="18">
        <f t="shared" si="0"/>
        <v>17.293222222222223</v>
      </c>
      <c r="BI30" s="21"/>
      <c r="BJ30" s="21"/>
      <c r="BK30" s="21"/>
      <c r="BL30" s="21"/>
      <c r="BM30" s="21"/>
      <c r="BN30" s="21"/>
      <c r="BO30" s="21"/>
      <c r="BP30" s="21"/>
      <c r="BQ30" s="19">
        <f t="shared" si="6"/>
        <v>0.97554444257500028</v>
      </c>
      <c r="BR30" s="21">
        <v>3</v>
      </c>
      <c r="BS30" s="21"/>
      <c r="BT30" s="19">
        <f t="shared" si="7"/>
        <v>468.47709999813054</v>
      </c>
      <c r="BU30" s="35">
        <f t="shared" si="8"/>
        <v>1834.15169893237</v>
      </c>
      <c r="BV30" s="39">
        <f t="shared" si="9"/>
        <v>1567.2073102440004</v>
      </c>
      <c r="BW30" s="38"/>
      <c r="BX30" s="38"/>
      <c r="BY30" s="37" t="str">
        <f t="shared" si="10"/>
        <v>0</v>
      </c>
      <c r="BZ30" s="39">
        <f t="shared" si="11"/>
        <v>0</v>
      </c>
      <c r="CA30" s="39"/>
      <c r="CB30" s="39">
        <f t="shared" ref="CB30:CB45" si="24">BV30*CA30</f>
        <v>0</v>
      </c>
      <c r="CC30" s="39"/>
      <c r="CD30" s="39"/>
      <c r="CE30" s="34">
        <f t="shared" ref="CE30:CE33" si="25">BV30-BW30-BZ30-CB30-CC30-CD30</f>
        <v>1567.2073102440004</v>
      </c>
      <c r="CF30" s="34">
        <f t="shared" si="12"/>
        <v>783.60365512200019</v>
      </c>
      <c r="CG30" s="34"/>
      <c r="CH30" s="34" t="s">
        <v>175</v>
      </c>
      <c r="CI30" s="34">
        <f t="shared" si="3"/>
        <v>3401.3590091763704</v>
      </c>
      <c r="CJ30" s="43"/>
      <c r="CK30" s="133">
        <f t="shared" si="13"/>
        <v>0</v>
      </c>
      <c r="CL30" s="133">
        <f t="shared" si="14"/>
        <v>0</v>
      </c>
      <c r="CM30" s="44"/>
      <c r="CN30" s="44"/>
      <c r="CO30" s="40">
        <f t="shared" si="21"/>
        <v>3401.3590091763704</v>
      </c>
      <c r="CP30" s="1"/>
      <c r="CS30" s="59">
        <f t="shared" si="22"/>
        <v>3518.3971091745007</v>
      </c>
      <c r="CT30" s="59">
        <f t="shared" si="23"/>
        <v>1629.6155444425749</v>
      </c>
      <c r="CU30" s="59">
        <f t="shared" si="15"/>
        <v>1888.7815647319258</v>
      </c>
      <c r="CV30" s="59">
        <f t="shared" si="16"/>
        <v>1880</v>
      </c>
      <c r="CW30" s="136">
        <f t="shared" si="17"/>
        <v>15.75</v>
      </c>
      <c r="CY30" s="63">
        <f t="shared" si="18"/>
        <v>3385.6090091763704</v>
      </c>
      <c r="DA30" s="182">
        <f t="shared" si="19"/>
        <v>3714.1971091745008</v>
      </c>
    </row>
    <row r="31" spans="2:105" ht="23.25" x14ac:dyDescent="0.35">
      <c r="B31">
        <v>1012.1879000000001</v>
      </c>
      <c r="C31">
        <v>30</v>
      </c>
      <c r="D31" s="33" t="s">
        <v>107</v>
      </c>
      <c r="E31" s="28">
        <v>419.81</v>
      </c>
      <c r="F31" s="29"/>
      <c r="G31" s="27"/>
      <c r="H31" s="27"/>
      <c r="I31" s="27"/>
      <c r="J31" s="27"/>
      <c r="K31" s="129">
        <f>'مارس 2022'!K31*107%</f>
        <v>1158.8539267100002</v>
      </c>
      <c r="L31" s="27"/>
      <c r="M31" s="31"/>
      <c r="N31" s="27"/>
      <c r="O31" s="27"/>
      <c r="P31" s="22">
        <f t="shared" si="4"/>
        <v>173.82808900650002</v>
      </c>
      <c r="Q31" s="130">
        <f>'مارس 2022'!Q31*110%</f>
        <v>155.63900000000001</v>
      </c>
      <c r="R31" s="27"/>
      <c r="S31" s="30"/>
      <c r="T31" s="30"/>
      <c r="U31" s="30">
        <v>43.92</v>
      </c>
      <c r="V31" s="30">
        <v>48.88</v>
      </c>
      <c r="W31" s="27">
        <v>65</v>
      </c>
      <c r="X31" s="27">
        <v>26.52</v>
      </c>
      <c r="Y31" s="27">
        <v>47.298500000000004</v>
      </c>
      <c r="Z31" s="22">
        <f t="shared" si="5"/>
        <v>60.731274000000006</v>
      </c>
      <c r="AA31" s="22">
        <f>'مارس 2022'!K31*8%</f>
        <v>86.643284240000014</v>
      </c>
      <c r="AB31" s="27">
        <v>200</v>
      </c>
      <c r="AC31" s="30">
        <v>10</v>
      </c>
      <c r="AD31" s="27"/>
      <c r="AE31" s="27"/>
      <c r="AF31" s="22">
        <v>10</v>
      </c>
      <c r="AG31" s="27"/>
      <c r="AH31" s="27"/>
      <c r="AI31" s="27"/>
      <c r="AJ31" s="27"/>
      <c r="AK31" s="27">
        <f t="shared" si="20"/>
        <v>2087.3140739565006</v>
      </c>
      <c r="AL31" s="16"/>
      <c r="AM31" s="16"/>
      <c r="AN31" s="16"/>
      <c r="AO31" s="16"/>
      <c r="AP31" s="16"/>
      <c r="AQ31" s="16"/>
      <c r="AR31" s="16"/>
      <c r="AS31" s="16"/>
      <c r="AT31" s="15">
        <v>22</v>
      </c>
      <c r="AU31" s="15">
        <v>17</v>
      </c>
      <c r="AV31" s="20">
        <v>374</v>
      </c>
      <c r="AW31" s="20"/>
      <c r="AX31" s="21">
        <v>11.75</v>
      </c>
      <c r="AY31" s="21"/>
      <c r="AZ31" s="21"/>
      <c r="BA31" s="21">
        <v>0.5</v>
      </c>
      <c r="BB31" s="21">
        <v>3</v>
      </c>
      <c r="BC31" s="21"/>
      <c r="BD31" s="21">
        <v>0</v>
      </c>
      <c r="BE31" s="21"/>
      <c r="BF31" s="21"/>
      <c r="BG31" s="18" t="str">
        <f t="shared" si="0"/>
        <v>0</v>
      </c>
      <c r="BH31" s="18">
        <f t="shared" si="0"/>
        <v>8.6466111111111115</v>
      </c>
      <c r="BI31" s="21"/>
      <c r="BJ31" s="21"/>
      <c r="BK31" s="21"/>
      <c r="BL31" s="21"/>
      <c r="BM31" s="21"/>
      <c r="BN31" s="21"/>
      <c r="BO31" s="21"/>
      <c r="BP31" s="21"/>
      <c r="BQ31" s="19">
        <f t="shared" si="6"/>
        <v>0.87892349247500035</v>
      </c>
      <c r="BR31" s="21">
        <v>3</v>
      </c>
      <c r="BS31" s="21"/>
      <c r="BT31" s="19">
        <f t="shared" si="7"/>
        <v>401.7755346035861</v>
      </c>
      <c r="BU31" s="35">
        <f t="shared" si="8"/>
        <v>1685.5385393529145</v>
      </c>
      <c r="BV31" s="39">
        <f t="shared" si="9"/>
        <v>1390.6247120520002</v>
      </c>
      <c r="BW31" s="38"/>
      <c r="BX31" s="38"/>
      <c r="BY31" s="37" t="str">
        <f t="shared" si="10"/>
        <v>0</v>
      </c>
      <c r="BZ31" s="39">
        <f t="shared" si="11"/>
        <v>0</v>
      </c>
      <c r="CA31" s="39"/>
      <c r="CB31" s="39">
        <f t="shared" si="24"/>
        <v>0</v>
      </c>
      <c r="CC31" s="39"/>
      <c r="CD31" s="39"/>
      <c r="CE31" s="34">
        <f t="shared" si="25"/>
        <v>1390.6247120520002</v>
      </c>
      <c r="CF31" s="34">
        <f t="shared" si="12"/>
        <v>695.31235602600009</v>
      </c>
      <c r="CG31" s="34"/>
      <c r="CH31" s="34" t="s">
        <v>175</v>
      </c>
      <c r="CI31" s="34">
        <f t="shared" si="3"/>
        <v>3076.1632514049147</v>
      </c>
      <c r="CJ31" s="43"/>
      <c r="CK31" s="133">
        <f t="shared" si="13"/>
        <v>0</v>
      </c>
      <c r="CL31" s="133">
        <f t="shared" si="14"/>
        <v>0</v>
      </c>
      <c r="CM31" s="44"/>
      <c r="CN31" s="44"/>
      <c r="CO31" s="40">
        <f t="shared" si="21"/>
        <v>3076.1632514049147</v>
      </c>
      <c r="CP31" s="1"/>
      <c r="CS31" s="59">
        <f t="shared" si="22"/>
        <v>3144.4997860085005</v>
      </c>
      <c r="CT31" s="59">
        <f t="shared" si="23"/>
        <v>1547.6889234924749</v>
      </c>
      <c r="CU31" s="59">
        <f t="shared" si="15"/>
        <v>1596.8108625160255</v>
      </c>
      <c r="CV31" s="59">
        <f t="shared" si="16"/>
        <v>1590</v>
      </c>
      <c r="CW31" s="136">
        <f t="shared" si="17"/>
        <v>8.5</v>
      </c>
      <c r="CY31" s="63">
        <f t="shared" si="18"/>
        <v>3067.6632514049147</v>
      </c>
      <c r="DA31" s="182">
        <f t="shared" si="19"/>
        <v>3322.2997860085006</v>
      </c>
    </row>
    <row r="32" spans="2:105" ht="23.25" x14ac:dyDescent="0.35">
      <c r="D32" s="33"/>
      <c r="E32" s="28"/>
      <c r="F32" s="29"/>
      <c r="G32" s="27"/>
      <c r="H32" s="27"/>
      <c r="I32" s="27"/>
      <c r="J32" s="27"/>
      <c r="K32" s="129">
        <f>'مارس 2022'!K32*107%</f>
        <v>0</v>
      </c>
      <c r="L32" s="27"/>
      <c r="M32" s="31"/>
      <c r="N32" s="27"/>
      <c r="O32" s="27"/>
      <c r="P32" s="22">
        <f t="shared" si="4"/>
        <v>0</v>
      </c>
      <c r="Q32" s="130">
        <f>'مارس 2022'!Q32*110%</f>
        <v>0</v>
      </c>
      <c r="R32" s="27"/>
      <c r="S32" s="30"/>
      <c r="T32" s="30"/>
      <c r="U32" s="30"/>
      <c r="V32" s="30"/>
      <c r="W32" s="27"/>
      <c r="X32" s="27"/>
      <c r="Y32" s="27"/>
      <c r="Z32" s="22">
        <f t="shared" si="5"/>
        <v>0</v>
      </c>
      <c r="AA32" s="22">
        <f>'مارس 2022'!K32*8%</f>
        <v>0</v>
      </c>
      <c r="AB32" s="27"/>
      <c r="AC32" s="30"/>
      <c r="AD32" s="27"/>
      <c r="AE32" s="27"/>
      <c r="AF32" s="22"/>
      <c r="AG32" s="27"/>
      <c r="AH32" s="27"/>
      <c r="AI32" s="27"/>
      <c r="AJ32" s="27"/>
      <c r="AK32" s="27">
        <f t="shared" si="20"/>
        <v>0</v>
      </c>
      <c r="AL32" s="16"/>
      <c r="AM32" s="16"/>
      <c r="AN32" s="16"/>
      <c r="AO32" s="16"/>
      <c r="AP32" s="16"/>
      <c r="AQ32" s="16"/>
      <c r="AR32" s="16"/>
      <c r="AS32" s="16"/>
      <c r="AT32" s="15"/>
      <c r="AU32" s="15"/>
      <c r="AV32" s="20"/>
      <c r="AW32" s="20"/>
      <c r="AX32" s="21"/>
      <c r="AY32" s="21"/>
      <c r="AZ32" s="21"/>
      <c r="BA32" s="21"/>
      <c r="BB32" s="21"/>
      <c r="BC32" s="21"/>
      <c r="BD32" s="21">
        <v>0</v>
      </c>
      <c r="BE32" s="21"/>
      <c r="BF32" s="21"/>
      <c r="BG32" s="18">
        <f t="shared" si="0"/>
        <v>0</v>
      </c>
      <c r="BH32" s="18">
        <f t="shared" si="0"/>
        <v>0</v>
      </c>
      <c r="BI32" s="21"/>
      <c r="BJ32" s="21"/>
      <c r="BK32" s="21"/>
      <c r="BL32" s="21"/>
      <c r="BM32" s="21"/>
      <c r="BN32" s="21"/>
      <c r="BO32" s="21"/>
      <c r="BP32" s="21"/>
      <c r="BQ32" s="19">
        <f t="shared" si="6"/>
        <v>0</v>
      </c>
      <c r="BR32" s="21"/>
      <c r="BS32" s="21"/>
      <c r="BT32" s="19">
        <f t="shared" si="7"/>
        <v>0</v>
      </c>
      <c r="BU32" s="35">
        <f t="shared" si="8"/>
        <v>0</v>
      </c>
      <c r="BV32" s="39">
        <f t="shared" si="9"/>
        <v>0</v>
      </c>
      <c r="BW32" s="38"/>
      <c r="BX32" s="38"/>
      <c r="BY32" s="37" t="str">
        <f t="shared" si="10"/>
        <v>0</v>
      </c>
      <c r="BZ32" s="39">
        <f t="shared" si="11"/>
        <v>0</v>
      </c>
      <c r="CA32" s="39"/>
      <c r="CB32" s="39">
        <f t="shared" si="24"/>
        <v>0</v>
      </c>
      <c r="CC32" s="39"/>
      <c r="CD32" s="39"/>
      <c r="CE32" s="34">
        <f t="shared" si="25"/>
        <v>0</v>
      </c>
      <c r="CF32" s="34">
        <f t="shared" si="12"/>
        <v>0</v>
      </c>
      <c r="CG32" s="34"/>
      <c r="CH32" s="34" t="s">
        <v>175</v>
      </c>
      <c r="CI32" s="34">
        <f t="shared" si="3"/>
        <v>0</v>
      </c>
      <c r="CJ32" s="43"/>
      <c r="CK32" s="133">
        <f t="shared" si="13"/>
        <v>0</v>
      </c>
      <c r="CL32" s="133">
        <f t="shared" si="14"/>
        <v>0</v>
      </c>
      <c r="CM32" s="44"/>
      <c r="CN32" s="44"/>
      <c r="CO32" s="40">
        <f t="shared" si="21"/>
        <v>0</v>
      </c>
      <c r="CP32" s="1"/>
      <c r="CS32" s="59">
        <f t="shared" si="22"/>
        <v>0</v>
      </c>
      <c r="CT32" s="59">
        <f t="shared" si="23"/>
        <v>750</v>
      </c>
      <c r="CU32" s="59">
        <f t="shared" si="15"/>
        <v>-750</v>
      </c>
      <c r="CV32" s="59">
        <f t="shared" si="16"/>
        <v>-750</v>
      </c>
      <c r="CW32" s="136">
        <f t="shared" si="17"/>
        <v>0</v>
      </c>
      <c r="CY32" s="63">
        <f t="shared" si="18"/>
        <v>0</v>
      </c>
      <c r="DA32" s="182">
        <f t="shared" si="19"/>
        <v>0</v>
      </c>
    </row>
    <row r="33" spans="1:105" ht="23.25" x14ac:dyDescent="0.35">
      <c r="D33" s="33"/>
      <c r="E33" s="28"/>
      <c r="F33" s="29"/>
      <c r="G33" s="27"/>
      <c r="H33" s="27"/>
      <c r="I33" s="27"/>
      <c r="J33" s="27"/>
      <c r="K33" s="129">
        <f>'مارس 2022'!K33*107%</f>
        <v>0</v>
      </c>
      <c r="L33" s="27"/>
      <c r="M33" s="31"/>
      <c r="N33" s="27"/>
      <c r="O33" s="27"/>
      <c r="P33" s="22">
        <f t="shared" si="4"/>
        <v>0</v>
      </c>
      <c r="Q33" s="130">
        <f>'مارس 2022'!Q33*110%</f>
        <v>0</v>
      </c>
      <c r="R33" s="27"/>
      <c r="S33" s="30"/>
      <c r="T33" s="30"/>
      <c r="U33" s="30"/>
      <c r="V33" s="30"/>
      <c r="W33" s="27"/>
      <c r="X33" s="27"/>
      <c r="Y33" s="27"/>
      <c r="Z33" s="22">
        <f t="shared" si="5"/>
        <v>0</v>
      </c>
      <c r="AA33" s="22">
        <f>'مارس 2022'!K33*8%</f>
        <v>0</v>
      </c>
      <c r="AB33" s="27"/>
      <c r="AC33" s="30"/>
      <c r="AD33" s="27"/>
      <c r="AE33" s="27"/>
      <c r="AF33" s="22"/>
      <c r="AG33" s="27"/>
      <c r="AH33" s="27"/>
      <c r="AI33" s="27"/>
      <c r="AJ33" s="27"/>
      <c r="AK33" s="27">
        <f t="shared" si="20"/>
        <v>0</v>
      </c>
      <c r="AL33" s="16"/>
      <c r="AM33" s="16"/>
      <c r="AN33" s="16"/>
      <c r="AO33" s="16"/>
      <c r="AP33" s="16"/>
      <c r="AQ33" s="16"/>
      <c r="AR33" s="16"/>
      <c r="AS33" s="16"/>
      <c r="AT33" s="15"/>
      <c r="AU33" s="15"/>
      <c r="AV33" s="20"/>
      <c r="AW33" s="20"/>
      <c r="AX33" s="21"/>
      <c r="AY33" s="21"/>
      <c r="AZ33" s="21"/>
      <c r="BA33" s="21"/>
      <c r="BB33" s="21"/>
      <c r="BC33" s="21"/>
      <c r="BD33" s="21">
        <v>0</v>
      </c>
      <c r="BE33" s="21"/>
      <c r="BF33" s="21"/>
      <c r="BG33" s="18">
        <f t="shared" si="0"/>
        <v>0</v>
      </c>
      <c r="BH33" s="18">
        <f t="shared" si="0"/>
        <v>0</v>
      </c>
      <c r="BI33" s="21"/>
      <c r="BJ33" s="21"/>
      <c r="BK33" s="21"/>
      <c r="BL33" s="21"/>
      <c r="BM33" s="21"/>
      <c r="BN33" s="21"/>
      <c r="BO33" s="21"/>
      <c r="BP33" s="21"/>
      <c r="BQ33" s="19">
        <f t="shared" si="6"/>
        <v>0</v>
      </c>
      <c r="BR33" s="21"/>
      <c r="BS33" s="21"/>
      <c r="BT33" s="19">
        <f t="shared" si="7"/>
        <v>0</v>
      </c>
      <c r="BU33" s="35">
        <f t="shared" si="8"/>
        <v>0</v>
      </c>
      <c r="BV33" s="39">
        <f t="shared" si="9"/>
        <v>0</v>
      </c>
      <c r="BW33" s="38"/>
      <c r="BX33" s="38"/>
      <c r="BY33" s="37" t="str">
        <f t="shared" si="10"/>
        <v>0</v>
      </c>
      <c r="BZ33" s="39">
        <f t="shared" si="11"/>
        <v>0</v>
      </c>
      <c r="CA33" s="39"/>
      <c r="CB33" s="39">
        <f t="shared" si="24"/>
        <v>0</v>
      </c>
      <c r="CC33" s="39"/>
      <c r="CD33" s="39"/>
      <c r="CE33" s="34">
        <f t="shared" si="25"/>
        <v>0</v>
      </c>
      <c r="CF33" s="34">
        <f t="shared" si="12"/>
        <v>0</v>
      </c>
      <c r="CG33" s="34"/>
      <c r="CH33" s="34" t="s">
        <v>175</v>
      </c>
      <c r="CI33" s="34">
        <f t="shared" si="3"/>
        <v>0</v>
      </c>
      <c r="CJ33" s="43"/>
      <c r="CK33" s="133">
        <f t="shared" si="13"/>
        <v>0</v>
      </c>
      <c r="CL33" s="133">
        <f t="shared" si="14"/>
        <v>0</v>
      </c>
      <c r="CM33" s="44"/>
      <c r="CN33" s="44"/>
      <c r="CO33" s="40">
        <f t="shared" si="21"/>
        <v>0</v>
      </c>
      <c r="CP33" s="1"/>
      <c r="CS33" s="59">
        <f t="shared" si="22"/>
        <v>0</v>
      </c>
      <c r="CT33" s="59">
        <f t="shared" si="23"/>
        <v>750</v>
      </c>
      <c r="CU33" s="59">
        <f t="shared" si="15"/>
        <v>-750</v>
      </c>
      <c r="CV33" s="59">
        <f t="shared" si="16"/>
        <v>-750</v>
      </c>
      <c r="CW33" s="136">
        <f t="shared" si="17"/>
        <v>0</v>
      </c>
      <c r="CY33" s="63">
        <f t="shared" si="18"/>
        <v>0</v>
      </c>
      <c r="DA33" s="182">
        <f t="shared" si="19"/>
        <v>0</v>
      </c>
    </row>
    <row r="34" spans="1:105" s="10" customFormat="1" ht="26.25" x14ac:dyDescent="0.4">
      <c r="D34" s="64" t="s">
        <v>153</v>
      </c>
      <c r="E34" s="65"/>
      <c r="F34" s="66"/>
      <c r="G34" s="67"/>
      <c r="H34" s="67"/>
      <c r="I34" s="67"/>
      <c r="J34" s="67"/>
      <c r="K34" s="129">
        <f>'مارس 2022'!K34*107%</f>
        <v>0</v>
      </c>
      <c r="L34" s="67"/>
      <c r="M34" s="69"/>
      <c r="N34" s="67"/>
      <c r="O34" s="67"/>
      <c r="P34" s="70"/>
      <c r="Q34" s="70"/>
      <c r="R34" s="67"/>
      <c r="S34" s="71"/>
      <c r="T34" s="71"/>
      <c r="U34" s="71"/>
      <c r="V34" s="71"/>
      <c r="W34" s="67"/>
      <c r="X34" s="67"/>
      <c r="Y34" s="67"/>
      <c r="Z34" s="70"/>
      <c r="AA34" s="22">
        <f>'مارس 2022'!K34*8%</f>
        <v>0</v>
      </c>
      <c r="AB34" s="67"/>
      <c r="AC34" s="71"/>
      <c r="AD34" s="67"/>
      <c r="AE34" s="67"/>
      <c r="AF34" s="70"/>
      <c r="AG34" s="67"/>
      <c r="AH34" s="67"/>
      <c r="AI34" s="67"/>
      <c r="AJ34" s="67"/>
      <c r="AK34" s="67"/>
      <c r="AL34" s="72"/>
      <c r="AM34" s="72"/>
      <c r="AN34" s="72"/>
      <c r="AO34" s="72"/>
      <c r="AP34" s="72"/>
      <c r="AQ34" s="72"/>
      <c r="AR34" s="72"/>
      <c r="AS34" s="72"/>
      <c r="AT34" s="73"/>
      <c r="AU34" s="73"/>
      <c r="AV34" s="74"/>
      <c r="AW34" s="74"/>
      <c r="AX34" s="75"/>
      <c r="AY34" s="75"/>
      <c r="AZ34" s="75"/>
      <c r="BA34" s="75"/>
      <c r="BB34" s="75"/>
      <c r="BC34" s="75"/>
      <c r="BD34" s="75"/>
      <c r="BE34" s="75"/>
      <c r="BF34" s="75"/>
      <c r="BG34" s="76"/>
      <c r="BH34" s="76"/>
      <c r="BI34" s="75"/>
      <c r="BJ34" s="75"/>
      <c r="BK34" s="75"/>
      <c r="BL34" s="75"/>
      <c r="BM34" s="75"/>
      <c r="BN34" s="75"/>
      <c r="BO34" s="75"/>
      <c r="BP34" s="75"/>
      <c r="BQ34" s="75"/>
      <c r="BR34" s="75"/>
      <c r="BS34" s="75"/>
      <c r="BT34" s="77"/>
      <c r="BU34" s="78"/>
      <c r="BV34" s="79"/>
      <c r="BW34" s="67"/>
      <c r="BX34" s="67"/>
      <c r="BY34" s="80"/>
      <c r="BZ34" s="79"/>
      <c r="CA34" s="79"/>
      <c r="CB34" s="79">
        <f t="shared" si="24"/>
        <v>0</v>
      </c>
      <c r="CC34" s="79"/>
      <c r="CD34" s="79"/>
      <c r="CE34" s="79"/>
      <c r="CF34" s="79"/>
      <c r="CG34" s="79"/>
      <c r="CH34" s="79"/>
      <c r="CI34" s="79"/>
      <c r="CJ34" s="78"/>
      <c r="CK34" s="133">
        <f t="shared" si="13"/>
        <v>0</v>
      </c>
      <c r="CL34" s="133">
        <f t="shared" si="14"/>
        <v>0</v>
      </c>
      <c r="CM34" s="81"/>
      <c r="CN34" s="81"/>
      <c r="CO34" s="81"/>
      <c r="CP34" s="82"/>
      <c r="CS34" s="59">
        <f t="shared" si="22"/>
        <v>0</v>
      </c>
      <c r="CT34" s="83"/>
      <c r="CU34" s="83"/>
      <c r="CV34" s="83"/>
      <c r="CW34" s="136">
        <f t="shared" si="17"/>
        <v>0</v>
      </c>
      <c r="CY34" s="85"/>
      <c r="DA34" s="182">
        <f t="shared" si="19"/>
        <v>0</v>
      </c>
    </row>
    <row r="35" spans="1:105" ht="23.25" x14ac:dyDescent="0.35">
      <c r="B35">
        <v>1178.4551999999999</v>
      </c>
      <c r="C35">
        <v>32</v>
      </c>
      <c r="D35" s="33" t="s">
        <v>108</v>
      </c>
      <c r="E35" s="28">
        <v>479.37</v>
      </c>
      <c r="F35" s="29"/>
      <c r="G35" s="27"/>
      <c r="H35" s="27"/>
      <c r="I35" s="27"/>
      <c r="J35" s="27"/>
      <c r="K35" s="129">
        <f>'مارس 2022'!K35*107%</f>
        <v>1349.2133584800001</v>
      </c>
      <c r="L35" s="27"/>
      <c r="M35" s="31"/>
      <c r="N35" s="27"/>
      <c r="O35" s="27">
        <v>1112.5899999999999</v>
      </c>
      <c r="P35" s="22">
        <f t="shared" si="4"/>
        <v>202.38200377200002</v>
      </c>
      <c r="Q35" s="22">
        <v>0</v>
      </c>
      <c r="R35" s="27"/>
      <c r="S35" s="30"/>
      <c r="T35" s="30"/>
      <c r="U35" s="30">
        <v>50.91</v>
      </c>
      <c r="V35" s="30">
        <v>56.88</v>
      </c>
      <c r="W35" s="27">
        <v>68.11</v>
      </c>
      <c r="X35" s="27">
        <v>30.87</v>
      </c>
      <c r="Y35" s="27">
        <v>55.067999999999998</v>
      </c>
      <c r="Z35" s="22">
        <f t="shared" si="5"/>
        <v>70.707311999999988</v>
      </c>
      <c r="AA35" s="22">
        <f>'مارس 2022'!K35*8%</f>
        <v>100.87576512</v>
      </c>
      <c r="AB35" s="27">
        <v>190</v>
      </c>
      <c r="AC35" s="30">
        <v>10</v>
      </c>
      <c r="AD35" s="27"/>
      <c r="AE35" s="27"/>
      <c r="AF35" s="22">
        <v>10</v>
      </c>
      <c r="AG35" s="27"/>
      <c r="AH35" s="27"/>
      <c r="AI35" s="27"/>
      <c r="AJ35" s="27"/>
      <c r="AK35" s="27">
        <f t="shared" si="20"/>
        <v>3307.6064393720003</v>
      </c>
      <c r="AL35" s="16"/>
      <c r="AM35" s="16"/>
      <c r="AN35" s="16"/>
      <c r="AO35" s="16"/>
      <c r="AP35" s="16"/>
      <c r="AQ35" s="16"/>
      <c r="AR35" s="16"/>
      <c r="AS35" s="16"/>
      <c r="AT35" s="15">
        <v>3</v>
      </c>
      <c r="AU35" s="15"/>
      <c r="AV35" s="20">
        <v>407</v>
      </c>
      <c r="AW35" s="20"/>
      <c r="AX35" s="21">
        <v>19.625</v>
      </c>
      <c r="AY35" s="21"/>
      <c r="AZ35" s="21">
        <v>47.76</v>
      </c>
      <c r="BA35" s="21">
        <v>0.5</v>
      </c>
      <c r="BB35" s="21">
        <v>3</v>
      </c>
      <c r="BC35" s="21"/>
      <c r="BD35" s="21">
        <v>0</v>
      </c>
      <c r="BE35" s="21"/>
      <c r="BF35" s="21"/>
      <c r="BG35" s="18">
        <f t="shared" ref="BG35:BH45" si="26">IF(AT35&lt;18,(P35/18)*(18-AT35),"0")</f>
        <v>168.65166981000002</v>
      </c>
      <c r="BH35" s="18">
        <f t="shared" si="26"/>
        <v>0</v>
      </c>
      <c r="BI35" s="21"/>
      <c r="BJ35" s="21"/>
      <c r="BK35" s="21"/>
      <c r="BL35" s="21"/>
      <c r="BM35" s="21"/>
      <c r="BN35" s="21"/>
      <c r="BO35" s="21"/>
      <c r="BP35" s="21"/>
      <c r="BQ35" s="19">
        <f>(AK35-(N35+O35+P35+Q35+AG35))*0.0005</f>
        <v>0.99631721780000027</v>
      </c>
      <c r="BR35" s="21">
        <v>3</v>
      </c>
      <c r="BS35" s="21"/>
      <c r="BT35" s="19">
        <f t="shared" si="7"/>
        <v>650.5329870278</v>
      </c>
      <c r="BU35" s="35">
        <f t="shared" si="8"/>
        <v>2657.0734523442002</v>
      </c>
      <c r="BV35" s="39"/>
      <c r="BW35" s="38"/>
      <c r="BX35" s="38"/>
      <c r="BY35" s="37" t="str">
        <f t="shared" si="10"/>
        <v>0</v>
      </c>
      <c r="BZ35" s="39">
        <f t="shared" si="11"/>
        <v>0</v>
      </c>
      <c r="CA35" s="39"/>
      <c r="CB35" s="39">
        <f t="shared" si="24"/>
        <v>0</v>
      </c>
      <c r="CC35" s="39"/>
      <c r="CD35" s="39"/>
      <c r="CE35" s="34">
        <f t="shared" ref="CE35:CE45" si="27">BV35-BW35-BZ35-CC35-CD35</f>
        <v>0</v>
      </c>
      <c r="CF35" s="34"/>
      <c r="CG35" s="34"/>
      <c r="CH35" s="34"/>
      <c r="CI35" s="34">
        <f t="shared" ref="CI35:CI43" si="28">BU35+CE35</f>
        <v>2657.0734523442002</v>
      </c>
      <c r="CJ35" s="43"/>
      <c r="CK35" s="133">
        <f t="shared" si="13"/>
        <v>0</v>
      </c>
      <c r="CL35" s="133">
        <f t="shared" si="14"/>
        <v>0</v>
      </c>
      <c r="CM35" s="44"/>
      <c r="CN35" s="44"/>
      <c r="CO35" s="40">
        <f t="shared" ref="CO35:CO45" si="29">(BU35+CE35+CJ35)-CM35</f>
        <v>2657.0734523442002</v>
      </c>
      <c r="CP35" s="1"/>
      <c r="CS35" s="59">
        <f t="shared" si="22"/>
        <v>1999.1164393720001</v>
      </c>
      <c r="CT35" s="59">
        <f t="shared" ref="CT35:CT45" si="30">E35+AV35+AY35+AZ35+BD35+BG35+BQ35+BR35+750</f>
        <v>1856.7779870278</v>
      </c>
      <c r="CU35" s="59">
        <f t="shared" si="15"/>
        <v>142.33845234420005</v>
      </c>
      <c r="CV35" s="59">
        <f t="shared" si="16"/>
        <v>140</v>
      </c>
      <c r="CW35" s="136">
        <f t="shared" si="17"/>
        <v>0</v>
      </c>
      <c r="CY35" s="63">
        <f t="shared" si="18"/>
        <v>2657.0734523442002</v>
      </c>
      <c r="DA35" s="182">
        <f t="shared" si="19"/>
        <v>3307.6064393720003</v>
      </c>
    </row>
    <row r="36" spans="1:105" ht="23.25" x14ac:dyDescent="0.35">
      <c r="B36">
        <v>984.49630000000013</v>
      </c>
      <c r="C36">
        <v>33</v>
      </c>
      <c r="D36" s="33" t="s">
        <v>109</v>
      </c>
      <c r="E36" s="28">
        <v>427.51</v>
      </c>
      <c r="F36" s="29"/>
      <c r="G36" s="27"/>
      <c r="H36" s="27"/>
      <c r="I36" s="27"/>
      <c r="J36" s="27"/>
      <c r="K36" s="129">
        <f>'مارس 2022'!K36*107%</f>
        <v>1127.1498138700003</v>
      </c>
      <c r="L36" s="27"/>
      <c r="M36" s="31"/>
      <c r="N36" s="27">
        <v>3479.05</v>
      </c>
      <c r="O36" s="27"/>
      <c r="P36" s="22">
        <f t="shared" si="4"/>
        <v>169.07247208050003</v>
      </c>
      <c r="Q36" s="22">
        <v>0</v>
      </c>
      <c r="R36" s="27"/>
      <c r="S36" s="30"/>
      <c r="T36" s="30"/>
      <c r="U36" s="30">
        <v>42.63</v>
      </c>
      <c r="V36" s="30">
        <v>47.54</v>
      </c>
      <c r="W36" s="27">
        <v>65</v>
      </c>
      <c r="X36" s="27">
        <v>25.79</v>
      </c>
      <c r="Y36" s="27">
        <v>46.004500000000007</v>
      </c>
      <c r="Z36" s="22">
        <f t="shared" si="5"/>
        <v>59.069778000000007</v>
      </c>
      <c r="AA36" s="22">
        <f>'مارس 2022'!K36*8%</f>
        <v>84.27288328000003</v>
      </c>
      <c r="AB36" s="27">
        <v>190</v>
      </c>
      <c r="AC36" s="30">
        <v>6</v>
      </c>
      <c r="AD36" s="27"/>
      <c r="AE36" s="27"/>
      <c r="AF36" s="22">
        <v>10</v>
      </c>
      <c r="AG36" s="27">
        <v>347.9</v>
      </c>
      <c r="AH36" s="27"/>
      <c r="AI36" s="27"/>
      <c r="AJ36" s="27"/>
      <c r="AK36" s="27">
        <f t="shared" si="20"/>
        <v>5699.4794472305002</v>
      </c>
      <c r="AL36" s="16"/>
      <c r="AM36" s="16"/>
      <c r="AN36" s="16"/>
      <c r="AO36" s="16"/>
      <c r="AP36" s="16"/>
      <c r="AQ36" s="16"/>
      <c r="AR36" s="16"/>
      <c r="AS36" s="16"/>
      <c r="AT36" s="15">
        <v>29</v>
      </c>
      <c r="AU36" s="15"/>
      <c r="AV36" s="20">
        <v>308</v>
      </c>
      <c r="AW36" s="20"/>
      <c r="AX36" s="21">
        <v>0</v>
      </c>
      <c r="AY36" s="21"/>
      <c r="AZ36" s="21"/>
      <c r="BA36" s="21">
        <v>0.5</v>
      </c>
      <c r="BB36" s="21">
        <v>3</v>
      </c>
      <c r="BC36" s="21"/>
      <c r="BD36" s="21">
        <v>0</v>
      </c>
      <c r="BE36" s="21"/>
      <c r="BF36" s="21"/>
      <c r="BG36" s="18" t="str">
        <f t="shared" si="26"/>
        <v>0</v>
      </c>
      <c r="BH36" s="18">
        <f t="shared" si="26"/>
        <v>0</v>
      </c>
      <c r="BI36" s="21"/>
      <c r="BJ36" s="21"/>
      <c r="BK36" s="21"/>
      <c r="BL36" s="21"/>
      <c r="BM36" s="21"/>
      <c r="BN36" s="21"/>
      <c r="BO36" s="21"/>
      <c r="BP36" s="21"/>
      <c r="BQ36" s="19">
        <f t="shared" ref="BQ36:BQ45" si="31">(AK36-(N36+O36+P36+Q36+AG36))*0.0005</f>
        <v>0.85172848757499997</v>
      </c>
      <c r="BR36" s="21">
        <v>3</v>
      </c>
      <c r="BS36" s="21"/>
      <c r="BT36" s="19">
        <f t="shared" si="7"/>
        <v>315.35172848757497</v>
      </c>
      <c r="BU36" s="35">
        <f t="shared" si="8"/>
        <v>5384.127718742925</v>
      </c>
      <c r="BV36" s="39"/>
      <c r="BW36" s="38"/>
      <c r="BX36" s="38"/>
      <c r="BY36" s="37" t="str">
        <f t="shared" si="10"/>
        <v>0</v>
      </c>
      <c r="BZ36" s="39">
        <f t="shared" si="11"/>
        <v>0</v>
      </c>
      <c r="CA36" s="39"/>
      <c r="CB36" s="39">
        <f t="shared" si="24"/>
        <v>0</v>
      </c>
      <c r="CC36" s="39"/>
      <c r="CD36" s="39"/>
      <c r="CE36" s="34">
        <f t="shared" si="27"/>
        <v>0</v>
      </c>
      <c r="CF36" s="34"/>
      <c r="CG36" s="34"/>
      <c r="CH36" s="34"/>
      <c r="CI36" s="34">
        <f t="shared" si="28"/>
        <v>5384.127718742925</v>
      </c>
      <c r="CJ36" s="43"/>
      <c r="CK36" s="133">
        <f t="shared" si="13"/>
        <v>0</v>
      </c>
      <c r="CL36" s="133">
        <f t="shared" si="14"/>
        <v>0</v>
      </c>
      <c r="CM36" s="44"/>
      <c r="CN36" s="44"/>
      <c r="CO36" s="40">
        <f t="shared" si="29"/>
        <v>5384.127718742925</v>
      </c>
      <c r="CP36" s="1"/>
      <c r="CS36" s="59">
        <f t="shared" si="22"/>
        <v>1701.3594472305006</v>
      </c>
      <c r="CT36" s="59">
        <f t="shared" si="30"/>
        <v>1489.361728487575</v>
      </c>
      <c r="CU36" s="59">
        <f t="shared" si="15"/>
        <v>211.9977187429256</v>
      </c>
      <c r="CV36" s="59">
        <f t="shared" si="16"/>
        <v>210</v>
      </c>
      <c r="CW36" s="136">
        <f t="shared" si="17"/>
        <v>0</v>
      </c>
      <c r="CY36" s="63">
        <f t="shared" si="18"/>
        <v>5384.127718742925</v>
      </c>
      <c r="DA36" s="182">
        <f t="shared" si="19"/>
        <v>5699.4794472305002</v>
      </c>
    </row>
    <row r="37" spans="1:105" ht="23.25" x14ac:dyDescent="0.35">
      <c r="B37">
        <v>976.64250000000004</v>
      </c>
      <c r="C37">
        <v>40</v>
      </c>
      <c r="D37" s="33" t="s">
        <v>114</v>
      </c>
      <c r="E37" s="28">
        <v>427.51</v>
      </c>
      <c r="F37" s="29"/>
      <c r="G37" s="27"/>
      <c r="H37" s="27"/>
      <c r="I37" s="27"/>
      <c r="J37" s="27"/>
      <c r="K37" s="129">
        <f>'مارس 2022'!K37*107%</f>
        <v>1118.1579982500002</v>
      </c>
      <c r="L37" s="27"/>
      <c r="M37" s="31"/>
      <c r="N37" s="27">
        <v>3402.28</v>
      </c>
      <c r="O37" s="27"/>
      <c r="P37" s="22">
        <f t="shared" si="4"/>
        <v>167.72369973750003</v>
      </c>
      <c r="Q37" s="22">
        <v>0</v>
      </c>
      <c r="R37" s="27"/>
      <c r="S37" s="30"/>
      <c r="T37" s="30"/>
      <c r="U37" s="30">
        <v>42.63</v>
      </c>
      <c r="V37" s="30">
        <v>47.54</v>
      </c>
      <c r="W37" s="27">
        <v>65</v>
      </c>
      <c r="X37" s="27">
        <v>25.59</v>
      </c>
      <c r="Y37" s="27">
        <v>45.637500000000003</v>
      </c>
      <c r="Z37" s="22">
        <f t="shared" si="5"/>
        <v>58.598550000000003</v>
      </c>
      <c r="AA37" s="22">
        <f>'مارس 2022'!K37*8%</f>
        <v>83.600598000000005</v>
      </c>
      <c r="AB37" s="27">
        <v>190</v>
      </c>
      <c r="AC37" s="30">
        <v>10</v>
      </c>
      <c r="AD37" s="27"/>
      <c r="AE37" s="27"/>
      <c r="AF37" s="22">
        <v>10</v>
      </c>
      <c r="AG37" s="27">
        <v>340.23</v>
      </c>
      <c r="AH37" s="27"/>
      <c r="AI37" s="27"/>
      <c r="AJ37" s="27"/>
      <c r="AK37" s="27">
        <f t="shared" si="20"/>
        <v>5606.9883459875</v>
      </c>
      <c r="AL37" s="16"/>
      <c r="AM37" s="16"/>
      <c r="AN37" s="16"/>
      <c r="AO37" s="16"/>
      <c r="AP37" s="16"/>
      <c r="AQ37" s="16"/>
      <c r="AR37" s="16"/>
      <c r="AS37" s="16"/>
      <c r="AT37" s="15">
        <v>29</v>
      </c>
      <c r="AU37" s="15"/>
      <c r="AV37" s="20">
        <v>506</v>
      </c>
      <c r="AW37" s="20"/>
      <c r="AX37" s="21">
        <v>0</v>
      </c>
      <c r="AY37" s="21"/>
      <c r="AZ37" s="21"/>
      <c r="BA37" s="21">
        <v>0.5</v>
      </c>
      <c r="BB37" s="21">
        <v>3</v>
      </c>
      <c r="BC37" s="21"/>
      <c r="BD37" s="21">
        <v>0</v>
      </c>
      <c r="BE37" s="21"/>
      <c r="BF37" s="21"/>
      <c r="BG37" s="18" t="str">
        <f t="shared" si="26"/>
        <v>0</v>
      </c>
      <c r="BH37" s="18">
        <f t="shared" si="26"/>
        <v>0</v>
      </c>
      <c r="BI37" s="21"/>
      <c r="BJ37" s="21"/>
      <c r="BK37" s="21"/>
      <c r="BL37" s="21"/>
      <c r="BM37" s="21"/>
      <c r="BN37" s="21"/>
      <c r="BO37" s="21"/>
      <c r="BP37" s="21"/>
      <c r="BQ37" s="19">
        <f t="shared" si="31"/>
        <v>0.84837732312500003</v>
      </c>
      <c r="BR37" s="21">
        <v>3</v>
      </c>
      <c r="BS37" s="21"/>
      <c r="BT37" s="19">
        <f t="shared" si="7"/>
        <v>513.34837732312508</v>
      </c>
      <c r="BU37" s="35">
        <f t="shared" si="8"/>
        <v>5093.6399686643745</v>
      </c>
      <c r="BV37" s="39"/>
      <c r="BW37" s="38"/>
      <c r="BX37" s="38"/>
      <c r="BY37" s="37" t="str">
        <f t="shared" si="10"/>
        <v>0</v>
      </c>
      <c r="BZ37" s="39">
        <f t="shared" si="11"/>
        <v>0</v>
      </c>
      <c r="CA37" s="39"/>
      <c r="CB37" s="39">
        <f t="shared" si="24"/>
        <v>0</v>
      </c>
      <c r="CC37" s="39"/>
      <c r="CD37" s="39"/>
      <c r="CE37" s="34">
        <f t="shared" si="27"/>
        <v>0</v>
      </c>
      <c r="CF37" s="34"/>
      <c r="CG37" s="34"/>
      <c r="CH37" s="34"/>
      <c r="CI37" s="34">
        <f t="shared" si="28"/>
        <v>5093.6399686643745</v>
      </c>
      <c r="CJ37" s="43"/>
      <c r="CK37" s="133">
        <f t="shared" si="13"/>
        <v>0</v>
      </c>
      <c r="CL37" s="133">
        <f t="shared" si="14"/>
        <v>0</v>
      </c>
      <c r="CM37" s="44"/>
      <c r="CN37" s="44"/>
      <c r="CO37" s="40">
        <f t="shared" si="29"/>
        <v>5093.6399686643745</v>
      </c>
      <c r="CP37" s="1"/>
      <c r="CS37" s="59">
        <f t="shared" si="22"/>
        <v>1689.3083459875002</v>
      </c>
      <c r="CT37" s="59">
        <f t="shared" si="30"/>
        <v>1687.3583773231248</v>
      </c>
      <c r="CU37" s="59">
        <f t="shared" si="15"/>
        <v>1.9499686643753193</v>
      </c>
      <c r="CV37" s="59">
        <f t="shared" si="16"/>
        <v>0</v>
      </c>
      <c r="CW37" s="136">
        <f t="shared" si="17"/>
        <v>0</v>
      </c>
      <c r="CY37" s="63">
        <f t="shared" si="18"/>
        <v>5093.6399686643745</v>
      </c>
      <c r="DA37" s="182">
        <f t="shared" si="19"/>
        <v>5606.9883459875</v>
      </c>
    </row>
    <row r="38" spans="1:105" ht="23.25" x14ac:dyDescent="0.35">
      <c r="B38">
        <v>1513.5150000000001</v>
      </c>
      <c r="C38">
        <v>34</v>
      </c>
      <c r="D38" s="33" t="s">
        <v>110</v>
      </c>
      <c r="E38" s="28">
        <v>588.96</v>
      </c>
      <c r="F38" s="29"/>
      <c r="G38" s="27"/>
      <c r="H38" s="27"/>
      <c r="I38" s="27"/>
      <c r="J38" s="27"/>
      <c r="K38" s="129">
        <f>'مارس 2022'!K38*107%</f>
        <v>1732.8233235000002</v>
      </c>
      <c r="L38" s="27"/>
      <c r="M38" s="31"/>
      <c r="N38" s="27">
        <v>0</v>
      </c>
      <c r="O38" s="27"/>
      <c r="P38" s="22">
        <f t="shared" si="4"/>
        <v>259.92349852500001</v>
      </c>
      <c r="Q38" s="22">
        <v>0</v>
      </c>
      <c r="R38" s="27"/>
      <c r="S38" s="30"/>
      <c r="T38" s="30"/>
      <c r="U38" s="30">
        <v>65.73</v>
      </c>
      <c r="V38" s="30">
        <v>73.52</v>
      </c>
      <c r="W38" s="27">
        <v>94</v>
      </c>
      <c r="X38" s="27">
        <v>39.65</v>
      </c>
      <c r="Y38" s="27">
        <v>70.725000000000009</v>
      </c>
      <c r="Z38" s="22">
        <f t="shared" si="5"/>
        <v>90.810900000000004</v>
      </c>
      <c r="AA38" s="22">
        <f>'مارس 2022'!K38*8%</f>
        <v>129.55688400000003</v>
      </c>
      <c r="AB38" s="27">
        <v>190</v>
      </c>
      <c r="AC38" s="30">
        <v>10</v>
      </c>
      <c r="AD38" s="27"/>
      <c r="AE38" s="27"/>
      <c r="AF38" s="22">
        <v>10</v>
      </c>
      <c r="AG38" s="27">
        <v>0</v>
      </c>
      <c r="AH38" s="27"/>
      <c r="AI38" s="27"/>
      <c r="AJ38" s="27"/>
      <c r="AK38" s="27">
        <f t="shared" si="20"/>
        <v>2766.7396060250003</v>
      </c>
      <c r="AL38" s="16"/>
      <c r="AM38" s="16"/>
      <c r="AN38" s="16"/>
      <c r="AO38" s="16"/>
      <c r="AP38" s="16"/>
      <c r="AQ38" s="16"/>
      <c r="AR38" s="16"/>
      <c r="AS38" s="16"/>
      <c r="AT38" s="15">
        <v>19</v>
      </c>
      <c r="AU38" s="15"/>
      <c r="AV38" s="20">
        <v>286</v>
      </c>
      <c r="AW38" s="20"/>
      <c r="AX38" s="21">
        <v>0</v>
      </c>
      <c r="AY38" s="21"/>
      <c r="AZ38" s="21"/>
      <c r="BA38" s="21">
        <v>0.5</v>
      </c>
      <c r="BB38" s="21">
        <v>3</v>
      </c>
      <c r="BC38" s="21"/>
      <c r="BD38" s="21">
        <v>0</v>
      </c>
      <c r="BE38" s="21"/>
      <c r="BF38" s="21"/>
      <c r="BG38" s="18" t="str">
        <f t="shared" si="26"/>
        <v>0</v>
      </c>
      <c r="BH38" s="18">
        <f t="shared" si="26"/>
        <v>0</v>
      </c>
      <c r="BI38" s="21"/>
      <c r="BJ38" s="21">
        <v>500</v>
      </c>
      <c r="BK38" s="21"/>
      <c r="BL38" s="21"/>
      <c r="BM38" s="21"/>
      <c r="BN38" s="21"/>
      <c r="BO38" s="21"/>
      <c r="BP38" s="21"/>
      <c r="BQ38" s="19">
        <f t="shared" si="31"/>
        <v>1.2534080537500001</v>
      </c>
      <c r="BR38" s="21">
        <v>3</v>
      </c>
      <c r="BS38" s="21"/>
      <c r="BT38" s="19">
        <f t="shared" si="7"/>
        <v>793.75340805375004</v>
      </c>
      <c r="BU38" s="35">
        <f t="shared" si="8"/>
        <v>1972.9861979712502</v>
      </c>
      <c r="BV38" s="39"/>
      <c r="BW38" s="38"/>
      <c r="BX38" s="38"/>
      <c r="BY38" s="37" t="str">
        <f t="shared" si="10"/>
        <v>0</v>
      </c>
      <c r="BZ38" s="39">
        <f t="shared" si="11"/>
        <v>0</v>
      </c>
      <c r="CA38" s="39"/>
      <c r="CB38" s="39">
        <f t="shared" si="24"/>
        <v>0</v>
      </c>
      <c r="CC38" s="39"/>
      <c r="CD38" s="39"/>
      <c r="CE38" s="34">
        <f t="shared" si="27"/>
        <v>0</v>
      </c>
      <c r="CF38" s="34"/>
      <c r="CG38" s="34"/>
      <c r="CH38" s="34"/>
      <c r="CI38" s="34">
        <f t="shared" si="28"/>
        <v>1972.9861979712502</v>
      </c>
      <c r="CJ38" s="43"/>
      <c r="CK38" s="133">
        <f t="shared" si="13"/>
        <v>0</v>
      </c>
      <c r="CL38" s="133">
        <f t="shared" si="14"/>
        <v>0</v>
      </c>
      <c r="CM38" s="44"/>
      <c r="CN38" s="44"/>
      <c r="CO38" s="40">
        <f t="shared" si="29"/>
        <v>1972.9861979712502</v>
      </c>
      <c r="CP38" s="1"/>
      <c r="CS38" s="59">
        <f t="shared" si="22"/>
        <v>2513.4896060250003</v>
      </c>
      <c r="CT38" s="59">
        <f t="shared" si="30"/>
        <v>1629.2134080537501</v>
      </c>
      <c r="CU38" s="59">
        <f t="shared" si="15"/>
        <v>884.27619797125021</v>
      </c>
      <c r="CV38" s="59">
        <f t="shared" si="16"/>
        <v>880</v>
      </c>
      <c r="CW38" s="136">
        <f t="shared" si="17"/>
        <v>0</v>
      </c>
      <c r="CY38" s="63">
        <f t="shared" si="18"/>
        <v>1972.9861979712502</v>
      </c>
      <c r="DA38" s="182">
        <f t="shared" si="19"/>
        <v>2766.7396060250003</v>
      </c>
    </row>
    <row r="39" spans="1:105" ht="23.25" x14ac:dyDescent="0.35">
      <c r="B39">
        <v>1710.4592</v>
      </c>
      <c r="C39">
        <v>36</v>
      </c>
      <c r="D39" s="33" t="s">
        <v>111</v>
      </c>
      <c r="E39" s="28">
        <v>653.4</v>
      </c>
      <c r="F39" s="29"/>
      <c r="G39" s="27"/>
      <c r="H39" s="27"/>
      <c r="I39" s="27"/>
      <c r="J39" s="27"/>
      <c r="K39" s="129">
        <f>'مارس 2022'!K39*107%</f>
        <v>1958.3047380800001</v>
      </c>
      <c r="L39" s="27"/>
      <c r="M39" s="31"/>
      <c r="N39" s="27">
        <v>0</v>
      </c>
      <c r="O39" s="27"/>
      <c r="P39" s="22">
        <f t="shared" si="4"/>
        <v>293.745710712</v>
      </c>
      <c r="Q39" s="22">
        <v>0</v>
      </c>
      <c r="R39" s="27"/>
      <c r="S39" s="30"/>
      <c r="T39" s="30"/>
      <c r="U39" s="30">
        <v>79.33</v>
      </c>
      <c r="V39" s="30">
        <v>88.58</v>
      </c>
      <c r="W39" s="27">
        <v>105.81</v>
      </c>
      <c r="X39" s="27">
        <v>44.81</v>
      </c>
      <c r="Y39" s="27">
        <v>79.927999999999997</v>
      </c>
      <c r="Z39" s="22">
        <f t="shared" si="5"/>
        <v>102.62755199999999</v>
      </c>
      <c r="AA39" s="22">
        <f>'مارس 2022'!K39*8%</f>
        <v>146.41530752</v>
      </c>
      <c r="AB39" s="27">
        <v>190</v>
      </c>
      <c r="AC39" s="30">
        <v>10</v>
      </c>
      <c r="AD39" s="27"/>
      <c r="AE39" s="27"/>
      <c r="AF39" s="22">
        <v>10</v>
      </c>
      <c r="AG39" s="27">
        <v>0</v>
      </c>
      <c r="AH39" s="27"/>
      <c r="AI39" s="27"/>
      <c r="AJ39" s="27"/>
      <c r="AK39" s="27">
        <f t="shared" si="20"/>
        <v>3109.5513083119999</v>
      </c>
      <c r="AL39" s="16"/>
      <c r="AM39" s="16"/>
      <c r="AN39" s="16"/>
      <c r="AO39" s="16"/>
      <c r="AP39" s="16"/>
      <c r="AQ39" s="16"/>
      <c r="AR39" s="16"/>
      <c r="AS39" s="16"/>
      <c r="AT39" s="15">
        <v>20</v>
      </c>
      <c r="AU39" s="15"/>
      <c r="AV39" s="20">
        <v>385</v>
      </c>
      <c r="AW39" s="20"/>
      <c r="AX39" s="21">
        <v>3.4167000000000001</v>
      </c>
      <c r="AY39" s="21"/>
      <c r="AZ39" s="21"/>
      <c r="BA39" s="21">
        <v>0.5</v>
      </c>
      <c r="BB39" s="21">
        <v>3</v>
      </c>
      <c r="BC39" s="21"/>
      <c r="BD39" s="21">
        <v>0</v>
      </c>
      <c r="BE39" s="21"/>
      <c r="BF39" s="21"/>
      <c r="BG39" s="18" t="str">
        <f t="shared" si="26"/>
        <v>0</v>
      </c>
      <c r="BH39" s="18">
        <f t="shared" si="26"/>
        <v>0</v>
      </c>
      <c r="BI39" s="21"/>
      <c r="BJ39" s="21"/>
      <c r="BK39" s="21"/>
      <c r="BL39" s="21"/>
      <c r="BM39" s="21"/>
      <c r="BN39" s="21"/>
      <c r="BO39" s="21"/>
      <c r="BP39" s="21"/>
      <c r="BQ39" s="19">
        <f t="shared" si="31"/>
        <v>1.4079027988000001</v>
      </c>
      <c r="BR39" s="21">
        <v>3</v>
      </c>
      <c r="BS39" s="21"/>
      <c r="BT39" s="19">
        <f t="shared" si="7"/>
        <v>396.32460279880002</v>
      </c>
      <c r="BU39" s="35">
        <f t="shared" si="8"/>
        <v>2713.2267055131997</v>
      </c>
      <c r="BV39" s="39"/>
      <c r="BW39" s="38"/>
      <c r="BX39" s="38"/>
      <c r="BY39" s="37" t="str">
        <f t="shared" si="10"/>
        <v>0</v>
      </c>
      <c r="BZ39" s="39">
        <f t="shared" si="11"/>
        <v>0</v>
      </c>
      <c r="CA39" s="39"/>
      <c r="CB39" s="39">
        <f t="shared" si="24"/>
        <v>0</v>
      </c>
      <c r="CC39" s="39"/>
      <c r="CD39" s="39"/>
      <c r="CE39" s="34">
        <f t="shared" si="27"/>
        <v>0</v>
      </c>
      <c r="CF39" s="34"/>
      <c r="CG39" s="34"/>
      <c r="CH39" s="34"/>
      <c r="CI39" s="34">
        <f t="shared" si="28"/>
        <v>2713.2267055131997</v>
      </c>
      <c r="CJ39" s="43"/>
      <c r="CK39" s="133">
        <f t="shared" si="13"/>
        <v>0</v>
      </c>
      <c r="CL39" s="133">
        <f t="shared" si="14"/>
        <v>0</v>
      </c>
      <c r="CM39" s="44"/>
      <c r="CN39" s="44"/>
      <c r="CO39" s="40">
        <f t="shared" si="29"/>
        <v>2713.2267055131997</v>
      </c>
      <c r="CP39" s="1"/>
      <c r="CS39" s="59">
        <f t="shared" si="22"/>
        <v>2815.8313083120001</v>
      </c>
      <c r="CT39" s="59">
        <f t="shared" si="30"/>
        <v>1792.8079027988001</v>
      </c>
      <c r="CU39" s="59">
        <f t="shared" si="15"/>
        <v>1023.0234055132</v>
      </c>
      <c r="CV39" s="59">
        <f t="shared" si="16"/>
        <v>1020</v>
      </c>
      <c r="CW39" s="136">
        <f t="shared" si="17"/>
        <v>0</v>
      </c>
      <c r="CY39" s="63">
        <f t="shared" si="18"/>
        <v>2713.2267055131997</v>
      </c>
      <c r="DA39" s="182">
        <f t="shared" si="19"/>
        <v>3109.5513083119999</v>
      </c>
    </row>
    <row r="40" spans="1:105" s="11" customFormat="1" ht="23.25" x14ac:dyDescent="0.35">
      <c r="A40" s="11" t="s">
        <v>152</v>
      </c>
      <c r="B40" s="11">
        <v>1573.4564</v>
      </c>
      <c r="C40" s="11">
        <v>37</v>
      </c>
      <c r="D40" s="86" t="s">
        <v>112</v>
      </c>
      <c r="E40" s="87">
        <v>616.29999999999995</v>
      </c>
      <c r="F40" s="88" t="s">
        <v>152</v>
      </c>
      <c r="G40" s="89"/>
      <c r="H40" s="89"/>
      <c r="I40" s="89"/>
      <c r="J40" s="89"/>
      <c r="K40" s="129">
        <f>'مارس 2022'!K40*107%</f>
        <v>1801.4502323600004</v>
      </c>
      <c r="L40" s="89"/>
      <c r="M40" s="91"/>
      <c r="N40" s="89"/>
      <c r="O40" s="89"/>
      <c r="P40" s="92">
        <f t="shared" si="4"/>
        <v>270.21753485400006</v>
      </c>
      <c r="Q40" s="22">
        <v>0</v>
      </c>
      <c r="R40" s="89"/>
      <c r="S40" s="93"/>
      <c r="T40" s="93"/>
      <c r="U40" s="93">
        <v>80.67</v>
      </c>
      <c r="V40" s="93">
        <v>90.36</v>
      </c>
      <c r="W40" s="89">
        <v>97.36</v>
      </c>
      <c r="X40" s="89">
        <v>41.22</v>
      </c>
      <c r="Y40" s="89">
        <v>73.525999999999996</v>
      </c>
      <c r="Z40" s="92">
        <f t="shared" si="5"/>
        <v>94.407383999999993</v>
      </c>
      <c r="AA40" s="22">
        <f>'مارس 2022'!K40*8%</f>
        <v>134.68786784000002</v>
      </c>
      <c r="AB40" s="89">
        <v>200</v>
      </c>
      <c r="AC40" s="93">
        <v>10</v>
      </c>
      <c r="AD40" s="89"/>
      <c r="AE40" s="89"/>
      <c r="AF40" s="92">
        <v>10</v>
      </c>
      <c r="AG40" s="89"/>
      <c r="AH40" s="89"/>
      <c r="AI40" s="89"/>
      <c r="AJ40" s="89"/>
      <c r="AK40" s="89">
        <f t="shared" si="20"/>
        <v>2903.8990190540003</v>
      </c>
      <c r="AL40" s="94"/>
      <c r="AM40" s="94"/>
      <c r="AN40" s="94"/>
      <c r="AO40" s="94"/>
      <c r="AP40" s="94"/>
      <c r="AQ40" s="94"/>
      <c r="AR40" s="94"/>
      <c r="AS40" s="94"/>
      <c r="AT40" s="95">
        <v>14</v>
      </c>
      <c r="AU40" s="95"/>
      <c r="AV40" s="96">
        <v>352</v>
      </c>
      <c r="AW40" s="96"/>
      <c r="AX40" s="97">
        <v>0</v>
      </c>
      <c r="AY40" s="97"/>
      <c r="AZ40" s="97"/>
      <c r="BA40" s="21">
        <v>0.5</v>
      </c>
      <c r="BB40" s="21">
        <v>3</v>
      </c>
      <c r="BC40" s="97"/>
      <c r="BD40" s="97"/>
      <c r="BE40" s="97"/>
      <c r="BF40" s="97"/>
      <c r="BG40" s="98">
        <f t="shared" si="26"/>
        <v>60.048341078666681</v>
      </c>
      <c r="BH40" s="98">
        <f t="shared" si="26"/>
        <v>0</v>
      </c>
      <c r="BI40" s="97"/>
      <c r="BJ40" s="97"/>
      <c r="BK40" s="97"/>
      <c r="BL40" s="97"/>
      <c r="BM40" s="97"/>
      <c r="BN40" s="97"/>
      <c r="BO40" s="97"/>
      <c r="BP40" s="97"/>
      <c r="BQ40" s="19">
        <f t="shared" si="31"/>
        <v>1.3168407421000001</v>
      </c>
      <c r="BR40" s="97"/>
      <c r="BS40" s="97"/>
      <c r="BT40" s="99">
        <f t="shared" si="7"/>
        <v>416.86518182076668</v>
      </c>
      <c r="BU40" s="100">
        <f t="shared" si="8"/>
        <v>2487.0338372332335</v>
      </c>
      <c r="BV40" s="101"/>
      <c r="BW40" s="89"/>
      <c r="BX40" s="89"/>
      <c r="BY40" s="102" t="str">
        <f t="shared" si="10"/>
        <v>0</v>
      </c>
      <c r="BZ40" s="101">
        <f t="shared" si="11"/>
        <v>0</v>
      </c>
      <c r="CA40" s="101"/>
      <c r="CB40" s="101">
        <f t="shared" si="24"/>
        <v>0</v>
      </c>
      <c r="CC40" s="101"/>
      <c r="CD40" s="101"/>
      <c r="CE40" s="101">
        <f t="shared" si="27"/>
        <v>0</v>
      </c>
      <c r="CF40" s="101"/>
      <c r="CG40" s="101"/>
      <c r="CH40" s="101"/>
      <c r="CI40" s="101">
        <f t="shared" si="28"/>
        <v>2487.0338372332335</v>
      </c>
      <c r="CJ40" s="100"/>
      <c r="CK40" s="133">
        <f t="shared" si="13"/>
        <v>0</v>
      </c>
      <c r="CL40" s="133">
        <f t="shared" si="14"/>
        <v>0</v>
      </c>
      <c r="CM40" s="103"/>
      <c r="CN40" s="103"/>
      <c r="CO40" s="103">
        <f t="shared" si="29"/>
        <v>2487.0338372332335</v>
      </c>
      <c r="CP40" s="104"/>
      <c r="CS40" s="59">
        <f t="shared" si="22"/>
        <v>2615.509019054</v>
      </c>
      <c r="CT40" s="105">
        <f t="shared" si="30"/>
        <v>1779.6651818207667</v>
      </c>
      <c r="CU40" s="105">
        <f t="shared" si="15"/>
        <v>835.84383723323322</v>
      </c>
      <c r="CV40" s="105">
        <f t="shared" si="16"/>
        <v>830</v>
      </c>
      <c r="CW40" s="136">
        <f t="shared" si="17"/>
        <v>0</v>
      </c>
      <c r="CY40" s="107">
        <f t="shared" si="18"/>
        <v>2487.0338372332335</v>
      </c>
      <c r="DA40" s="182">
        <f t="shared" si="19"/>
        <v>2903.8990190540003</v>
      </c>
    </row>
    <row r="41" spans="1:105" s="11" customFormat="1" ht="23.25" x14ac:dyDescent="0.35">
      <c r="A41" s="11" t="s">
        <v>152</v>
      </c>
      <c r="B41" s="11">
        <v>1579.5233000000001</v>
      </c>
      <c r="C41" s="11">
        <v>38</v>
      </c>
      <c r="D41" s="86" t="s">
        <v>81</v>
      </c>
      <c r="E41" s="87">
        <v>632.79999999999995</v>
      </c>
      <c r="F41" s="88" t="s">
        <v>152</v>
      </c>
      <c r="G41" s="89"/>
      <c r="H41" s="89"/>
      <c r="I41" s="89"/>
      <c r="J41" s="89"/>
      <c r="K41" s="129">
        <f>'مارس 2022'!K41*107%</f>
        <v>1808.3962261700003</v>
      </c>
      <c r="L41" s="89"/>
      <c r="M41" s="91"/>
      <c r="N41" s="89"/>
      <c r="O41" s="89"/>
      <c r="P41" s="92">
        <f t="shared" si="4"/>
        <v>271.25943392550005</v>
      </c>
      <c r="Q41" s="22">
        <v>0</v>
      </c>
      <c r="R41" s="89"/>
      <c r="S41" s="93"/>
      <c r="T41" s="93"/>
      <c r="U41" s="93">
        <v>77.709999999999994</v>
      </c>
      <c r="V41" s="93">
        <v>86.7</v>
      </c>
      <c r="W41" s="89">
        <v>97.7</v>
      </c>
      <c r="X41" s="89">
        <v>41.38</v>
      </c>
      <c r="Y41" s="89">
        <v>73.8095</v>
      </c>
      <c r="Z41" s="92">
        <f t="shared" si="5"/>
        <v>94.771398000000005</v>
      </c>
      <c r="AA41" s="22">
        <f>'مارس 2022'!K41*8%</f>
        <v>135.20719448000003</v>
      </c>
      <c r="AB41" s="89">
        <v>200</v>
      </c>
      <c r="AC41" s="93">
        <v>10</v>
      </c>
      <c r="AD41" s="89"/>
      <c r="AE41" s="89"/>
      <c r="AF41" s="92">
        <v>10</v>
      </c>
      <c r="AG41" s="89"/>
      <c r="AH41" s="89"/>
      <c r="AI41" s="89"/>
      <c r="AJ41" s="89"/>
      <c r="AK41" s="89">
        <f t="shared" si="20"/>
        <v>2906.9337525755</v>
      </c>
      <c r="AL41" s="94"/>
      <c r="AM41" s="94"/>
      <c r="AN41" s="94"/>
      <c r="AO41" s="94"/>
      <c r="AP41" s="94"/>
      <c r="AQ41" s="94"/>
      <c r="AR41" s="94"/>
      <c r="AS41" s="94"/>
      <c r="AT41" s="95">
        <v>14</v>
      </c>
      <c r="AU41" s="95"/>
      <c r="AV41" s="96">
        <v>352</v>
      </c>
      <c r="AW41" s="96"/>
      <c r="AX41" s="97">
        <v>0</v>
      </c>
      <c r="AY41" s="97"/>
      <c r="AZ41" s="97"/>
      <c r="BA41" s="21">
        <v>0.5</v>
      </c>
      <c r="BB41" s="21">
        <v>3</v>
      </c>
      <c r="BC41" s="97"/>
      <c r="BD41" s="97"/>
      <c r="BE41" s="97"/>
      <c r="BF41" s="97"/>
      <c r="BG41" s="98">
        <f t="shared" si="26"/>
        <v>60.27987420566668</v>
      </c>
      <c r="BH41" s="98">
        <f t="shared" si="26"/>
        <v>0</v>
      </c>
      <c r="BI41" s="97"/>
      <c r="BJ41" s="97"/>
      <c r="BK41" s="97"/>
      <c r="BL41" s="97"/>
      <c r="BM41" s="97"/>
      <c r="BN41" s="97"/>
      <c r="BO41" s="97"/>
      <c r="BP41" s="97"/>
      <c r="BQ41" s="19">
        <f t="shared" si="31"/>
        <v>1.317837159325</v>
      </c>
      <c r="BR41" s="97"/>
      <c r="BS41" s="97"/>
      <c r="BT41" s="99">
        <f t="shared" si="7"/>
        <v>417.09771136499165</v>
      </c>
      <c r="BU41" s="100">
        <f t="shared" si="8"/>
        <v>2489.8360412105085</v>
      </c>
      <c r="BV41" s="101"/>
      <c r="BW41" s="89"/>
      <c r="BX41" s="89"/>
      <c r="BY41" s="102" t="str">
        <f t="shared" si="10"/>
        <v>0</v>
      </c>
      <c r="BZ41" s="101">
        <f t="shared" si="11"/>
        <v>0</v>
      </c>
      <c r="CA41" s="101"/>
      <c r="CB41" s="101">
        <f t="shared" si="24"/>
        <v>0</v>
      </c>
      <c r="CC41" s="101"/>
      <c r="CD41" s="101"/>
      <c r="CE41" s="101">
        <f t="shared" si="27"/>
        <v>0</v>
      </c>
      <c r="CF41" s="101"/>
      <c r="CG41" s="101"/>
      <c r="CH41" s="101"/>
      <c r="CI41" s="101">
        <f t="shared" si="28"/>
        <v>2489.8360412105085</v>
      </c>
      <c r="CJ41" s="100"/>
      <c r="CK41" s="133">
        <f t="shared" si="13"/>
        <v>0</v>
      </c>
      <c r="CL41" s="133">
        <f t="shared" si="14"/>
        <v>0</v>
      </c>
      <c r="CM41" s="103"/>
      <c r="CN41" s="103"/>
      <c r="CO41" s="103">
        <f t="shared" si="29"/>
        <v>2489.8360412105085</v>
      </c>
      <c r="CP41" s="104"/>
      <c r="CS41" s="59">
        <f t="shared" si="22"/>
        <v>2624.8237525755003</v>
      </c>
      <c r="CT41" s="105">
        <f t="shared" si="30"/>
        <v>1796.3977113649917</v>
      </c>
      <c r="CU41" s="105">
        <f t="shared" si="15"/>
        <v>828.42604121050863</v>
      </c>
      <c r="CV41" s="105">
        <f t="shared" si="16"/>
        <v>820</v>
      </c>
      <c r="CW41" s="136">
        <f t="shared" si="17"/>
        <v>0</v>
      </c>
      <c r="CY41" s="107">
        <f t="shared" si="18"/>
        <v>2489.8360412105085</v>
      </c>
      <c r="DA41" s="182">
        <f t="shared" si="19"/>
        <v>2906.9337525755</v>
      </c>
    </row>
    <row r="42" spans="1:105" ht="23.25" x14ac:dyDescent="0.35">
      <c r="B42">
        <v>1615.91</v>
      </c>
      <c r="C42">
        <v>39</v>
      </c>
      <c r="D42" s="33" t="s">
        <v>171</v>
      </c>
      <c r="E42" s="28">
        <v>611.49</v>
      </c>
      <c r="F42" s="29"/>
      <c r="G42" s="27"/>
      <c r="H42" s="27"/>
      <c r="I42" s="27"/>
      <c r="J42" s="27"/>
      <c r="K42" s="129">
        <f>'مارس 2022'!K42*107%</f>
        <v>1850.0553590000004</v>
      </c>
      <c r="L42" s="27"/>
      <c r="M42" s="31"/>
      <c r="N42" s="27">
        <v>0</v>
      </c>
      <c r="O42" s="27"/>
      <c r="P42" s="22">
        <f t="shared" si="4"/>
        <v>277.50830385000006</v>
      </c>
      <c r="Q42" s="22">
        <v>0</v>
      </c>
      <c r="R42" s="27"/>
      <c r="S42" s="30"/>
      <c r="T42" s="30"/>
      <c r="U42" s="30">
        <v>70.12</v>
      </c>
      <c r="V42" s="30">
        <v>78.28</v>
      </c>
      <c r="W42" s="27">
        <v>100.31</v>
      </c>
      <c r="X42" s="27">
        <v>42.34</v>
      </c>
      <c r="Y42" s="27">
        <v>75.512500000000003</v>
      </c>
      <c r="Z42" s="22">
        <f t="shared" si="5"/>
        <v>96.954599999999999</v>
      </c>
      <c r="AA42" s="22">
        <f>'مارس 2022'!K42*8%</f>
        <v>138.32189600000001</v>
      </c>
      <c r="AB42" s="27">
        <v>190</v>
      </c>
      <c r="AC42" s="30">
        <v>10</v>
      </c>
      <c r="AD42" s="27"/>
      <c r="AE42" s="27"/>
      <c r="AF42" s="22">
        <v>10</v>
      </c>
      <c r="AG42" s="27">
        <v>0</v>
      </c>
      <c r="AH42" s="27"/>
      <c r="AI42" s="27"/>
      <c r="AJ42" s="27"/>
      <c r="AK42" s="27">
        <f t="shared" si="20"/>
        <v>2939.4026588500005</v>
      </c>
      <c r="AL42" s="16"/>
      <c r="AM42" s="16"/>
      <c r="AN42" s="16"/>
      <c r="AO42" s="16"/>
      <c r="AP42" s="16"/>
      <c r="AQ42" s="16"/>
      <c r="AR42" s="16"/>
      <c r="AS42" s="16"/>
      <c r="AT42" s="15">
        <v>20</v>
      </c>
      <c r="AU42" s="15"/>
      <c r="AV42" s="20">
        <v>352</v>
      </c>
      <c r="AW42" s="20"/>
      <c r="AX42" s="21">
        <v>0</v>
      </c>
      <c r="AY42" s="21"/>
      <c r="AZ42" s="21"/>
      <c r="BA42" s="21">
        <v>0.5</v>
      </c>
      <c r="BB42" s="21">
        <v>3</v>
      </c>
      <c r="BC42" s="21"/>
      <c r="BD42" s="21">
        <v>0</v>
      </c>
      <c r="BE42" s="21"/>
      <c r="BF42" s="21"/>
      <c r="BG42" s="18" t="str">
        <f t="shared" si="26"/>
        <v>0</v>
      </c>
      <c r="BH42" s="18">
        <f t="shared" si="26"/>
        <v>0</v>
      </c>
      <c r="BI42" s="21"/>
      <c r="BJ42" s="21"/>
      <c r="BK42" s="21"/>
      <c r="BL42" s="21"/>
      <c r="BM42" s="21"/>
      <c r="BN42" s="21"/>
      <c r="BO42" s="21"/>
      <c r="BP42" s="21"/>
      <c r="BQ42" s="19">
        <f t="shared" si="31"/>
        <v>1.3309471775000001</v>
      </c>
      <c r="BR42" s="21">
        <v>3</v>
      </c>
      <c r="BS42" s="21"/>
      <c r="BT42" s="19">
        <f t="shared" si="7"/>
        <v>359.83094717749998</v>
      </c>
      <c r="BU42" s="35">
        <f t="shared" si="8"/>
        <v>2579.5717116725004</v>
      </c>
      <c r="BV42" s="39"/>
      <c r="BW42" s="38"/>
      <c r="BX42" s="38"/>
      <c r="BY42" s="37" t="str">
        <f t="shared" si="10"/>
        <v>0</v>
      </c>
      <c r="BZ42" s="39">
        <f t="shared" si="11"/>
        <v>0</v>
      </c>
      <c r="CA42" s="39"/>
      <c r="CB42" s="39">
        <f t="shared" si="24"/>
        <v>0</v>
      </c>
      <c r="CC42" s="39"/>
      <c r="CD42" s="39"/>
      <c r="CE42" s="34">
        <f t="shared" si="27"/>
        <v>0</v>
      </c>
      <c r="CF42" s="34"/>
      <c r="CG42" s="34"/>
      <c r="CH42" s="34"/>
      <c r="CI42" s="34">
        <f t="shared" si="28"/>
        <v>2579.5717116725004</v>
      </c>
      <c r="CJ42" s="43"/>
      <c r="CK42" s="133">
        <f t="shared" si="13"/>
        <v>0</v>
      </c>
      <c r="CL42" s="133">
        <f t="shared" si="14"/>
        <v>0</v>
      </c>
      <c r="CM42" s="44"/>
      <c r="CN42" s="44"/>
      <c r="CO42" s="40">
        <f t="shared" si="29"/>
        <v>2579.5717116725004</v>
      </c>
      <c r="CP42" s="1"/>
      <c r="CS42" s="59">
        <f t="shared" si="22"/>
        <v>2670.6926588500005</v>
      </c>
      <c r="CT42" s="59">
        <f t="shared" si="30"/>
        <v>1717.8209471774999</v>
      </c>
      <c r="CU42" s="59">
        <f t="shared" si="15"/>
        <v>952.87171167250062</v>
      </c>
      <c r="CV42" s="59">
        <f t="shared" si="16"/>
        <v>950</v>
      </c>
      <c r="CW42" s="136">
        <f t="shared" si="17"/>
        <v>0</v>
      </c>
      <c r="CY42" s="63">
        <f t="shared" si="18"/>
        <v>2579.5717116725004</v>
      </c>
      <c r="DA42" s="182">
        <f t="shared" si="19"/>
        <v>2939.4026588500005</v>
      </c>
    </row>
    <row r="43" spans="1:105" ht="23.25" x14ac:dyDescent="0.35">
      <c r="B43">
        <v>976.64250000000004</v>
      </c>
      <c r="C43">
        <v>40</v>
      </c>
      <c r="D43" s="33"/>
      <c r="E43" s="28"/>
      <c r="F43" s="29"/>
      <c r="G43" s="27"/>
      <c r="H43" s="27"/>
      <c r="I43" s="27"/>
      <c r="J43" s="27"/>
      <c r="K43" s="129">
        <f>'مارس 2022'!K43*107%</f>
        <v>0</v>
      </c>
      <c r="L43" s="27"/>
      <c r="M43" s="31"/>
      <c r="N43" s="27"/>
      <c r="O43" s="27"/>
      <c r="P43" s="22">
        <f t="shared" si="4"/>
        <v>0</v>
      </c>
      <c r="Q43" s="22"/>
      <c r="R43" s="27"/>
      <c r="S43" s="30"/>
      <c r="T43" s="30"/>
      <c r="U43" s="30"/>
      <c r="V43" s="30"/>
      <c r="W43" s="27"/>
      <c r="X43" s="27"/>
      <c r="Y43" s="27"/>
      <c r="Z43" s="22"/>
      <c r="AA43" s="22">
        <f>'مارس 2022'!K43*8%</f>
        <v>0</v>
      </c>
      <c r="AB43" s="27"/>
      <c r="AC43" s="30"/>
      <c r="AD43" s="27"/>
      <c r="AE43" s="27"/>
      <c r="AF43" s="22"/>
      <c r="AG43" s="27"/>
      <c r="AH43" s="27"/>
      <c r="AI43" s="27"/>
      <c r="AJ43" s="27"/>
      <c r="AK43" s="27">
        <f t="shared" si="20"/>
        <v>0</v>
      </c>
      <c r="AL43" s="16"/>
      <c r="AM43" s="16"/>
      <c r="AN43" s="16"/>
      <c r="AO43" s="16"/>
      <c r="AP43" s="16"/>
      <c r="AQ43" s="16"/>
      <c r="AR43" s="16"/>
      <c r="AS43" s="16"/>
      <c r="AT43" s="15"/>
      <c r="AU43" s="15"/>
      <c r="AV43" s="20">
        <v>0</v>
      </c>
      <c r="AW43" s="20"/>
      <c r="AX43" s="21"/>
      <c r="AY43" s="21"/>
      <c r="AZ43" s="21"/>
      <c r="BA43" s="21"/>
      <c r="BB43" s="21"/>
      <c r="BC43" s="21"/>
      <c r="BD43" s="21">
        <v>0</v>
      </c>
      <c r="BE43" s="21"/>
      <c r="BF43" s="21"/>
      <c r="BG43" s="18">
        <f t="shared" si="26"/>
        <v>0</v>
      </c>
      <c r="BH43" s="18">
        <f t="shared" si="26"/>
        <v>0</v>
      </c>
      <c r="BI43" s="21"/>
      <c r="BJ43" s="21"/>
      <c r="BK43" s="21"/>
      <c r="BL43" s="21"/>
      <c r="BM43" s="21"/>
      <c r="BN43" s="21"/>
      <c r="BO43" s="21"/>
      <c r="BP43" s="21"/>
      <c r="BQ43" s="19">
        <f t="shared" si="31"/>
        <v>0</v>
      </c>
      <c r="BR43" s="21"/>
      <c r="BS43" s="21"/>
      <c r="BT43" s="19">
        <f t="shared" si="7"/>
        <v>0</v>
      </c>
      <c r="BU43" s="35">
        <f t="shared" si="8"/>
        <v>0</v>
      </c>
      <c r="BV43" s="39"/>
      <c r="BW43" s="38"/>
      <c r="BX43" s="38"/>
      <c r="BY43" s="37" t="str">
        <f t="shared" si="10"/>
        <v>0</v>
      </c>
      <c r="BZ43" s="39">
        <f t="shared" si="11"/>
        <v>0</v>
      </c>
      <c r="CA43" s="39"/>
      <c r="CB43" s="39">
        <f t="shared" si="24"/>
        <v>0</v>
      </c>
      <c r="CC43" s="39"/>
      <c r="CD43" s="39"/>
      <c r="CE43" s="34">
        <f t="shared" si="27"/>
        <v>0</v>
      </c>
      <c r="CF43" s="34"/>
      <c r="CG43" s="34"/>
      <c r="CH43" s="34"/>
      <c r="CI43" s="34">
        <f t="shared" si="28"/>
        <v>0</v>
      </c>
      <c r="CJ43" s="43"/>
      <c r="CK43" s="133">
        <f t="shared" si="13"/>
        <v>0</v>
      </c>
      <c r="CL43" s="133">
        <f t="shared" si="14"/>
        <v>0</v>
      </c>
      <c r="CM43" s="44"/>
      <c r="CN43" s="44"/>
      <c r="CO43" s="40">
        <f t="shared" si="29"/>
        <v>0</v>
      </c>
      <c r="CP43" s="1"/>
      <c r="CS43" s="59">
        <f t="shared" si="22"/>
        <v>0</v>
      </c>
      <c r="CT43" s="59">
        <f t="shared" si="30"/>
        <v>750</v>
      </c>
      <c r="CU43" s="59">
        <f t="shared" si="15"/>
        <v>-750</v>
      </c>
      <c r="CV43" s="59">
        <f t="shared" si="16"/>
        <v>-750</v>
      </c>
      <c r="CW43" s="136">
        <f t="shared" si="17"/>
        <v>0</v>
      </c>
      <c r="CY43" s="63">
        <f t="shared" si="18"/>
        <v>0</v>
      </c>
      <c r="DA43" s="182">
        <f t="shared" si="19"/>
        <v>0</v>
      </c>
    </row>
    <row r="44" spans="1:105" ht="23.25" x14ac:dyDescent="0.35">
      <c r="C44">
        <v>41</v>
      </c>
      <c r="D44" s="33"/>
      <c r="E44" s="28"/>
      <c r="F44" s="29"/>
      <c r="G44" s="27"/>
      <c r="H44" s="27"/>
      <c r="I44" s="27"/>
      <c r="J44" s="27"/>
      <c r="K44" s="129">
        <f>'مارس 2022'!K44*107%</f>
        <v>0</v>
      </c>
      <c r="L44" s="27"/>
      <c r="M44" s="31"/>
      <c r="N44" s="27"/>
      <c r="O44" s="27"/>
      <c r="P44" s="22"/>
      <c r="Q44" s="22"/>
      <c r="R44" s="27"/>
      <c r="S44" s="30"/>
      <c r="T44" s="30"/>
      <c r="U44" s="30"/>
      <c r="V44" s="30"/>
      <c r="W44" s="27"/>
      <c r="X44" s="27"/>
      <c r="Y44" s="27"/>
      <c r="Z44" s="22">
        <f>B44*6%</f>
        <v>0</v>
      </c>
      <c r="AA44" s="22">
        <f>'مارس 2022'!K44*8%</f>
        <v>0</v>
      </c>
      <c r="AB44" s="27"/>
      <c r="AC44" s="30"/>
      <c r="AD44" s="27"/>
      <c r="AE44" s="27"/>
      <c r="AF44" s="27"/>
      <c r="AG44" s="27"/>
      <c r="AH44" s="27"/>
      <c r="AI44" s="27"/>
      <c r="AJ44" s="27"/>
      <c r="AK44" s="27"/>
      <c r="AL44" s="16"/>
      <c r="AM44" s="16"/>
      <c r="AN44" s="16"/>
      <c r="AO44" s="16"/>
      <c r="AP44" s="16"/>
      <c r="AQ44" s="16"/>
      <c r="AR44" s="16"/>
      <c r="AS44" s="16"/>
      <c r="AT44" s="15"/>
      <c r="AU44" s="15"/>
      <c r="AV44" s="20"/>
      <c r="AW44" s="20"/>
      <c r="AX44" s="21"/>
      <c r="AY44" s="21"/>
      <c r="AZ44" s="21"/>
      <c r="BA44" s="21"/>
      <c r="BB44" s="21"/>
      <c r="BC44" s="21"/>
      <c r="BD44" s="21">
        <v>0</v>
      </c>
      <c r="BE44" s="21"/>
      <c r="BF44" s="21"/>
      <c r="BG44" s="18">
        <f t="shared" si="26"/>
        <v>0</v>
      </c>
      <c r="BH44" s="18">
        <f t="shared" si="26"/>
        <v>0</v>
      </c>
      <c r="BI44" s="21"/>
      <c r="BJ44" s="21"/>
      <c r="BK44" s="21"/>
      <c r="BL44" s="21"/>
      <c r="BM44" s="21"/>
      <c r="BN44" s="21"/>
      <c r="BO44" s="21"/>
      <c r="BP44" s="21"/>
      <c r="BQ44" s="19">
        <f t="shared" si="31"/>
        <v>0</v>
      </c>
      <c r="BR44" s="21"/>
      <c r="BS44" s="21"/>
      <c r="BT44" s="19">
        <f t="shared" si="7"/>
        <v>0</v>
      </c>
      <c r="BU44" s="35"/>
      <c r="BV44" s="39"/>
      <c r="BW44" s="38"/>
      <c r="BX44" s="38"/>
      <c r="BY44" s="37"/>
      <c r="BZ44" s="39"/>
      <c r="CA44" s="39"/>
      <c r="CB44" s="39">
        <f t="shared" si="24"/>
        <v>0</v>
      </c>
      <c r="CC44" s="39"/>
      <c r="CD44" s="39"/>
      <c r="CE44" s="34">
        <f t="shared" si="27"/>
        <v>0</v>
      </c>
      <c r="CF44" s="34"/>
      <c r="CG44" s="34"/>
      <c r="CH44" s="34"/>
      <c r="CI44" s="34"/>
      <c r="CJ44" s="43"/>
      <c r="CK44" s="133">
        <f t="shared" si="13"/>
        <v>0</v>
      </c>
      <c r="CL44" s="133">
        <f t="shared" si="14"/>
        <v>0</v>
      </c>
      <c r="CM44" s="44"/>
      <c r="CN44" s="44"/>
      <c r="CO44" s="40">
        <f t="shared" si="29"/>
        <v>0</v>
      </c>
      <c r="CP44" s="1"/>
      <c r="CS44" s="59">
        <f t="shared" si="22"/>
        <v>0</v>
      </c>
      <c r="CT44" s="59">
        <f t="shared" si="30"/>
        <v>750</v>
      </c>
      <c r="CU44" s="59">
        <f t="shared" si="15"/>
        <v>-750</v>
      </c>
      <c r="CV44" s="59">
        <f t="shared" si="16"/>
        <v>-750</v>
      </c>
      <c r="CW44" s="136">
        <f t="shared" si="17"/>
        <v>0</v>
      </c>
      <c r="CY44" s="63">
        <f t="shared" si="18"/>
        <v>0</v>
      </c>
      <c r="DA44" s="182">
        <f t="shared" si="19"/>
        <v>0</v>
      </c>
    </row>
    <row r="45" spans="1:105" ht="23.25" x14ac:dyDescent="0.35">
      <c r="C45">
        <v>42</v>
      </c>
      <c r="D45" s="33"/>
      <c r="E45" s="28"/>
      <c r="F45" s="29"/>
      <c r="G45" s="27"/>
      <c r="H45" s="27"/>
      <c r="I45" s="27"/>
      <c r="J45" s="27"/>
      <c r="K45" s="129">
        <f>'مارس 2022'!K45*107%</f>
        <v>0</v>
      </c>
      <c r="L45" s="27"/>
      <c r="M45" s="31"/>
      <c r="N45" s="27"/>
      <c r="O45" s="27"/>
      <c r="P45" s="22"/>
      <c r="Q45" s="22"/>
      <c r="R45" s="27"/>
      <c r="S45" s="30"/>
      <c r="T45" s="30"/>
      <c r="U45" s="30"/>
      <c r="V45" s="30"/>
      <c r="W45" s="27"/>
      <c r="X45" s="27"/>
      <c r="Y45" s="27"/>
      <c r="Z45" s="22">
        <f t="shared" si="5"/>
        <v>0</v>
      </c>
      <c r="AA45" s="22">
        <f>'مارس 2022'!K45*8%</f>
        <v>0</v>
      </c>
      <c r="AB45" s="27"/>
      <c r="AC45" s="30"/>
      <c r="AD45" s="27"/>
      <c r="AE45" s="27"/>
      <c r="AF45" s="27"/>
      <c r="AG45" s="27"/>
      <c r="AH45" s="27"/>
      <c r="AI45" s="27"/>
      <c r="AJ45" s="27"/>
      <c r="AK45" s="27"/>
      <c r="AL45" s="16"/>
      <c r="AM45" s="16"/>
      <c r="AN45" s="16"/>
      <c r="AO45" s="16"/>
      <c r="AP45" s="16"/>
      <c r="AQ45" s="16"/>
      <c r="AR45" s="16"/>
      <c r="AS45" s="16"/>
      <c r="AT45" s="15"/>
      <c r="AU45" s="15"/>
      <c r="AV45" s="20"/>
      <c r="AW45" s="20"/>
      <c r="AX45" s="21"/>
      <c r="AY45" s="21"/>
      <c r="AZ45" s="21"/>
      <c r="BA45" s="21"/>
      <c r="BB45" s="21"/>
      <c r="BC45" s="21"/>
      <c r="BD45" s="21">
        <v>0</v>
      </c>
      <c r="BE45" s="21"/>
      <c r="BF45" s="21"/>
      <c r="BG45" s="18">
        <f t="shared" si="26"/>
        <v>0</v>
      </c>
      <c r="BH45" s="18">
        <f t="shared" si="26"/>
        <v>0</v>
      </c>
      <c r="BI45" s="21"/>
      <c r="BJ45" s="21"/>
      <c r="BK45" s="21"/>
      <c r="BL45" s="21"/>
      <c r="BM45" s="21"/>
      <c r="BN45" s="21"/>
      <c r="BO45" s="21"/>
      <c r="BP45" s="21"/>
      <c r="BQ45" s="19">
        <f t="shared" si="31"/>
        <v>0</v>
      </c>
      <c r="BR45" s="21"/>
      <c r="BS45" s="21"/>
      <c r="BT45" s="19">
        <f t="shared" si="7"/>
        <v>0</v>
      </c>
      <c r="BU45" s="35"/>
      <c r="BV45" s="39"/>
      <c r="BW45" s="38"/>
      <c r="BX45" s="38"/>
      <c r="BY45" s="37"/>
      <c r="BZ45" s="39"/>
      <c r="CA45" s="39"/>
      <c r="CB45" s="39">
        <f t="shared" si="24"/>
        <v>0</v>
      </c>
      <c r="CC45" s="39"/>
      <c r="CD45" s="39"/>
      <c r="CE45" s="34">
        <f t="shared" si="27"/>
        <v>0</v>
      </c>
      <c r="CF45" s="34"/>
      <c r="CG45" s="34"/>
      <c r="CH45" s="34"/>
      <c r="CI45" s="34"/>
      <c r="CJ45" s="43"/>
      <c r="CK45" s="133">
        <f t="shared" si="13"/>
        <v>0</v>
      </c>
      <c r="CL45" s="133">
        <f t="shared" si="14"/>
        <v>0</v>
      </c>
      <c r="CM45" s="44"/>
      <c r="CN45" s="44"/>
      <c r="CO45" s="40">
        <f t="shared" si="29"/>
        <v>0</v>
      </c>
      <c r="CP45" s="1"/>
      <c r="CS45" s="59">
        <f t="shared" si="22"/>
        <v>0</v>
      </c>
      <c r="CT45" s="59">
        <f t="shared" si="30"/>
        <v>750</v>
      </c>
      <c r="CU45" s="59">
        <f t="shared" si="15"/>
        <v>-750</v>
      </c>
      <c r="CV45" s="59">
        <f t="shared" si="16"/>
        <v>-750</v>
      </c>
      <c r="CW45" s="136">
        <f t="shared" si="17"/>
        <v>0</v>
      </c>
      <c r="CY45" s="63">
        <f t="shared" si="18"/>
        <v>0</v>
      </c>
      <c r="DA45" s="182">
        <f t="shared" si="19"/>
        <v>0</v>
      </c>
    </row>
  </sheetData>
  <mergeCells count="5">
    <mergeCell ref="E2:AK3"/>
    <mergeCell ref="AL2:AU3"/>
    <mergeCell ref="AV2:BT3"/>
    <mergeCell ref="BV2:CD3"/>
    <mergeCell ref="CS4:CW4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A45"/>
  <sheetViews>
    <sheetView rightToLeft="1" topLeftCell="D5" workbookViewId="0">
      <pane xSplit="1" ySplit="1" topLeftCell="AK6" activePane="bottomRight" state="frozen"/>
      <selection activeCell="D5" sqref="D5"/>
      <selection pane="topRight" activeCell="E5" sqref="E5"/>
      <selection pane="bottomLeft" activeCell="D6" sqref="D6"/>
      <selection pane="bottomRight" activeCell="DA5" sqref="DA5:DA45"/>
    </sheetView>
  </sheetViews>
  <sheetFormatPr defaultRowHeight="14.25" x14ac:dyDescent="0.2"/>
  <cols>
    <col min="4" max="4" width="23.875" bestFit="1" customWidth="1"/>
    <col min="5" max="5" width="10" style="8" bestFit="1" customWidth="1"/>
    <col min="6" max="6" width="10.375" customWidth="1"/>
    <col min="11" max="11" width="11" style="6" customWidth="1"/>
    <col min="14" max="14" width="11.375" customWidth="1"/>
    <col min="16" max="16" width="8.375" style="7" customWidth="1"/>
    <col min="17" max="17" width="9.375" style="7" customWidth="1"/>
    <col min="18" max="18" width="7.25" customWidth="1"/>
    <col min="19" max="28" width="8.625" customWidth="1"/>
    <col min="29" max="29" width="6.125" bestFit="1" customWidth="1"/>
    <col min="30" max="30" width="6.875" customWidth="1"/>
    <col min="32" max="32" width="6.75" customWidth="1"/>
    <col min="33" max="33" width="9" customWidth="1"/>
    <col min="34" max="34" width="7.5" customWidth="1"/>
    <col min="35" max="35" width="7.25" customWidth="1"/>
    <col min="36" max="36" width="7" customWidth="1"/>
    <col min="37" max="38" width="10.625" style="7" customWidth="1"/>
    <col min="39" max="43" width="10.625" style="7" hidden="1" customWidth="1"/>
    <col min="44" max="47" width="10.625" style="7" customWidth="1"/>
    <col min="48" max="48" width="9.5" customWidth="1"/>
    <col min="49" max="49" width="9.75" customWidth="1"/>
    <col min="50" max="50" width="7.625" customWidth="1"/>
    <col min="51" max="51" width="6.875" customWidth="1"/>
    <col min="53" max="53" width="6.5" customWidth="1"/>
    <col min="54" max="54" width="6" customWidth="1"/>
    <col min="55" max="55" width="6.875" customWidth="1"/>
    <col min="56" max="56" width="7.625" customWidth="1"/>
    <col min="57" max="57" width="6.875" customWidth="1"/>
    <col min="61" max="62" width="7.25" customWidth="1"/>
    <col min="63" max="63" width="6.75" customWidth="1"/>
    <col min="64" max="64" width="6.875" customWidth="1"/>
    <col min="67" max="67" width="7.375" customWidth="1"/>
    <col min="68" max="68" width="7.125" customWidth="1"/>
    <col min="72" max="72" width="10.625" style="10" customWidth="1"/>
    <col min="73" max="73" width="11.5" style="8" customWidth="1"/>
    <col min="74" max="74" width="11.125" bestFit="1" customWidth="1"/>
    <col min="75" max="75" width="11.125" customWidth="1"/>
    <col min="76" max="77" width="8.25" customWidth="1"/>
    <col min="78" max="78" width="11.125" style="14" bestFit="1" customWidth="1"/>
    <col min="79" max="80" width="11.125" style="14" customWidth="1"/>
    <col min="81" max="81" width="13.25" style="14" customWidth="1"/>
    <col min="82" max="85" width="11.125" style="14" customWidth="1"/>
    <col min="86" max="86" width="21.125" style="14" customWidth="1"/>
    <col min="87" max="87" width="12" style="11" customWidth="1"/>
    <col min="88" max="92" width="11" style="12" customWidth="1"/>
    <col min="93" max="93" width="15.25" style="13" customWidth="1"/>
    <col min="94" max="94" width="32.75" customWidth="1"/>
    <col min="97" max="97" width="12.875" customWidth="1"/>
    <col min="98" max="98" width="12.25" customWidth="1"/>
    <col min="99" max="100" width="12.125" bestFit="1" customWidth="1"/>
    <col min="101" max="101" width="12.375" style="60" customWidth="1"/>
    <col min="103" max="103" width="12.875" customWidth="1"/>
    <col min="105" max="105" width="19.5" customWidth="1"/>
  </cols>
  <sheetData>
    <row r="1" spans="2:105" x14ac:dyDescent="0.2">
      <c r="D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</row>
    <row r="2" spans="2:105" ht="14.25" customHeight="1" x14ac:dyDescent="0.2">
      <c r="D2" s="41"/>
      <c r="E2" s="204" t="s">
        <v>126</v>
      </c>
      <c r="F2" s="204"/>
      <c r="G2" s="204"/>
      <c r="H2" s="204"/>
      <c r="I2" s="204"/>
      <c r="J2" s="204"/>
      <c r="K2" s="204"/>
      <c r="L2" s="204"/>
      <c r="M2" s="204"/>
      <c r="N2" s="204"/>
      <c r="O2" s="204"/>
      <c r="P2" s="204"/>
      <c r="Q2" s="204"/>
      <c r="R2" s="204"/>
      <c r="S2" s="204"/>
      <c r="T2" s="204"/>
      <c r="U2" s="204"/>
      <c r="V2" s="204"/>
      <c r="W2" s="204"/>
      <c r="X2" s="204"/>
      <c r="Y2" s="204"/>
      <c r="Z2" s="204"/>
      <c r="AA2" s="204"/>
      <c r="AB2" s="204"/>
      <c r="AC2" s="204"/>
      <c r="AD2" s="204"/>
      <c r="AE2" s="204"/>
      <c r="AF2" s="204"/>
      <c r="AG2" s="204"/>
      <c r="AH2" s="204"/>
      <c r="AI2" s="204"/>
      <c r="AJ2" s="204"/>
      <c r="AK2" s="204"/>
      <c r="AL2" s="202" t="s">
        <v>117</v>
      </c>
      <c r="AM2" s="202"/>
      <c r="AN2" s="202"/>
      <c r="AO2" s="202"/>
      <c r="AP2" s="202"/>
      <c r="AQ2" s="202"/>
      <c r="AR2" s="202"/>
      <c r="AS2" s="202"/>
      <c r="AT2" s="202"/>
      <c r="AU2" s="202"/>
      <c r="AV2" s="203" t="s">
        <v>124</v>
      </c>
      <c r="AW2" s="203"/>
      <c r="AX2" s="203"/>
      <c r="AY2" s="203"/>
      <c r="AZ2" s="203"/>
      <c r="BA2" s="203"/>
      <c r="BB2" s="203"/>
      <c r="BC2" s="203"/>
      <c r="BD2" s="203"/>
      <c r="BE2" s="203"/>
      <c r="BF2" s="203"/>
      <c r="BG2" s="203"/>
      <c r="BH2" s="203"/>
      <c r="BI2" s="203"/>
      <c r="BJ2" s="203"/>
      <c r="BK2" s="203"/>
      <c r="BL2" s="203"/>
      <c r="BM2" s="203"/>
      <c r="BN2" s="203"/>
      <c r="BO2" s="203"/>
      <c r="BP2" s="203"/>
      <c r="BQ2" s="203"/>
      <c r="BR2" s="203"/>
      <c r="BS2" s="203"/>
      <c r="BT2" s="203"/>
      <c r="BV2" s="205" t="s">
        <v>127</v>
      </c>
      <c r="BW2" s="205"/>
      <c r="BX2" s="205"/>
      <c r="BY2" s="205"/>
      <c r="BZ2" s="205"/>
      <c r="CA2" s="205"/>
      <c r="CB2" s="205"/>
      <c r="CC2" s="205"/>
      <c r="CD2" s="205"/>
      <c r="CE2" s="8"/>
      <c r="CF2" s="8"/>
      <c r="CG2" s="8"/>
      <c r="CH2" s="8"/>
      <c r="CI2" s="8"/>
      <c r="CJ2" s="8"/>
      <c r="CK2" s="8"/>
      <c r="CL2" s="8"/>
      <c r="CM2" s="8"/>
      <c r="CN2" s="8"/>
      <c r="CO2" s="8"/>
      <c r="CP2" s="8"/>
    </row>
    <row r="3" spans="2:105" ht="14.25" customHeight="1" x14ac:dyDescent="0.2">
      <c r="D3" s="41"/>
      <c r="E3" s="204"/>
      <c r="F3" s="204"/>
      <c r="G3" s="204"/>
      <c r="H3" s="204"/>
      <c r="I3" s="204"/>
      <c r="J3" s="204"/>
      <c r="K3" s="204"/>
      <c r="L3" s="204"/>
      <c r="M3" s="204"/>
      <c r="N3" s="204"/>
      <c r="O3" s="204"/>
      <c r="P3" s="204"/>
      <c r="Q3" s="204"/>
      <c r="R3" s="204"/>
      <c r="S3" s="204"/>
      <c r="T3" s="204"/>
      <c r="U3" s="204"/>
      <c r="V3" s="204"/>
      <c r="W3" s="204"/>
      <c r="X3" s="204"/>
      <c r="Y3" s="204"/>
      <c r="Z3" s="204"/>
      <c r="AA3" s="204"/>
      <c r="AB3" s="204"/>
      <c r="AC3" s="204"/>
      <c r="AD3" s="204"/>
      <c r="AE3" s="204"/>
      <c r="AF3" s="204"/>
      <c r="AG3" s="204"/>
      <c r="AH3" s="204"/>
      <c r="AI3" s="204"/>
      <c r="AJ3" s="204"/>
      <c r="AK3" s="204"/>
      <c r="AL3" s="202"/>
      <c r="AM3" s="202"/>
      <c r="AN3" s="202"/>
      <c r="AO3" s="202"/>
      <c r="AP3" s="202"/>
      <c r="AQ3" s="202"/>
      <c r="AR3" s="202"/>
      <c r="AS3" s="202"/>
      <c r="AT3" s="202"/>
      <c r="AU3" s="202"/>
      <c r="AV3" s="203"/>
      <c r="AW3" s="203"/>
      <c r="AX3" s="203"/>
      <c r="AY3" s="203"/>
      <c r="AZ3" s="203"/>
      <c r="BA3" s="203"/>
      <c r="BB3" s="203"/>
      <c r="BC3" s="203"/>
      <c r="BD3" s="203"/>
      <c r="BE3" s="203"/>
      <c r="BF3" s="203"/>
      <c r="BG3" s="203"/>
      <c r="BH3" s="203"/>
      <c r="BI3" s="203"/>
      <c r="BJ3" s="203"/>
      <c r="BK3" s="203"/>
      <c r="BL3" s="203"/>
      <c r="BM3" s="203"/>
      <c r="BN3" s="203"/>
      <c r="BO3" s="203"/>
      <c r="BP3" s="203"/>
      <c r="BQ3" s="203"/>
      <c r="BR3" s="203"/>
      <c r="BS3" s="203"/>
      <c r="BT3" s="203"/>
      <c r="BV3" s="205"/>
      <c r="BW3" s="205"/>
      <c r="BX3" s="205"/>
      <c r="BY3" s="205"/>
      <c r="BZ3" s="205"/>
      <c r="CA3" s="205"/>
      <c r="CB3" s="205"/>
      <c r="CC3" s="205"/>
      <c r="CD3" s="205"/>
      <c r="CE3" s="8"/>
      <c r="CF3" s="8"/>
      <c r="CG3" s="8"/>
      <c r="CH3" s="8"/>
      <c r="CI3" s="8"/>
      <c r="CJ3" s="8"/>
      <c r="CK3" s="8"/>
      <c r="CL3" s="8"/>
      <c r="CM3" s="8"/>
      <c r="CN3" s="8"/>
      <c r="CO3" s="8"/>
      <c r="CP3" s="8"/>
    </row>
    <row r="4" spans="2:105" ht="24" thickBot="1" x14ac:dyDescent="0.25">
      <c r="D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P4" s="8"/>
      <c r="BQ4" s="8"/>
      <c r="BR4" s="8"/>
      <c r="BS4" s="8"/>
      <c r="BT4" s="8"/>
      <c r="BV4" s="8"/>
      <c r="BW4" s="8"/>
      <c r="BX4" s="8"/>
      <c r="BY4" s="8"/>
      <c r="BZ4" s="8"/>
      <c r="CA4" s="8"/>
      <c r="CB4" s="8"/>
      <c r="CC4" s="8"/>
      <c r="CD4" s="8"/>
      <c r="CE4" s="8"/>
      <c r="CF4" s="8"/>
      <c r="CG4" s="8"/>
      <c r="CH4" s="8"/>
      <c r="CI4" s="8"/>
      <c r="CJ4" s="8"/>
      <c r="CK4" s="8"/>
      <c r="CL4" s="8"/>
      <c r="CM4" s="8"/>
      <c r="CN4" s="8"/>
      <c r="CO4" s="8"/>
      <c r="CP4" s="8"/>
      <c r="CS4" s="206" t="s">
        <v>139</v>
      </c>
      <c r="CT4" s="206"/>
      <c r="CU4" s="206"/>
      <c r="CV4" s="206"/>
      <c r="CW4" s="206"/>
    </row>
    <row r="5" spans="2:105" s="56" customFormat="1" ht="78.75" customHeight="1" thickBot="1" x14ac:dyDescent="0.35">
      <c r="D5" s="45" t="s">
        <v>71</v>
      </c>
      <c r="E5" s="46" t="s">
        <v>145</v>
      </c>
      <c r="F5" s="46" t="s">
        <v>72</v>
      </c>
      <c r="G5" s="46" t="s">
        <v>1</v>
      </c>
      <c r="H5" s="46" t="s">
        <v>2</v>
      </c>
      <c r="I5" s="46" t="s">
        <v>3</v>
      </c>
      <c r="J5" s="46" t="s">
        <v>4</v>
      </c>
      <c r="K5" s="46" t="s">
        <v>146</v>
      </c>
      <c r="L5" s="46" t="s">
        <v>6</v>
      </c>
      <c r="M5" s="46" t="s">
        <v>7</v>
      </c>
      <c r="N5" s="46" t="s">
        <v>8</v>
      </c>
      <c r="O5" s="46" t="s">
        <v>9</v>
      </c>
      <c r="P5" s="46" t="s">
        <v>10</v>
      </c>
      <c r="Q5" s="46" t="s">
        <v>19</v>
      </c>
      <c r="R5" s="46" t="s">
        <v>11</v>
      </c>
      <c r="S5" s="47" t="s">
        <v>155</v>
      </c>
      <c r="T5" s="48"/>
      <c r="U5" s="48">
        <v>2014</v>
      </c>
      <c r="V5" s="48">
        <v>2015</v>
      </c>
      <c r="W5" s="48">
        <v>2016</v>
      </c>
      <c r="X5" s="57">
        <v>0.03</v>
      </c>
      <c r="Y5" s="57">
        <v>0.05</v>
      </c>
      <c r="Z5" s="57">
        <v>0.06</v>
      </c>
      <c r="AA5" s="57" t="s">
        <v>172</v>
      </c>
      <c r="AB5" s="48" t="s">
        <v>131</v>
      </c>
      <c r="AC5" s="48" t="s">
        <v>12</v>
      </c>
      <c r="AD5" s="48" t="s">
        <v>13</v>
      </c>
      <c r="AE5" s="48" t="s">
        <v>14</v>
      </c>
      <c r="AF5" s="48" t="s">
        <v>15</v>
      </c>
      <c r="AG5" s="48" t="s">
        <v>16</v>
      </c>
      <c r="AH5" s="48" t="s">
        <v>73</v>
      </c>
      <c r="AI5" s="48" t="s">
        <v>18</v>
      </c>
      <c r="AJ5" s="48"/>
      <c r="AK5" s="48" t="s">
        <v>130</v>
      </c>
      <c r="AL5" s="49" t="s">
        <v>118</v>
      </c>
      <c r="AM5" s="49" t="s">
        <v>123</v>
      </c>
      <c r="AN5" s="49" t="s">
        <v>119</v>
      </c>
      <c r="AO5" s="49" t="s">
        <v>120</v>
      </c>
      <c r="AP5" s="49" t="s">
        <v>121</v>
      </c>
      <c r="AQ5" s="49" t="s">
        <v>122</v>
      </c>
      <c r="AR5" s="49" t="s">
        <v>135</v>
      </c>
      <c r="AS5" s="49" t="s">
        <v>136</v>
      </c>
      <c r="AT5" s="49" t="s">
        <v>133</v>
      </c>
      <c r="AU5" s="49" t="s">
        <v>134</v>
      </c>
      <c r="AV5" s="50" t="s">
        <v>115</v>
      </c>
      <c r="AW5" s="50"/>
      <c r="AX5" s="50" t="s">
        <v>23</v>
      </c>
      <c r="AY5" s="50" t="s">
        <v>24</v>
      </c>
      <c r="AZ5" s="50" t="s">
        <v>25</v>
      </c>
      <c r="BA5" s="50" t="s">
        <v>26</v>
      </c>
      <c r="BB5" s="50" t="s">
        <v>27</v>
      </c>
      <c r="BC5" s="50" t="s">
        <v>74</v>
      </c>
      <c r="BD5" s="50" t="s">
        <v>75</v>
      </c>
      <c r="BE5" s="50" t="s">
        <v>1</v>
      </c>
      <c r="BF5" s="50" t="s">
        <v>30</v>
      </c>
      <c r="BG5" s="50" t="s">
        <v>132</v>
      </c>
      <c r="BH5" s="50" t="s">
        <v>68</v>
      </c>
      <c r="BI5" s="50" t="s">
        <v>31</v>
      </c>
      <c r="BJ5" s="50" t="s">
        <v>176</v>
      </c>
      <c r="BK5" s="50" t="s">
        <v>32</v>
      </c>
      <c r="BL5" s="50" t="s">
        <v>33</v>
      </c>
      <c r="BM5" s="50" t="s">
        <v>34</v>
      </c>
      <c r="BN5" s="50" t="s">
        <v>35</v>
      </c>
      <c r="BO5" s="50" t="s">
        <v>67</v>
      </c>
      <c r="BP5" s="50" t="s">
        <v>36</v>
      </c>
      <c r="BQ5" s="50" t="s">
        <v>147</v>
      </c>
      <c r="BR5" s="50" t="s">
        <v>116</v>
      </c>
      <c r="BS5" s="50" t="s">
        <v>154</v>
      </c>
      <c r="BT5" s="50" t="s">
        <v>128</v>
      </c>
      <c r="BU5" s="51" t="s">
        <v>129</v>
      </c>
      <c r="BV5" s="52" t="s">
        <v>61</v>
      </c>
      <c r="BW5" s="52" t="s">
        <v>125</v>
      </c>
      <c r="BX5" s="52" t="s">
        <v>84</v>
      </c>
      <c r="BY5" s="52" t="s">
        <v>85</v>
      </c>
      <c r="BZ5" s="52" t="s">
        <v>86</v>
      </c>
      <c r="CA5" s="52" t="s">
        <v>160</v>
      </c>
      <c r="CB5" s="52" t="s">
        <v>161</v>
      </c>
      <c r="CC5" s="52" t="s">
        <v>138</v>
      </c>
      <c r="CD5" s="52" t="s">
        <v>137</v>
      </c>
      <c r="CE5" s="51" t="s">
        <v>70</v>
      </c>
      <c r="CF5" s="53" t="s">
        <v>173</v>
      </c>
      <c r="CG5" s="53" t="s">
        <v>174</v>
      </c>
      <c r="CH5" s="53" t="s">
        <v>148</v>
      </c>
      <c r="CI5" s="53" t="s">
        <v>83</v>
      </c>
      <c r="CJ5" s="45" t="s">
        <v>82</v>
      </c>
      <c r="CK5" s="45" t="s">
        <v>163</v>
      </c>
      <c r="CL5" s="45" t="s">
        <v>164</v>
      </c>
      <c r="CM5" s="54"/>
      <c r="CN5" s="54"/>
      <c r="CO5" s="55" t="s">
        <v>150</v>
      </c>
      <c r="CP5" s="55" t="s">
        <v>39</v>
      </c>
      <c r="CS5" s="58" t="s">
        <v>140</v>
      </c>
      <c r="CT5" s="58" t="s">
        <v>141</v>
      </c>
      <c r="CU5" s="58" t="s">
        <v>142</v>
      </c>
      <c r="CV5" s="58" t="s">
        <v>143</v>
      </c>
      <c r="CW5" s="58" t="s">
        <v>144</v>
      </c>
      <c r="CY5" s="62" t="s">
        <v>151</v>
      </c>
      <c r="DA5" s="181" t="s">
        <v>181</v>
      </c>
    </row>
    <row r="6" spans="2:105" ht="23.25" customHeight="1" x14ac:dyDescent="0.35">
      <c r="B6">
        <v>1777.8157000000001</v>
      </c>
      <c r="C6">
        <v>1</v>
      </c>
      <c r="D6" s="32" t="s">
        <v>87</v>
      </c>
      <c r="E6" s="23">
        <v>675.83</v>
      </c>
      <c r="F6" s="24"/>
      <c r="G6" s="22"/>
      <c r="H6" s="22"/>
      <c r="I6" s="22"/>
      <c r="J6" s="22"/>
      <c r="K6" s="129">
        <f>'مارس 2022'!K6*107%</f>
        <v>2035.4211949300004</v>
      </c>
      <c r="L6" s="22"/>
      <c r="M6" s="26"/>
      <c r="N6" s="22"/>
      <c r="O6" s="22"/>
      <c r="P6" s="22">
        <f>K6*15%</f>
        <v>305.31317923950007</v>
      </c>
      <c r="Q6" s="130">
        <f>'مارس 2022'!Q6*110%</f>
        <v>155.63900000000001</v>
      </c>
      <c r="R6" s="22"/>
      <c r="S6" s="25"/>
      <c r="T6" s="25"/>
      <c r="U6" s="25">
        <v>76.44</v>
      </c>
      <c r="V6" s="25">
        <v>85.57</v>
      </c>
      <c r="W6" s="22">
        <v>102.85</v>
      </c>
      <c r="X6" s="22">
        <v>46.58</v>
      </c>
      <c r="Y6" s="22">
        <v>83.075500000000005</v>
      </c>
      <c r="Z6" s="22">
        <f>B6*6%</f>
        <v>106.668942</v>
      </c>
      <c r="AA6" s="22">
        <f>'مارس 2022'!K6*8%</f>
        <v>152.18102392000003</v>
      </c>
      <c r="AB6" s="22">
        <v>190</v>
      </c>
      <c r="AC6" s="25">
        <v>6</v>
      </c>
      <c r="AD6" s="22"/>
      <c r="AE6" s="22"/>
      <c r="AF6" s="22">
        <v>10</v>
      </c>
      <c r="AG6" s="22"/>
      <c r="AH6" s="22"/>
      <c r="AI6" s="22"/>
      <c r="AJ6" s="22"/>
      <c r="AK6" s="22">
        <f>SUM(G6:AJ6)</f>
        <v>3355.7388400895002</v>
      </c>
      <c r="AL6" s="15"/>
      <c r="AM6" s="15"/>
      <c r="AN6" s="15"/>
      <c r="AO6" s="15"/>
      <c r="AP6" s="15"/>
      <c r="AQ6" s="15"/>
      <c r="AR6" s="15"/>
      <c r="AS6" s="15"/>
      <c r="AT6" s="15">
        <v>20</v>
      </c>
      <c r="AU6" s="15">
        <v>15</v>
      </c>
      <c r="AV6" s="17">
        <v>627</v>
      </c>
      <c r="AW6" s="17"/>
      <c r="AX6" s="18">
        <v>142</v>
      </c>
      <c r="AY6" s="18"/>
      <c r="AZ6" s="18"/>
      <c r="BA6" s="18">
        <v>0.5</v>
      </c>
      <c r="BB6" s="18">
        <v>3</v>
      </c>
      <c r="BC6" s="18"/>
      <c r="BD6" s="18">
        <v>0</v>
      </c>
      <c r="BE6" s="18"/>
      <c r="BF6" s="18"/>
      <c r="BG6" s="18" t="str">
        <f t="shared" ref="BG6:BH33" si="0">IF(AT6&lt;18,(P6/18)*(18-AT6),"0")</f>
        <v>0</v>
      </c>
      <c r="BH6" s="18">
        <f t="shared" si="0"/>
        <v>25.939833333333333</v>
      </c>
      <c r="BI6" s="18"/>
      <c r="BJ6" s="18"/>
      <c r="BK6" s="18"/>
      <c r="BL6" s="18"/>
      <c r="BM6" s="18"/>
      <c r="BN6" s="18"/>
      <c r="BO6" s="18"/>
      <c r="BP6" s="18"/>
      <c r="BQ6" s="19">
        <f>(AK6-(P6+Q6))*0.0005</f>
        <v>1.447393330425</v>
      </c>
      <c r="BR6" s="18">
        <v>5</v>
      </c>
      <c r="BS6" s="18"/>
      <c r="BT6" s="19">
        <f>SUM(AV6:BS6)</f>
        <v>804.88722666375838</v>
      </c>
      <c r="BU6" s="34">
        <f>AK6-BT6</f>
        <v>2550.8516134257416</v>
      </c>
      <c r="BV6" s="39">
        <f>(K6)*120%</f>
        <v>2442.5054339160006</v>
      </c>
      <c r="BW6" s="36"/>
      <c r="BX6" s="36"/>
      <c r="BY6" s="37" t="str">
        <f>IF(BX6=4,20%,IF(BX6=5,30%,IF(BX6=6,50%,IF(BX6&gt;6,1,"0"))))</f>
        <v>0</v>
      </c>
      <c r="BZ6" s="36">
        <f>(BV6*BY6)</f>
        <v>0</v>
      </c>
      <c r="CA6" s="36"/>
      <c r="CB6" s="39">
        <f t="shared" ref="CB6:CB28" si="1">BV6*CA6</f>
        <v>0</v>
      </c>
      <c r="CC6" s="39"/>
      <c r="CD6" s="36"/>
      <c r="CE6" s="34">
        <f t="shared" ref="CE6:CE28" si="2">BV6-BW6-BZ6-CB6-CC6-CD6</f>
        <v>2442.5054339160006</v>
      </c>
      <c r="CF6" s="34">
        <f>CE6/2</f>
        <v>1221.2527169580003</v>
      </c>
      <c r="CG6" s="34"/>
      <c r="CH6" s="34" t="s">
        <v>175</v>
      </c>
      <c r="CI6" s="34">
        <f t="shared" ref="CI6:CI33" si="3">BU6+CE6</f>
        <v>4993.3570473417421</v>
      </c>
      <c r="CJ6" s="42"/>
      <c r="CK6" s="133">
        <f>IF(CJ6&gt;1500,CJ6*10%,0)</f>
        <v>0</v>
      </c>
      <c r="CL6" s="133">
        <f>CJ6-CK6</f>
        <v>0</v>
      </c>
      <c r="CM6" s="44"/>
      <c r="CN6" s="44"/>
      <c r="CO6" s="40">
        <f>(BU6+CE6+CJ6)-(CM6+CN6)</f>
        <v>4993.3570473417421</v>
      </c>
      <c r="CP6" s="9"/>
      <c r="CS6" s="59">
        <f>K6+P6+X6+Y6+Z6+AA6+AB6+CE6+CJ6</f>
        <v>5361.7452740055005</v>
      </c>
      <c r="CT6" s="59">
        <f>E6+AV6+AY6+AZ6+BD6+BG6+BQ6+BR6+750</f>
        <v>2059.2773933304252</v>
      </c>
      <c r="CU6" s="59">
        <f>CS6-CT6</f>
        <v>3302.4678806750753</v>
      </c>
      <c r="CV6" s="59">
        <f>TRUNC(CU6,-1)</f>
        <v>3300</v>
      </c>
      <c r="CW6" s="136">
        <f>IF(AND(CV6&gt;1250,CV6&lt;2501),(CV6-1250)*2.5%,IF(AND(CV6&gt;2500,CV6&lt;3751),(CV6-2500)*10%+31.25,IF(AND(CV6&gt;3750,CV6&lt;5001),(CV6-3750)*15%+31.25+125,IF(AND(CV6&gt;5000,CV6&lt;16666.68),(CV6-5000)*20%+31.25+125+187.5,"0"))))-CK6</f>
        <v>111.25</v>
      </c>
      <c r="CY6" s="63">
        <f>CO6-CW6</f>
        <v>4882.1070473417421</v>
      </c>
      <c r="DA6" s="182">
        <f>(AK6-(Q6+S6))+CE6+CL6</f>
        <v>5642.6052740055002</v>
      </c>
    </row>
    <row r="7" spans="2:105" ht="23.25" x14ac:dyDescent="0.35">
      <c r="B7">
        <v>1825.3879000000002</v>
      </c>
      <c r="C7">
        <v>2</v>
      </c>
      <c r="D7" s="33" t="s">
        <v>78</v>
      </c>
      <c r="E7" s="28">
        <v>687.13</v>
      </c>
      <c r="F7" s="29"/>
      <c r="G7" s="27"/>
      <c r="H7" s="27"/>
      <c r="I7" s="27"/>
      <c r="J7" s="27"/>
      <c r="K7" s="129">
        <f>'مارس 2022'!K7*107%</f>
        <v>2089.8866067100007</v>
      </c>
      <c r="L7" s="27"/>
      <c r="M7" s="31"/>
      <c r="N7" s="27"/>
      <c r="O7" s="27"/>
      <c r="P7" s="22">
        <f t="shared" ref="P7:P43" si="4">K7*15%</f>
        <v>313.48299100650007</v>
      </c>
      <c r="Q7" s="130">
        <f>'مارس 2022'!Q7*110%</f>
        <v>155.63900000000001</v>
      </c>
      <c r="R7" s="27"/>
      <c r="S7" s="30"/>
      <c r="T7" s="30"/>
      <c r="U7" s="30">
        <v>78.33</v>
      </c>
      <c r="V7" s="30">
        <v>87.73</v>
      </c>
      <c r="W7" s="27">
        <v>105.57</v>
      </c>
      <c r="X7" s="27">
        <v>47.83</v>
      </c>
      <c r="Y7" s="27">
        <v>85.298500000000004</v>
      </c>
      <c r="Z7" s="22">
        <f t="shared" ref="Z7:Z45" si="5">B7*6%</f>
        <v>109.523274</v>
      </c>
      <c r="AA7" s="22">
        <f>'مارس 2022'!K7*8%</f>
        <v>156.25320424000003</v>
      </c>
      <c r="AB7" s="27">
        <v>190</v>
      </c>
      <c r="AC7" s="30">
        <v>10</v>
      </c>
      <c r="AD7" s="27"/>
      <c r="AE7" s="27"/>
      <c r="AF7" s="22">
        <v>10</v>
      </c>
      <c r="AG7" s="27"/>
      <c r="AH7" s="27"/>
      <c r="AI7" s="27"/>
      <c r="AJ7" s="27"/>
      <c r="AK7" s="22">
        <f>SUM(G7:AJ7)</f>
        <v>3439.5435759565007</v>
      </c>
      <c r="AL7" s="16"/>
      <c r="AM7" s="16"/>
      <c r="AN7" s="16"/>
      <c r="AO7" s="16"/>
      <c r="AP7" s="16"/>
      <c r="AQ7" s="16"/>
      <c r="AR7" s="16"/>
      <c r="AS7" s="16"/>
      <c r="AT7" s="15">
        <v>20</v>
      </c>
      <c r="AU7" s="15">
        <v>15</v>
      </c>
      <c r="AV7" s="20">
        <v>649</v>
      </c>
      <c r="AW7" s="20"/>
      <c r="AX7" s="21">
        <v>139.30000000000001</v>
      </c>
      <c r="AY7" s="21"/>
      <c r="AZ7" s="21">
        <v>18.739999999999998</v>
      </c>
      <c r="BA7" s="21">
        <v>0.5</v>
      </c>
      <c r="BB7" s="21">
        <v>3</v>
      </c>
      <c r="BC7" s="21"/>
      <c r="BD7" s="21">
        <v>0</v>
      </c>
      <c r="BE7" s="21"/>
      <c r="BF7" s="21"/>
      <c r="BG7" s="18" t="str">
        <f t="shared" si="0"/>
        <v>0</v>
      </c>
      <c r="BH7" s="18">
        <f t="shared" si="0"/>
        <v>25.939833333333333</v>
      </c>
      <c r="BI7" s="21"/>
      <c r="BJ7" s="21"/>
      <c r="BK7" s="21"/>
      <c r="BL7" s="21"/>
      <c r="BM7" s="21"/>
      <c r="BN7" s="21"/>
      <c r="BO7" s="21"/>
      <c r="BP7" s="21"/>
      <c r="BQ7" s="19">
        <f t="shared" ref="BQ7:BQ33" si="6">(AK7-(P7+Q7))*0.0005</f>
        <v>1.4852107924750004</v>
      </c>
      <c r="BR7" s="21">
        <v>5</v>
      </c>
      <c r="BS7" s="21"/>
      <c r="BT7" s="19">
        <f t="shared" ref="BT7:BT45" si="7">SUM(AV7:BS7)</f>
        <v>842.96504412580828</v>
      </c>
      <c r="BU7" s="35">
        <f t="shared" ref="BU7:BU43" si="8">AK7-BT7</f>
        <v>2596.5785318306926</v>
      </c>
      <c r="BV7" s="39">
        <f t="shared" ref="BV7:BV33" si="9">(K7)*120%</f>
        <v>2507.8639280520006</v>
      </c>
      <c r="BW7" s="38"/>
      <c r="BX7" s="38"/>
      <c r="BY7" s="37" t="str">
        <f t="shared" ref="BY7:BY43" si="10">IF(BX7=4,30%,IF(BX7=5,40%,IF(BX7=6,50%,IF(BX7&gt;6,1,"0"))))</f>
        <v>0</v>
      </c>
      <c r="BZ7" s="39">
        <f t="shared" ref="BZ7:BZ43" si="11">(BV7*BY7)</f>
        <v>0</v>
      </c>
      <c r="CA7" s="39"/>
      <c r="CB7" s="39">
        <f t="shared" si="1"/>
        <v>0</v>
      </c>
      <c r="CC7" s="39"/>
      <c r="CD7" s="39"/>
      <c r="CE7" s="34">
        <f t="shared" si="2"/>
        <v>2507.8639280520006</v>
      </c>
      <c r="CF7" s="34">
        <f t="shared" ref="CF7:CF33" si="12">CE7/2</f>
        <v>1253.9319640260003</v>
      </c>
      <c r="CG7" s="34"/>
      <c r="CH7" s="34" t="s">
        <v>175</v>
      </c>
      <c r="CI7" s="34">
        <f t="shared" si="3"/>
        <v>5104.4424598826936</v>
      </c>
      <c r="CJ7" s="43"/>
      <c r="CK7" s="133">
        <f t="shared" ref="CK7:CK45" si="13">IF(CJ7&gt;1500,CJ7*10%,0)</f>
        <v>0</v>
      </c>
      <c r="CL7" s="133">
        <f t="shared" ref="CL7:CL45" si="14">CJ7-CK7</f>
        <v>0</v>
      </c>
      <c r="CM7" s="44"/>
      <c r="CN7" s="44"/>
      <c r="CO7" s="40">
        <f>(BU7+CE7+CJ7)-CM7</f>
        <v>5104.4424598826936</v>
      </c>
      <c r="CP7" s="1"/>
      <c r="CS7" s="59">
        <f>K7+P7+X7+Y7+Z7+AA7+AB7+CE7+CJ7</f>
        <v>5500.1385040085006</v>
      </c>
      <c r="CT7" s="59">
        <f>E7+AV7+AY7+AZ7+BD7+BG7+BQ7+BR7+750</f>
        <v>2111.3552107924752</v>
      </c>
      <c r="CU7" s="59">
        <f t="shared" ref="CU7:CU45" si="15">CS7-CT7</f>
        <v>3388.7832932160254</v>
      </c>
      <c r="CV7" s="59">
        <f t="shared" ref="CV7:CV45" si="16">TRUNC(CU7,-1)</f>
        <v>3380</v>
      </c>
      <c r="CW7" s="136">
        <f t="shared" ref="CW7:CW45" si="17">IF(AND(CV7&gt;1250,CV7&lt;2501),(CV7-1250)*2.5%,IF(AND(CV7&gt;2500,CV7&lt;3751),(CV7-2500)*10%+31.25,IF(AND(CV7&gt;3750,CV7&lt;5001),(CV7-3750)*15%+31.25+125,IF(AND(CV7&gt;5000,CV7&lt;16666.68),(CV7-5000)*20%+31.25+125+187.5,"0"))))-CK7</f>
        <v>119.25</v>
      </c>
      <c r="CY7" s="63">
        <f t="shared" ref="CY7:CY45" si="18">CO7-CW7</f>
        <v>4985.1924598826936</v>
      </c>
      <c r="DA7" s="182">
        <f t="shared" ref="DA7:DA45" si="19">(AK7-(Q7+S7))+CE7+CL7</f>
        <v>5791.7685040085016</v>
      </c>
    </row>
    <row r="8" spans="2:105" ht="23.25" x14ac:dyDescent="0.35">
      <c r="B8">
        <v>778.05050000000006</v>
      </c>
      <c r="C8">
        <v>3</v>
      </c>
      <c r="D8" s="138" t="s">
        <v>76</v>
      </c>
      <c r="E8" s="139">
        <v>470.48</v>
      </c>
      <c r="F8" s="140"/>
      <c r="G8" s="141"/>
      <c r="H8" s="141"/>
      <c r="I8" s="141"/>
      <c r="J8" s="141"/>
      <c r="K8" s="142">
        <f>'مارس 2022'!K8*107%</f>
        <v>890.79001745000016</v>
      </c>
      <c r="L8" s="141"/>
      <c r="M8" s="143">
        <v>81</v>
      </c>
      <c r="N8" s="141"/>
      <c r="O8" s="141"/>
      <c r="P8" s="144">
        <f t="shared" si="4"/>
        <v>133.61850261750001</v>
      </c>
      <c r="Q8" s="145">
        <f>'مارس 2022'!Q8*110%</f>
        <v>155.63900000000001</v>
      </c>
      <c r="R8" s="141"/>
      <c r="S8" s="146">
        <v>20</v>
      </c>
      <c r="T8" s="146"/>
      <c r="U8" s="146">
        <v>36.22</v>
      </c>
      <c r="V8" s="146">
        <v>38.22</v>
      </c>
      <c r="W8" s="141">
        <v>65</v>
      </c>
      <c r="X8" s="141">
        <v>27.43</v>
      </c>
      <c r="Y8" s="141">
        <v>36.357500000000002</v>
      </c>
      <c r="Z8" s="144">
        <f t="shared" si="5"/>
        <v>46.683030000000002</v>
      </c>
      <c r="AA8" s="144">
        <f>'مارس 2022'!K8*8%</f>
        <v>66.601122800000013</v>
      </c>
      <c r="AB8" s="141">
        <v>190</v>
      </c>
      <c r="AC8" s="146">
        <v>10</v>
      </c>
      <c r="AD8" s="141"/>
      <c r="AE8" s="141"/>
      <c r="AF8" s="144">
        <v>10</v>
      </c>
      <c r="AG8" s="141"/>
      <c r="AH8" s="141"/>
      <c r="AI8" s="141"/>
      <c r="AJ8" s="141"/>
      <c r="AK8" s="141">
        <f t="shared" ref="AK8:AK43" si="20">SUM(G8:AJ8)</f>
        <v>1807.5591728675001</v>
      </c>
      <c r="AL8" s="147"/>
      <c r="AM8" s="147"/>
      <c r="AN8" s="147"/>
      <c r="AO8" s="147"/>
      <c r="AP8" s="147"/>
      <c r="AQ8" s="147"/>
      <c r="AR8" s="147"/>
      <c r="AS8" s="147"/>
      <c r="AT8" s="148">
        <v>21</v>
      </c>
      <c r="AU8" s="148">
        <v>16</v>
      </c>
      <c r="AV8" s="149">
        <v>286</v>
      </c>
      <c r="AW8" s="149"/>
      <c r="AX8" s="150">
        <v>0</v>
      </c>
      <c r="AY8" s="150"/>
      <c r="AZ8" s="150"/>
      <c r="BA8" s="150">
        <v>0.5</v>
      </c>
      <c r="BB8" s="150">
        <v>3</v>
      </c>
      <c r="BC8" s="150"/>
      <c r="BD8" s="150">
        <v>0</v>
      </c>
      <c r="BE8" s="150"/>
      <c r="BF8" s="150"/>
      <c r="BG8" s="151" t="str">
        <f t="shared" si="0"/>
        <v>0</v>
      </c>
      <c r="BH8" s="151">
        <f t="shared" si="0"/>
        <v>17.293222222222223</v>
      </c>
      <c r="BI8" s="150"/>
      <c r="BJ8" s="150"/>
      <c r="BK8" s="150"/>
      <c r="BL8" s="150"/>
      <c r="BM8" s="150"/>
      <c r="BN8" s="150"/>
      <c r="BO8" s="150"/>
      <c r="BP8" s="150"/>
      <c r="BQ8" s="152">
        <f t="shared" si="6"/>
        <v>0.75915083512500003</v>
      </c>
      <c r="BR8" s="150">
        <v>3</v>
      </c>
      <c r="BS8" s="150"/>
      <c r="BT8" s="152">
        <f t="shared" si="7"/>
        <v>310.55237305734721</v>
      </c>
      <c r="BU8" s="153">
        <f t="shared" si="8"/>
        <v>1497.0067998101529</v>
      </c>
      <c r="BV8" s="39">
        <f t="shared" si="9"/>
        <v>1068.9480209400001</v>
      </c>
      <c r="BW8" s="155"/>
      <c r="BX8" s="155"/>
      <c r="BY8" s="156" t="str">
        <f t="shared" si="10"/>
        <v>0</v>
      </c>
      <c r="BZ8" s="154">
        <f t="shared" si="11"/>
        <v>0</v>
      </c>
      <c r="CA8" s="154"/>
      <c r="CB8" s="154">
        <f t="shared" si="1"/>
        <v>0</v>
      </c>
      <c r="CC8" s="154"/>
      <c r="CD8" s="154"/>
      <c r="CE8" s="157">
        <f t="shared" si="2"/>
        <v>1068.9480209400001</v>
      </c>
      <c r="CF8" s="157">
        <f t="shared" si="12"/>
        <v>534.47401047000005</v>
      </c>
      <c r="CG8" s="157"/>
      <c r="CH8" s="34" t="s">
        <v>175</v>
      </c>
      <c r="CI8" s="157">
        <f t="shared" si="3"/>
        <v>2565.954820750153</v>
      </c>
      <c r="CJ8" s="158"/>
      <c r="CK8" s="159">
        <f t="shared" si="13"/>
        <v>0</v>
      </c>
      <c r="CL8" s="159">
        <f t="shared" si="14"/>
        <v>0</v>
      </c>
      <c r="CM8" s="160"/>
      <c r="CN8" s="160"/>
      <c r="CO8" s="161">
        <f>(BU8+CE8+CJ8)-CM8</f>
        <v>2565.954820750153</v>
      </c>
      <c r="CP8" s="162"/>
      <c r="CS8" s="163">
        <f>K8+P8+X8+Y8+Z8+AA8+AB8+CE8+CJ8</f>
        <v>2460.4281938075001</v>
      </c>
      <c r="CT8" s="163">
        <f>E8+AV8+AY8+AZ8+BD8+BG8+BQ8+BR8+750</f>
        <v>1510.239150835125</v>
      </c>
      <c r="CU8" s="163">
        <f t="shared" si="15"/>
        <v>950.18904297237509</v>
      </c>
      <c r="CV8" s="163">
        <f t="shared" si="16"/>
        <v>950</v>
      </c>
      <c r="CW8" s="164">
        <f t="shared" si="17"/>
        <v>0</v>
      </c>
      <c r="CY8" s="165">
        <f t="shared" si="18"/>
        <v>2565.954820750153</v>
      </c>
      <c r="DA8" s="182">
        <f t="shared" si="19"/>
        <v>2700.8681938075006</v>
      </c>
    </row>
    <row r="9" spans="2:105" s="113" customFormat="1" ht="23.25" x14ac:dyDescent="0.35">
      <c r="B9" s="113">
        <v>3324.8003000000003</v>
      </c>
      <c r="C9" s="113">
        <v>4</v>
      </c>
      <c r="D9" s="16" t="s">
        <v>88</v>
      </c>
      <c r="E9" s="170"/>
      <c r="F9" s="170"/>
      <c r="G9" s="170"/>
      <c r="H9" s="170"/>
      <c r="I9" s="170"/>
      <c r="J9" s="170"/>
      <c r="K9" s="170"/>
      <c r="L9" s="170"/>
      <c r="M9" s="170"/>
      <c r="N9" s="170"/>
      <c r="O9" s="170"/>
      <c r="P9" s="170"/>
      <c r="Q9" s="170"/>
      <c r="R9" s="170"/>
      <c r="S9" s="170"/>
      <c r="T9" s="170"/>
      <c r="U9" s="170"/>
      <c r="V9" s="170"/>
      <c r="W9" s="170"/>
      <c r="X9" s="170"/>
      <c r="Y9" s="170"/>
      <c r="Z9" s="170"/>
      <c r="AA9" s="170"/>
      <c r="AB9" s="170"/>
      <c r="AC9" s="170"/>
      <c r="AD9" s="170"/>
      <c r="AE9" s="170"/>
      <c r="AF9" s="170"/>
      <c r="AG9" s="170"/>
      <c r="AH9" s="170"/>
      <c r="AI9" s="170"/>
      <c r="AJ9" s="170"/>
      <c r="AK9" s="170"/>
      <c r="AL9" s="170"/>
      <c r="AM9" s="170"/>
      <c r="AN9" s="170"/>
      <c r="AO9" s="170"/>
      <c r="AP9" s="170"/>
      <c r="AQ9" s="170"/>
      <c r="AR9" s="170"/>
      <c r="AS9" s="170"/>
      <c r="AT9" s="170"/>
      <c r="AU9" s="170"/>
      <c r="AV9" s="170"/>
      <c r="AW9" s="170"/>
      <c r="AX9" s="170"/>
      <c r="AY9" s="170"/>
      <c r="AZ9" s="170"/>
      <c r="BA9" s="170"/>
      <c r="BB9" s="170"/>
      <c r="BC9" s="170"/>
      <c r="BD9" s="170"/>
      <c r="BE9" s="170"/>
      <c r="BF9" s="170"/>
      <c r="BG9" s="170"/>
      <c r="BH9" s="170"/>
      <c r="BI9" s="170"/>
      <c r="BJ9" s="170"/>
      <c r="BK9" s="170"/>
      <c r="BL9" s="170"/>
      <c r="BM9" s="170"/>
      <c r="BN9" s="170"/>
      <c r="BO9" s="170"/>
      <c r="BP9" s="170"/>
      <c r="BQ9" s="170"/>
      <c r="BR9" s="170"/>
      <c r="BS9" s="170"/>
      <c r="BT9" s="170"/>
      <c r="BU9" s="170"/>
      <c r="BV9" s="170"/>
      <c r="BW9" s="170"/>
      <c r="BX9" s="170"/>
      <c r="BY9" s="170"/>
      <c r="BZ9" s="170"/>
      <c r="CA9" s="170"/>
      <c r="CB9" s="170"/>
      <c r="CC9" s="170"/>
      <c r="CD9" s="170"/>
      <c r="CE9" s="170"/>
      <c r="CF9" s="170"/>
      <c r="CG9" s="170"/>
      <c r="CH9" s="34" t="s">
        <v>175</v>
      </c>
      <c r="CI9" s="170"/>
      <c r="CJ9" s="170"/>
      <c r="CK9" s="170"/>
      <c r="CL9" s="170"/>
      <c r="CM9" s="170"/>
      <c r="CN9" s="170"/>
      <c r="CO9" s="170"/>
      <c r="CP9" s="170"/>
      <c r="CQ9" s="122"/>
      <c r="CR9" s="122"/>
      <c r="CS9" s="123"/>
      <c r="CT9" s="123"/>
      <c r="CU9" s="123"/>
      <c r="CV9" s="123"/>
      <c r="CW9" s="137"/>
      <c r="CX9" s="122"/>
      <c r="CY9" s="124"/>
      <c r="DA9" s="182">
        <f t="shared" si="19"/>
        <v>0</v>
      </c>
    </row>
    <row r="10" spans="2:105" ht="23.25" x14ac:dyDescent="0.35">
      <c r="B10">
        <v>1536.4665000000002</v>
      </c>
      <c r="C10">
        <v>5</v>
      </c>
      <c r="D10" s="32" t="s">
        <v>89</v>
      </c>
      <c r="E10" s="166">
        <v>609</v>
      </c>
      <c r="F10" s="24"/>
      <c r="G10" s="22"/>
      <c r="H10" s="22"/>
      <c r="I10" s="22"/>
      <c r="J10" s="22"/>
      <c r="K10" s="129">
        <f>'مارس 2022'!K10*107%</f>
        <v>1759.1004958500005</v>
      </c>
      <c r="L10" s="22"/>
      <c r="M10" s="26"/>
      <c r="N10" s="22"/>
      <c r="O10" s="22"/>
      <c r="P10" s="22">
        <f t="shared" si="4"/>
        <v>263.86507437750004</v>
      </c>
      <c r="Q10" s="130">
        <f>'مارس 2022'!Q10*110%</f>
        <v>155.63900000000001</v>
      </c>
      <c r="R10" s="22"/>
      <c r="S10" s="25"/>
      <c r="T10" s="25"/>
      <c r="U10" s="25">
        <v>70.73</v>
      </c>
      <c r="V10" s="25">
        <v>78.94</v>
      </c>
      <c r="W10" s="22">
        <v>94.69</v>
      </c>
      <c r="X10" s="22">
        <v>40.26</v>
      </c>
      <c r="Y10" s="22">
        <v>71.797499999999999</v>
      </c>
      <c r="Z10" s="22">
        <f t="shared" si="5"/>
        <v>92.187990000000013</v>
      </c>
      <c r="AA10" s="22">
        <f>'مارس 2022'!K10*8%</f>
        <v>131.52153240000004</v>
      </c>
      <c r="AB10" s="22">
        <v>190</v>
      </c>
      <c r="AC10" s="25">
        <v>10</v>
      </c>
      <c r="AD10" s="22"/>
      <c r="AE10" s="22"/>
      <c r="AF10" s="22">
        <v>10</v>
      </c>
      <c r="AG10" s="22"/>
      <c r="AH10" s="22"/>
      <c r="AI10" s="22"/>
      <c r="AJ10" s="22"/>
      <c r="AK10" s="22">
        <f t="shared" si="20"/>
        <v>2968.731592627501</v>
      </c>
      <c r="AL10" s="15"/>
      <c r="AM10" s="15"/>
      <c r="AN10" s="15"/>
      <c r="AO10" s="15"/>
      <c r="AP10" s="15"/>
      <c r="AQ10" s="15"/>
      <c r="AR10" s="15"/>
      <c r="AS10" s="15"/>
      <c r="AT10" s="15">
        <v>5</v>
      </c>
      <c r="AU10" s="15">
        <v>0</v>
      </c>
      <c r="AV10" s="17">
        <v>528</v>
      </c>
      <c r="AW10" s="17"/>
      <c r="AX10" s="18">
        <v>60.166666666666664</v>
      </c>
      <c r="AY10" s="18"/>
      <c r="AZ10" s="18"/>
      <c r="BA10" s="18">
        <v>0.5</v>
      </c>
      <c r="BB10" s="18">
        <v>3</v>
      </c>
      <c r="BC10" s="18"/>
      <c r="BD10" s="18">
        <v>0</v>
      </c>
      <c r="BE10" s="18"/>
      <c r="BF10" s="18"/>
      <c r="BG10" s="18">
        <f t="shared" si="0"/>
        <v>190.56922038375004</v>
      </c>
      <c r="BH10" s="18">
        <f t="shared" si="0"/>
        <v>155.63900000000001</v>
      </c>
      <c r="BI10" s="18"/>
      <c r="BJ10" s="18"/>
      <c r="BK10" s="18"/>
      <c r="BL10" s="18"/>
      <c r="BM10" s="18"/>
      <c r="BN10" s="18"/>
      <c r="BO10" s="18"/>
      <c r="BP10" s="18"/>
      <c r="BQ10" s="19">
        <f t="shared" si="6"/>
        <v>1.2746137591250004</v>
      </c>
      <c r="BR10" s="18">
        <v>3</v>
      </c>
      <c r="BS10" s="18"/>
      <c r="BT10" s="19">
        <f t="shared" si="7"/>
        <v>942.14950080954168</v>
      </c>
      <c r="BU10" s="34">
        <f t="shared" si="8"/>
        <v>2026.5820918179593</v>
      </c>
      <c r="BV10" s="39">
        <f t="shared" si="9"/>
        <v>2110.9205950200003</v>
      </c>
      <c r="BW10" s="36"/>
      <c r="BX10" s="36"/>
      <c r="BY10" s="37" t="str">
        <f t="shared" si="10"/>
        <v>0</v>
      </c>
      <c r="BZ10" s="39">
        <f t="shared" si="11"/>
        <v>0</v>
      </c>
      <c r="CA10" s="39"/>
      <c r="CB10" s="39">
        <f t="shared" si="1"/>
        <v>0</v>
      </c>
      <c r="CC10" s="39">
        <v>297.91000000000003</v>
      </c>
      <c r="CD10" s="39"/>
      <c r="CE10" s="34">
        <f t="shared" si="2"/>
        <v>1813.0105950200002</v>
      </c>
      <c r="CF10" s="34">
        <f t="shared" si="12"/>
        <v>906.5052975100001</v>
      </c>
      <c r="CG10" s="34"/>
      <c r="CH10" s="34" t="s">
        <v>175</v>
      </c>
      <c r="CI10" s="34">
        <f t="shared" si="3"/>
        <v>3839.5926868379593</v>
      </c>
      <c r="CJ10" s="42"/>
      <c r="CK10" s="133">
        <f t="shared" si="13"/>
        <v>0</v>
      </c>
      <c r="CL10" s="133">
        <f t="shared" si="14"/>
        <v>0</v>
      </c>
      <c r="CM10" s="44"/>
      <c r="CN10" s="44"/>
      <c r="CO10" s="40">
        <f t="shared" ref="CO10:CO33" si="21">(BU10+CE10+CJ10)-CM10</f>
        <v>3839.5926868379593</v>
      </c>
      <c r="CP10" s="9"/>
      <c r="CS10" s="167">
        <f t="shared" ref="CS10:CS45" si="22">K10+P10+X10+Y10+Z10+AA10+AB10+CE10+CJ10</f>
        <v>4361.7431876475011</v>
      </c>
      <c r="CT10" s="167">
        <f t="shared" ref="CT10:CT33" si="23">E10+AV10+AY10+AZ10+BD10+BG10+BQ10+BR10+750</f>
        <v>2081.843834142875</v>
      </c>
      <c r="CU10" s="167">
        <f t="shared" si="15"/>
        <v>2279.8993535046261</v>
      </c>
      <c r="CV10" s="167">
        <f t="shared" si="16"/>
        <v>2270</v>
      </c>
      <c r="CW10" s="168">
        <f t="shared" si="17"/>
        <v>25.5</v>
      </c>
      <c r="CY10" s="169">
        <f t="shared" si="18"/>
        <v>3814.0926868379593</v>
      </c>
      <c r="DA10" s="182">
        <f t="shared" si="19"/>
        <v>4626.1031876475008</v>
      </c>
    </row>
    <row r="11" spans="2:105" ht="23.25" x14ac:dyDescent="0.35">
      <c r="B11">
        <v>1936.7855999999999</v>
      </c>
      <c r="C11">
        <v>6</v>
      </c>
      <c r="D11" s="33" t="s">
        <v>90</v>
      </c>
      <c r="E11" s="28">
        <v>646.03</v>
      </c>
      <c r="F11" s="29"/>
      <c r="G11" s="27"/>
      <c r="H11" s="27"/>
      <c r="I11" s="27"/>
      <c r="J11" s="27"/>
      <c r="K11" s="129">
        <f>'مارس 2022'!K11*107%</f>
        <v>2217.4258334400001</v>
      </c>
      <c r="L11" s="27"/>
      <c r="M11" s="31"/>
      <c r="N11" s="27"/>
      <c r="O11" s="27"/>
      <c r="P11" s="22">
        <f t="shared" si="4"/>
        <v>332.61387501600001</v>
      </c>
      <c r="Q11" s="130">
        <f>'مارس 2022'!Q11*110%</f>
        <v>155.63900000000001</v>
      </c>
      <c r="R11" s="27"/>
      <c r="S11" s="30"/>
      <c r="T11" s="30"/>
      <c r="U11" s="30">
        <v>89.99</v>
      </c>
      <c r="V11" s="30">
        <v>100.44</v>
      </c>
      <c r="W11" s="27">
        <v>119.89</v>
      </c>
      <c r="X11" s="27">
        <v>50.75</v>
      </c>
      <c r="Y11" s="27">
        <v>90.504000000000005</v>
      </c>
      <c r="Z11" s="22">
        <f t="shared" si="5"/>
        <v>116.20713599999999</v>
      </c>
      <c r="AA11" s="22">
        <f>'مارس 2022'!K11*8%</f>
        <v>165.78884736000001</v>
      </c>
      <c r="AB11" s="27">
        <v>190</v>
      </c>
      <c r="AC11" s="30">
        <v>10</v>
      </c>
      <c r="AD11" s="27"/>
      <c r="AE11" s="27"/>
      <c r="AF11" s="22">
        <v>10</v>
      </c>
      <c r="AG11" s="27"/>
      <c r="AH11" s="27"/>
      <c r="AI11" s="27"/>
      <c r="AJ11" s="27"/>
      <c r="AK11" s="27">
        <f t="shared" si="20"/>
        <v>3649.2486918159998</v>
      </c>
      <c r="AL11" s="16"/>
      <c r="AM11" s="16"/>
      <c r="AN11" s="16"/>
      <c r="AO11" s="16"/>
      <c r="AP11" s="16"/>
      <c r="AQ11" s="16"/>
      <c r="AR11" s="16"/>
      <c r="AS11" s="16"/>
      <c r="AT11" s="15">
        <v>20</v>
      </c>
      <c r="AU11" s="15">
        <v>15</v>
      </c>
      <c r="AV11" s="20">
        <v>671</v>
      </c>
      <c r="AW11" s="20"/>
      <c r="AX11" s="21">
        <v>115.44</v>
      </c>
      <c r="AY11" s="21"/>
      <c r="AZ11" s="21"/>
      <c r="BA11" s="21">
        <v>0.5</v>
      </c>
      <c r="BB11" s="21">
        <v>3</v>
      </c>
      <c r="BC11" s="21"/>
      <c r="BD11" s="21">
        <v>0</v>
      </c>
      <c r="BE11" s="21"/>
      <c r="BF11" s="21"/>
      <c r="BG11" s="18" t="str">
        <f t="shared" si="0"/>
        <v>0</v>
      </c>
      <c r="BH11" s="18">
        <f t="shared" si="0"/>
        <v>25.939833333333333</v>
      </c>
      <c r="BI11" s="21"/>
      <c r="BJ11" s="21"/>
      <c r="BK11" s="21"/>
      <c r="BL11" s="21"/>
      <c r="BM11" s="21"/>
      <c r="BN11" s="21"/>
      <c r="BO11" s="21"/>
      <c r="BP11" s="21"/>
      <c r="BQ11" s="19">
        <f t="shared" si="6"/>
        <v>1.5804979083999999</v>
      </c>
      <c r="BR11" s="21">
        <v>5</v>
      </c>
      <c r="BS11" s="21"/>
      <c r="BT11" s="19">
        <f t="shared" si="7"/>
        <v>822.46033124173346</v>
      </c>
      <c r="BU11" s="35">
        <f t="shared" si="8"/>
        <v>2826.7883605742663</v>
      </c>
      <c r="BV11" s="39">
        <f t="shared" si="9"/>
        <v>2660.9110001280001</v>
      </c>
      <c r="BW11" s="38"/>
      <c r="BX11" s="38"/>
      <c r="BY11" s="37" t="str">
        <f t="shared" si="10"/>
        <v>0</v>
      </c>
      <c r="BZ11" s="39">
        <f t="shared" si="11"/>
        <v>0</v>
      </c>
      <c r="CA11" s="39"/>
      <c r="CB11" s="39">
        <f t="shared" si="1"/>
        <v>0</v>
      </c>
      <c r="CC11" s="39"/>
      <c r="CD11" s="39"/>
      <c r="CE11" s="34">
        <f t="shared" si="2"/>
        <v>2660.9110001280001</v>
      </c>
      <c r="CF11" s="34">
        <f t="shared" si="12"/>
        <v>1330.455500064</v>
      </c>
      <c r="CG11" s="34"/>
      <c r="CH11" s="34" t="s">
        <v>175</v>
      </c>
      <c r="CI11" s="34">
        <f t="shared" si="3"/>
        <v>5487.6993607022669</v>
      </c>
      <c r="CJ11" s="43"/>
      <c r="CK11" s="133">
        <f t="shared" si="13"/>
        <v>0</v>
      </c>
      <c r="CL11" s="133">
        <f t="shared" si="14"/>
        <v>0</v>
      </c>
      <c r="CM11" s="44"/>
      <c r="CN11" s="44"/>
      <c r="CO11" s="40">
        <f t="shared" si="21"/>
        <v>5487.6993607022669</v>
      </c>
      <c r="CP11" s="1"/>
      <c r="CS11" s="59">
        <f t="shared" si="22"/>
        <v>5824.200691944</v>
      </c>
      <c r="CT11" s="59">
        <f t="shared" si="23"/>
        <v>2073.6104979084002</v>
      </c>
      <c r="CU11" s="59">
        <f t="shared" si="15"/>
        <v>3750.5901940355998</v>
      </c>
      <c r="CV11" s="59">
        <f t="shared" si="16"/>
        <v>3750</v>
      </c>
      <c r="CW11" s="136">
        <f t="shared" si="17"/>
        <v>156.25</v>
      </c>
      <c r="CY11" s="63">
        <f t="shared" si="18"/>
        <v>5331.4493607022669</v>
      </c>
      <c r="DA11" s="182">
        <f t="shared" si="19"/>
        <v>6154.5206919439997</v>
      </c>
    </row>
    <row r="12" spans="2:105" ht="23.25" x14ac:dyDescent="0.35">
      <c r="B12">
        <v>1852.0523000000003</v>
      </c>
      <c r="C12">
        <v>7</v>
      </c>
      <c r="D12" s="33" t="s">
        <v>91</v>
      </c>
      <c r="E12" s="28">
        <v>703.74</v>
      </c>
      <c r="F12" s="29"/>
      <c r="G12" s="27"/>
      <c r="H12" s="27"/>
      <c r="I12" s="27"/>
      <c r="J12" s="27"/>
      <c r="K12" s="129">
        <f>'مارس 2022'!K12*107%</f>
        <v>2120.4146782700004</v>
      </c>
      <c r="L12" s="27"/>
      <c r="M12" s="31"/>
      <c r="N12" s="27"/>
      <c r="O12" s="27"/>
      <c r="P12" s="22">
        <f t="shared" si="4"/>
        <v>318.06220174050003</v>
      </c>
      <c r="Q12" s="130">
        <f>'مارس 2022'!Q12*110%</f>
        <v>155.63900000000001</v>
      </c>
      <c r="R12" s="27"/>
      <c r="S12" s="30"/>
      <c r="T12" s="30"/>
      <c r="U12" s="30">
        <v>79.61</v>
      </c>
      <c r="V12" s="30">
        <v>89.13</v>
      </c>
      <c r="W12" s="27">
        <v>107.16</v>
      </c>
      <c r="X12" s="27">
        <v>48.52</v>
      </c>
      <c r="Y12" s="27">
        <v>86.544500000000014</v>
      </c>
      <c r="Z12" s="22">
        <f t="shared" si="5"/>
        <v>111.12313800000001</v>
      </c>
      <c r="AA12" s="22">
        <f>'مارس 2022'!K12*8%</f>
        <v>158.53567688000004</v>
      </c>
      <c r="AB12" s="27">
        <v>190</v>
      </c>
      <c r="AC12" s="30">
        <v>10</v>
      </c>
      <c r="AD12" s="27"/>
      <c r="AE12" s="27"/>
      <c r="AF12" s="22">
        <v>10</v>
      </c>
      <c r="AG12" s="27"/>
      <c r="AH12" s="27"/>
      <c r="AI12" s="27"/>
      <c r="AJ12" s="27"/>
      <c r="AK12" s="27">
        <f t="shared" si="20"/>
        <v>3484.7391948905006</v>
      </c>
      <c r="AL12" s="16"/>
      <c r="AM12" s="16"/>
      <c r="AN12" s="16"/>
      <c r="AO12" s="16"/>
      <c r="AP12" s="16"/>
      <c r="AQ12" s="16"/>
      <c r="AR12" s="16"/>
      <c r="AS12" s="16"/>
      <c r="AT12" s="15">
        <v>20</v>
      </c>
      <c r="AU12" s="15">
        <v>15</v>
      </c>
      <c r="AV12" s="20">
        <v>649</v>
      </c>
      <c r="AW12" s="20"/>
      <c r="AX12" s="21">
        <v>143.33333333333334</v>
      </c>
      <c r="AY12" s="21"/>
      <c r="AZ12" s="21"/>
      <c r="BA12" s="21">
        <v>0.5</v>
      </c>
      <c r="BB12" s="21">
        <v>3</v>
      </c>
      <c r="BC12" s="21"/>
      <c r="BD12" s="21">
        <v>0</v>
      </c>
      <c r="BE12" s="21"/>
      <c r="BF12" s="21"/>
      <c r="BG12" s="18" t="str">
        <f t="shared" si="0"/>
        <v>0</v>
      </c>
      <c r="BH12" s="18">
        <f t="shared" si="0"/>
        <v>25.939833333333333</v>
      </c>
      <c r="BI12" s="21"/>
      <c r="BJ12" s="21"/>
      <c r="BK12" s="21"/>
      <c r="BL12" s="21"/>
      <c r="BM12" s="21"/>
      <c r="BN12" s="21"/>
      <c r="BO12" s="21"/>
      <c r="BP12" s="21"/>
      <c r="BQ12" s="19">
        <f t="shared" si="6"/>
        <v>1.5055189965750004</v>
      </c>
      <c r="BR12" s="21">
        <v>5</v>
      </c>
      <c r="BS12" s="21"/>
      <c r="BT12" s="19">
        <f t="shared" si="7"/>
        <v>828.27868566324173</v>
      </c>
      <c r="BU12" s="35">
        <f t="shared" si="8"/>
        <v>2656.4605092272586</v>
      </c>
      <c r="BV12" s="39">
        <f t="shared" si="9"/>
        <v>2544.4976139240002</v>
      </c>
      <c r="BW12" s="38"/>
      <c r="BX12" s="38"/>
      <c r="BY12" s="37" t="str">
        <f t="shared" si="10"/>
        <v>0</v>
      </c>
      <c r="BZ12" s="39">
        <f t="shared" si="11"/>
        <v>0</v>
      </c>
      <c r="CA12" s="39"/>
      <c r="CB12" s="39">
        <f t="shared" si="1"/>
        <v>0</v>
      </c>
      <c r="CC12" s="39"/>
      <c r="CD12" s="39"/>
      <c r="CE12" s="34">
        <f t="shared" si="2"/>
        <v>2544.4976139240002</v>
      </c>
      <c r="CF12" s="34">
        <f t="shared" si="12"/>
        <v>1272.2488069620001</v>
      </c>
      <c r="CG12" s="34"/>
      <c r="CH12" s="34" t="s">
        <v>175</v>
      </c>
      <c r="CI12" s="34">
        <f t="shared" si="3"/>
        <v>5200.9581231512584</v>
      </c>
      <c r="CJ12" s="43"/>
      <c r="CK12" s="133">
        <f t="shared" si="13"/>
        <v>0</v>
      </c>
      <c r="CL12" s="133">
        <f t="shared" si="14"/>
        <v>0</v>
      </c>
      <c r="CM12" s="44"/>
      <c r="CN12" s="44"/>
      <c r="CO12" s="40">
        <f t="shared" si="21"/>
        <v>5200.9581231512584</v>
      </c>
      <c r="CP12" s="1"/>
      <c r="CS12" s="59">
        <f t="shared" si="22"/>
        <v>5577.6978088145006</v>
      </c>
      <c r="CT12" s="59">
        <f t="shared" si="23"/>
        <v>2109.2455189965749</v>
      </c>
      <c r="CU12" s="59">
        <f t="shared" si="15"/>
        <v>3468.4522898179257</v>
      </c>
      <c r="CV12" s="59">
        <f t="shared" si="16"/>
        <v>3460</v>
      </c>
      <c r="CW12" s="136">
        <f t="shared" si="17"/>
        <v>127.25</v>
      </c>
      <c r="CY12" s="63">
        <f t="shared" si="18"/>
        <v>5073.7081231512584</v>
      </c>
      <c r="DA12" s="182">
        <f t="shared" si="19"/>
        <v>5873.5978088145002</v>
      </c>
    </row>
    <row r="13" spans="2:105" ht="23.25" x14ac:dyDescent="0.35">
      <c r="B13">
        <v>1850.6827000000001</v>
      </c>
      <c r="C13">
        <v>8</v>
      </c>
      <c r="D13" s="33" t="s">
        <v>92</v>
      </c>
      <c r="E13" s="28">
        <v>683.06</v>
      </c>
      <c r="F13" s="29"/>
      <c r="G13" s="27"/>
      <c r="H13" s="27"/>
      <c r="I13" s="27"/>
      <c r="J13" s="27"/>
      <c r="K13" s="129">
        <f>'مارس 2022'!K13*107%</f>
        <v>2118.8466232300002</v>
      </c>
      <c r="L13" s="27"/>
      <c r="M13" s="31"/>
      <c r="N13" s="27"/>
      <c r="O13" s="27"/>
      <c r="P13" s="22">
        <f t="shared" si="4"/>
        <v>317.82699348450001</v>
      </c>
      <c r="Q13" s="130">
        <f>'مارس 2022'!Q13*110%</f>
        <v>155.63900000000001</v>
      </c>
      <c r="R13" s="27"/>
      <c r="S13" s="30"/>
      <c r="T13" s="30"/>
      <c r="U13" s="30">
        <v>79.81</v>
      </c>
      <c r="V13" s="30">
        <v>89.11</v>
      </c>
      <c r="W13" s="27">
        <v>106.96</v>
      </c>
      <c r="X13" s="27">
        <v>48.49</v>
      </c>
      <c r="Y13" s="27">
        <v>86.480500000000006</v>
      </c>
      <c r="Z13" s="22">
        <f t="shared" si="5"/>
        <v>111.04096199999999</v>
      </c>
      <c r="AA13" s="22">
        <f>'مارس 2022'!K13*8%</f>
        <v>158.41843912000002</v>
      </c>
      <c r="AB13" s="27">
        <v>190</v>
      </c>
      <c r="AC13" s="30">
        <v>10</v>
      </c>
      <c r="AD13" s="27"/>
      <c r="AE13" s="27"/>
      <c r="AF13" s="22">
        <v>10</v>
      </c>
      <c r="AG13" s="27"/>
      <c r="AH13" s="27"/>
      <c r="AI13" s="27">
        <v>5.5</v>
      </c>
      <c r="AJ13" s="27"/>
      <c r="AK13" s="27">
        <f t="shared" si="20"/>
        <v>3488.1225178345003</v>
      </c>
      <c r="AL13" s="16"/>
      <c r="AM13" s="16"/>
      <c r="AN13" s="16"/>
      <c r="AO13" s="16"/>
      <c r="AP13" s="16"/>
      <c r="AQ13" s="16"/>
      <c r="AR13" s="16"/>
      <c r="AS13" s="16"/>
      <c r="AT13" s="15">
        <v>28</v>
      </c>
      <c r="AU13" s="15">
        <v>26</v>
      </c>
      <c r="AV13" s="20">
        <v>649</v>
      </c>
      <c r="AW13" s="20"/>
      <c r="AX13" s="21">
        <v>112.59166666666665</v>
      </c>
      <c r="AY13" s="21"/>
      <c r="AZ13" s="21"/>
      <c r="BA13" s="21">
        <v>0.5</v>
      </c>
      <c r="BB13" s="21">
        <v>3</v>
      </c>
      <c r="BC13" s="21"/>
      <c r="BD13" s="21">
        <v>0</v>
      </c>
      <c r="BE13" s="21"/>
      <c r="BF13" s="21"/>
      <c r="BG13" s="18" t="str">
        <f t="shared" si="0"/>
        <v>0</v>
      </c>
      <c r="BH13" s="18" t="str">
        <f t="shared" si="0"/>
        <v>0</v>
      </c>
      <c r="BI13" s="21"/>
      <c r="BJ13" s="21"/>
      <c r="BK13" s="21"/>
      <c r="BL13" s="21"/>
      <c r="BM13" s="21"/>
      <c r="BN13" s="21"/>
      <c r="BO13" s="21"/>
      <c r="BP13" s="21"/>
      <c r="BQ13" s="19">
        <f t="shared" si="6"/>
        <v>1.5073282621750002</v>
      </c>
      <c r="BR13" s="21">
        <v>3</v>
      </c>
      <c r="BS13" s="21"/>
      <c r="BT13" s="19">
        <f t="shared" si="7"/>
        <v>769.59899492884165</v>
      </c>
      <c r="BU13" s="35">
        <f t="shared" si="8"/>
        <v>2718.5235229056589</v>
      </c>
      <c r="BV13" s="39">
        <f t="shared" si="9"/>
        <v>2542.6159478760001</v>
      </c>
      <c r="BW13" s="38"/>
      <c r="BX13" s="38"/>
      <c r="BY13" s="37" t="str">
        <f t="shared" si="10"/>
        <v>0</v>
      </c>
      <c r="BZ13" s="39">
        <f t="shared" si="11"/>
        <v>0</v>
      </c>
      <c r="CA13" s="39"/>
      <c r="CB13" s="39">
        <f t="shared" si="1"/>
        <v>0</v>
      </c>
      <c r="CC13" s="39"/>
      <c r="CD13" s="39"/>
      <c r="CE13" s="34">
        <f t="shared" si="2"/>
        <v>2542.6159478760001</v>
      </c>
      <c r="CF13" s="34">
        <f t="shared" si="12"/>
        <v>1271.307973938</v>
      </c>
      <c r="CG13" s="34"/>
      <c r="CH13" s="34" t="s">
        <v>175</v>
      </c>
      <c r="CI13" s="34">
        <f t="shared" si="3"/>
        <v>5261.1394707816589</v>
      </c>
      <c r="CJ13" s="43"/>
      <c r="CK13" s="133">
        <f t="shared" si="13"/>
        <v>0</v>
      </c>
      <c r="CL13" s="133">
        <f t="shared" si="14"/>
        <v>0</v>
      </c>
      <c r="CM13" s="44"/>
      <c r="CN13" s="44"/>
      <c r="CO13" s="40">
        <f t="shared" si="21"/>
        <v>5261.1394707816589</v>
      </c>
      <c r="CP13" s="1"/>
      <c r="CS13" s="59">
        <f t="shared" si="22"/>
        <v>5573.7194657105001</v>
      </c>
      <c r="CT13" s="59">
        <f t="shared" si="23"/>
        <v>2086.5673282621747</v>
      </c>
      <c r="CU13" s="59">
        <f t="shared" si="15"/>
        <v>3487.1521374483254</v>
      </c>
      <c r="CV13" s="59">
        <f t="shared" si="16"/>
        <v>3480</v>
      </c>
      <c r="CW13" s="136">
        <f t="shared" si="17"/>
        <v>129.25</v>
      </c>
      <c r="CY13" s="63">
        <f t="shared" si="18"/>
        <v>5131.8894707816589</v>
      </c>
      <c r="DA13" s="182">
        <f t="shared" si="19"/>
        <v>5875.0994657105002</v>
      </c>
    </row>
    <row r="14" spans="2:105" ht="23.25" x14ac:dyDescent="0.35">
      <c r="B14">
        <v>1759.8397000000002</v>
      </c>
      <c r="C14">
        <v>9</v>
      </c>
      <c r="D14" s="33" t="s">
        <v>77</v>
      </c>
      <c r="E14" s="28">
        <v>650.36</v>
      </c>
      <c r="F14" s="29"/>
      <c r="G14" s="27"/>
      <c r="H14" s="27"/>
      <c r="I14" s="27"/>
      <c r="J14" s="27"/>
      <c r="K14" s="129">
        <f>'مارس 2022'!K14*107%</f>
        <v>2014.8404725300004</v>
      </c>
      <c r="L14" s="27"/>
      <c r="M14" s="31"/>
      <c r="N14" s="27"/>
      <c r="O14" s="27"/>
      <c r="P14" s="22">
        <f t="shared" si="4"/>
        <v>302.22607087950007</v>
      </c>
      <c r="Q14" s="130">
        <f>'مارس 2022'!Q14*110%</f>
        <v>155.63900000000001</v>
      </c>
      <c r="R14" s="27"/>
      <c r="S14" s="30"/>
      <c r="T14" s="30"/>
      <c r="U14" s="30">
        <v>75.92</v>
      </c>
      <c r="V14" s="30">
        <v>84.75</v>
      </c>
      <c r="W14" s="27">
        <v>101.7</v>
      </c>
      <c r="X14" s="27">
        <v>46.11</v>
      </c>
      <c r="Y14" s="27">
        <v>82.235500000000002</v>
      </c>
      <c r="Z14" s="22">
        <f t="shared" si="5"/>
        <v>105.59038200000001</v>
      </c>
      <c r="AA14" s="22">
        <f>'مارس 2022'!K14*8%</f>
        <v>150.64227832000003</v>
      </c>
      <c r="AB14" s="27">
        <v>190</v>
      </c>
      <c r="AC14" s="30">
        <v>10</v>
      </c>
      <c r="AD14" s="27"/>
      <c r="AE14" s="27"/>
      <c r="AF14" s="22">
        <v>10</v>
      </c>
      <c r="AG14" s="27"/>
      <c r="AH14" s="27"/>
      <c r="AI14" s="27">
        <v>5.5</v>
      </c>
      <c r="AJ14" s="27"/>
      <c r="AK14" s="27">
        <f t="shared" si="20"/>
        <v>3335.1537037295002</v>
      </c>
      <c r="AL14" s="16"/>
      <c r="AM14" s="16"/>
      <c r="AN14" s="16"/>
      <c r="AO14" s="16"/>
      <c r="AP14" s="16"/>
      <c r="AQ14" s="16"/>
      <c r="AR14" s="16"/>
      <c r="AS14" s="16"/>
      <c r="AT14" s="15">
        <v>20</v>
      </c>
      <c r="AU14" s="15">
        <v>15</v>
      </c>
      <c r="AV14" s="20">
        <v>627</v>
      </c>
      <c r="AW14" s="20"/>
      <c r="AX14" s="21">
        <v>131.30799999999994</v>
      </c>
      <c r="AY14" s="21">
        <v>4.62</v>
      </c>
      <c r="AZ14" s="21"/>
      <c r="BA14" s="21">
        <v>0.5</v>
      </c>
      <c r="BB14" s="21">
        <v>3</v>
      </c>
      <c r="BC14" s="21"/>
      <c r="BD14" s="21">
        <v>0</v>
      </c>
      <c r="BE14" s="21"/>
      <c r="BF14" s="21"/>
      <c r="BG14" s="18" t="str">
        <f t="shared" si="0"/>
        <v>0</v>
      </c>
      <c r="BH14" s="18">
        <f t="shared" si="0"/>
        <v>25.939833333333333</v>
      </c>
      <c r="BI14" s="21"/>
      <c r="BJ14" s="21"/>
      <c r="BK14" s="21"/>
      <c r="BL14" s="21"/>
      <c r="BM14" s="21"/>
      <c r="BN14" s="21"/>
      <c r="BO14" s="21"/>
      <c r="BP14" s="21"/>
      <c r="BQ14" s="19">
        <f t="shared" si="6"/>
        <v>1.438644316425</v>
      </c>
      <c r="BR14" s="21">
        <v>3</v>
      </c>
      <c r="BS14" s="21"/>
      <c r="BT14" s="19">
        <f t="shared" si="7"/>
        <v>796.80647764975834</v>
      </c>
      <c r="BU14" s="35">
        <f t="shared" si="8"/>
        <v>2538.3472260797416</v>
      </c>
      <c r="BV14" s="39">
        <f t="shared" si="9"/>
        <v>2417.8085670360006</v>
      </c>
      <c r="BW14" s="38"/>
      <c r="BX14" s="38"/>
      <c r="BY14" s="37" t="str">
        <f t="shared" si="10"/>
        <v>0</v>
      </c>
      <c r="BZ14" s="39">
        <f t="shared" si="11"/>
        <v>0</v>
      </c>
      <c r="CA14" s="39"/>
      <c r="CB14" s="39">
        <f t="shared" si="1"/>
        <v>0</v>
      </c>
      <c r="CC14" s="39"/>
      <c r="CD14" s="39"/>
      <c r="CE14" s="34">
        <f t="shared" si="2"/>
        <v>2417.8085670360006</v>
      </c>
      <c r="CF14" s="34">
        <f t="shared" si="12"/>
        <v>1208.9042835180003</v>
      </c>
      <c r="CG14" s="34"/>
      <c r="CH14" s="34" t="s">
        <v>175</v>
      </c>
      <c r="CI14" s="34">
        <f t="shared" si="3"/>
        <v>4956.1557931157422</v>
      </c>
      <c r="CJ14" s="43"/>
      <c r="CK14" s="133">
        <f t="shared" si="13"/>
        <v>0</v>
      </c>
      <c r="CL14" s="133">
        <f t="shared" si="14"/>
        <v>0</v>
      </c>
      <c r="CM14" s="44"/>
      <c r="CN14" s="44"/>
      <c r="CO14" s="40">
        <f t="shared" si="21"/>
        <v>4956.1557931157422</v>
      </c>
      <c r="CP14" s="1"/>
      <c r="CS14" s="59">
        <f t="shared" si="22"/>
        <v>5309.4532707655007</v>
      </c>
      <c r="CT14" s="59">
        <f t="shared" si="23"/>
        <v>2036.4186443164251</v>
      </c>
      <c r="CU14" s="59">
        <f t="shared" si="15"/>
        <v>3273.0346264490754</v>
      </c>
      <c r="CV14" s="59">
        <f t="shared" si="16"/>
        <v>3270</v>
      </c>
      <c r="CW14" s="136">
        <f t="shared" si="17"/>
        <v>108.25</v>
      </c>
      <c r="CY14" s="63">
        <f t="shared" si="18"/>
        <v>4847.9057931157422</v>
      </c>
      <c r="DA14" s="182">
        <f t="shared" si="19"/>
        <v>5597.3232707655006</v>
      </c>
    </row>
    <row r="15" spans="2:105" ht="23.25" x14ac:dyDescent="0.35">
      <c r="B15">
        <v>1647.7679000000001</v>
      </c>
      <c r="C15">
        <v>10</v>
      </c>
      <c r="D15" s="33" t="s">
        <v>93</v>
      </c>
      <c r="E15" s="28">
        <v>648.22</v>
      </c>
      <c r="F15" s="29"/>
      <c r="G15" s="27"/>
      <c r="H15" s="27"/>
      <c r="I15" s="27"/>
      <c r="J15" s="27"/>
      <c r="K15" s="129">
        <f>'مارس 2022'!K15*107%</f>
        <v>1886.5294687100002</v>
      </c>
      <c r="L15" s="27"/>
      <c r="M15" s="31"/>
      <c r="N15" s="27"/>
      <c r="O15" s="27"/>
      <c r="P15" s="22">
        <f t="shared" si="4"/>
        <v>282.9794203065</v>
      </c>
      <c r="Q15" s="130">
        <f>'مارس 2022'!Q15*110%</f>
        <v>155.63900000000001</v>
      </c>
      <c r="R15" s="27"/>
      <c r="S15" s="30"/>
      <c r="T15" s="30"/>
      <c r="U15" s="30">
        <v>76.45</v>
      </c>
      <c r="V15" s="30">
        <v>85.35</v>
      </c>
      <c r="W15" s="27">
        <v>101.93</v>
      </c>
      <c r="X15" s="27">
        <v>43.17</v>
      </c>
      <c r="Y15" s="27">
        <v>76.998500000000007</v>
      </c>
      <c r="Z15" s="22">
        <f t="shared" si="5"/>
        <v>98.866073999999998</v>
      </c>
      <c r="AA15" s="22">
        <f>'مارس 2022'!K15*8%</f>
        <v>141.04893224000003</v>
      </c>
      <c r="AB15" s="27">
        <v>200</v>
      </c>
      <c r="AC15" s="30">
        <v>10</v>
      </c>
      <c r="AD15" s="27"/>
      <c r="AE15" s="27"/>
      <c r="AF15" s="22">
        <v>10</v>
      </c>
      <c r="AG15" s="27"/>
      <c r="AH15" s="27"/>
      <c r="AI15" s="27">
        <v>5.5</v>
      </c>
      <c r="AJ15" s="27"/>
      <c r="AK15" s="27">
        <f t="shared" si="20"/>
        <v>3174.4613952565001</v>
      </c>
      <c r="AL15" s="16"/>
      <c r="AM15" s="16"/>
      <c r="AN15" s="16"/>
      <c r="AO15" s="16"/>
      <c r="AP15" s="16"/>
      <c r="AQ15" s="16"/>
      <c r="AR15" s="16"/>
      <c r="AS15" s="16"/>
      <c r="AT15" s="15">
        <v>21</v>
      </c>
      <c r="AU15" s="15">
        <v>20</v>
      </c>
      <c r="AV15" s="20">
        <v>583</v>
      </c>
      <c r="AW15" s="20"/>
      <c r="AX15" s="21">
        <v>111.33333333333333</v>
      </c>
      <c r="AY15" s="21"/>
      <c r="AZ15" s="21"/>
      <c r="BA15" s="21">
        <v>0.5</v>
      </c>
      <c r="BB15" s="21">
        <v>3</v>
      </c>
      <c r="BC15" s="21"/>
      <c r="BD15" s="21">
        <v>0</v>
      </c>
      <c r="BE15" s="21"/>
      <c r="BF15" s="21"/>
      <c r="BG15" s="18" t="str">
        <f t="shared" si="0"/>
        <v>0</v>
      </c>
      <c r="BH15" s="18" t="str">
        <f t="shared" si="0"/>
        <v>0</v>
      </c>
      <c r="BI15" s="21"/>
      <c r="BJ15" s="21"/>
      <c r="BK15" s="21"/>
      <c r="BL15" s="21"/>
      <c r="BM15" s="21"/>
      <c r="BN15" s="21"/>
      <c r="BO15" s="21"/>
      <c r="BP15" s="21"/>
      <c r="BQ15" s="19">
        <f t="shared" si="6"/>
        <v>1.3679214874750001</v>
      </c>
      <c r="BR15" s="21">
        <v>3</v>
      </c>
      <c r="BS15" s="21"/>
      <c r="BT15" s="19">
        <f t="shared" si="7"/>
        <v>702.20125482080834</v>
      </c>
      <c r="BU15" s="35">
        <f t="shared" si="8"/>
        <v>2472.2601404356919</v>
      </c>
      <c r="BV15" s="39">
        <f t="shared" si="9"/>
        <v>2263.835362452</v>
      </c>
      <c r="BW15" s="38"/>
      <c r="BX15" s="38"/>
      <c r="BY15" s="37" t="str">
        <f t="shared" si="10"/>
        <v>0</v>
      </c>
      <c r="BZ15" s="39">
        <f t="shared" si="11"/>
        <v>0</v>
      </c>
      <c r="CA15" s="39"/>
      <c r="CB15" s="39">
        <f t="shared" si="1"/>
        <v>0</v>
      </c>
      <c r="CC15" s="39"/>
      <c r="CD15" s="39"/>
      <c r="CE15" s="34">
        <f t="shared" si="2"/>
        <v>2263.835362452</v>
      </c>
      <c r="CF15" s="34">
        <f t="shared" si="12"/>
        <v>1131.917681226</v>
      </c>
      <c r="CG15" s="34"/>
      <c r="CH15" s="34" t="s">
        <v>175</v>
      </c>
      <c r="CI15" s="34">
        <f t="shared" si="3"/>
        <v>4736.0955028876924</v>
      </c>
      <c r="CJ15" s="43"/>
      <c r="CK15" s="133">
        <f t="shared" si="13"/>
        <v>0</v>
      </c>
      <c r="CL15" s="133">
        <f t="shared" si="14"/>
        <v>0</v>
      </c>
      <c r="CM15" s="44"/>
      <c r="CN15" s="44"/>
      <c r="CO15" s="40">
        <f t="shared" si="21"/>
        <v>4736.0955028876924</v>
      </c>
      <c r="CP15" s="1"/>
      <c r="CS15" s="59">
        <f t="shared" si="22"/>
        <v>4993.4277577085004</v>
      </c>
      <c r="CT15" s="59">
        <f t="shared" si="23"/>
        <v>1985.5879214874751</v>
      </c>
      <c r="CU15" s="59">
        <f t="shared" si="15"/>
        <v>3007.8398362210255</v>
      </c>
      <c r="CV15" s="59">
        <f t="shared" si="16"/>
        <v>3000</v>
      </c>
      <c r="CW15" s="136">
        <f t="shared" si="17"/>
        <v>81.25</v>
      </c>
      <c r="CY15" s="63">
        <f t="shared" si="18"/>
        <v>4654.8455028876924</v>
      </c>
      <c r="DA15" s="182">
        <f t="shared" si="19"/>
        <v>5282.6577577085</v>
      </c>
    </row>
    <row r="16" spans="2:105" ht="23.25" x14ac:dyDescent="0.35">
      <c r="B16">
        <v>675.23419999999999</v>
      </c>
      <c r="C16">
        <v>12</v>
      </c>
      <c r="D16" s="33" t="s">
        <v>94</v>
      </c>
      <c r="E16" s="28">
        <v>368.01</v>
      </c>
      <c r="F16" s="29"/>
      <c r="G16" s="27"/>
      <c r="H16" s="27"/>
      <c r="I16" s="27"/>
      <c r="J16" s="27"/>
      <c r="K16" s="129">
        <f>'مارس 2022'!K16*107%</f>
        <v>773.07563558000004</v>
      </c>
      <c r="L16" s="27"/>
      <c r="M16" s="31"/>
      <c r="N16" s="27"/>
      <c r="O16" s="27"/>
      <c r="P16" s="22">
        <f t="shared" si="4"/>
        <v>115.961345337</v>
      </c>
      <c r="Q16" s="130">
        <f>'مارس 2022'!Q16*110%</f>
        <v>155.63900000000001</v>
      </c>
      <c r="R16" s="27"/>
      <c r="S16" s="30"/>
      <c r="T16" s="30"/>
      <c r="U16" s="30">
        <v>29.87</v>
      </c>
      <c r="V16" s="30">
        <v>33.520000000000003</v>
      </c>
      <c r="W16" s="27">
        <v>65</v>
      </c>
      <c r="X16" s="27">
        <v>33.74</v>
      </c>
      <c r="Y16" s="27">
        <v>31.552999999999997</v>
      </c>
      <c r="Z16" s="22">
        <f t="shared" si="5"/>
        <v>40.514052</v>
      </c>
      <c r="AA16" s="22">
        <f>'مارس 2022'!K16*8%</f>
        <v>57.80004752</v>
      </c>
      <c r="AB16" s="27">
        <v>200</v>
      </c>
      <c r="AC16" s="30">
        <v>10</v>
      </c>
      <c r="AD16" s="27"/>
      <c r="AE16" s="27"/>
      <c r="AF16" s="22">
        <v>10</v>
      </c>
      <c r="AG16" s="27"/>
      <c r="AH16" s="27"/>
      <c r="AI16" s="27">
        <v>5.5</v>
      </c>
      <c r="AJ16" s="27"/>
      <c r="AK16" s="27">
        <f t="shared" si="20"/>
        <v>1562.1730804369997</v>
      </c>
      <c r="AL16" s="16"/>
      <c r="AM16" s="16"/>
      <c r="AN16" s="16"/>
      <c r="AO16" s="16"/>
      <c r="AP16" s="16"/>
      <c r="AQ16" s="16"/>
      <c r="AR16" s="16"/>
      <c r="AS16" s="16"/>
      <c r="AT16" s="15">
        <v>24</v>
      </c>
      <c r="AU16" s="15">
        <v>17</v>
      </c>
      <c r="AV16" s="20">
        <v>253</v>
      </c>
      <c r="AW16" s="20"/>
      <c r="AX16" s="21">
        <v>0</v>
      </c>
      <c r="AY16" s="21"/>
      <c r="AZ16" s="21"/>
      <c r="BA16" s="21">
        <v>0.5</v>
      </c>
      <c r="BB16" s="21">
        <v>3</v>
      </c>
      <c r="BC16" s="21"/>
      <c r="BD16" s="21">
        <v>0</v>
      </c>
      <c r="BE16" s="21"/>
      <c r="BF16" s="21"/>
      <c r="BG16" s="18" t="str">
        <f t="shared" si="0"/>
        <v>0</v>
      </c>
      <c r="BH16" s="18">
        <f t="shared" si="0"/>
        <v>8.6466111111111115</v>
      </c>
      <c r="BI16" s="21"/>
      <c r="BJ16" s="21"/>
      <c r="BK16" s="21"/>
      <c r="BL16" s="21"/>
      <c r="BM16" s="21"/>
      <c r="BN16" s="21"/>
      <c r="BO16" s="21"/>
      <c r="BP16" s="21"/>
      <c r="BQ16" s="19">
        <f t="shared" si="6"/>
        <v>0.6452863675499998</v>
      </c>
      <c r="BR16" s="21">
        <v>3</v>
      </c>
      <c r="BS16" s="21"/>
      <c r="BT16" s="19">
        <f t="shared" si="7"/>
        <v>268.7918974786611</v>
      </c>
      <c r="BU16" s="35">
        <f t="shared" si="8"/>
        <v>1293.3811829583387</v>
      </c>
      <c r="BV16" s="39">
        <f t="shared" si="9"/>
        <v>927.69076269599998</v>
      </c>
      <c r="BW16" s="38"/>
      <c r="BX16" s="38"/>
      <c r="BY16" s="37" t="str">
        <f t="shared" si="10"/>
        <v>0</v>
      </c>
      <c r="BZ16" s="39">
        <f t="shared" si="11"/>
        <v>0</v>
      </c>
      <c r="CA16" s="39"/>
      <c r="CB16" s="39">
        <f t="shared" si="1"/>
        <v>0</v>
      </c>
      <c r="CC16" s="39"/>
      <c r="CD16" s="39"/>
      <c r="CE16" s="34">
        <f t="shared" si="2"/>
        <v>927.69076269599998</v>
      </c>
      <c r="CF16" s="34">
        <f t="shared" si="12"/>
        <v>463.84538134799999</v>
      </c>
      <c r="CG16" s="34"/>
      <c r="CH16" s="34" t="s">
        <v>175</v>
      </c>
      <c r="CI16" s="34">
        <f t="shared" si="3"/>
        <v>2221.0719456543388</v>
      </c>
      <c r="CJ16" s="43"/>
      <c r="CK16" s="133">
        <f t="shared" si="13"/>
        <v>0</v>
      </c>
      <c r="CL16" s="133">
        <f t="shared" si="14"/>
        <v>0</v>
      </c>
      <c r="CM16" s="44"/>
      <c r="CN16" s="44"/>
      <c r="CO16" s="40">
        <f t="shared" si="21"/>
        <v>2221.0719456543388</v>
      </c>
      <c r="CP16" s="1"/>
      <c r="CS16" s="59">
        <f t="shared" si="22"/>
        <v>2180.334843133</v>
      </c>
      <c r="CT16" s="59">
        <f t="shared" si="23"/>
        <v>1374.6552863675499</v>
      </c>
      <c r="CU16" s="59">
        <f t="shared" si="15"/>
        <v>805.67955676545012</v>
      </c>
      <c r="CV16" s="59">
        <f t="shared" si="16"/>
        <v>800</v>
      </c>
      <c r="CW16" s="136">
        <f t="shared" si="17"/>
        <v>0</v>
      </c>
      <c r="CY16" s="63">
        <f t="shared" si="18"/>
        <v>2221.0719456543388</v>
      </c>
      <c r="DA16" s="182">
        <f t="shared" si="19"/>
        <v>2334.2248431329999</v>
      </c>
    </row>
    <row r="17" spans="2:105" ht="23.25" x14ac:dyDescent="0.35">
      <c r="B17">
        <v>1611.9978000000001</v>
      </c>
      <c r="C17">
        <v>13</v>
      </c>
      <c r="D17" s="33" t="s">
        <v>95</v>
      </c>
      <c r="E17" s="28">
        <v>619.04999999999995</v>
      </c>
      <c r="F17" s="29"/>
      <c r="G17" s="27"/>
      <c r="H17" s="27"/>
      <c r="I17" s="27"/>
      <c r="J17" s="27"/>
      <c r="K17" s="129">
        <f>'مارس 2022'!K17*107%</f>
        <v>1845.5762812200003</v>
      </c>
      <c r="L17" s="27"/>
      <c r="M17" s="31"/>
      <c r="N17" s="27"/>
      <c r="O17" s="27"/>
      <c r="P17" s="22">
        <f t="shared" si="4"/>
        <v>276.83644218300003</v>
      </c>
      <c r="Q17" s="130">
        <f>'مارس 2022'!Q17*110%</f>
        <v>155.63900000000001</v>
      </c>
      <c r="R17" s="27"/>
      <c r="S17" s="30"/>
      <c r="T17" s="30"/>
      <c r="U17" s="30">
        <v>74.8</v>
      </c>
      <c r="V17" s="30">
        <v>83.51</v>
      </c>
      <c r="W17" s="27">
        <v>99.71</v>
      </c>
      <c r="X17" s="27">
        <v>42.23</v>
      </c>
      <c r="Y17" s="27">
        <v>75.326999999999998</v>
      </c>
      <c r="Z17" s="22">
        <f t="shared" si="5"/>
        <v>96.719868000000005</v>
      </c>
      <c r="AA17" s="22">
        <f>'مارس 2022'!K17*8%</f>
        <v>137.98701168000002</v>
      </c>
      <c r="AB17" s="27">
        <v>200</v>
      </c>
      <c r="AC17" s="30">
        <v>10</v>
      </c>
      <c r="AD17" s="27"/>
      <c r="AE17" s="27"/>
      <c r="AF17" s="22">
        <v>10</v>
      </c>
      <c r="AG17" s="27"/>
      <c r="AH17" s="27"/>
      <c r="AI17" s="27">
        <v>5.5</v>
      </c>
      <c r="AJ17" s="27"/>
      <c r="AK17" s="27">
        <f t="shared" si="20"/>
        <v>3113.8356030830009</v>
      </c>
      <c r="AL17" s="16"/>
      <c r="AM17" s="16"/>
      <c r="AN17" s="16"/>
      <c r="AO17" s="16"/>
      <c r="AP17" s="16"/>
      <c r="AQ17" s="16"/>
      <c r="AR17" s="16"/>
      <c r="AS17" s="16"/>
      <c r="AT17" s="15">
        <v>28</v>
      </c>
      <c r="AU17" s="15">
        <v>26</v>
      </c>
      <c r="AV17" s="20">
        <v>572</v>
      </c>
      <c r="AW17" s="20"/>
      <c r="AX17" s="21">
        <v>111.66666666666667</v>
      </c>
      <c r="AY17" s="21"/>
      <c r="AZ17" s="21"/>
      <c r="BA17" s="21">
        <v>0.5</v>
      </c>
      <c r="BB17" s="21">
        <v>3</v>
      </c>
      <c r="BC17" s="21"/>
      <c r="BD17" s="21">
        <v>0</v>
      </c>
      <c r="BE17" s="21"/>
      <c r="BF17" s="21"/>
      <c r="BG17" s="18" t="str">
        <f t="shared" si="0"/>
        <v>0</v>
      </c>
      <c r="BH17" s="18" t="str">
        <f t="shared" si="0"/>
        <v>0</v>
      </c>
      <c r="BI17" s="21"/>
      <c r="BJ17" s="21"/>
      <c r="BK17" s="21"/>
      <c r="BL17" s="21"/>
      <c r="BM17" s="21"/>
      <c r="BN17" s="21"/>
      <c r="BO17" s="21"/>
      <c r="BP17" s="21"/>
      <c r="BQ17" s="19">
        <f t="shared" si="6"/>
        <v>1.3406800804500003</v>
      </c>
      <c r="BR17" s="21">
        <v>3</v>
      </c>
      <c r="BS17" s="21"/>
      <c r="BT17" s="19">
        <f t="shared" si="7"/>
        <v>691.50734674711669</v>
      </c>
      <c r="BU17" s="35">
        <f t="shared" si="8"/>
        <v>2422.3282563358844</v>
      </c>
      <c r="BV17" s="39">
        <f t="shared" si="9"/>
        <v>2214.6915374640002</v>
      </c>
      <c r="BW17" s="38"/>
      <c r="BX17" s="38"/>
      <c r="BY17" s="37" t="str">
        <f t="shared" si="10"/>
        <v>0</v>
      </c>
      <c r="BZ17" s="39">
        <f t="shared" si="11"/>
        <v>0</v>
      </c>
      <c r="CA17" s="39"/>
      <c r="CB17" s="39">
        <f t="shared" si="1"/>
        <v>0</v>
      </c>
      <c r="CC17" s="39"/>
      <c r="CD17" s="39"/>
      <c r="CE17" s="34">
        <f t="shared" si="2"/>
        <v>2214.6915374640002</v>
      </c>
      <c r="CF17" s="34">
        <f t="shared" si="12"/>
        <v>1107.3457687320001</v>
      </c>
      <c r="CG17" s="34"/>
      <c r="CH17" s="34" t="s">
        <v>175</v>
      </c>
      <c r="CI17" s="34">
        <f t="shared" si="3"/>
        <v>4637.0197937998846</v>
      </c>
      <c r="CJ17" s="43"/>
      <c r="CK17" s="133">
        <f t="shared" si="13"/>
        <v>0</v>
      </c>
      <c r="CL17" s="133">
        <f t="shared" si="14"/>
        <v>0</v>
      </c>
      <c r="CM17" s="44"/>
      <c r="CN17" s="44"/>
      <c r="CO17" s="40">
        <f t="shared" si="21"/>
        <v>4637.0197937998846</v>
      </c>
      <c r="CP17" s="1"/>
      <c r="CS17" s="59">
        <f t="shared" si="22"/>
        <v>4889.3681405470006</v>
      </c>
      <c r="CT17" s="59">
        <f t="shared" si="23"/>
        <v>1945.39068008045</v>
      </c>
      <c r="CU17" s="59">
        <f t="shared" si="15"/>
        <v>2943.9774604665508</v>
      </c>
      <c r="CV17" s="59">
        <f t="shared" si="16"/>
        <v>2940</v>
      </c>
      <c r="CW17" s="136">
        <f t="shared" si="17"/>
        <v>75.25</v>
      </c>
      <c r="CY17" s="63">
        <f t="shared" si="18"/>
        <v>4561.7697937998846</v>
      </c>
      <c r="DA17" s="182">
        <f t="shared" si="19"/>
        <v>5172.8881405470011</v>
      </c>
    </row>
    <row r="18" spans="2:105" ht="23.25" x14ac:dyDescent="0.35">
      <c r="B18">
        <v>2198.0903000000003</v>
      </c>
      <c r="C18">
        <v>14</v>
      </c>
      <c r="D18" s="33" t="s">
        <v>96</v>
      </c>
      <c r="E18" s="28">
        <v>826.2</v>
      </c>
      <c r="F18" s="29"/>
      <c r="G18" s="27"/>
      <c r="H18" s="27"/>
      <c r="I18" s="27"/>
      <c r="J18" s="27"/>
      <c r="K18" s="129">
        <f>'مارس 2022'!K18*107%</f>
        <v>2516.5935844700002</v>
      </c>
      <c r="L18" s="27"/>
      <c r="M18" s="31"/>
      <c r="N18" s="27"/>
      <c r="O18" s="27"/>
      <c r="P18" s="22">
        <f t="shared" si="4"/>
        <v>377.48903767050001</v>
      </c>
      <c r="Q18" s="130">
        <f>'مارس 2022'!Q18*110%</f>
        <v>155.63900000000001</v>
      </c>
      <c r="R18" s="27"/>
      <c r="S18" s="30"/>
      <c r="T18" s="30"/>
      <c r="U18" s="30">
        <v>95.19</v>
      </c>
      <c r="V18" s="30">
        <v>106.34</v>
      </c>
      <c r="W18" s="27">
        <v>120</v>
      </c>
      <c r="X18" s="27">
        <v>57.59</v>
      </c>
      <c r="Y18" s="27">
        <v>102.7145</v>
      </c>
      <c r="Z18" s="22">
        <f t="shared" si="5"/>
        <v>131.88541800000002</v>
      </c>
      <c r="AA18" s="22">
        <f>'مارس 2022'!K18*8%</f>
        <v>188.15652968000003</v>
      </c>
      <c r="AB18" s="27">
        <v>190</v>
      </c>
      <c r="AC18" s="30">
        <v>10</v>
      </c>
      <c r="AD18" s="27"/>
      <c r="AE18" s="27"/>
      <c r="AF18" s="22">
        <v>10</v>
      </c>
      <c r="AG18" s="27"/>
      <c r="AH18" s="27"/>
      <c r="AI18" s="27"/>
      <c r="AJ18" s="27"/>
      <c r="AK18" s="27">
        <f t="shared" si="20"/>
        <v>4061.5980698205008</v>
      </c>
      <c r="AL18" s="16"/>
      <c r="AM18" s="16"/>
      <c r="AN18" s="16"/>
      <c r="AO18" s="16"/>
      <c r="AP18" s="16"/>
      <c r="AQ18" s="16"/>
      <c r="AR18" s="16"/>
      <c r="AS18" s="16"/>
      <c r="AT18" s="15">
        <v>20</v>
      </c>
      <c r="AU18" s="15">
        <v>15</v>
      </c>
      <c r="AV18" s="20">
        <v>770</v>
      </c>
      <c r="AW18" s="20"/>
      <c r="AX18" s="21">
        <v>188.90933333333339</v>
      </c>
      <c r="AY18" s="21"/>
      <c r="AZ18" s="21"/>
      <c r="BA18" s="21">
        <v>0.5</v>
      </c>
      <c r="BB18" s="21">
        <v>3</v>
      </c>
      <c r="BC18" s="21"/>
      <c r="BD18" s="21">
        <v>0</v>
      </c>
      <c r="BE18" s="21"/>
      <c r="BF18" s="21"/>
      <c r="BG18" s="18" t="str">
        <f t="shared" si="0"/>
        <v>0</v>
      </c>
      <c r="BH18" s="18">
        <f t="shared" si="0"/>
        <v>25.939833333333333</v>
      </c>
      <c r="BI18" s="21"/>
      <c r="BJ18" s="21"/>
      <c r="BK18" s="21"/>
      <c r="BL18" s="21"/>
      <c r="BM18" s="21"/>
      <c r="BN18" s="21"/>
      <c r="BO18" s="21"/>
      <c r="BP18" s="21"/>
      <c r="BQ18" s="19">
        <f t="shared" si="6"/>
        <v>1.7642350160750004</v>
      </c>
      <c r="BR18" s="21">
        <v>5</v>
      </c>
      <c r="BS18" s="21"/>
      <c r="BT18" s="19">
        <f t="shared" si="7"/>
        <v>995.11340168274171</v>
      </c>
      <c r="BU18" s="35">
        <f t="shared" si="8"/>
        <v>3066.4846681377589</v>
      </c>
      <c r="BV18" s="39">
        <f t="shared" si="9"/>
        <v>3019.9123013640001</v>
      </c>
      <c r="BW18" s="38"/>
      <c r="BX18" s="38"/>
      <c r="BY18" s="37" t="str">
        <f t="shared" si="10"/>
        <v>0</v>
      </c>
      <c r="BZ18" s="39">
        <f t="shared" si="11"/>
        <v>0</v>
      </c>
      <c r="CA18" s="39"/>
      <c r="CB18" s="39">
        <f t="shared" si="1"/>
        <v>0</v>
      </c>
      <c r="CC18" s="39"/>
      <c r="CD18" s="39"/>
      <c r="CE18" s="34">
        <f t="shared" si="2"/>
        <v>3019.9123013640001</v>
      </c>
      <c r="CF18" s="34">
        <f t="shared" si="12"/>
        <v>1509.956150682</v>
      </c>
      <c r="CG18" s="34"/>
      <c r="CH18" s="34" t="s">
        <v>175</v>
      </c>
      <c r="CI18" s="34">
        <f t="shared" si="3"/>
        <v>6086.3969695017586</v>
      </c>
      <c r="CJ18" s="43"/>
      <c r="CK18" s="133">
        <f t="shared" si="13"/>
        <v>0</v>
      </c>
      <c r="CL18" s="133">
        <f t="shared" si="14"/>
        <v>0</v>
      </c>
      <c r="CM18" s="44"/>
      <c r="CN18" s="44"/>
      <c r="CO18" s="40">
        <f t="shared" si="21"/>
        <v>6086.3969695017586</v>
      </c>
      <c r="CP18" s="1"/>
      <c r="CS18" s="59">
        <f t="shared" si="22"/>
        <v>6584.3413711845005</v>
      </c>
      <c r="CT18" s="59">
        <f t="shared" si="23"/>
        <v>2352.9642350160748</v>
      </c>
      <c r="CU18" s="59">
        <f t="shared" si="15"/>
        <v>4231.3771361684257</v>
      </c>
      <c r="CV18" s="59">
        <f t="shared" si="16"/>
        <v>4230</v>
      </c>
      <c r="CW18" s="136">
        <f t="shared" si="17"/>
        <v>228.25</v>
      </c>
      <c r="CY18" s="63">
        <f t="shared" si="18"/>
        <v>5858.1469695017586</v>
      </c>
      <c r="DA18" s="182">
        <f t="shared" si="19"/>
        <v>6925.8713711845012</v>
      </c>
    </row>
    <row r="19" spans="2:105" ht="23.25" x14ac:dyDescent="0.35">
      <c r="B19">
        <v>1524.3219999999999</v>
      </c>
      <c r="C19">
        <v>15</v>
      </c>
      <c r="D19" s="33" t="s">
        <v>97</v>
      </c>
      <c r="E19" s="28">
        <v>587.46</v>
      </c>
      <c r="F19" s="29"/>
      <c r="G19" s="27"/>
      <c r="H19" s="27"/>
      <c r="I19" s="27"/>
      <c r="J19" s="27"/>
      <c r="K19" s="129">
        <f>'مارس 2022'!K19*107%</f>
        <v>1745.1962578</v>
      </c>
      <c r="L19" s="27"/>
      <c r="M19" s="31"/>
      <c r="N19" s="27"/>
      <c r="O19" s="27"/>
      <c r="P19" s="22">
        <f t="shared" si="4"/>
        <v>261.77943866999999</v>
      </c>
      <c r="Q19" s="130">
        <f>'مارس 2022'!Q19*110%</f>
        <v>155.63900000000001</v>
      </c>
      <c r="R19" s="27"/>
      <c r="S19" s="30"/>
      <c r="T19" s="30"/>
      <c r="U19" s="30">
        <v>70.760000000000005</v>
      </c>
      <c r="V19" s="30">
        <v>78.989999999999995</v>
      </c>
      <c r="W19" s="27">
        <v>94.28</v>
      </c>
      <c r="X19" s="27">
        <v>39.94</v>
      </c>
      <c r="Y19" s="27">
        <v>71.23</v>
      </c>
      <c r="Z19" s="22">
        <f t="shared" si="5"/>
        <v>91.459319999999991</v>
      </c>
      <c r="AA19" s="22">
        <f>'مارس 2022'!K19*8%</f>
        <v>130.4819632</v>
      </c>
      <c r="AB19" s="27">
        <v>200</v>
      </c>
      <c r="AC19" s="30">
        <v>10</v>
      </c>
      <c r="AD19" s="27"/>
      <c r="AE19" s="27"/>
      <c r="AF19" s="22">
        <v>10</v>
      </c>
      <c r="AG19" s="27"/>
      <c r="AH19" s="27"/>
      <c r="AI19" s="27"/>
      <c r="AJ19" s="27"/>
      <c r="AK19" s="27">
        <f t="shared" si="20"/>
        <v>2959.7559796700002</v>
      </c>
      <c r="AL19" s="16"/>
      <c r="AM19" s="16"/>
      <c r="AN19" s="16"/>
      <c r="AO19" s="16"/>
      <c r="AP19" s="16"/>
      <c r="AQ19" s="16"/>
      <c r="AR19" s="16"/>
      <c r="AS19" s="16"/>
      <c r="AT19" s="15">
        <v>23</v>
      </c>
      <c r="AU19" s="15">
        <v>18</v>
      </c>
      <c r="AV19" s="20">
        <v>550</v>
      </c>
      <c r="AW19" s="20"/>
      <c r="AX19" s="21">
        <v>73.333333333333329</v>
      </c>
      <c r="AY19" s="21"/>
      <c r="AZ19" s="21">
        <v>3.04</v>
      </c>
      <c r="BA19" s="21">
        <v>0.5</v>
      </c>
      <c r="BB19" s="21">
        <v>3</v>
      </c>
      <c r="BC19" s="21"/>
      <c r="BD19" s="21">
        <v>0</v>
      </c>
      <c r="BE19" s="21"/>
      <c r="BF19" s="21"/>
      <c r="BG19" s="18" t="str">
        <f t="shared" si="0"/>
        <v>0</v>
      </c>
      <c r="BH19" s="18" t="str">
        <f t="shared" si="0"/>
        <v>0</v>
      </c>
      <c r="BI19" s="21"/>
      <c r="BJ19" s="21"/>
      <c r="BK19" s="21"/>
      <c r="BL19" s="21"/>
      <c r="BM19" s="21"/>
      <c r="BN19" s="21"/>
      <c r="BO19" s="21"/>
      <c r="BP19" s="21"/>
      <c r="BQ19" s="19">
        <f t="shared" si="6"/>
        <v>1.2711687705000001</v>
      </c>
      <c r="BR19" s="21">
        <v>3</v>
      </c>
      <c r="BS19" s="21"/>
      <c r="BT19" s="19">
        <f t="shared" si="7"/>
        <v>634.14450210383336</v>
      </c>
      <c r="BU19" s="35">
        <f t="shared" si="8"/>
        <v>2325.6114775661667</v>
      </c>
      <c r="BV19" s="39">
        <f t="shared" si="9"/>
        <v>2094.2355093599999</v>
      </c>
      <c r="BW19" s="38"/>
      <c r="BX19" s="38"/>
      <c r="BY19" s="37" t="str">
        <f t="shared" si="10"/>
        <v>0</v>
      </c>
      <c r="BZ19" s="39">
        <f t="shared" si="11"/>
        <v>0</v>
      </c>
      <c r="CA19" s="39"/>
      <c r="CB19" s="39">
        <f t="shared" si="1"/>
        <v>0</v>
      </c>
      <c r="CC19" s="39"/>
      <c r="CD19" s="39"/>
      <c r="CE19" s="34">
        <f t="shared" si="2"/>
        <v>2094.2355093599999</v>
      </c>
      <c r="CF19" s="34">
        <f t="shared" si="12"/>
        <v>1047.11775468</v>
      </c>
      <c r="CG19" s="34"/>
      <c r="CH19" s="34" t="s">
        <v>175</v>
      </c>
      <c r="CI19" s="34">
        <f t="shared" si="3"/>
        <v>4419.8469869261662</v>
      </c>
      <c r="CJ19" s="43"/>
      <c r="CK19" s="133">
        <f t="shared" si="13"/>
        <v>0</v>
      </c>
      <c r="CL19" s="133">
        <f t="shared" si="14"/>
        <v>0</v>
      </c>
      <c r="CM19" s="44"/>
      <c r="CN19" s="44"/>
      <c r="CO19" s="40">
        <f t="shared" si="21"/>
        <v>4419.8469869261662</v>
      </c>
      <c r="CP19" s="1"/>
      <c r="CS19" s="59">
        <f t="shared" si="22"/>
        <v>4634.3224890299998</v>
      </c>
      <c r="CT19" s="59">
        <f t="shared" si="23"/>
        <v>1894.7711687705</v>
      </c>
      <c r="CU19" s="59">
        <f t="shared" si="15"/>
        <v>2739.5513202594998</v>
      </c>
      <c r="CV19" s="59">
        <f t="shared" si="16"/>
        <v>2730</v>
      </c>
      <c r="CW19" s="136">
        <f t="shared" si="17"/>
        <v>54.25</v>
      </c>
      <c r="CY19" s="63">
        <f t="shared" si="18"/>
        <v>4365.5969869261662</v>
      </c>
      <c r="DA19" s="182">
        <f t="shared" si="19"/>
        <v>4898.3524890299996</v>
      </c>
    </row>
    <row r="20" spans="2:105" ht="23.25" x14ac:dyDescent="0.35">
      <c r="B20">
        <v>1703.6112000000003</v>
      </c>
      <c r="C20">
        <v>16</v>
      </c>
      <c r="D20" s="33" t="s">
        <v>98</v>
      </c>
      <c r="E20" s="28">
        <v>647.91999999999996</v>
      </c>
      <c r="F20" s="29"/>
      <c r="G20" s="27"/>
      <c r="H20" s="27"/>
      <c r="I20" s="27"/>
      <c r="J20" s="27"/>
      <c r="K20" s="129">
        <f>'مارس 2022'!K20*107%</f>
        <v>1950.4644628800004</v>
      </c>
      <c r="L20" s="27"/>
      <c r="M20" s="31"/>
      <c r="N20" s="27"/>
      <c r="O20" s="27"/>
      <c r="P20" s="22">
        <f t="shared" si="4"/>
        <v>292.56966943200007</v>
      </c>
      <c r="Q20" s="130">
        <f>'مارس 2022'!Q20*110%</f>
        <v>155.63900000000001</v>
      </c>
      <c r="R20" s="27"/>
      <c r="S20" s="30"/>
      <c r="T20" s="30"/>
      <c r="U20" s="30">
        <v>73.27</v>
      </c>
      <c r="V20" s="30">
        <v>82.02</v>
      </c>
      <c r="W20" s="27">
        <v>98.55</v>
      </c>
      <c r="X20" s="27">
        <v>44.64</v>
      </c>
      <c r="Y20" s="27">
        <v>79.608000000000004</v>
      </c>
      <c r="Z20" s="22">
        <f t="shared" si="5"/>
        <v>102.21667200000002</v>
      </c>
      <c r="AA20" s="22">
        <f>'مارس 2022'!K20*8%</f>
        <v>145.82911872000003</v>
      </c>
      <c r="AB20" s="27">
        <v>190</v>
      </c>
      <c r="AC20" s="30">
        <v>10</v>
      </c>
      <c r="AD20" s="27"/>
      <c r="AE20" s="27"/>
      <c r="AF20" s="22">
        <v>10</v>
      </c>
      <c r="AG20" s="27"/>
      <c r="AH20" s="27"/>
      <c r="AI20" s="27"/>
      <c r="AJ20" s="27"/>
      <c r="AK20" s="27">
        <f t="shared" si="20"/>
        <v>3234.8069230320011</v>
      </c>
      <c r="AL20" s="16"/>
      <c r="AM20" s="16"/>
      <c r="AN20" s="16"/>
      <c r="AO20" s="16"/>
      <c r="AP20" s="16"/>
      <c r="AQ20" s="16"/>
      <c r="AR20" s="16"/>
      <c r="AS20" s="16"/>
      <c r="AT20" s="15">
        <v>21</v>
      </c>
      <c r="AU20" s="15">
        <v>16</v>
      </c>
      <c r="AV20" s="20">
        <v>605</v>
      </c>
      <c r="AW20" s="20"/>
      <c r="AX20" s="21">
        <v>127.7</v>
      </c>
      <c r="AY20" s="21"/>
      <c r="AZ20" s="21">
        <v>4.18</v>
      </c>
      <c r="BA20" s="21">
        <v>0.5</v>
      </c>
      <c r="BB20" s="21">
        <v>3</v>
      </c>
      <c r="BC20" s="21"/>
      <c r="BD20" s="21">
        <v>0</v>
      </c>
      <c r="BE20" s="21"/>
      <c r="BF20" s="21"/>
      <c r="BG20" s="18" t="str">
        <f t="shared" si="0"/>
        <v>0</v>
      </c>
      <c r="BH20" s="18">
        <f t="shared" si="0"/>
        <v>17.293222222222223</v>
      </c>
      <c r="BI20" s="21"/>
      <c r="BJ20" s="21"/>
      <c r="BK20" s="21"/>
      <c r="BL20" s="21"/>
      <c r="BM20" s="21"/>
      <c r="BN20" s="21"/>
      <c r="BO20" s="21"/>
      <c r="BP20" s="21"/>
      <c r="BQ20" s="19">
        <f t="shared" si="6"/>
        <v>1.3932991268000006</v>
      </c>
      <c r="BR20" s="21">
        <v>3</v>
      </c>
      <c r="BS20" s="21"/>
      <c r="BT20" s="19">
        <f t="shared" si="7"/>
        <v>762.0665213490222</v>
      </c>
      <c r="BU20" s="35">
        <f t="shared" si="8"/>
        <v>2472.7404016829787</v>
      </c>
      <c r="BV20" s="39">
        <f t="shared" si="9"/>
        <v>2340.5573554560006</v>
      </c>
      <c r="BW20" s="38"/>
      <c r="BX20" s="38"/>
      <c r="BY20" s="37" t="str">
        <f t="shared" si="10"/>
        <v>0</v>
      </c>
      <c r="BZ20" s="39">
        <f t="shared" si="11"/>
        <v>0</v>
      </c>
      <c r="CA20" s="39"/>
      <c r="CB20" s="39">
        <f t="shared" si="1"/>
        <v>0</v>
      </c>
      <c r="CC20" s="39"/>
      <c r="CD20" s="39"/>
      <c r="CE20" s="34">
        <f t="shared" si="2"/>
        <v>2340.5573554560006</v>
      </c>
      <c r="CF20" s="34">
        <f t="shared" si="12"/>
        <v>1170.2786777280003</v>
      </c>
      <c r="CG20" s="34"/>
      <c r="CH20" s="34" t="s">
        <v>175</v>
      </c>
      <c r="CI20" s="34">
        <f t="shared" si="3"/>
        <v>4813.2977571389793</v>
      </c>
      <c r="CJ20" s="43"/>
      <c r="CK20" s="133">
        <f t="shared" si="13"/>
        <v>0</v>
      </c>
      <c r="CL20" s="133">
        <f t="shared" si="14"/>
        <v>0</v>
      </c>
      <c r="CM20" s="44"/>
      <c r="CN20" s="44"/>
      <c r="CO20" s="40">
        <f t="shared" si="21"/>
        <v>4813.2977571389793</v>
      </c>
      <c r="CP20" s="1"/>
      <c r="CS20" s="59">
        <f t="shared" si="22"/>
        <v>5145.8852784880019</v>
      </c>
      <c r="CT20" s="59">
        <f t="shared" si="23"/>
        <v>2011.4932991268001</v>
      </c>
      <c r="CU20" s="59">
        <f t="shared" si="15"/>
        <v>3134.3919793612017</v>
      </c>
      <c r="CV20" s="59">
        <f t="shared" si="16"/>
        <v>3130</v>
      </c>
      <c r="CW20" s="136">
        <f t="shared" si="17"/>
        <v>94.25</v>
      </c>
      <c r="CY20" s="63">
        <f t="shared" si="18"/>
        <v>4719.0477571389793</v>
      </c>
      <c r="DA20" s="182">
        <f t="shared" si="19"/>
        <v>5419.725278488002</v>
      </c>
    </row>
    <row r="21" spans="2:105" s="11" customFormat="1" ht="23.25" x14ac:dyDescent="0.35">
      <c r="B21" s="11">
        <v>2123.1047000000003</v>
      </c>
      <c r="C21" s="11">
        <v>19</v>
      </c>
      <c r="D21" s="86" t="s">
        <v>99</v>
      </c>
      <c r="E21" s="87">
        <v>817.96</v>
      </c>
      <c r="F21" s="88"/>
      <c r="G21" s="89"/>
      <c r="H21" s="89"/>
      <c r="I21" s="89"/>
      <c r="J21" s="89"/>
      <c r="K21" s="129">
        <f>'مارس 2022'!K21*107%</f>
        <v>2430.7425710300008</v>
      </c>
      <c r="L21" s="89"/>
      <c r="M21" s="91"/>
      <c r="N21" s="89"/>
      <c r="O21" s="89"/>
      <c r="P21" s="92">
        <f t="shared" si="4"/>
        <v>364.61138565450011</v>
      </c>
      <c r="Q21" s="130">
        <f>'مارس 2022'!Q21*110%</f>
        <v>155.63900000000001</v>
      </c>
      <c r="R21" s="89"/>
      <c r="S21" s="93"/>
      <c r="T21" s="93"/>
      <c r="U21" s="93">
        <v>98.6</v>
      </c>
      <c r="V21" s="93">
        <v>110.06</v>
      </c>
      <c r="W21" s="89">
        <v>120</v>
      </c>
      <c r="X21" s="89">
        <v>55.63</v>
      </c>
      <c r="Y21" s="89">
        <v>99.21050000000001</v>
      </c>
      <c r="Z21" s="92">
        <f t="shared" si="5"/>
        <v>127.38628200000001</v>
      </c>
      <c r="AA21" s="22">
        <f>'مارس 2022'!K21*8%</f>
        <v>181.73776232000003</v>
      </c>
      <c r="AB21" s="89">
        <v>190</v>
      </c>
      <c r="AC21" s="93">
        <v>10</v>
      </c>
      <c r="AD21" s="89"/>
      <c r="AE21" s="89"/>
      <c r="AF21" s="92">
        <v>10</v>
      </c>
      <c r="AG21" s="89"/>
      <c r="AH21" s="89"/>
      <c r="AI21" s="89"/>
      <c r="AJ21" s="89"/>
      <c r="AK21" s="89">
        <f t="shared" si="20"/>
        <v>3953.6175010045013</v>
      </c>
      <c r="AL21" s="94"/>
      <c r="AM21" s="94"/>
      <c r="AN21" s="94"/>
      <c r="AO21" s="94"/>
      <c r="AP21" s="94"/>
      <c r="AQ21" s="94"/>
      <c r="AR21" s="94"/>
      <c r="AS21" s="94"/>
      <c r="AT21" s="95">
        <v>18</v>
      </c>
      <c r="AU21" s="95">
        <v>18</v>
      </c>
      <c r="AV21" s="96">
        <v>748</v>
      </c>
      <c r="AW21" s="96"/>
      <c r="AX21" s="97">
        <v>161.79333333333332</v>
      </c>
      <c r="AY21" s="97"/>
      <c r="AZ21" s="97"/>
      <c r="BA21" s="97">
        <v>0.5</v>
      </c>
      <c r="BB21" s="97">
        <v>3</v>
      </c>
      <c r="BC21" s="97"/>
      <c r="BD21" s="97">
        <v>0</v>
      </c>
      <c r="BE21" s="97"/>
      <c r="BF21" s="97"/>
      <c r="BG21" s="98" t="str">
        <f t="shared" si="0"/>
        <v>0</v>
      </c>
      <c r="BH21" s="98" t="str">
        <f t="shared" si="0"/>
        <v>0</v>
      </c>
      <c r="BI21" s="97"/>
      <c r="BJ21" s="97"/>
      <c r="BK21" s="97"/>
      <c r="BL21" s="97"/>
      <c r="BM21" s="97"/>
      <c r="BN21" s="97"/>
      <c r="BO21" s="97"/>
      <c r="BP21" s="97"/>
      <c r="BQ21" s="19">
        <f t="shared" si="6"/>
        <v>1.7166835576750004</v>
      </c>
      <c r="BR21" s="97">
        <v>5</v>
      </c>
      <c r="BS21" s="97"/>
      <c r="BT21" s="99">
        <f t="shared" si="7"/>
        <v>920.01001689100826</v>
      </c>
      <c r="BU21" s="100">
        <f t="shared" si="8"/>
        <v>3033.6074841134932</v>
      </c>
      <c r="BV21" s="39">
        <f t="shared" si="9"/>
        <v>2916.8910852360009</v>
      </c>
      <c r="BW21" s="89"/>
      <c r="BX21" s="89"/>
      <c r="BY21" s="102" t="str">
        <f t="shared" si="10"/>
        <v>0</v>
      </c>
      <c r="BZ21" s="101">
        <f t="shared" si="11"/>
        <v>0</v>
      </c>
      <c r="CA21" s="101"/>
      <c r="CB21" s="101">
        <f t="shared" si="1"/>
        <v>0</v>
      </c>
      <c r="CC21" s="101"/>
      <c r="CD21" s="101"/>
      <c r="CE21" s="101">
        <f t="shared" si="2"/>
        <v>2916.8910852360009</v>
      </c>
      <c r="CF21" s="101">
        <f t="shared" si="12"/>
        <v>1458.4455426180004</v>
      </c>
      <c r="CG21" s="101"/>
      <c r="CH21" s="34" t="s">
        <v>175</v>
      </c>
      <c r="CI21" s="101">
        <f t="shared" si="3"/>
        <v>5950.4985693494946</v>
      </c>
      <c r="CJ21" s="100"/>
      <c r="CK21" s="133">
        <f t="shared" si="13"/>
        <v>0</v>
      </c>
      <c r="CL21" s="133">
        <f t="shared" si="14"/>
        <v>0</v>
      </c>
      <c r="CM21" s="103"/>
      <c r="CN21" s="103"/>
      <c r="CO21" s="103">
        <f t="shared" si="21"/>
        <v>5950.4985693494946</v>
      </c>
      <c r="CP21" s="104"/>
      <c r="CS21" s="59">
        <f t="shared" si="22"/>
        <v>6366.2095862405022</v>
      </c>
      <c r="CT21" s="105">
        <f t="shared" si="23"/>
        <v>2322.676683557675</v>
      </c>
      <c r="CU21" s="105">
        <f t="shared" si="15"/>
        <v>4043.5329026828272</v>
      </c>
      <c r="CV21" s="105">
        <f t="shared" si="16"/>
        <v>4040</v>
      </c>
      <c r="CW21" s="136">
        <f t="shared" si="17"/>
        <v>199.75</v>
      </c>
      <c r="CY21" s="107">
        <f t="shared" si="18"/>
        <v>5750.7485693494946</v>
      </c>
      <c r="DA21" s="182">
        <f t="shared" si="19"/>
        <v>6714.869586240502</v>
      </c>
    </row>
    <row r="22" spans="2:105" s="11" customFormat="1" ht="23.25" x14ac:dyDescent="0.35">
      <c r="B22" s="11">
        <v>2128.3049000000001</v>
      </c>
      <c r="C22" s="11">
        <v>20</v>
      </c>
      <c r="D22" s="86" t="s">
        <v>100</v>
      </c>
      <c r="E22" s="87">
        <v>799.39</v>
      </c>
      <c r="F22" s="88"/>
      <c r="G22" s="89"/>
      <c r="H22" s="89"/>
      <c r="I22" s="89"/>
      <c r="J22" s="89"/>
      <c r="K22" s="129">
        <f>'مارس 2022'!K22*107%</f>
        <v>2436.69628001</v>
      </c>
      <c r="L22" s="89"/>
      <c r="M22" s="91"/>
      <c r="N22" s="89"/>
      <c r="O22" s="89"/>
      <c r="P22" s="92">
        <f t="shared" si="4"/>
        <v>365.50444200149997</v>
      </c>
      <c r="Q22" s="130">
        <f>'مارس 2022'!Q22*110%</f>
        <v>155.63900000000001</v>
      </c>
      <c r="R22" s="89"/>
      <c r="S22" s="93"/>
      <c r="T22" s="93"/>
      <c r="U22" s="93">
        <v>91.24</v>
      </c>
      <c r="V22" s="93">
        <v>102.23</v>
      </c>
      <c r="W22" s="89">
        <v>120</v>
      </c>
      <c r="X22" s="89">
        <v>55.76</v>
      </c>
      <c r="Y22" s="89">
        <v>99.453500000000005</v>
      </c>
      <c r="Z22" s="92">
        <f t="shared" si="5"/>
        <v>127.698294</v>
      </c>
      <c r="AA22" s="22">
        <f>'مارس 2022'!K22*8%</f>
        <v>182.18289944</v>
      </c>
      <c r="AB22" s="89">
        <v>190</v>
      </c>
      <c r="AC22" s="93">
        <v>10</v>
      </c>
      <c r="AD22" s="89"/>
      <c r="AE22" s="89"/>
      <c r="AF22" s="92">
        <v>10</v>
      </c>
      <c r="AG22" s="89"/>
      <c r="AH22" s="89"/>
      <c r="AI22" s="89"/>
      <c r="AJ22" s="89"/>
      <c r="AK22" s="89">
        <f t="shared" si="20"/>
        <v>3946.4044154515</v>
      </c>
      <c r="AL22" s="94"/>
      <c r="AM22" s="94"/>
      <c r="AN22" s="94"/>
      <c r="AO22" s="94"/>
      <c r="AP22" s="94"/>
      <c r="AQ22" s="94"/>
      <c r="AR22" s="94"/>
      <c r="AS22" s="94"/>
      <c r="AT22" s="95">
        <v>18</v>
      </c>
      <c r="AU22" s="95">
        <v>18</v>
      </c>
      <c r="AV22" s="96">
        <v>748</v>
      </c>
      <c r="AW22" s="96"/>
      <c r="AX22" s="97">
        <v>142.26333333333329</v>
      </c>
      <c r="AY22" s="97"/>
      <c r="AZ22" s="97"/>
      <c r="BA22" s="97">
        <v>0.5</v>
      </c>
      <c r="BB22" s="97">
        <v>3</v>
      </c>
      <c r="BC22" s="97"/>
      <c r="BD22" s="97">
        <v>0</v>
      </c>
      <c r="BE22" s="97"/>
      <c r="BF22" s="97"/>
      <c r="BG22" s="98" t="str">
        <f t="shared" si="0"/>
        <v>0</v>
      </c>
      <c r="BH22" s="98" t="str">
        <f t="shared" si="0"/>
        <v>0</v>
      </c>
      <c r="BI22" s="97"/>
      <c r="BJ22" s="97"/>
      <c r="BK22" s="97"/>
      <c r="BL22" s="97"/>
      <c r="BM22" s="97"/>
      <c r="BN22" s="97"/>
      <c r="BO22" s="97"/>
      <c r="BP22" s="97"/>
      <c r="BQ22" s="19">
        <f t="shared" si="6"/>
        <v>1.7126304867250002</v>
      </c>
      <c r="BR22" s="97">
        <v>5</v>
      </c>
      <c r="BS22" s="97"/>
      <c r="BT22" s="99">
        <f t="shared" si="7"/>
        <v>900.47596382005827</v>
      </c>
      <c r="BU22" s="100">
        <f t="shared" si="8"/>
        <v>3045.9284516314419</v>
      </c>
      <c r="BV22" s="39">
        <f t="shared" si="9"/>
        <v>2924.0355360119997</v>
      </c>
      <c r="BW22" s="89"/>
      <c r="BX22" s="89"/>
      <c r="BY22" s="102" t="str">
        <f t="shared" si="10"/>
        <v>0</v>
      </c>
      <c r="BZ22" s="101">
        <f t="shared" si="11"/>
        <v>0</v>
      </c>
      <c r="CA22" s="101"/>
      <c r="CB22" s="101">
        <f t="shared" si="1"/>
        <v>0</v>
      </c>
      <c r="CC22" s="101"/>
      <c r="CD22" s="101"/>
      <c r="CE22" s="101">
        <f t="shared" si="2"/>
        <v>2924.0355360119997</v>
      </c>
      <c r="CF22" s="101">
        <f t="shared" si="12"/>
        <v>1462.0177680059999</v>
      </c>
      <c r="CG22" s="101"/>
      <c r="CH22" s="34" t="s">
        <v>175</v>
      </c>
      <c r="CI22" s="101">
        <f t="shared" si="3"/>
        <v>5969.9639876434412</v>
      </c>
      <c r="CJ22" s="100"/>
      <c r="CK22" s="133">
        <f t="shared" si="13"/>
        <v>0</v>
      </c>
      <c r="CL22" s="133">
        <f t="shared" si="14"/>
        <v>0</v>
      </c>
      <c r="CM22" s="103"/>
      <c r="CN22" s="103"/>
      <c r="CO22" s="103">
        <f t="shared" si="21"/>
        <v>5969.9639876434412</v>
      </c>
      <c r="CP22" s="104"/>
      <c r="CS22" s="59">
        <f t="shared" si="22"/>
        <v>6381.3309514635002</v>
      </c>
      <c r="CT22" s="105">
        <f t="shared" si="23"/>
        <v>2304.1026304867246</v>
      </c>
      <c r="CU22" s="105">
        <f t="shared" si="15"/>
        <v>4077.2283209767756</v>
      </c>
      <c r="CV22" s="105">
        <f t="shared" si="16"/>
        <v>4070</v>
      </c>
      <c r="CW22" s="136">
        <f t="shared" si="17"/>
        <v>204.25</v>
      </c>
      <c r="CY22" s="107">
        <f t="shared" si="18"/>
        <v>5765.7139876434412</v>
      </c>
      <c r="DA22" s="182">
        <f t="shared" si="19"/>
        <v>6714.8009514634996</v>
      </c>
    </row>
    <row r="23" spans="2:105" s="11" customFormat="1" ht="23.25" x14ac:dyDescent="0.35">
      <c r="B23" s="11">
        <v>1823.9005999999999</v>
      </c>
      <c r="C23" s="11">
        <v>21</v>
      </c>
      <c r="D23" s="86" t="s">
        <v>79</v>
      </c>
      <c r="E23" s="87">
        <v>681.76</v>
      </c>
      <c r="F23" s="88"/>
      <c r="G23" s="89"/>
      <c r="H23" s="89"/>
      <c r="I23" s="89"/>
      <c r="J23" s="89"/>
      <c r="K23" s="129">
        <f>'مارس 2022'!K23*107%</f>
        <v>2088.1837969400003</v>
      </c>
      <c r="L23" s="89"/>
      <c r="M23" s="91"/>
      <c r="N23" s="89"/>
      <c r="O23" s="89"/>
      <c r="P23" s="92">
        <f t="shared" si="4"/>
        <v>313.22756954100004</v>
      </c>
      <c r="Q23" s="130">
        <f>'مارس 2022'!Q23*110%</f>
        <v>155.63900000000001</v>
      </c>
      <c r="R23" s="89"/>
      <c r="S23" s="93"/>
      <c r="T23" s="93"/>
      <c r="U23" s="93">
        <v>84.55</v>
      </c>
      <c r="V23" s="93">
        <v>94.43</v>
      </c>
      <c r="W23" s="89">
        <v>112.84</v>
      </c>
      <c r="X23" s="89">
        <v>47.79</v>
      </c>
      <c r="Y23" s="89">
        <v>85.228999999999999</v>
      </c>
      <c r="Z23" s="92">
        <f t="shared" si="5"/>
        <v>109.43403599999999</v>
      </c>
      <c r="AA23" s="22">
        <f>'مارس 2022'!K23*8%</f>
        <v>156.12589136</v>
      </c>
      <c r="AB23" s="89">
        <v>190</v>
      </c>
      <c r="AC23" s="93">
        <v>8</v>
      </c>
      <c r="AD23" s="89"/>
      <c r="AE23" s="89"/>
      <c r="AF23" s="92">
        <v>10</v>
      </c>
      <c r="AG23" s="89"/>
      <c r="AH23" s="89"/>
      <c r="AI23" s="89"/>
      <c r="AJ23" s="89"/>
      <c r="AK23" s="89">
        <f t="shared" si="20"/>
        <v>3455.4492938410003</v>
      </c>
      <c r="AL23" s="94"/>
      <c r="AM23" s="94"/>
      <c r="AN23" s="94"/>
      <c r="AO23" s="94"/>
      <c r="AP23" s="94"/>
      <c r="AQ23" s="94"/>
      <c r="AR23" s="94"/>
      <c r="AS23" s="94"/>
      <c r="AT23" s="95">
        <v>18</v>
      </c>
      <c r="AU23" s="95">
        <v>18</v>
      </c>
      <c r="AV23" s="96">
        <v>649</v>
      </c>
      <c r="AW23" s="96"/>
      <c r="AX23" s="97">
        <v>144.87133333333327</v>
      </c>
      <c r="AY23" s="97"/>
      <c r="AZ23" s="97">
        <v>21.47</v>
      </c>
      <c r="BA23" s="97">
        <v>0.5</v>
      </c>
      <c r="BB23" s="97">
        <v>3</v>
      </c>
      <c r="BC23" s="97"/>
      <c r="BD23" s="97">
        <v>0</v>
      </c>
      <c r="BE23" s="97"/>
      <c r="BF23" s="97"/>
      <c r="BG23" s="98" t="str">
        <f t="shared" si="0"/>
        <v>0</v>
      </c>
      <c r="BH23" s="98" t="str">
        <f t="shared" si="0"/>
        <v>0</v>
      </c>
      <c r="BI23" s="97"/>
      <c r="BJ23" s="97"/>
      <c r="BK23" s="97"/>
      <c r="BL23" s="97"/>
      <c r="BM23" s="97"/>
      <c r="BN23" s="97"/>
      <c r="BO23" s="97"/>
      <c r="BP23" s="97"/>
      <c r="BQ23" s="19">
        <f t="shared" si="6"/>
        <v>1.4932913621500001</v>
      </c>
      <c r="BR23" s="97">
        <v>3</v>
      </c>
      <c r="BS23" s="97"/>
      <c r="BT23" s="99">
        <f t="shared" si="7"/>
        <v>823.33462469548328</v>
      </c>
      <c r="BU23" s="100">
        <f t="shared" si="8"/>
        <v>2632.1146691455169</v>
      </c>
      <c r="BV23" s="39">
        <f t="shared" si="9"/>
        <v>2505.8205563280003</v>
      </c>
      <c r="BW23" s="89"/>
      <c r="BX23" s="89"/>
      <c r="BY23" s="102" t="str">
        <f t="shared" si="10"/>
        <v>0</v>
      </c>
      <c r="BZ23" s="101">
        <f t="shared" si="11"/>
        <v>0</v>
      </c>
      <c r="CA23" s="101"/>
      <c r="CB23" s="101">
        <f t="shared" si="1"/>
        <v>0</v>
      </c>
      <c r="CC23" s="101"/>
      <c r="CD23" s="101"/>
      <c r="CE23" s="101">
        <f t="shared" si="2"/>
        <v>2505.8205563280003</v>
      </c>
      <c r="CF23" s="101">
        <f t="shared" si="12"/>
        <v>1252.9102781640001</v>
      </c>
      <c r="CG23" s="101"/>
      <c r="CH23" s="34" t="s">
        <v>175</v>
      </c>
      <c r="CI23" s="101">
        <f t="shared" si="3"/>
        <v>5137.9352254735168</v>
      </c>
      <c r="CJ23" s="100"/>
      <c r="CK23" s="133">
        <f t="shared" si="13"/>
        <v>0</v>
      </c>
      <c r="CL23" s="133">
        <f t="shared" si="14"/>
        <v>0</v>
      </c>
      <c r="CM23" s="103"/>
      <c r="CN23" s="103"/>
      <c r="CO23" s="103">
        <f t="shared" si="21"/>
        <v>5137.9352254735168</v>
      </c>
      <c r="CP23" s="104"/>
      <c r="CS23" s="59">
        <f t="shared" si="22"/>
        <v>5495.8108501690003</v>
      </c>
      <c r="CT23" s="105">
        <f t="shared" si="23"/>
        <v>2106.7232913621501</v>
      </c>
      <c r="CU23" s="105">
        <f t="shared" si="15"/>
        <v>3389.0875588068502</v>
      </c>
      <c r="CV23" s="105">
        <f t="shared" si="16"/>
        <v>3380</v>
      </c>
      <c r="CW23" s="136">
        <f t="shared" si="17"/>
        <v>119.25</v>
      </c>
      <c r="CY23" s="107">
        <f t="shared" si="18"/>
        <v>5018.6852254735168</v>
      </c>
      <c r="DA23" s="182">
        <f t="shared" si="19"/>
        <v>5805.630850169</v>
      </c>
    </row>
    <row r="24" spans="2:105" s="11" customFormat="1" ht="23.25" x14ac:dyDescent="0.35">
      <c r="B24" s="11">
        <v>1759.8076000000001</v>
      </c>
      <c r="C24" s="11">
        <v>22</v>
      </c>
      <c r="D24" s="86" t="s">
        <v>101</v>
      </c>
      <c r="E24" s="87">
        <v>650.36</v>
      </c>
      <c r="F24" s="88"/>
      <c r="G24" s="89"/>
      <c r="H24" s="89"/>
      <c r="I24" s="89"/>
      <c r="J24" s="89"/>
      <c r="K24" s="129">
        <f>'مارس 2022'!K24*107%</f>
        <v>2014.8037212400004</v>
      </c>
      <c r="L24" s="89"/>
      <c r="M24" s="91"/>
      <c r="N24" s="89"/>
      <c r="O24" s="89"/>
      <c r="P24" s="92">
        <f t="shared" si="4"/>
        <v>302.22055818600006</v>
      </c>
      <c r="Q24" s="130">
        <f>'مارس 2022'!Q24*110%</f>
        <v>155.63900000000001</v>
      </c>
      <c r="R24" s="89"/>
      <c r="S24" s="93"/>
      <c r="T24" s="93"/>
      <c r="U24" s="93">
        <v>75.91</v>
      </c>
      <c r="V24" s="93">
        <v>84.75</v>
      </c>
      <c r="W24" s="89">
        <v>101.7</v>
      </c>
      <c r="X24" s="89">
        <v>46.11</v>
      </c>
      <c r="Y24" s="89">
        <v>82.234000000000009</v>
      </c>
      <c r="Z24" s="92">
        <f t="shared" si="5"/>
        <v>105.58845600000001</v>
      </c>
      <c r="AA24" s="22">
        <f>'مارس 2022'!K24*8%</f>
        <v>150.63953056000003</v>
      </c>
      <c r="AB24" s="89">
        <v>190</v>
      </c>
      <c r="AC24" s="93">
        <v>10</v>
      </c>
      <c r="AD24" s="89"/>
      <c r="AE24" s="89"/>
      <c r="AF24" s="92">
        <v>10</v>
      </c>
      <c r="AG24" s="89"/>
      <c r="AH24" s="89"/>
      <c r="AI24" s="89"/>
      <c r="AJ24" s="89"/>
      <c r="AK24" s="89">
        <f t="shared" si="20"/>
        <v>3329.595265986</v>
      </c>
      <c r="AL24" s="94"/>
      <c r="AM24" s="94"/>
      <c r="AN24" s="94"/>
      <c r="AO24" s="94"/>
      <c r="AP24" s="94"/>
      <c r="AQ24" s="94"/>
      <c r="AR24" s="94"/>
      <c r="AS24" s="94"/>
      <c r="AT24" s="95">
        <v>18</v>
      </c>
      <c r="AU24" s="95">
        <v>18</v>
      </c>
      <c r="AV24" s="96">
        <v>627</v>
      </c>
      <c r="AW24" s="96"/>
      <c r="AX24" s="97">
        <v>139.80599999999993</v>
      </c>
      <c r="AY24" s="97"/>
      <c r="AZ24" s="97">
        <v>51.32</v>
      </c>
      <c r="BA24" s="97">
        <v>0.5</v>
      </c>
      <c r="BB24" s="97">
        <v>3</v>
      </c>
      <c r="BC24" s="97"/>
      <c r="BD24" s="97">
        <v>0</v>
      </c>
      <c r="BE24" s="97"/>
      <c r="BF24" s="97"/>
      <c r="BG24" s="98" t="str">
        <f t="shared" si="0"/>
        <v>0</v>
      </c>
      <c r="BH24" s="98" t="str">
        <f t="shared" si="0"/>
        <v>0</v>
      </c>
      <c r="BI24" s="97"/>
      <c r="BJ24" s="97"/>
      <c r="BK24" s="97"/>
      <c r="BL24" s="97"/>
      <c r="BM24" s="97"/>
      <c r="BN24" s="97"/>
      <c r="BO24" s="97"/>
      <c r="BP24" s="97"/>
      <c r="BQ24" s="19">
        <f t="shared" si="6"/>
        <v>1.4358678539</v>
      </c>
      <c r="BR24" s="97">
        <v>3</v>
      </c>
      <c r="BS24" s="97"/>
      <c r="BT24" s="99">
        <f t="shared" si="7"/>
        <v>826.06186785390003</v>
      </c>
      <c r="BU24" s="100">
        <f t="shared" si="8"/>
        <v>2503.5333981321</v>
      </c>
      <c r="BV24" s="39">
        <f t="shared" si="9"/>
        <v>2417.7644654880005</v>
      </c>
      <c r="BW24" s="89"/>
      <c r="BX24" s="89"/>
      <c r="BY24" s="102" t="str">
        <f t="shared" si="10"/>
        <v>0</v>
      </c>
      <c r="BZ24" s="101">
        <f t="shared" si="11"/>
        <v>0</v>
      </c>
      <c r="CA24" s="101"/>
      <c r="CB24" s="101">
        <f t="shared" si="1"/>
        <v>0</v>
      </c>
      <c r="CC24" s="101"/>
      <c r="CD24" s="101"/>
      <c r="CE24" s="101">
        <f t="shared" si="2"/>
        <v>2417.7644654880005</v>
      </c>
      <c r="CF24" s="101">
        <f t="shared" si="12"/>
        <v>1208.8822327440002</v>
      </c>
      <c r="CG24" s="101"/>
      <c r="CH24" s="34" t="s">
        <v>175</v>
      </c>
      <c r="CI24" s="101">
        <f t="shared" si="3"/>
        <v>4921.2978636201005</v>
      </c>
      <c r="CJ24" s="100"/>
      <c r="CK24" s="133">
        <f t="shared" si="13"/>
        <v>0</v>
      </c>
      <c r="CL24" s="133">
        <f t="shared" si="14"/>
        <v>0</v>
      </c>
      <c r="CM24" s="103"/>
      <c r="CN24" s="103"/>
      <c r="CO24" s="103">
        <f t="shared" si="21"/>
        <v>4921.2978636201005</v>
      </c>
      <c r="CP24" s="104"/>
      <c r="CS24" s="59">
        <f t="shared" si="22"/>
        <v>5309.3607314740002</v>
      </c>
      <c r="CT24" s="105">
        <f t="shared" si="23"/>
        <v>2083.1158678539</v>
      </c>
      <c r="CU24" s="105">
        <f t="shared" si="15"/>
        <v>3226.2448636201002</v>
      </c>
      <c r="CV24" s="105">
        <f t="shared" si="16"/>
        <v>3220</v>
      </c>
      <c r="CW24" s="136">
        <f t="shared" si="17"/>
        <v>103.25</v>
      </c>
      <c r="CY24" s="107">
        <f t="shared" si="18"/>
        <v>4818.0478636201005</v>
      </c>
      <c r="DA24" s="182">
        <f t="shared" si="19"/>
        <v>5591.7207314740008</v>
      </c>
    </row>
    <row r="25" spans="2:105" ht="23.25" x14ac:dyDescent="0.35">
      <c r="B25">
        <v>1579.5233000000001</v>
      </c>
      <c r="C25">
        <v>24</v>
      </c>
      <c r="D25" s="33" t="s">
        <v>102</v>
      </c>
      <c r="E25" s="28">
        <v>607.16</v>
      </c>
      <c r="F25" s="29"/>
      <c r="G25" s="27"/>
      <c r="H25" s="27"/>
      <c r="I25" s="27"/>
      <c r="J25" s="27"/>
      <c r="K25" s="129">
        <f>'مارس 2022'!K25*107%</f>
        <v>1808.3962261700003</v>
      </c>
      <c r="L25" s="27"/>
      <c r="M25" s="31"/>
      <c r="N25" s="27"/>
      <c r="O25" s="27"/>
      <c r="P25" s="22">
        <f t="shared" si="4"/>
        <v>271.25943392550005</v>
      </c>
      <c r="Q25" s="130">
        <f>'مارس 2022'!Q25*110%</f>
        <v>155.63900000000001</v>
      </c>
      <c r="R25" s="27"/>
      <c r="S25" s="30"/>
      <c r="T25" s="30"/>
      <c r="U25" s="30">
        <v>73.3</v>
      </c>
      <c r="V25" s="30">
        <v>81.83</v>
      </c>
      <c r="W25" s="27">
        <v>97.7</v>
      </c>
      <c r="X25" s="27">
        <v>41.38</v>
      </c>
      <c r="Y25" s="27">
        <v>73.8095</v>
      </c>
      <c r="Z25" s="22">
        <f t="shared" si="5"/>
        <v>94.771398000000005</v>
      </c>
      <c r="AA25" s="22">
        <f>'مارس 2022'!K25*8%</f>
        <v>135.20719448000003</v>
      </c>
      <c r="AB25" s="27">
        <v>200</v>
      </c>
      <c r="AC25" s="30">
        <v>10</v>
      </c>
      <c r="AD25" s="27"/>
      <c r="AE25" s="27"/>
      <c r="AF25" s="22">
        <v>10</v>
      </c>
      <c r="AG25" s="27"/>
      <c r="AH25" s="27"/>
      <c r="AI25" s="27"/>
      <c r="AJ25" s="27"/>
      <c r="AK25" s="27">
        <f t="shared" si="20"/>
        <v>3053.2927525755003</v>
      </c>
      <c r="AL25" s="16"/>
      <c r="AM25" s="16"/>
      <c r="AN25" s="16"/>
      <c r="AO25" s="16"/>
      <c r="AP25" s="16"/>
      <c r="AQ25" s="16"/>
      <c r="AR25" s="16"/>
      <c r="AS25" s="16"/>
      <c r="AT25" s="15">
        <v>22</v>
      </c>
      <c r="AU25" s="15">
        <v>17</v>
      </c>
      <c r="AV25" s="20">
        <v>561</v>
      </c>
      <c r="AW25" s="20"/>
      <c r="AX25" s="21">
        <v>97.333333333333329</v>
      </c>
      <c r="AY25" s="21"/>
      <c r="AZ25" s="21">
        <v>2.73</v>
      </c>
      <c r="BA25" s="21">
        <v>0.5</v>
      </c>
      <c r="BB25" s="21">
        <v>3</v>
      </c>
      <c r="BC25" s="21"/>
      <c r="BD25" s="21">
        <v>0</v>
      </c>
      <c r="BE25" s="21"/>
      <c r="BF25" s="21"/>
      <c r="BG25" s="18" t="str">
        <f t="shared" si="0"/>
        <v>0</v>
      </c>
      <c r="BH25" s="18">
        <f t="shared" si="0"/>
        <v>8.6466111111111115</v>
      </c>
      <c r="BI25" s="21"/>
      <c r="BJ25" s="21"/>
      <c r="BK25" s="21"/>
      <c r="BL25" s="21"/>
      <c r="BM25" s="21"/>
      <c r="BN25" s="21"/>
      <c r="BO25" s="21"/>
      <c r="BP25" s="21"/>
      <c r="BQ25" s="19">
        <f t="shared" si="6"/>
        <v>1.313197159325</v>
      </c>
      <c r="BR25" s="21">
        <v>3</v>
      </c>
      <c r="BS25" s="21"/>
      <c r="BT25" s="19">
        <f t="shared" si="7"/>
        <v>677.52314160376955</v>
      </c>
      <c r="BU25" s="35">
        <f t="shared" si="8"/>
        <v>2375.7696109717308</v>
      </c>
      <c r="BV25" s="39">
        <f t="shared" si="9"/>
        <v>2170.0754714040004</v>
      </c>
      <c r="BW25" s="38"/>
      <c r="BX25" s="38"/>
      <c r="BY25" s="37" t="str">
        <f t="shared" si="10"/>
        <v>0</v>
      </c>
      <c r="BZ25" s="39">
        <f t="shared" si="11"/>
        <v>0</v>
      </c>
      <c r="CA25" s="39"/>
      <c r="CB25" s="39">
        <f t="shared" si="1"/>
        <v>0</v>
      </c>
      <c r="CC25" s="39"/>
      <c r="CD25" s="39"/>
      <c r="CE25" s="34">
        <f t="shared" si="2"/>
        <v>2170.0754714040004</v>
      </c>
      <c r="CF25" s="34">
        <f t="shared" si="12"/>
        <v>1085.0377357020002</v>
      </c>
      <c r="CG25" s="34"/>
      <c r="CH25" s="34" t="s">
        <v>175</v>
      </c>
      <c r="CI25" s="34">
        <f t="shared" si="3"/>
        <v>4545.8450823757312</v>
      </c>
      <c r="CJ25" s="43"/>
      <c r="CK25" s="133">
        <f t="shared" si="13"/>
        <v>0</v>
      </c>
      <c r="CL25" s="133">
        <f t="shared" si="14"/>
        <v>0</v>
      </c>
      <c r="CM25" s="44"/>
      <c r="CN25" s="44"/>
      <c r="CO25" s="40">
        <f t="shared" si="21"/>
        <v>4545.8450823757312</v>
      </c>
      <c r="CP25" s="1"/>
      <c r="CS25" s="59">
        <f t="shared" si="22"/>
        <v>4794.8992239795007</v>
      </c>
      <c r="CT25" s="59">
        <f t="shared" si="23"/>
        <v>1925.2031971593249</v>
      </c>
      <c r="CU25" s="59">
        <f t="shared" si="15"/>
        <v>2869.6960268201756</v>
      </c>
      <c r="CV25" s="59">
        <f t="shared" si="16"/>
        <v>2860</v>
      </c>
      <c r="CW25" s="136">
        <f t="shared" si="17"/>
        <v>67.25</v>
      </c>
      <c r="CY25" s="63">
        <f t="shared" si="18"/>
        <v>4478.5950823757312</v>
      </c>
      <c r="DA25" s="182">
        <f t="shared" si="19"/>
        <v>5067.7292239795006</v>
      </c>
    </row>
    <row r="26" spans="2:105" s="11" customFormat="1" ht="23.25" x14ac:dyDescent="0.35">
      <c r="B26" s="11">
        <v>1524.3326999999999</v>
      </c>
      <c r="C26" s="11">
        <v>25</v>
      </c>
      <c r="D26" s="86" t="s">
        <v>103</v>
      </c>
      <c r="E26" s="87">
        <v>587.47</v>
      </c>
      <c r="F26" s="88"/>
      <c r="G26" s="89"/>
      <c r="H26" s="89"/>
      <c r="I26" s="89"/>
      <c r="J26" s="89"/>
      <c r="K26" s="129">
        <f>'مارس 2022'!K26*107%</f>
        <v>1745.20850823</v>
      </c>
      <c r="L26" s="89"/>
      <c r="M26" s="91"/>
      <c r="N26" s="89"/>
      <c r="O26" s="89"/>
      <c r="P26" s="92">
        <f t="shared" si="4"/>
        <v>261.78127623450001</v>
      </c>
      <c r="Q26" s="130">
        <f>'مارس 2022'!Q26*110%</f>
        <v>155.63900000000001</v>
      </c>
      <c r="R26" s="89"/>
      <c r="S26" s="93"/>
      <c r="T26" s="93"/>
      <c r="U26" s="93">
        <v>70.760000000000005</v>
      </c>
      <c r="V26" s="93">
        <v>78.989999999999995</v>
      </c>
      <c r="W26" s="89">
        <v>94.28</v>
      </c>
      <c r="X26" s="89">
        <v>39.94</v>
      </c>
      <c r="Y26" s="89">
        <v>71.230499999999992</v>
      </c>
      <c r="Z26" s="92">
        <f t="shared" si="5"/>
        <v>91.45996199999999</v>
      </c>
      <c r="AA26" s="22">
        <f>'مارس 2022'!K26*8%</f>
        <v>130.48287912000001</v>
      </c>
      <c r="AB26" s="89">
        <v>200</v>
      </c>
      <c r="AC26" s="93">
        <v>10</v>
      </c>
      <c r="AD26" s="89"/>
      <c r="AE26" s="89"/>
      <c r="AF26" s="92">
        <v>10</v>
      </c>
      <c r="AG26" s="89"/>
      <c r="AH26" s="89"/>
      <c r="AI26" s="89"/>
      <c r="AJ26" s="89"/>
      <c r="AK26" s="89">
        <f t="shared" si="20"/>
        <v>2959.7721255844999</v>
      </c>
      <c r="AL26" s="94"/>
      <c r="AM26" s="94"/>
      <c r="AN26" s="94"/>
      <c r="AO26" s="94"/>
      <c r="AP26" s="94"/>
      <c r="AQ26" s="94"/>
      <c r="AR26" s="94"/>
      <c r="AS26" s="94"/>
      <c r="AT26" s="95">
        <v>2</v>
      </c>
      <c r="AU26" s="95">
        <v>2</v>
      </c>
      <c r="AV26" s="96">
        <v>550</v>
      </c>
      <c r="AW26" s="96"/>
      <c r="AX26" s="97">
        <v>78.5</v>
      </c>
      <c r="AY26" s="97"/>
      <c r="AZ26" s="97"/>
      <c r="BA26" s="97">
        <v>0.5</v>
      </c>
      <c r="BB26" s="97">
        <v>3</v>
      </c>
      <c r="BC26" s="97"/>
      <c r="BD26" s="97">
        <v>0</v>
      </c>
      <c r="BE26" s="97"/>
      <c r="BF26" s="97"/>
      <c r="BG26" s="98">
        <f t="shared" si="0"/>
        <v>232.69446776400002</v>
      </c>
      <c r="BH26" s="98">
        <f t="shared" si="0"/>
        <v>138.34577777777778</v>
      </c>
      <c r="BI26" s="97"/>
      <c r="BJ26" s="97"/>
      <c r="BK26" s="97"/>
      <c r="BL26" s="97"/>
      <c r="BM26" s="97"/>
      <c r="BN26" s="97"/>
      <c r="BO26" s="97"/>
      <c r="BP26" s="97"/>
      <c r="BQ26" s="19">
        <f t="shared" si="6"/>
        <v>1.2711759246750001</v>
      </c>
      <c r="BR26" s="97">
        <v>3</v>
      </c>
      <c r="BS26" s="97"/>
      <c r="BT26" s="99">
        <f t="shared" si="7"/>
        <v>1007.3114214664529</v>
      </c>
      <c r="BU26" s="100">
        <f t="shared" si="8"/>
        <v>1952.460704118047</v>
      </c>
      <c r="BV26" s="39">
        <f t="shared" si="9"/>
        <v>2094.2502098760001</v>
      </c>
      <c r="BW26" s="89"/>
      <c r="BX26" s="89"/>
      <c r="BY26" s="102" t="str">
        <f t="shared" si="10"/>
        <v>0</v>
      </c>
      <c r="BZ26" s="101">
        <f t="shared" si="11"/>
        <v>0</v>
      </c>
      <c r="CA26" s="101"/>
      <c r="CB26" s="101">
        <f t="shared" si="1"/>
        <v>0</v>
      </c>
      <c r="CC26" s="101"/>
      <c r="CD26" s="101"/>
      <c r="CE26" s="101">
        <f t="shared" si="2"/>
        <v>2094.2502098760001</v>
      </c>
      <c r="CF26" s="101">
        <f t="shared" si="12"/>
        <v>1047.125104938</v>
      </c>
      <c r="CG26" s="101"/>
      <c r="CH26" s="34" t="s">
        <v>175</v>
      </c>
      <c r="CI26" s="101">
        <f t="shared" si="3"/>
        <v>4046.7109139940471</v>
      </c>
      <c r="CJ26" s="100"/>
      <c r="CK26" s="133">
        <f t="shared" si="13"/>
        <v>0</v>
      </c>
      <c r="CL26" s="133">
        <f t="shared" si="14"/>
        <v>0</v>
      </c>
      <c r="CM26" s="103"/>
      <c r="CN26" s="103"/>
      <c r="CO26" s="103">
        <f t="shared" si="21"/>
        <v>4046.7109139940471</v>
      </c>
      <c r="CP26" s="104"/>
      <c r="CS26" s="59">
        <f t="shared" si="22"/>
        <v>4634.3533354605006</v>
      </c>
      <c r="CT26" s="105">
        <f t="shared" si="23"/>
        <v>2124.4356436886751</v>
      </c>
      <c r="CU26" s="105">
        <f t="shared" si="15"/>
        <v>2509.9176917718255</v>
      </c>
      <c r="CV26" s="105">
        <f t="shared" si="16"/>
        <v>2500</v>
      </c>
      <c r="CW26" s="136">
        <f t="shared" si="17"/>
        <v>31.25</v>
      </c>
      <c r="CY26" s="107">
        <f t="shared" si="18"/>
        <v>4015.4609139940471</v>
      </c>
      <c r="DA26" s="182">
        <f t="shared" si="19"/>
        <v>4898.3833354604994</v>
      </c>
    </row>
    <row r="27" spans="2:105" s="11" customFormat="1" ht="23.25" x14ac:dyDescent="0.35">
      <c r="B27" s="11">
        <v>1599.0080000000003</v>
      </c>
      <c r="C27" s="11">
        <v>26</v>
      </c>
      <c r="D27" s="86" t="s">
        <v>104</v>
      </c>
      <c r="E27" s="87">
        <v>615.34</v>
      </c>
      <c r="F27" s="88"/>
      <c r="G27" s="89"/>
      <c r="H27" s="89"/>
      <c r="I27" s="89"/>
      <c r="J27" s="89"/>
      <c r="K27" s="129">
        <f>'مارس 2022'!K27*107%</f>
        <v>1830.7042592000005</v>
      </c>
      <c r="L27" s="89"/>
      <c r="M27" s="91"/>
      <c r="N27" s="89"/>
      <c r="O27" s="89"/>
      <c r="P27" s="92">
        <f t="shared" si="4"/>
        <v>274.60563888000007</v>
      </c>
      <c r="Q27" s="130">
        <f>'مارس 2022'!Q27*110%</f>
        <v>155.63900000000001</v>
      </c>
      <c r="R27" s="89"/>
      <c r="S27" s="93"/>
      <c r="T27" s="93"/>
      <c r="U27" s="93">
        <v>70.760000000000005</v>
      </c>
      <c r="V27" s="93">
        <v>78.989999999999995</v>
      </c>
      <c r="W27" s="89">
        <v>98.94</v>
      </c>
      <c r="X27" s="89">
        <v>41.89</v>
      </c>
      <c r="Y27" s="89">
        <v>74.720000000000013</v>
      </c>
      <c r="Z27" s="92">
        <f t="shared" si="5"/>
        <v>95.940480000000008</v>
      </c>
      <c r="AA27" s="22">
        <f>'مارس 2022'!K27*8%</f>
        <v>136.87508480000002</v>
      </c>
      <c r="AB27" s="89">
        <v>190</v>
      </c>
      <c r="AC27" s="93">
        <v>10</v>
      </c>
      <c r="AD27" s="89"/>
      <c r="AE27" s="89"/>
      <c r="AF27" s="92">
        <v>10</v>
      </c>
      <c r="AG27" s="89"/>
      <c r="AH27" s="89"/>
      <c r="AI27" s="89"/>
      <c r="AJ27" s="89"/>
      <c r="AK27" s="89">
        <f t="shared" si="20"/>
        <v>3069.0644628800005</v>
      </c>
      <c r="AL27" s="94"/>
      <c r="AM27" s="94"/>
      <c r="AN27" s="94"/>
      <c r="AO27" s="94"/>
      <c r="AP27" s="94"/>
      <c r="AQ27" s="94"/>
      <c r="AR27" s="94"/>
      <c r="AS27" s="94"/>
      <c r="AT27" s="95">
        <v>18</v>
      </c>
      <c r="AU27" s="95">
        <v>18</v>
      </c>
      <c r="AV27" s="96">
        <v>572</v>
      </c>
      <c r="AW27" s="96"/>
      <c r="AX27" s="97">
        <v>107.16666666666667</v>
      </c>
      <c r="AY27" s="97"/>
      <c r="AZ27" s="97"/>
      <c r="BA27" s="97">
        <v>0.5</v>
      </c>
      <c r="BB27" s="97">
        <v>3</v>
      </c>
      <c r="BC27" s="97"/>
      <c r="BD27" s="97">
        <v>0</v>
      </c>
      <c r="BE27" s="97"/>
      <c r="BF27" s="97"/>
      <c r="BG27" s="98" t="str">
        <f t="shared" si="0"/>
        <v>0</v>
      </c>
      <c r="BH27" s="98" t="str">
        <f t="shared" si="0"/>
        <v>0</v>
      </c>
      <c r="BI27" s="97"/>
      <c r="BJ27" s="97"/>
      <c r="BK27" s="97"/>
      <c r="BL27" s="97"/>
      <c r="BM27" s="97"/>
      <c r="BN27" s="97"/>
      <c r="BO27" s="97"/>
      <c r="BP27" s="97"/>
      <c r="BQ27" s="19">
        <f t="shared" si="6"/>
        <v>1.3194099120000002</v>
      </c>
      <c r="BR27" s="97"/>
      <c r="BS27" s="97"/>
      <c r="BT27" s="99">
        <f t="shared" si="7"/>
        <v>683.9860765786666</v>
      </c>
      <c r="BU27" s="100">
        <f t="shared" si="8"/>
        <v>2385.0783863013339</v>
      </c>
      <c r="BV27" s="39">
        <f t="shared" si="9"/>
        <v>2196.8451110400006</v>
      </c>
      <c r="BW27" s="89"/>
      <c r="BX27" s="89"/>
      <c r="BY27" s="102" t="str">
        <f t="shared" si="10"/>
        <v>0</v>
      </c>
      <c r="BZ27" s="101">
        <f t="shared" si="11"/>
        <v>0</v>
      </c>
      <c r="CA27" s="101"/>
      <c r="CB27" s="101">
        <f t="shared" si="1"/>
        <v>0</v>
      </c>
      <c r="CC27" s="101"/>
      <c r="CD27" s="101"/>
      <c r="CE27" s="101">
        <f t="shared" si="2"/>
        <v>2196.8451110400006</v>
      </c>
      <c r="CF27" s="101">
        <f t="shared" si="12"/>
        <v>1098.4225555200003</v>
      </c>
      <c r="CG27" s="101"/>
      <c r="CH27" s="34" t="s">
        <v>175</v>
      </c>
      <c r="CI27" s="101">
        <f t="shared" si="3"/>
        <v>4581.923497341335</v>
      </c>
      <c r="CJ27" s="100"/>
      <c r="CK27" s="133">
        <f t="shared" si="13"/>
        <v>0</v>
      </c>
      <c r="CL27" s="133">
        <f t="shared" si="14"/>
        <v>0</v>
      </c>
      <c r="CM27" s="103"/>
      <c r="CN27" s="103"/>
      <c r="CO27" s="103">
        <f t="shared" si="21"/>
        <v>4581.923497341335</v>
      </c>
      <c r="CP27" s="104"/>
      <c r="CS27" s="59">
        <f t="shared" si="22"/>
        <v>4841.5805739200005</v>
      </c>
      <c r="CT27" s="105">
        <f t="shared" si="23"/>
        <v>1938.6594099120002</v>
      </c>
      <c r="CU27" s="105">
        <f t="shared" si="15"/>
        <v>2902.9211640080002</v>
      </c>
      <c r="CV27" s="105">
        <f t="shared" si="16"/>
        <v>2900</v>
      </c>
      <c r="CW27" s="136">
        <f t="shared" si="17"/>
        <v>71.25</v>
      </c>
      <c r="CY27" s="107">
        <f t="shared" si="18"/>
        <v>4510.673497341335</v>
      </c>
      <c r="DA27" s="182">
        <f t="shared" si="19"/>
        <v>5110.270573920001</v>
      </c>
    </row>
    <row r="28" spans="2:105" ht="23.25" x14ac:dyDescent="0.35">
      <c r="B28">
        <v>1210.384</v>
      </c>
      <c r="C28">
        <v>27</v>
      </c>
      <c r="D28" s="33" t="s">
        <v>80</v>
      </c>
      <c r="E28" s="28">
        <v>477.64</v>
      </c>
      <c r="F28" s="29"/>
      <c r="G28" s="27"/>
      <c r="H28" s="27"/>
      <c r="I28" s="27"/>
      <c r="J28" s="27"/>
      <c r="K28" s="129">
        <f>'مارس 2022'!K28*107%</f>
        <v>1385.7686416000004</v>
      </c>
      <c r="L28" s="27"/>
      <c r="M28" s="31"/>
      <c r="N28" s="27"/>
      <c r="O28" s="27"/>
      <c r="P28" s="22">
        <f t="shared" si="4"/>
        <v>207.86529624000005</v>
      </c>
      <c r="Q28" s="130">
        <f>'مارس 2022'!Q28*110%</f>
        <v>155.63900000000001</v>
      </c>
      <c r="R28" s="27"/>
      <c r="S28" s="30"/>
      <c r="T28" s="30"/>
      <c r="U28" s="30">
        <v>52.68</v>
      </c>
      <c r="V28" s="30">
        <v>58.73</v>
      </c>
      <c r="W28" s="27">
        <v>75.069999999999993</v>
      </c>
      <c r="X28" s="27">
        <v>31.71</v>
      </c>
      <c r="Y28" s="27">
        <v>56.56</v>
      </c>
      <c r="Z28" s="22">
        <f t="shared" si="5"/>
        <v>72.623040000000003</v>
      </c>
      <c r="AA28" s="22">
        <f>'مارس 2022'!K28*8%</f>
        <v>103.60887040000001</v>
      </c>
      <c r="AB28" s="27">
        <v>200</v>
      </c>
      <c r="AC28" s="30">
        <v>10</v>
      </c>
      <c r="AD28" s="27"/>
      <c r="AE28" s="27"/>
      <c r="AF28" s="22">
        <v>10</v>
      </c>
      <c r="AG28" s="27"/>
      <c r="AH28" s="27"/>
      <c r="AI28" s="27"/>
      <c r="AJ28" s="27"/>
      <c r="AK28" s="27">
        <f t="shared" si="20"/>
        <v>2420.2548482400002</v>
      </c>
      <c r="AL28" s="16"/>
      <c r="AM28" s="16"/>
      <c r="AN28" s="16"/>
      <c r="AO28" s="16"/>
      <c r="AP28" s="16"/>
      <c r="AQ28" s="16"/>
      <c r="AR28" s="16"/>
      <c r="AS28" s="16"/>
      <c r="AT28" s="15">
        <v>23</v>
      </c>
      <c r="AU28" s="15">
        <v>18</v>
      </c>
      <c r="AV28" s="20">
        <v>440</v>
      </c>
      <c r="AW28" s="20"/>
      <c r="AX28" s="21">
        <v>32.958333333333336</v>
      </c>
      <c r="AY28" s="21"/>
      <c r="AZ28" s="21"/>
      <c r="BA28" s="21">
        <v>0.5</v>
      </c>
      <c r="BB28" s="21">
        <v>3</v>
      </c>
      <c r="BC28" s="21"/>
      <c r="BD28" s="21">
        <v>0</v>
      </c>
      <c r="BE28" s="21"/>
      <c r="BF28" s="21"/>
      <c r="BG28" s="18" t="str">
        <f t="shared" si="0"/>
        <v>0</v>
      </c>
      <c r="BH28" s="18" t="str">
        <f t="shared" si="0"/>
        <v>0</v>
      </c>
      <c r="BI28" s="21"/>
      <c r="BJ28" s="21"/>
      <c r="BK28" s="21"/>
      <c r="BL28" s="21"/>
      <c r="BM28" s="21"/>
      <c r="BN28" s="21"/>
      <c r="BO28" s="21"/>
      <c r="BP28" s="21"/>
      <c r="BQ28" s="19">
        <f t="shared" si="6"/>
        <v>1.0283752760000002</v>
      </c>
      <c r="BR28" s="21">
        <v>3</v>
      </c>
      <c r="BS28" s="21"/>
      <c r="BT28" s="19">
        <f t="shared" si="7"/>
        <v>480.48670860933333</v>
      </c>
      <c r="BU28" s="35">
        <f t="shared" si="8"/>
        <v>1939.7681396306668</v>
      </c>
      <c r="BV28" s="39">
        <f t="shared" si="9"/>
        <v>1662.9223699200004</v>
      </c>
      <c r="BW28" s="38"/>
      <c r="BX28" s="38"/>
      <c r="BY28" s="37" t="str">
        <f t="shared" si="10"/>
        <v>0</v>
      </c>
      <c r="BZ28" s="39">
        <f t="shared" si="11"/>
        <v>0</v>
      </c>
      <c r="CA28" s="39"/>
      <c r="CB28" s="39">
        <f t="shared" si="1"/>
        <v>0</v>
      </c>
      <c r="CC28" s="39"/>
      <c r="CD28" s="39"/>
      <c r="CE28" s="34">
        <f t="shared" si="2"/>
        <v>1662.9223699200004</v>
      </c>
      <c r="CF28" s="34">
        <f t="shared" si="12"/>
        <v>831.4611849600002</v>
      </c>
      <c r="CG28" s="34"/>
      <c r="CH28" s="34" t="s">
        <v>175</v>
      </c>
      <c r="CI28" s="34">
        <f t="shared" si="3"/>
        <v>3602.6905095506672</v>
      </c>
      <c r="CJ28" s="43"/>
      <c r="CK28" s="133">
        <f t="shared" si="13"/>
        <v>0</v>
      </c>
      <c r="CL28" s="133">
        <f t="shared" si="14"/>
        <v>0</v>
      </c>
      <c r="CM28" s="44"/>
      <c r="CN28" s="44"/>
      <c r="CO28" s="40">
        <f t="shared" si="21"/>
        <v>3602.6905095506672</v>
      </c>
      <c r="CP28" s="1"/>
      <c r="CS28" s="59">
        <f t="shared" si="22"/>
        <v>3721.0582181600012</v>
      </c>
      <c r="CT28" s="59">
        <f t="shared" si="23"/>
        <v>1671.668375276</v>
      </c>
      <c r="CU28" s="59">
        <f t="shared" si="15"/>
        <v>2049.3898428840012</v>
      </c>
      <c r="CV28" s="59">
        <f t="shared" si="16"/>
        <v>2040</v>
      </c>
      <c r="CW28" s="136">
        <f t="shared" si="17"/>
        <v>19.75</v>
      </c>
      <c r="CY28" s="63">
        <f t="shared" si="18"/>
        <v>3582.9405095506672</v>
      </c>
      <c r="DA28" s="182">
        <f t="shared" si="19"/>
        <v>3927.5382181600007</v>
      </c>
    </row>
    <row r="29" spans="2:105" ht="23.25" x14ac:dyDescent="0.35">
      <c r="B29">
        <v>1156.7556</v>
      </c>
      <c r="C29">
        <v>28</v>
      </c>
      <c r="D29" s="33" t="s">
        <v>105</v>
      </c>
      <c r="E29" s="28">
        <v>467.95</v>
      </c>
      <c r="F29" s="29"/>
      <c r="G29" s="27"/>
      <c r="H29" s="27"/>
      <c r="I29" s="27"/>
      <c r="J29" s="27"/>
      <c r="K29" s="129">
        <f>'مارس 2022'!K29*107%</f>
        <v>1324.3694864399999</v>
      </c>
      <c r="L29" s="27"/>
      <c r="M29" s="31"/>
      <c r="N29" s="27"/>
      <c r="O29" s="27"/>
      <c r="P29" s="22">
        <f t="shared" si="4"/>
        <v>198.65542296599997</v>
      </c>
      <c r="Q29" s="130">
        <f>'مارس 2022'!Q29*110%</f>
        <v>155.63900000000001</v>
      </c>
      <c r="R29" s="27"/>
      <c r="S29" s="30"/>
      <c r="T29" s="30"/>
      <c r="U29" s="30">
        <v>50.38</v>
      </c>
      <c r="V29" s="30">
        <v>56.28</v>
      </c>
      <c r="W29" s="27">
        <v>71.790000000000006</v>
      </c>
      <c r="X29" s="27">
        <v>30.31</v>
      </c>
      <c r="Y29" s="27">
        <v>54.054000000000002</v>
      </c>
      <c r="Z29" s="22">
        <f t="shared" si="5"/>
        <v>69.405335999999991</v>
      </c>
      <c r="AA29" s="22">
        <f>'مارس 2022'!K29*8%</f>
        <v>99.018279359999994</v>
      </c>
      <c r="AB29" s="27">
        <v>200</v>
      </c>
      <c r="AC29" s="30">
        <v>6</v>
      </c>
      <c r="AD29" s="27"/>
      <c r="AE29" s="27"/>
      <c r="AF29" s="22">
        <v>10</v>
      </c>
      <c r="AG29" s="27"/>
      <c r="AH29" s="27"/>
      <c r="AI29" s="27"/>
      <c r="AJ29" s="27"/>
      <c r="AK29" s="27">
        <f t="shared" si="20"/>
        <v>2325.9015247660004</v>
      </c>
      <c r="AL29" s="16"/>
      <c r="AM29" s="16"/>
      <c r="AN29" s="16"/>
      <c r="AO29" s="16"/>
      <c r="AP29" s="16"/>
      <c r="AQ29" s="16"/>
      <c r="AR29" s="16"/>
      <c r="AS29" s="16"/>
      <c r="AT29" s="15">
        <v>23</v>
      </c>
      <c r="AU29" s="15">
        <v>18</v>
      </c>
      <c r="AV29" s="20">
        <v>407</v>
      </c>
      <c r="AW29" s="20"/>
      <c r="AX29" s="21">
        <v>21.416666666666668</v>
      </c>
      <c r="AY29" s="21"/>
      <c r="AZ29" s="21"/>
      <c r="BA29" s="21">
        <v>0.5</v>
      </c>
      <c r="BB29" s="21">
        <v>3</v>
      </c>
      <c r="BC29" s="21"/>
      <c r="BD29" s="21">
        <v>0</v>
      </c>
      <c r="BE29" s="21"/>
      <c r="BF29" s="21"/>
      <c r="BG29" s="18" t="str">
        <f t="shared" si="0"/>
        <v>0</v>
      </c>
      <c r="BH29" s="18" t="str">
        <f t="shared" si="0"/>
        <v>0</v>
      </c>
      <c r="BI29" s="21"/>
      <c r="BJ29" s="21"/>
      <c r="BK29" s="21"/>
      <c r="BL29" s="21"/>
      <c r="BM29" s="21"/>
      <c r="BN29" s="21"/>
      <c r="BO29" s="21"/>
      <c r="BP29" s="21"/>
      <c r="BQ29" s="19">
        <f t="shared" si="6"/>
        <v>0.98580355090000027</v>
      </c>
      <c r="BR29" s="21">
        <v>3</v>
      </c>
      <c r="BS29" s="21"/>
      <c r="BT29" s="19">
        <f t="shared" si="7"/>
        <v>435.9024702175667</v>
      </c>
      <c r="BU29" s="35">
        <f t="shared" si="8"/>
        <v>1889.9990545484338</v>
      </c>
      <c r="BV29" s="39">
        <f t="shared" si="9"/>
        <v>1589.2433837279998</v>
      </c>
      <c r="BW29" s="38"/>
      <c r="BX29" s="38"/>
      <c r="BY29" s="37" t="str">
        <f t="shared" si="10"/>
        <v>0</v>
      </c>
      <c r="BZ29" s="39">
        <f t="shared" si="11"/>
        <v>0</v>
      </c>
      <c r="CA29" s="39"/>
      <c r="CB29" s="39">
        <f>BV29*CA29</f>
        <v>0</v>
      </c>
      <c r="CC29" s="39"/>
      <c r="CD29" s="39"/>
      <c r="CE29" s="34">
        <f>BV29-BW29-BZ29-CB29-CC29-CD29</f>
        <v>1589.2433837279998</v>
      </c>
      <c r="CF29" s="34">
        <f t="shared" si="12"/>
        <v>794.6216918639999</v>
      </c>
      <c r="CG29" s="34"/>
      <c r="CH29" s="34" t="s">
        <v>175</v>
      </c>
      <c r="CI29" s="34">
        <f t="shared" si="3"/>
        <v>3479.2424382764339</v>
      </c>
      <c r="CJ29" s="43"/>
      <c r="CK29" s="133">
        <f t="shared" si="13"/>
        <v>0</v>
      </c>
      <c r="CL29" s="133">
        <f t="shared" si="14"/>
        <v>0</v>
      </c>
      <c r="CM29" s="44"/>
      <c r="CN29" s="44"/>
      <c r="CO29" s="40">
        <f t="shared" si="21"/>
        <v>3479.2424382764339</v>
      </c>
      <c r="CP29" s="1"/>
      <c r="CS29" s="59">
        <f t="shared" si="22"/>
        <v>3565.0559084939996</v>
      </c>
      <c r="CT29" s="59">
        <f t="shared" si="23"/>
        <v>1628.9358035508999</v>
      </c>
      <c r="CU29" s="59">
        <f t="shared" si="15"/>
        <v>1936.1201049430997</v>
      </c>
      <c r="CV29" s="59">
        <f t="shared" si="16"/>
        <v>1930</v>
      </c>
      <c r="CW29" s="136">
        <f t="shared" si="17"/>
        <v>17</v>
      </c>
      <c r="CY29" s="63">
        <f t="shared" si="18"/>
        <v>3462.2424382764339</v>
      </c>
      <c r="DA29" s="182">
        <f t="shared" si="19"/>
        <v>3759.5059084940003</v>
      </c>
    </row>
    <row r="30" spans="2:105" ht="23.25" x14ac:dyDescent="0.35">
      <c r="B30">
        <v>1140.7163</v>
      </c>
      <c r="C30">
        <v>29</v>
      </c>
      <c r="D30" s="33" t="s">
        <v>106</v>
      </c>
      <c r="E30" s="28">
        <v>457.64</v>
      </c>
      <c r="F30" s="29"/>
      <c r="G30" s="27"/>
      <c r="H30" s="27"/>
      <c r="I30" s="27"/>
      <c r="J30" s="27"/>
      <c r="K30" s="129">
        <f>'مارس 2022'!K30*107%</f>
        <v>1306.0060918700003</v>
      </c>
      <c r="L30" s="27"/>
      <c r="M30" s="31"/>
      <c r="N30" s="27"/>
      <c r="O30" s="27"/>
      <c r="P30" s="22">
        <f t="shared" si="4"/>
        <v>195.90091378050005</v>
      </c>
      <c r="Q30" s="130">
        <f>'مارس 2022'!Q30*110%</f>
        <v>155.63900000000001</v>
      </c>
      <c r="R30" s="27"/>
      <c r="S30" s="30"/>
      <c r="T30" s="30"/>
      <c r="U30" s="30">
        <v>49.69</v>
      </c>
      <c r="V30" s="30">
        <v>55.38</v>
      </c>
      <c r="W30" s="27">
        <v>70.73</v>
      </c>
      <c r="X30" s="27">
        <v>29.89</v>
      </c>
      <c r="Y30" s="27">
        <v>53.304499999999997</v>
      </c>
      <c r="Z30" s="22">
        <f t="shared" si="5"/>
        <v>68.442977999999997</v>
      </c>
      <c r="AA30" s="22">
        <f>'مارس 2022'!K30*8%</f>
        <v>97.64531528000002</v>
      </c>
      <c r="AB30" s="27">
        <v>200</v>
      </c>
      <c r="AC30" s="30">
        <v>10</v>
      </c>
      <c r="AD30" s="27"/>
      <c r="AE30" s="27"/>
      <c r="AF30" s="22">
        <v>10</v>
      </c>
      <c r="AG30" s="27"/>
      <c r="AH30" s="27"/>
      <c r="AI30" s="27"/>
      <c r="AJ30" s="27"/>
      <c r="AK30" s="27">
        <f t="shared" si="20"/>
        <v>2302.6287989305006</v>
      </c>
      <c r="AL30" s="16"/>
      <c r="AM30" s="16"/>
      <c r="AN30" s="16"/>
      <c r="AO30" s="16"/>
      <c r="AP30" s="16"/>
      <c r="AQ30" s="16"/>
      <c r="AR30" s="16"/>
      <c r="AS30" s="16"/>
      <c r="AT30" s="15">
        <v>21</v>
      </c>
      <c r="AU30" s="15">
        <v>16</v>
      </c>
      <c r="AV30" s="20">
        <v>418</v>
      </c>
      <c r="AW30" s="20"/>
      <c r="AX30" s="21">
        <v>25.708333333333332</v>
      </c>
      <c r="AY30" s="21"/>
      <c r="AZ30" s="21"/>
      <c r="BA30" s="21">
        <v>0.5</v>
      </c>
      <c r="BB30" s="21">
        <v>3</v>
      </c>
      <c r="BC30" s="21"/>
      <c r="BD30" s="21">
        <v>0</v>
      </c>
      <c r="BE30" s="21"/>
      <c r="BF30" s="21"/>
      <c r="BG30" s="18" t="str">
        <f t="shared" si="0"/>
        <v>0</v>
      </c>
      <c r="BH30" s="18">
        <f t="shared" si="0"/>
        <v>17.293222222222223</v>
      </c>
      <c r="BI30" s="21"/>
      <c r="BJ30" s="21"/>
      <c r="BK30" s="21"/>
      <c r="BL30" s="21"/>
      <c r="BM30" s="21"/>
      <c r="BN30" s="21"/>
      <c r="BO30" s="21"/>
      <c r="BP30" s="21"/>
      <c r="BQ30" s="19">
        <f t="shared" si="6"/>
        <v>0.97554444257500028</v>
      </c>
      <c r="BR30" s="21">
        <v>3</v>
      </c>
      <c r="BS30" s="21"/>
      <c r="BT30" s="19">
        <f t="shared" si="7"/>
        <v>468.47709999813054</v>
      </c>
      <c r="BU30" s="35">
        <f t="shared" si="8"/>
        <v>1834.15169893237</v>
      </c>
      <c r="BV30" s="39">
        <f t="shared" si="9"/>
        <v>1567.2073102440004</v>
      </c>
      <c r="BW30" s="38"/>
      <c r="BX30" s="38"/>
      <c r="BY30" s="37" t="str">
        <f t="shared" si="10"/>
        <v>0</v>
      </c>
      <c r="BZ30" s="39">
        <f t="shared" si="11"/>
        <v>0</v>
      </c>
      <c r="CA30" s="39"/>
      <c r="CB30" s="39">
        <f t="shared" ref="CB30:CB45" si="24">BV30*CA30</f>
        <v>0</v>
      </c>
      <c r="CC30" s="39"/>
      <c r="CD30" s="39"/>
      <c r="CE30" s="34">
        <f t="shared" ref="CE30:CE33" si="25">BV30-BW30-BZ30-CB30-CC30-CD30</f>
        <v>1567.2073102440004</v>
      </c>
      <c r="CF30" s="34">
        <f t="shared" si="12"/>
        <v>783.60365512200019</v>
      </c>
      <c r="CG30" s="34"/>
      <c r="CH30" s="34" t="s">
        <v>175</v>
      </c>
      <c r="CI30" s="34">
        <f t="shared" si="3"/>
        <v>3401.3590091763704</v>
      </c>
      <c r="CJ30" s="43"/>
      <c r="CK30" s="133">
        <f t="shared" si="13"/>
        <v>0</v>
      </c>
      <c r="CL30" s="133">
        <f t="shared" si="14"/>
        <v>0</v>
      </c>
      <c r="CM30" s="44"/>
      <c r="CN30" s="44"/>
      <c r="CO30" s="40">
        <f t="shared" si="21"/>
        <v>3401.3590091763704</v>
      </c>
      <c r="CP30" s="1"/>
      <c r="CS30" s="59">
        <f t="shared" si="22"/>
        <v>3518.3971091745007</v>
      </c>
      <c r="CT30" s="59">
        <f t="shared" si="23"/>
        <v>1629.6155444425749</v>
      </c>
      <c r="CU30" s="59">
        <f t="shared" si="15"/>
        <v>1888.7815647319258</v>
      </c>
      <c r="CV30" s="59">
        <f t="shared" si="16"/>
        <v>1880</v>
      </c>
      <c r="CW30" s="136">
        <f t="shared" si="17"/>
        <v>15.75</v>
      </c>
      <c r="CY30" s="63">
        <f t="shared" si="18"/>
        <v>3385.6090091763704</v>
      </c>
      <c r="DA30" s="182">
        <f t="shared" si="19"/>
        <v>3714.1971091745008</v>
      </c>
    </row>
    <row r="31" spans="2:105" ht="23.25" x14ac:dyDescent="0.35">
      <c r="B31">
        <v>1012.1879000000001</v>
      </c>
      <c r="C31">
        <v>30</v>
      </c>
      <c r="D31" s="33" t="s">
        <v>107</v>
      </c>
      <c r="E31" s="28">
        <v>419.81</v>
      </c>
      <c r="F31" s="29"/>
      <c r="G31" s="27"/>
      <c r="H31" s="27"/>
      <c r="I31" s="27"/>
      <c r="J31" s="27"/>
      <c r="K31" s="129">
        <f>'مارس 2022'!K31*107%</f>
        <v>1158.8539267100002</v>
      </c>
      <c r="L31" s="27"/>
      <c r="M31" s="31"/>
      <c r="N31" s="27"/>
      <c r="O31" s="27"/>
      <c r="P31" s="22">
        <f t="shared" si="4"/>
        <v>173.82808900650002</v>
      </c>
      <c r="Q31" s="130">
        <f>'مارس 2022'!Q31*110%</f>
        <v>155.63900000000001</v>
      </c>
      <c r="R31" s="27"/>
      <c r="S31" s="30"/>
      <c r="T31" s="30"/>
      <c r="U31" s="30">
        <v>43.92</v>
      </c>
      <c r="V31" s="30">
        <v>48.88</v>
      </c>
      <c r="W31" s="27">
        <v>65</v>
      </c>
      <c r="X31" s="27">
        <v>26.52</v>
      </c>
      <c r="Y31" s="27">
        <v>47.298500000000004</v>
      </c>
      <c r="Z31" s="22">
        <f t="shared" si="5"/>
        <v>60.731274000000006</v>
      </c>
      <c r="AA31" s="22">
        <f>'مارس 2022'!K31*8%</f>
        <v>86.643284240000014</v>
      </c>
      <c r="AB31" s="27">
        <v>200</v>
      </c>
      <c r="AC31" s="30">
        <v>10</v>
      </c>
      <c r="AD31" s="27"/>
      <c r="AE31" s="27"/>
      <c r="AF31" s="22">
        <v>10</v>
      </c>
      <c r="AG31" s="27"/>
      <c r="AH31" s="27"/>
      <c r="AI31" s="27"/>
      <c r="AJ31" s="27"/>
      <c r="AK31" s="27">
        <f t="shared" si="20"/>
        <v>2087.3140739565006</v>
      </c>
      <c r="AL31" s="16"/>
      <c r="AM31" s="16"/>
      <c r="AN31" s="16"/>
      <c r="AO31" s="16"/>
      <c r="AP31" s="16"/>
      <c r="AQ31" s="16"/>
      <c r="AR31" s="16"/>
      <c r="AS31" s="16"/>
      <c r="AT31" s="15">
        <v>22</v>
      </c>
      <c r="AU31" s="15">
        <v>17</v>
      </c>
      <c r="AV31" s="20">
        <v>374</v>
      </c>
      <c r="AW31" s="20"/>
      <c r="AX31" s="21">
        <v>11.75</v>
      </c>
      <c r="AY31" s="21"/>
      <c r="AZ31" s="21"/>
      <c r="BA31" s="21">
        <v>0.5</v>
      </c>
      <c r="BB31" s="21">
        <v>3</v>
      </c>
      <c r="BC31" s="21"/>
      <c r="BD31" s="21">
        <v>0</v>
      </c>
      <c r="BE31" s="21"/>
      <c r="BF31" s="21"/>
      <c r="BG31" s="18" t="str">
        <f t="shared" si="0"/>
        <v>0</v>
      </c>
      <c r="BH31" s="18">
        <f t="shared" si="0"/>
        <v>8.6466111111111115</v>
      </c>
      <c r="BI31" s="21"/>
      <c r="BJ31" s="21"/>
      <c r="BK31" s="21"/>
      <c r="BL31" s="21"/>
      <c r="BM31" s="21"/>
      <c r="BN31" s="21"/>
      <c r="BO31" s="21"/>
      <c r="BP31" s="21"/>
      <c r="BQ31" s="19">
        <f t="shared" si="6"/>
        <v>0.87892349247500035</v>
      </c>
      <c r="BR31" s="21">
        <v>3</v>
      </c>
      <c r="BS31" s="21"/>
      <c r="BT31" s="19">
        <f t="shared" si="7"/>
        <v>401.7755346035861</v>
      </c>
      <c r="BU31" s="35">
        <f t="shared" si="8"/>
        <v>1685.5385393529145</v>
      </c>
      <c r="BV31" s="39">
        <f t="shared" si="9"/>
        <v>1390.6247120520002</v>
      </c>
      <c r="BW31" s="38"/>
      <c r="BX31" s="38"/>
      <c r="BY31" s="37" t="str">
        <f t="shared" si="10"/>
        <v>0</v>
      </c>
      <c r="BZ31" s="39">
        <f t="shared" si="11"/>
        <v>0</v>
      </c>
      <c r="CA31" s="39"/>
      <c r="CB31" s="39">
        <f t="shared" si="24"/>
        <v>0</v>
      </c>
      <c r="CC31" s="39"/>
      <c r="CD31" s="39"/>
      <c r="CE31" s="34">
        <f t="shared" si="25"/>
        <v>1390.6247120520002</v>
      </c>
      <c r="CF31" s="34">
        <f t="shared" si="12"/>
        <v>695.31235602600009</v>
      </c>
      <c r="CG31" s="34"/>
      <c r="CH31" s="34" t="s">
        <v>175</v>
      </c>
      <c r="CI31" s="34">
        <f t="shared" si="3"/>
        <v>3076.1632514049147</v>
      </c>
      <c r="CJ31" s="43"/>
      <c r="CK31" s="133">
        <f t="shared" si="13"/>
        <v>0</v>
      </c>
      <c r="CL31" s="133">
        <f t="shared" si="14"/>
        <v>0</v>
      </c>
      <c r="CM31" s="44"/>
      <c r="CN31" s="44"/>
      <c r="CO31" s="40">
        <f t="shared" si="21"/>
        <v>3076.1632514049147</v>
      </c>
      <c r="CP31" s="1"/>
      <c r="CS31" s="59">
        <f t="shared" si="22"/>
        <v>3144.4997860085005</v>
      </c>
      <c r="CT31" s="59">
        <f t="shared" si="23"/>
        <v>1547.6889234924749</v>
      </c>
      <c r="CU31" s="59">
        <f t="shared" si="15"/>
        <v>1596.8108625160255</v>
      </c>
      <c r="CV31" s="59">
        <f t="shared" si="16"/>
        <v>1590</v>
      </c>
      <c r="CW31" s="136">
        <f t="shared" si="17"/>
        <v>8.5</v>
      </c>
      <c r="CY31" s="63">
        <f t="shared" si="18"/>
        <v>3067.6632514049147</v>
      </c>
      <c r="DA31" s="182">
        <f t="shared" si="19"/>
        <v>3322.2997860085006</v>
      </c>
    </row>
    <row r="32" spans="2:105" ht="23.25" x14ac:dyDescent="0.35">
      <c r="D32" s="33"/>
      <c r="E32" s="28"/>
      <c r="F32" s="29"/>
      <c r="G32" s="27"/>
      <c r="H32" s="27"/>
      <c r="I32" s="27"/>
      <c r="J32" s="27"/>
      <c r="K32" s="129">
        <f>'مارس 2022'!K32*107%</f>
        <v>0</v>
      </c>
      <c r="L32" s="27"/>
      <c r="M32" s="31"/>
      <c r="N32" s="27"/>
      <c r="O32" s="27"/>
      <c r="P32" s="22">
        <f t="shared" si="4"/>
        <v>0</v>
      </c>
      <c r="Q32" s="130">
        <f>'مارس 2022'!Q32*110%</f>
        <v>0</v>
      </c>
      <c r="R32" s="27"/>
      <c r="S32" s="30"/>
      <c r="T32" s="30"/>
      <c r="U32" s="30"/>
      <c r="V32" s="30"/>
      <c r="W32" s="27"/>
      <c r="X32" s="27"/>
      <c r="Y32" s="27"/>
      <c r="Z32" s="22">
        <f t="shared" si="5"/>
        <v>0</v>
      </c>
      <c r="AA32" s="22">
        <f>'مارس 2022'!K32*8%</f>
        <v>0</v>
      </c>
      <c r="AB32" s="27"/>
      <c r="AC32" s="30"/>
      <c r="AD32" s="27"/>
      <c r="AE32" s="27"/>
      <c r="AF32" s="22"/>
      <c r="AG32" s="27"/>
      <c r="AH32" s="27"/>
      <c r="AI32" s="27"/>
      <c r="AJ32" s="27"/>
      <c r="AK32" s="27">
        <f t="shared" si="20"/>
        <v>0</v>
      </c>
      <c r="AL32" s="16"/>
      <c r="AM32" s="16"/>
      <c r="AN32" s="16"/>
      <c r="AO32" s="16"/>
      <c r="AP32" s="16"/>
      <c r="AQ32" s="16"/>
      <c r="AR32" s="16"/>
      <c r="AS32" s="16"/>
      <c r="AT32" s="15"/>
      <c r="AU32" s="15"/>
      <c r="AV32" s="20"/>
      <c r="AW32" s="20"/>
      <c r="AX32" s="21"/>
      <c r="AY32" s="21"/>
      <c r="AZ32" s="21"/>
      <c r="BA32" s="21"/>
      <c r="BB32" s="21"/>
      <c r="BC32" s="21"/>
      <c r="BD32" s="21">
        <v>0</v>
      </c>
      <c r="BE32" s="21"/>
      <c r="BF32" s="21"/>
      <c r="BG32" s="18">
        <f t="shared" si="0"/>
        <v>0</v>
      </c>
      <c r="BH32" s="18">
        <f t="shared" si="0"/>
        <v>0</v>
      </c>
      <c r="BI32" s="21"/>
      <c r="BJ32" s="21"/>
      <c r="BK32" s="21"/>
      <c r="BL32" s="21"/>
      <c r="BM32" s="21"/>
      <c r="BN32" s="21"/>
      <c r="BO32" s="21"/>
      <c r="BP32" s="21"/>
      <c r="BQ32" s="19">
        <f t="shared" si="6"/>
        <v>0</v>
      </c>
      <c r="BR32" s="21"/>
      <c r="BS32" s="21"/>
      <c r="BT32" s="19">
        <f t="shared" si="7"/>
        <v>0</v>
      </c>
      <c r="BU32" s="35">
        <f t="shared" si="8"/>
        <v>0</v>
      </c>
      <c r="BV32" s="39">
        <f t="shared" si="9"/>
        <v>0</v>
      </c>
      <c r="BW32" s="38"/>
      <c r="BX32" s="38"/>
      <c r="BY32" s="37" t="str">
        <f t="shared" si="10"/>
        <v>0</v>
      </c>
      <c r="BZ32" s="39">
        <f t="shared" si="11"/>
        <v>0</v>
      </c>
      <c r="CA32" s="39"/>
      <c r="CB32" s="39">
        <f t="shared" si="24"/>
        <v>0</v>
      </c>
      <c r="CC32" s="39"/>
      <c r="CD32" s="39"/>
      <c r="CE32" s="34">
        <f t="shared" si="25"/>
        <v>0</v>
      </c>
      <c r="CF32" s="34">
        <f t="shared" si="12"/>
        <v>0</v>
      </c>
      <c r="CG32" s="34"/>
      <c r="CH32" s="34" t="s">
        <v>175</v>
      </c>
      <c r="CI32" s="34">
        <f t="shared" si="3"/>
        <v>0</v>
      </c>
      <c r="CJ32" s="43"/>
      <c r="CK32" s="133">
        <f t="shared" si="13"/>
        <v>0</v>
      </c>
      <c r="CL32" s="133">
        <f t="shared" si="14"/>
        <v>0</v>
      </c>
      <c r="CM32" s="44"/>
      <c r="CN32" s="44"/>
      <c r="CO32" s="40">
        <f t="shared" si="21"/>
        <v>0</v>
      </c>
      <c r="CP32" s="1"/>
      <c r="CS32" s="59">
        <f t="shared" si="22"/>
        <v>0</v>
      </c>
      <c r="CT32" s="59">
        <f t="shared" si="23"/>
        <v>750</v>
      </c>
      <c r="CU32" s="59">
        <f t="shared" si="15"/>
        <v>-750</v>
      </c>
      <c r="CV32" s="59">
        <f t="shared" si="16"/>
        <v>-750</v>
      </c>
      <c r="CW32" s="136">
        <f t="shared" si="17"/>
        <v>0</v>
      </c>
      <c r="CY32" s="63">
        <f t="shared" si="18"/>
        <v>0</v>
      </c>
      <c r="DA32" s="182">
        <f t="shared" si="19"/>
        <v>0</v>
      </c>
    </row>
    <row r="33" spans="1:105" ht="23.25" x14ac:dyDescent="0.35">
      <c r="D33" s="33"/>
      <c r="E33" s="28"/>
      <c r="F33" s="29"/>
      <c r="G33" s="27"/>
      <c r="H33" s="27"/>
      <c r="I33" s="27"/>
      <c r="J33" s="27"/>
      <c r="K33" s="129">
        <f>'مارس 2022'!K33*107%</f>
        <v>0</v>
      </c>
      <c r="L33" s="27"/>
      <c r="M33" s="31"/>
      <c r="N33" s="27"/>
      <c r="O33" s="27"/>
      <c r="P33" s="22">
        <f t="shared" si="4"/>
        <v>0</v>
      </c>
      <c r="Q33" s="130">
        <f>'مارس 2022'!Q33*110%</f>
        <v>0</v>
      </c>
      <c r="R33" s="27"/>
      <c r="S33" s="30"/>
      <c r="T33" s="30"/>
      <c r="U33" s="30"/>
      <c r="V33" s="30"/>
      <c r="W33" s="27"/>
      <c r="X33" s="27"/>
      <c r="Y33" s="27"/>
      <c r="Z33" s="22">
        <f t="shared" si="5"/>
        <v>0</v>
      </c>
      <c r="AA33" s="22">
        <f>'مارس 2022'!K33*8%</f>
        <v>0</v>
      </c>
      <c r="AB33" s="27"/>
      <c r="AC33" s="30"/>
      <c r="AD33" s="27"/>
      <c r="AE33" s="27"/>
      <c r="AF33" s="22"/>
      <c r="AG33" s="27"/>
      <c r="AH33" s="27"/>
      <c r="AI33" s="27"/>
      <c r="AJ33" s="27"/>
      <c r="AK33" s="27">
        <f t="shared" si="20"/>
        <v>0</v>
      </c>
      <c r="AL33" s="16"/>
      <c r="AM33" s="16"/>
      <c r="AN33" s="16"/>
      <c r="AO33" s="16"/>
      <c r="AP33" s="16"/>
      <c r="AQ33" s="16"/>
      <c r="AR33" s="16"/>
      <c r="AS33" s="16"/>
      <c r="AT33" s="15"/>
      <c r="AU33" s="15"/>
      <c r="AV33" s="20"/>
      <c r="AW33" s="20"/>
      <c r="AX33" s="21"/>
      <c r="AY33" s="21"/>
      <c r="AZ33" s="21"/>
      <c r="BA33" s="21"/>
      <c r="BB33" s="21"/>
      <c r="BC33" s="21"/>
      <c r="BD33" s="21">
        <v>0</v>
      </c>
      <c r="BE33" s="21"/>
      <c r="BF33" s="21"/>
      <c r="BG33" s="18">
        <f t="shared" si="0"/>
        <v>0</v>
      </c>
      <c r="BH33" s="18">
        <f t="shared" si="0"/>
        <v>0</v>
      </c>
      <c r="BI33" s="21"/>
      <c r="BJ33" s="21"/>
      <c r="BK33" s="21"/>
      <c r="BL33" s="21"/>
      <c r="BM33" s="21"/>
      <c r="BN33" s="21"/>
      <c r="BO33" s="21"/>
      <c r="BP33" s="21"/>
      <c r="BQ33" s="19">
        <f t="shared" si="6"/>
        <v>0</v>
      </c>
      <c r="BR33" s="21"/>
      <c r="BS33" s="21"/>
      <c r="BT33" s="19">
        <f t="shared" si="7"/>
        <v>0</v>
      </c>
      <c r="BU33" s="35">
        <f t="shared" si="8"/>
        <v>0</v>
      </c>
      <c r="BV33" s="39">
        <f t="shared" si="9"/>
        <v>0</v>
      </c>
      <c r="BW33" s="38"/>
      <c r="BX33" s="38"/>
      <c r="BY33" s="37" t="str">
        <f t="shared" si="10"/>
        <v>0</v>
      </c>
      <c r="BZ33" s="39">
        <f t="shared" si="11"/>
        <v>0</v>
      </c>
      <c r="CA33" s="39"/>
      <c r="CB33" s="39">
        <f t="shared" si="24"/>
        <v>0</v>
      </c>
      <c r="CC33" s="39"/>
      <c r="CD33" s="39"/>
      <c r="CE33" s="34">
        <f t="shared" si="25"/>
        <v>0</v>
      </c>
      <c r="CF33" s="34">
        <f t="shared" si="12"/>
        <v>0</v>
      </c>
      <c r="CG33" s="34"/>
      <c r="CH33" s="34" t="s">
        <v>175</v>
      </c>
      <c r="CI33" s="34">
        <f t="shared" si="3"/>
        <v>0</v>
      </c>
      <c r="CJ33" s="43"/>
      <c r="CK33" s="133">
        <f t="shared" si="13"/>
        <v>0</v>
      </c>
      <c r="CL33" s="133">
        <f t="shared" si="14"/>
        <v>0</v>
      </c>
      <c r="CM33" s="44"/>
      <c r="CN33" s="44"/>
      <c r="CO33" s="40">
        <f t="shared" si="21"/>
        <v>0</v>
      </c>
      <c r="CP33" s="1"/>
      <c r="CS33" s="59">
        <f t="shared" si="22"/>
        <v>0</v>
      </c>
      <c r="CT33" s="59">
        <f t="shared" si="23"/>
        <v>750</v>
      </c>
      <c r="CU33" s="59">
        <f t="shared" si="15"/>
        <v>-750</v>
      </c>
      <c r="CV33" s="59">
        <f t="shared" si="16"/>
        <v>-750</v>
      </c>
      <c r="CW33" s="136">
        <f t="shared" si="17"/>
        <v>0</v>
      </c>
      <c r="CY33" s="63">
        <f t="shared" si="18"/>
        <v>0</v>
      </c>
      <c r="DA33" s="182">
        <f t="shared" si="19"/>
        <v>0</v>
      </c>
    </row>
    <row r="34" spans="1:105" s="10" customFormat="1" ht="26.25" x14ac:dyDescent="0.4">
      <c r="D34" s="64" t="s">
        <v>153</v>
      </c>
      <c r="E34" s="65"/>
      <c r="F34" s="66"/>
      <c r="G34" s="67"/>
      <c r="H34" s="67"/>
      <c r="I34" s="67"/>
      <c r="J34" s="67"/>
      <c r="K34" s="129">
        <f>'مارس 2022'!K34*107%</f>
        <v>0</v>
      </c>
      <c r="L34" s="67"/>
      <c r="M34" s="69"/>
      <c r="N34" s="67"/>
      <c r="O34" s="67"/>
      <c r="P34" s="70"/>
      <c r="Q34" s="70"/>
      <c r="R34" s="67"/>
      <c r="S34" s="71"/>
      <c r="T34" s="71"/>
      <c r="U34" s="71"/>
      <c r="V34" s="71"/>
      <c r="W34" s="67"/>
      <c r="X34" s="67"/>
      <c r="Y34" s="67"/>
      <c r="Z34" s="70"/>
      <c r="AA34" s="22">
        <f>'مارس 2022'!K34*8%</f>
        <v>0</v>
      </c>
      <c r="AB34" s="67"/>
      <c r="AC34" s="71"/>
      <c r="AD34" s="67"/>
      <c r="AE34" s="67"/>
      <c r="AF34" s="70"/>
      <c r="AG34" s="67"/>
      <c r="AH34" s="67"/>
      <c r="AI34" s="67"/>
      <c r="AJ34" s="67"/>
      <c r="AK34" s="67"/>
      <c r="AL34" s="72"/>
      <c r="AM34" s="72"/>
      <c r="AN34" s="72"/>
      <c r="AO34" s="72"/>
      <c r="AP34" s="72"/>
      <c r="AQ34" s="72"/>
      <c r="AR34" s="72"/>
      <c r="AS34" s="72"/>
      <c r="AT34" s="73"/>
      <c r="AU34" s="73"/>
      <c r="AV34" s="74"/>
      <c r="AW34" s="74"/>
      <c r="AX34" s="75"/>
      <c r="AY34" s="75"/>
      <c r="AZ34" s="75"/>
      <c r="BA34" s="75"/>
      <c r="BB34" s="75"/>
      <c r="BC34" s="75"/>
      <c r="BD34" s="75"/>
      <c r="BE34" s="75"/>
      <c r="BF34" s="75"/>
      <c r="BG34" s="76"/>
      <c r="BH34" s="76"/>
      <c r="BI34" s="75"/>
      <c r="BJ34" s="75"/>
      <c r="BK34" s="75"/>
      <c r="BL34" s="75"/>
      <c r="BM34" s="75"/>
      <c r="BN34" s="75"/>
      <c r="BO34" s="75"/>
      <c r="BP34" s="75"/>
      <c r="BQ34" s="75"/>
      <c r="BR34" s="75"/>
      <c r="BS34" s="75"/>
      <c r="BT34" s="77"/>
      <c r="BU34" s="78"/>
      <c r="BV34" s="79"/>
      <c r="BW34" s="67"/>
      <c r="BX34" s="67"/>
      <c r="BY34" s="80"/>
      <c r="BZ34" s="79"/>
      <c r="CA34" s="79"/>
      <c r="CB34" s="79">
        <f t="shared" si="24"/>
        <v>0</v>
      </c>
      <c r="CC34" s="79"/>
      <c r="CD34" s="79"/>
      <c r="CE34" s="79"/>
      <c r="CF34" s="79"/>
      <c r="CG34" s="79"/>
      <c r="CH34" s="79"/>
      <c r="CI34" s="79"/>
      <c r="CJ34" s="78"/>
      <c r="CK34" s="133">
        <f t="shared" si="13"/>
        <v>0</v>
      </c>
      <c r="CL34" s="133">
        <f t="shared" si="14"/>
        <v>0</v>
      </c>
      <c r="CM34" s="81"/>
      <c r="CN34" s="81"/>
      <c r="CO34" s="81"/>
      <c r="CP34" s="82"/>
      <c r="CS34" s="59">
        <f t="shared" si="22"/>
        <v>0</v>
      </c>
      <c r="CT34" s="83"/>
      <c r="CU34" s="83"/>
      <c r="CV34" s="83"/>
      <c r="CW34" s="136">
        <f t="shared" si="17"/>
        <v>0</v>
      </c>
      <c r="CY34" s="85"/>
      <c r="DA34" s="182">
        <f t="shared" si="19"/>
        <v>0</v>
      </c>
    </row>
    <row r="35" spans="1:105" ht="23.25" x14ac:dyDescent="0.35">
      <c r="B35">
        <v>1178.4551999999999</v>
      </c>
      <c r="C35">
        <v>32</v>
      </c>
      <c r="D35" s="33" t="s">
        <v>108</v>
      </c>
      <c r="E35" s="28">
        <v>479.37</v>
      </c>
      <c r="F35" s="29"/>
      <c r="G35" s="27"/>
      <c r="H35" s="27"/>
      <c r="I35" s="27"/>
      <c r="J35" s="27"/>
      <c r="K35" s="129">
        <f>'مارس 2022'!K35*107%</f>
        <v>1349.2133584800001</v>
      </c>
      <c r="L35" s="27"/>
      <c r="M35" s="31"/>
      <c r="N35" s="27"/>
      <c r="O35" s="27">
        <v>1112.5899999999999</v>
      </c>
      <c r="P35" s="22">
        <f t="shared" si="4"/>
        <v>202.38200377200002</v>
      </c>
      <c r="Q35" s="22">
        <v>0</v>
      </c>
      <c r="R35" s="27"/>
      <c r="S35" s="30"/>
      <c r="T35" s="30"/>
      <c r="U35" s="30">
        <v>50.91</v>
      </c>
      <c r="V35" s="30">
        <v>56.88</v>
      </c>
      <c r="W35" s="27">
        <v>68.11</v>
      </c>
      <c r="X35" s="27">
        <v>30.87</v>
      </c>
      <c r="Y35" s="27">
        <v>55.067999999999998</v>
      </c>
      <c r="Z35" s="22">
        <f t="shared" si="5"/>
        <v>70.707311999999988</v>
      </c>
      <c r="AA35" s="22">
        <f>'مارس 2022'!K35*8%</f>
        <v>100.87576512</v>
      </c>
      <c r="AB35" s="27">
        <v>190</v>
      </c>
      <c r="AC35" s="30">
        <v>10</v>
      </c>
      <c r="AD35" s="27"/>
      <c r="AE35" s="27"/>
      <c r="AF35" s="22">
        <v>10</v>
      </c>
      <c r="AG35" s="27"/>
      <c r="AH35" s="27"/>
      <c r="AI35" s="27"/>
      <c r="AJ35" s="27"/>
      <c r="AK35" s="27">
        <f t="shared" si="20"/>
        <v>3307.6064393720003</v>
      </c>
      <c r="AL35" s="16"/>
      <c r="AM35" s="16"/>
      <c r="AN35" s="16"/>
      <c r="AO35" s="16"/>
      <c r="AP35" s="16"/>
      <c r="AQ35" s="16"/>
      <c r="AR35" s="16"/>
      <c r="AS35" s="16"/>
      <c r="AT35" s="15">
        <v>3</v>
      </c>
      <c r="AU35" s="15"/>
      <c r="AV35" s="20">
        <v>407</v>
      </c>
      <c r="AW35" s="20"/>
      <c r="AX35" s="21">
        <v>19.625</v>
      </c>
      <c r="AY35" s="21"/>
      <c r="AZ35" s="21">
        <v>47.76</v>
      </c>
      <c r="BA35" s="21">
        <v>0.5</v>
      </c>
      <c r="BB35" s="21">
        <v>3</v>
      </c>
      <c r="BC35" s="21"/>
      <c r="BD35" s="21">
        <v>0</v>
      </c>
      <c r="BE35" s="21"/>
      <c r="BF35" s="21"/>
      <c r="BG35" s="18">
        <f t="shared" ref="BG35:BH45" si="26">IF(AT35&lt;18,(P35/18)*(18-AT35),"0")</f>
        <v>168.65166981000002</v>
      </c>
      <c r="BH35" s="18">
        <f t="shared" si="26"/>
        <v>0</v>
      </c>
      <c r="BI35" s="21"/>
      <c r="BJ35" s="21"/>
      <c r="BK35" s="21"/>
      <c r="BL35" s="21"/>
      <c r="BM35" s="21"/>
      <c r="BN35" s="21"/>
      <c r="BO35" s="21"/>
      <c r="BP35" s="21"/>
      <c r="BQ35" s="19">
        <f>(AK35-(N35+O35+P35+Q35+AG35))*0.0005</f>
        <v>0.99631721780000027</v>
      </c>
      <c r="BR35" s="21">
        <v>3</v>
      </c>
      <c r="BS35" s="21"/>
      <c r="BT35" s="19">
        <f t="shared" si="7"/>
        <v>650.5329870278</v>
      </c>
      <c r="BU35" s="35">
        <f t="shared" si="8"/>
        <v>2657.0734523442002</v>
      </c>
      <c r="BV35" s="39"/>
      <c r="BW35" s="38"/>
      <c r="BX35" s="38"/>
      <c r="BY35" s="37" t="str">
        <f t="shared" si="10"/>
        <v>0</v>
      </c>
      <c r="BZ35" s="39">
        <f t="shared" si="11"/>
        <v>0</v>
      </c>
      <c r="CA35" s="39"/>
      <c r="CB35" s="39">
        <f t="shared" si="24"/>
        <v>0</v>
      </c>
      <c r="CC35" s="39"/>
      <c r="CD35" s="39"/>
      <c r="CE35" s="34">
        <f t="shared" ref="CE35:CE45" si="27">BV35-BW35-BZ35-CC35-CD35</f>
        <v>0</v>
      </c>
      <c r="CF35" s="34"/>
      <c r="CG35" s="34"/>
      <c r="CH35" s="34"/>
      <c r="CI35" s="34">
        <f t="shared" ref="CI35:CI43" si="28">BU35+CE35</f>
        <v>2657.0734523442002</v>
      </c>
      <c r="CJ35" s="43"/>
      <c r="CK35" s="133">
        <f t="shared" si="13"/>
        <v>0</v>
      </c>
      <c r="CL35" s="133">
        <f t="shared" si="14"/>
        <v>0</v>
      </c>
      <c r="CM35" s="44"/>
      <c r="CN35" s="44"/>
      <c r="CO35" s="40">
        <f t="shared" ref="CO35:CO45" si="29">(BU35+CE35+CJ35)-CM35</f>
        <v>2657.0734523442002</v>
      </c>
      <c r="CP35" s="1"/>
      <c r="CS35" s="59">
        <f t="shared" si="22"/>
        <v>1999.1164393720001</v>
      </c>
      <c r="CT35" s="59">
        <f t="shared" ref="CT35:CT45" si="30">E35+AV35+AY35+AZ35+BD35+BG35+BQ35+BR35+750</f>
        <v>1856.7779870278</v>
      </c>
      <c r="CU35" s="59">
        <f t="shared" si="15"/>
        <v>142.33845234420005</v>
      </c>
      <c r="CV35" s="59">
        <f t="shared" si="16"/>
        <v>140</v>
      </c>
      <c r="CW35" s="136">
        <f t="shared" si="17"/>
        <v>0</v>
      </c>
      <c r="CY35" s="63">
        <f t="shared" si="18"/>
        <v>2657.0734523442002</v>
      </c>
      <c r="DA35" s="182">
        <f t="shared" si="19"/>
        <v>3307.6064393720003</v>
      </c>
    </row>
    <row r="36" spans="1:105" ht="23.25" x14ac:dyDescent="0.35">
      <c r="B36">
        <v>984.49630000000013</v>
      </c>
      <c r="C36">
        <v>33</v>
      </c>
      <c r="D36" s="33" t="s">
        <v>109</v>
      </c>
      <c r="E36" s="28">
        <v>427.51</v>
      </c>
      <c r="F36" s="29"/>
      <c r="G36" s="27"/>
      <c r="H36" s="27"/>
      <c r="I36" s="27"/>
      <c r="J36" s="27"/>
      <c r="K36" s="129">
        <f>'مارس 2022'!K36*107%</f>
        <v>1127.1498138700003</v>
      </c>
      <c r="L36" s="27"/>
      <c r="M36" s="31"/>
      <c r="N36" s="27">
        <v>3479.05</v>
      </c>
      <c r="O36" s="27"/>
      <c r="P36" s="22">
        <f t="shared" si="4"/>
        <v>169.07247208050003</v>
      </c>
      <c r="Q36" s="22">
        <v>0</v>
      </c>
      <c r="R36" s="27"/>
      <c r="S36" s="30"/>
      <c r="T36" s="30"/>
      <c r="U36" s="30">
        <v>42.63</v>
      </c>
      <c r="V36" s="30">
        <v>47.54</v>
      </c>
      <c r="W36" s="27">
        <v>65</v>
      </c>
      <c r="X36" s="27">
        <v>25.79</v>
      </c>
      <c r="Y36" s="27">
        <v>46.004500000000007</v>
      </c>
      <c r="Z36" s="22">
        <f t="shared" si="5"/>
        <v>59.069778000000007</v>
      </c>
      <c r="AA36" s="22">
        <f>'مارس 2022'!K36*8%</f>
        <v>84.27288328000003</v>
      </c>
      <c r="AB36" s="27">
        <v>190</v>
      </c>
      <c r="AC36" s="30">
        <v>6</v>
      </c>
      <c r="AD36" s="27"/>
      <c r="AE36" s="27"/>
      <c r="AF36" s="22">
        <v>10</v>
      </c>
      <c r="AG36" s="27">
        <v>347.9</v>
      </c>
      <c r="AH36" s="27"/>
      <c r="AI36" s="27"/>
      <c r="AJ36" s="27"/>
      <c r="AK36" s="27">
        <f t="shared" si="20"/>
        <v>5699.4794472305002</v>
      </c>
      <c r="AL36" s="16"/>
      <c r="AM36" s="16"/>
      <c r="AN36" s="16"/>
      <c r="AO36" s="16"/>
      <c r="AP36" s="16"/>
      <c r="AQ36" s="16"/>
      <c r="AR36" s="16"/>
      <c r="AS36" s="16"/>
      <c r="AT36" s="15">
        <v>29</v>
      </c>
      <c r="AU36" s="15"/>
      <c r="AV36" s="20">
        <v>308</v>
      </c>
      <c r="AW36" s="20"/>
      <c r="AX36" s="21">
        <v>0</v>
      </c>
      <c r="AY36" s="21"/>
      <c r="AZ36" s="21"/>
      <c r="BA36" s="21">
        <v>0.5</v>
      </c>
      <c r="BB36" s="21">
        <v>3</v>
      </c>
      <c r="BC36" s="21"/>
      <c r="BD36" s="21">
        <v>0</v>
      </c>
      <c r="BE36" s="21"/>
      <c r="BF36" s="21"/>
      <c r="BG36" s="18" t="str">
        <f t="shared" si="26"/>
        <v>0</v>
      </c>
      <c r="BH36" s="18">
        <f t="shared" si="26"/>
        <v>0</v>
      </c>
      <c r="BI36" s="21"/>
      <c r="BJ36" s="21"/>
      <c r="BK36" s="21"/>
      <c r="BL36" s="21"/>
      <c r="BM36" s="21"/>
      <c r="BN36" s="21"/>
      <c r="BO36" s="21"/>
      <c r="BP36" s="21"/>
      <c r="BQ36" s="19">
        <f t="shared" ref="BQ36:BQ45" si="31">(AK36-(N36+O36+P36+Q36+AG36))*0.0005</f>
        <v>0.85172848757499997</v>
      </c>
      <c r="BR36" s="21">
        <v>3</v>
      </c>
      <c r="BS36" s="21"/>
      <c r="BT36" s="19">
        <f t="shared" si="7"/>
        <v>315.35172848757497</v>
      </c>
      <c r="BU36" s="35">
        <f t="shared" si="8"/>
        <v>5384.127718742925</v>
      </c>
      <c r="BV36" s="39"/>
      <c r="BW36" s="38"/>
      <c r="BX36" s="38"/>
      <c r="BY36" s="37" t="str">
        <f t="shared" si="10"/>
        <v>0</v>
      </c>
      <c r="BZ36" s="39">
        <f t="shared" si="11"/>
        <v>0</v>
      </c>
      <c r="CA36" s="39"/>
      <c r="CB36" s="39">
        <f t="shared" si="24"/>
        <v>0</v>
      </c>
      <c r="CC36" s="39"/>
      <c r="CD36" s="39"/>
      <c r="CE36" s="34">
        <f t="shared" si="27"/>
        <v>0</v>
      </c>
      <c r="CF36" s="34"/>
      <c r="CG36" s="34"/>
      <c r="CH36" s="34"/>
      <c r="CI36" s="34">
        <f t="shared" si="28"/>
        <v>5384.127718742925</v>
      </c>
      <c r="CJ36" s="43"/>
      <c r="CK36" s="133">
        <f t="shared" si="13"/>
        <v>0</v>
      </c>
      <c r="CL36" s="133">
        <f t="shared" si="14"/>
        <v>0</v>
      </c>
      <c r="CM36" s="44"/>
      <c r="CN36" s="44"/>
      <c r="CO36" s="40">
        <f t="shared" si="29"/>
        <v>5384.127718742925</v>
      </c>
      <c r="CP36" s="1"/>
      <c r="CS36" s="59">
        <f t="shared" si="22"/>
        <v>1701.3594472305006</v>
      </c>
      <c r="CT36" s="59">
        <f t="shared" si="30"/>
        <v>1489.361728487575</v>
      </c>
      <c r="CU36" s="59">
        <f t="shared" si="15"/>
        <v>211.9977187429256</v>
      </c>
      <c r="CV36" s="59">
        <f t="shared" si="16"/>
        <v>210</v>
      </c>
      <c r="CW36" s="136">
        <f t="shared" si="17"/>
        <v>0</v>
      </c>
      <c r="CY36" s="63">
        <f t="shared" si="18"/>
        <v>5384.127718742925</v>
      </c>
      <c r="DA36" s="182">
        <f t="shared" si="19"/>
        <v>5699.4794472305002</v>
      </c>
    </row>
    <row r="37" spans="1:105" ht="23.25" x14ac:dyDescent="0.35">
      <c r="B37">
        <v>976.64250000000004</v>
      </c>
      <c r="C37">
        <v>40</v>
      </c>
      <c r="D37" s="33" t="s">
        <v>114</v>
      </c>
      <c r="E37" s="28">
        <v>427.51</v>
      </c>
      <c r="F37" s="29"/>
      <c r="G37" s="27"/>
      <c r="H37" s="27"/>
      <c r="I37" s="27"/>
      <c r="J37" s="27"/>
      <c r="K37" s="129">
        <f>'مارس 2022'!K37*107%</f>
        <v>1118.1579982500002</v>
      </c>
      <c r="L37" s="27"/>
      <c r="M37" s="31"/>
      <c r="N37" s="27">
        <v>3402.28</v>
      </c>
      <c r="O37" s="27"/>
      <c r="P37" s="22">
        <f t="shared" si="4"/>
        <v>167.72369973750003</v>
      </c>
      <c r="Q37" s="22">
        <v>0</v>
      </c>
      <c r="R37" s="27"/>
      <c r="S37" s="30"/>
      <c r="T37" s="30"/>
      <c r="U37" s="30">
        <v>42.63</v>
      </c>
      <c r="V37" s="30">
        <v>47.54</v>
      </c>
      <c r="W37" s="27">
        <v>65</v>
      </c>
      <c r="X37" s="27">
        <v>25.59</v>
      </c>
      <c r="Y37" s="27">
        <v>45.637500000000003</v>
      </c>
      <c r="Z37" s="22">
        <f t="shared" si="5"/>
        <v>58.598550000000003</v>
      </c>
      <c r="AA37" s="22">
        <f>'مارس 2022'!K37*8%</f>
        <v>83.600598000000005</v>
      </c>
      <c r="AB37" s="27">
        <v>190</v>
      </c>
      <c r="AC37" s="30">
        <v>10</v>
      </c>
      <c r="AD37" s="27"/>
      <c r="AE37" s="27"/>
      <c r="AF37" s="22">
        <v>10</v>
      </c>
      <c r="AG37" s="27">
        <v>340.23</v>
      </c>
      <c r="AH37" s="27"/>
      <c r="AI37" s="27"/>
      <c r="AJ37" s="27"/>
      <c r="AK37" s="27">
        <f t="shared" si="20"/>
        <v>5606.9883459875</v>
      </c>
      <c r="AL37" s="16"/>
      <c r="AM37" s="16"/>
      <c r="AN37" s="16"/>
      <c r="AO37" s="16"/>
      <c r="AP37" s="16"/>
      <c r="AQ37" s="16"/>
      <c r="AR37" s="16"/>
      <c r="AS37" s="16"/>
      <c r="AT37" s="15">
        <v>29</v>
      </c>
      <c r="AU37" s="15"/>
      <c r="AV37" s="20">
        <v>506</v>
      </c>
      <c r="AW37" s="20"/>
      <c r="AX37" s="21">
        <v>0</v>
      </c>
      <c r="AY37" s="21"/>
      <c r="AZ37" s="21"/>
      <c r="BA37" s="21">
        <v>0.5</v>
      </c>
      <c r="BB37" s="21">
        <v>3</v>
      </c>
      <c r="BC37" s="21"/>
      <c r="BD37" s="21">
        <v>0</v>
      </c>
      <c r="BE37" s="21"/>
      <c r="BF37" s="21"/>
      <c r="BG37" s="18" t="str">
        <f t="shared" si="26"/>
        <v>0</v>
      </c>
      <c r="BH37" s="18">
        <f t="shared" si="26"/>
        <v>0</v>
      </c>
      <c r="BI37" s="21"/>
      <c r="BJ37" s="21"/>
      <c r="BK37" s="21"/>
      <c r="BL37" s="21"/>
      <c r="BM37" s="21"/>
      <c r="BN37" s="21"/>
      <c r="BO37" s="21"/>
      <c r="BP37" s="21"/>
      <c r="BQ37" s="19">
        <f t="shared" si="31"/>
        <v>0.84837732312500003</v>
      </c>
      <c r="BR37" s="21">
        <v>3</v>
      </c>
      <c r="BS37" s="21"/>
      <c r="BT37" s="19">
        <f t="shared" si="7"/>
        <v>513.34837732312508</v>
      </c>
      <c r="BU37" s="35">
        <f t="shared" si="8"/>
        <v>5093.6399686643745</v>
      </c>
      <c r="BV37" s="39"/>
      <c r="BW37" s="38"/>
      <c r="BX37" s="38"/>
      <c r="BY37" s="37" t="str">
        <f t="shared" si="10"/>
        <v>0</v>
      </c>
      <c r="BZ37" s="39">
        <f t="shared" si="11"/>
        <v>0</v>
      </c>
      <c r="CA37" s="39"/>
      <c r="CB37" s="39">
        <f t="shared" si="24"/>
        <v>0</v>
      </c>
      <c r="CC37" s="39"/>
      <c r="CD37" s="39"/>
      <c r="CE37" s="34">
        <f t="shared" si="27"/>
        <v>0</v>
      </c>
      <c r="CF37" s="34"/>
      <c r="CG37" s="34"/>
      <c r="CH37" s="34"/>
      <c r="CI37" s="34">
        <f t="shared" si="28"/>
        <v>5093.6399686643745</v>
      </c>
      <c r="CJ37" s="43"/>
      <c r="CK37" s="133">
        <f t="shared" si="13"/>
        <v>0</v>
      </c>
      <c r="CL37" s="133">
        <f t="shared" si="14"/>
        <v>0</v>
      </c>
      <c r="CM37" s="44"/>
      <c r="CN37" s="44"/>
      <c r="CO37" s="40">
        <f t="shared" si="29"/>
        <v>5093.6399686643745</v>
      </c>
      <c r="CP37" s="1"/>
      <c r="CS37" s="59">
        <f t="shared" si="22"/>
        <v>1689.3083459875002</v>
      </c>
      <c r="CT37" s="59">
        <f t="shared" si="30"/>
        <v>1687.3583773231248</v>
      </c>
      <c r="CU37" s="59">
        <f t="shared" si="15"/>
        <v>1.9499686643753193</v>
      </c>
      <c r="CV37" s="59">
        <f t="shared" si="16"/>
        <v>0</v>
      </c>
      <c r="CW37" s="136">
        <f t="shared" si="17"/>
        <v>0</v>
      </c>
      <c r="CY37" s="63">
        <f t="shared" si="18"/>
        <v>5093.6399686643745</v>
      </c>
      <c r="DA37" s="182">
        <f t="shared" si="19"/>
        <v>5606.9883459875</v>
      </c>
    </row>
    <row r="38" spans="1:105" ht="23.25" x14ac:dyDescent="0.35">
      <c r="B38">
        <v>1513.5150000000001</v>
      </c>
      <c r="C38">
        <v>34</v>
      </c>
      <c r="D38" s="33" t="s">
        <v>110</v>
      </c>
      <c r="E38" s="28">
        <v>588.96</v>
      </c>
      <c r="F38" s="29"/>
      <c r="G38" s="27"/>
      <c r="H38" s="27"/>
      <c r="I38" s="27"/>
      <c r="J38" s="27"/>
      <c r="K38" s="129">
        <f>'مارس 2022'!K38*107%</f>
        <v>1732.8233235000002</v>
      </c>
      <c r="L38" s="27"/>
      <c r="M38" s="31"/>
      <c r="N38" s="27">
        <v>0</v>
      </c>
      <c r="O38" s="27"/>
      <c r="P38" s="22">
        <f t="shared" si="4"/>
        <v>259.92349852500001</v>
      </c>
      <c r="Q38" s="22">
        <v>0</v>
      </c>
      <c r="R38" s="27"/>
      <c r="S38" s="30"/>
      <c r="T38" s="30"/>
      <c r="U38" s="30">
        <v>65.73</v>
      </c>
      <c r="V38" s="30">
        <v>73.52</v>
      </c>
      <c r="W38" s="27">
        <v>94</v>
      </c>
      <c r="X38" s="27">
        <v>39.65</v>
      </c>
      <c r="Y38" s="27">
        <v>70.725000000000009</v>
      </c>
      <c r="Z38" s="22">
        <f t="shared" si="5"/>
        <v>90.810900000000004</v>
      </c>
      <c r="AA38" s="22">
        <f>'مارس 2022'!K38*8%</f>
        <v>129.55688400000003</v>
      </c>
      <c r="AB38" s="27">
        <v>190</v>
      </c>
      <c r="AC38" s="30">
        <v>10</v>
      </c>
      <c r="AD38" s="27"/>
      <c r="AE38" s="27"/>
      <c r="AF38" s="22">
        <v>10</v>
      </c>
      <c r="AG38" s="27">
        <v>0</v>
      </c>
      <c r="AH38" s="27"/>
      <c r="AI38" s="27"/>
      <c r="AJ38" s="27"/>
      <c r="AK38" s="27">
        <f t="shared" si="20"/>
        <v>2766.7396060250003</v>
      </c>
      <c r="AL38" s="16"/>
      <c r="AM38" s="16"/>
      <c r="AN38" s="16"/>
      <c r="AO38" s="16"/>
      <c r="AP38" s="16"/>
      <c r="AQ38" s="16"/>
      <c r="AR38" s="16"/>
      <c r="AS38" s="16"/>
      <c r="AT38" s="15">
        <v>19</v>
      </c>
      <c r="AU38" s="15"/>
      <c r="AV38" s="20">
        <v>286</v>
      </c>
      <c r="AW38" s="20"/>
      <c r="AX38" s="21">
        <v>0</v>
      </c>
      <c r="AY38" s="21"/>
      <c r="AZ38" s="21"/>
      <c r="BA38" s="21">
        <v>0.5</v>
      </c>
      <c r="BB38" s="21">
        <v>3</v>
      </c>
      <c r="BC38" s="21"/>
      <c r="BD38" s="21">
        <v>0</v>
      </c>
      <c r="BE38" s="21"/>
      <c r="BF38" s="21"/>
      <c r="BG38" s="18" t="str">
        <f t="shared" si="26"/>
        <v>0</v>
      </c>
      <c r="BH38" s="18">
        <f t="shared" si="26"/>
        <v>0</v>
      </c>
      <c r="BI38" s="21"/>
      <c r="BJ38" s="21">
        <v>500</v>
      </c>
      <c r="BK38" s="21"/>
      <c r="BL38" s="21"/>
      <c r="BM38" s="21"/>
      <c r="BN38" s="21"/>
      <c r="BO38" s="21"/>
      <c r="BP38" s="21"/>
      <c r="BQ38" s="19">
        <f t="shared" si="31"/>
        <v>1.2534080537500001</v>
      </c>
      <c r="BR38" s="21">
        <v>3</v>
      </c>
      <c r="BS38" s="21"/>
      <c r="BT38" s="19">
        <f t="shared" si="7"/>
        <v>793.75340805375004</v>
      </c>
      <c r="BU38" s="35">
        <f t="shared" si="8"/>
        <v>1972.9861979712502</v>
      </c>
      <c r="BV38" s="39"/>
      <c r="BW38" s="38"/>
      <c r="BX38" s="38"/>
      <c r="BY38" s="37" t="str">
        <f t="shared" si="10"/>
        <v>0</v>
      </c>
      <c r="BZ38" s="39">
        <f t="shared" si="11"/>
        <v>0</v>
      </c>
      <c r="CA38" s="39"/>
      <c r="CB38" s="39">
        <f t="shared" si="24"/>
        <v>0</v>
      </c>
      <c r="CC38" s="39"/>
      <c r="CD38" s="39"/>
      <c r="CE38" s="34">
        <f t="shared" si="27"/>
        <v>0</v>
      </c>
      <c r="CF38" s="34"/>
      <c r="CG38" s="34"/>
      <c r="CH38" s="34"/>
      <c r="CI38" s="34">
        <f t="shared" si="28"/>
        <v>1972.9861979712502</v>
      </c>
      <c r="CJ38" s="43"/>
      <c r="CK38" s="133">
        <f t="shared" si="13"/>
        <v>0</v>
      </c>
      <c r="CL38" s="133">
        <f t="shared" si="14"/>
        <v>0</v>
      </c>
      <c r="CM38" s="44"/>
      <c r="CN38" s="44"/>
      <c r="CO38" s="40">
        <f t="shared" si="29"/>
        <v>1972.9861979712502</v>
      </c>
      <c r="CP38" s="1"/>
      <c r="CS38" s="59">
        <f t="shared" si="22"/>
        <v>2513.4896060250003</v>
      </c>
      <c r="CT38" s="59">
        <f t="shared" si="30"/>
        <v>1629.2134080537501</v>
      </c>
      <c r="CU38" s="59">
        <f t="shared" si="15"/>
        <v>884.27619797125021</v>
      </c>
      <c r="CV38" s="59">
        <f t="shared" si="16"/>
        <v>880</v>
      </c>
      <c r="CW38" s="136">
        <f t="shared" si="17"/>
        <v>0</v>
      </c>
      <c r="CY38" s="63">
        <f t="shared" si="18"/>
        <v>1972.9861979712502</v>
      </c>
      <c r="DA38" s="182">
        <f t="shared" si="19"/>
        <v>2766.7396060250003</v>
      </c>
    </row>
    <row r="39" spans="1:105" ht="23.25" x14ac:dyDescent="0.35">
      <c r="B39">
        <v>1710.4592</v>
      </c>
      <c r="C39">
        <v>36</v>
      </c>
      <c r="D39" s="33" t="s">
        <v>111</v>
      </c>
      <c r="E39" s="28">
        <v>653.4</v>
      </c>
      <c r="F39" s="29"/>
      <c r="G39" s="27"/>
      <c r="H39" s="27"/>
      <c r="I39" s="27"/>
      <c r="J39" s="27"/>
      <c r="K39" s="129">
        <f>'مارس 2022'!K39*107%</f>
        <v>1958.3047380800001</v>
      </c>
      <c r="L39" s="27"/>
      <c r="M39" s="31"/>
      <c r="N39" s="27">
        <v>0</v>
      </c>
      <c r="O39" s="27"/>
      <c r="P39" s="22">
        <f t="shared" si="4"/>
        <v>293.745710712</v>
      </c>
      <c r="Q39" s="22">
        <v>0</v>
      </c>
      <c r="R39" s="27"/>
      <c r="S39" s="30"/>
      <c r="T39" s="30"/>
      <c r="U39" s="30">
        <v>79.33</v>
      </c>
      <c r="V39" s="30">
        <v>88.58</v>
      </c>
      <c r="W39" s="27">
        <v>105.81</v>
      </c>
      <c r="X39" s="27">
        <v>44.81</v>
      </c>
      <c r="Y39" s="27">
        <v>79.927999999999997</v>
      </c>
      <c r="Z39" s="22">
        <f t="shared" si="5"/>
        <v>102.62755199999999</v>
      </c>
      <c r="AA39" s="22">
        <f>'مارس 2022'!K39*8%</f>
        <v>146.41530752</v>
      </c>
      <c r="AB39" s="27">
        <v>190</v>
      </c>
      <c r="AC39" s="30">
        <v>10</v>
      </c>
      <c r="AD39" s="27"/>
      <c r="AE39" s="27"/>
      <c r="AF39" s="22">
        <v>10</v>
      </c>
      <c r="AG39" s="27">
        <v>0</v>
      </c>
      <c r="AH39" s="27"/>
      <c r="AI39" s="27"/>
      <c r="AJ39" s="27"/>
      <c r="AK39" s="27">
        <f t="shared" si="20"/>
        <v>3109.5513083119999</v>
      </c>
      <c r="AL39" s="16"/>
      <c r="AM39" s="16"/>
      <c r="AN39" s="16"/>
      <c r="AO39" s="16"/>
      <c r="AP39" s="16"/>
      <c r="AQ39" s="16"/>
      <c r="AR39" s="16"/>
      <c r="AS39" s="16"/>
      <c r="AT39" s="15">
        <v>20</v>
      </c>
      <c r="AU39" s="15"/>
      <c r="AV39" s="20">
        <v>385</v>
      </c>
      <c r="AW39" s="20"/>
      <c r="AX39" s="21">
        <v>3.4167000000000001</v>
      </c>
      <c r="AY39" s="21"/>
      <c r="AZ39" s="21"/>
      <c r="BA39" s="21">
        <v>0.5</v>
      </c>
      <c r="BB39" s="21">
        <v>3</v>
      </c>
      <c r="BC39" s="21"/>
      <c r="BD39" s="21">
        <v>0</v>
      </c>
      <c r="BE39" s="21"/>
      <c r="BF39" s="21"/>
      <c r="BG39" s="18" t="str">
        <f t="shared" si="26"/>
        <v>0</v>
      </c>
      <c r="BH39" s="18">
        <f t="shared" si="26"/>
        <v>0</v>
      </c>
      <c r="BI39" s="21"/>
      <c r="BJ39" s="21"/>
      <c r="BK39" s="21"/>
      <c r="BL39" s="21"/>
      <c r="BM39" s="21"/>
      <c r="BN39" s="21"/>
      <c r="BO39" s="21"/>
      <c r="BP39" s="21"/>
      <c r="BQ39" s="19">
        <f t="shared" si="31"/>
        <v>1.4079027988000001</v>
      </c>
      <c r="BR39" s="21">
        <v>3</v>
      </c>
      <c r="BS39" s="21"/>
      <c r="BT39" s="19">
        <f t="shared" si="7"/>
        <v>396.32460279880002</v>
      </c>
      <c r="BU39" s="35">
        <f t="shared" si="8"/>
        <v>2713.2267055131997</v>
      </c>
      <c r="BV39" s="39"/>
      <c r="BW39" s="38"/>
      <c r="BX39" s="38"/>
      <c r="BY39" s="37" t="str">
        <f t="shared" si="10"/>
        <v>0</v>
      </c>
      <c r="BZ39" s="39">
        <f t="shared" si="11"/>
        <v>0</v>
      </c>
      <c r="CA39" s="39"/>
      <c r="CB39" s="39">
        <f t="shared" si="24"/>
        <v>0</v>
      </c>
      <c r="CC39" s="39"/>
      <c r="CD39" s="39"/>
      <c r="CE39" s="34">
        <f t="shared" si="27"/>
        <v>0</v>
      </c>
      <c r="CF39" s="34"/>
      <c r="CG39" s="34"/>
      <c r="CH39" s="34"/>
      <c r="CI39" s="34">
        <f t="shared" si="28"/>
        <v>2713.2267055131997</v>
      </c>
      <c r="CJ39" s="43"/>
      <c r="CK39" s="133">
        <f t="shared" si="13"/>
        <v>0</v>
      </c>
      <c r="CL39" s="133">
        <f t="shared" si="14"/>
        <v>0</v>
      </c>
      <c r="CM39" s="44"/>
      <c r="CN39" s="44"/>
      <c r="CO39" s="40">
        <f t="shared" si="29"/>
        <v>2713.2267055131997</v>
      </c>
      <c r="CP39" s="1"/>
      <c r="CS39" s="59">
        <f t="shared" si="22"/>
        <v>2815.8313083120001</v>
      </c>
      <c r="CT39" s="59">
        <f t="shared" si="30"/>
        <v>1792.8079027988001</v>
      </c>
      <c r="CU39" s="59">
        <f t="shared" si="15"/>
        <v>1023.0234055132</v>
      </c>
      <c r="CV39" s="59">
        <f t="shared" si="16"/>
        <v>1020</v>
      </c>
      <c r="CW39" s="136">
        <f t="shared" si="17"/>
        <v>0</v>
      </c>
      <c r="CY39" s="63">
        <f t="shared" si="18"/>
        <v>2713.2267055131997</v>
      </c>
      <c r="DA39" s="182">
        <f t="shared" si="19"/>
        <v>3109.5513083119999</v>
      </c>
    </row>
    <row r="40" spans="1:105" s="11" customFormat="1" ht="23.25" x14ac:dyDescent="0.35">
      <c r="A40" s="11" t="s">
        <v>152</v>
      </c>
      <c r="B40" s="11">
        <v>1573.4564</v>
      </c>
      <c r="C40" s="11">
        <v>37</v>
      </c>
      <c r="D40" s="86" t="s">
        <v>112</v>
      </c>
      <c r="E40" s="87">
        <v>616.29999999999995</v>
      </c>
      <c r="F40" s="88" t="s">
        <v>152</v>
      </c>
      <c r="G40" s="89"/>
      <c r="H40" s="89"/>
      <c r="I40" s="89"/>
      <c r="J40" s="89"/>
      <c r="K40" s="129">
        <f>'مارس 2022'!K40*107%</f>
        <v>1801.4502323600004</v>
      </c>
      <c r="L40" s="89"/>
      <c r="M40" s="91"/>
      <c r="N40" s="89"/>
      <c r="O40" s="89"/>
      <c r="P40" s="92">
        <f t="shared" si="4"/>
        <v>270.21753485400006</v>
      </c>
      <c r="Q40" s="22">
        <v>0</v>
      </c>
      <c r="R40" s="89"/>
      <c r="S40" s="93"/>
      <c r="T40" s="93"/>
      <c r="U40" s="93">
        <v>80.67</v>
      </c>
      <c r="V40" s="93">
        <v>90.36</v>
      </c>
      <c r="W40" s="89">
        <v>97.36</v>
      </c>
      <c r="X40" s="89">
        <v>41.22</v>
      </c>
      <c r="Y40" s="89">
        <v>73.525999999999996</v>
      </c>
      <c r="Z40" s="92">
        <f t="shared" si="5"/>
        <v>94.407383999999993</v>
      </c>
      <c r="AA40" s="22">
        <f>'مارس 2022'!K40*8%</f>
        <v>134.68786784000002</v>
      </c>
      <c r="AB40" s="89">
        <v>200</v>
      </c>
      <c r="AC40" s="93">
        <v>10</v>
      </c>
      <c r="AD40" s="89"/>
      <c r="AE40" s="89"/>
      <c r="AF40" s="92">
        <v>10</v>
      </c>
      <c r="AG40" s="89"/>
      <c r="AH40" s="89"/>
      <c r="AI40" s="89"/>
      <c r="AJ40" s="89"/>
      <c r="AK40" s="89">
        <f t="shared" si="20"/>
        <v>2903.8990190540003</v>
      </c>
      <c r="AL40" s="94"/>
      <c r="AM40" s="94"/>
      <c r="AN40" s="94"/>
      <c r="AO40" s="94"/>
      <c r="AP40" s="94"/>
      <c r="AQ40" s="94"/>
      <c r="AR40" s="94"/>
      <c r="AS40" s="94"/>
      <c r="AT40" s="95">
        <v>14</v>
      </c>
      <c r="AU40" s="95"/>
      <c r="AV40" s="96">
        <v>352</v>
      </c>
      <c r="AW40" s="96"/>
      <c r="AX40" s="97">
        <v>0</v>
      </c>
      <c r="AY40" s="97"/>
      <c r="AZ40" s="97"/>
      <c r="BA40" s="21">
        <v>0.5</v>
      </c>
      <c r="BB40" s="21">
        <v>3</v>
      </c>
      <c r="BC40" s="97"/>
      <c r="BD40" s="97"/>
      <c r="BE40" s="97"/>
      <c r="BF40" s="97"/>
      <c r="BG40" s="98">
        <f t="shared" si="26"/>
        <v>60.048341078666681</v>
      </c>
      <c r="BH40" s="98">
        <f t="shared" si="26"/>
        <v>0</v>
      </c>
      <c r="BI40" s="97"/>
      <c r="BJ40" s="97"/>
      <c r="BK40" s="97"/>
      <c r="BL40" s="97"/>
      <c r="BM40" s="97"/>
      <c r="BN40" s="97"/>
      <c r="BO40" s="97"/>
      <c r="BP40" s="97"/>
      <c r="BQ40" s="19">
        <f t="shared" si="31"/>
        <v>1.3168407421000001</v>
      </c>
      <c r="BR40" s="97"/>
      <c r="BS40" s="97"/>
      <c r="BT40" s="99">
        <f t="shared" si="7"/>
        <v>416.86518182076668</v>
      </c>
      <c r="BU40" s="100">
        <f t="shared" si="8"/>
        <v>2487.0338372332335</v>
      </c>
      <c r="BV40" s="101"/>
      <c r="BW40" s="89"/>
      <c r="BX40" s="89"/>
      <c r="BY40" s="102" t="str">
        <f t="shared" si="10"/>
        <v>0</v>
      </c>
      <c r="BZ40" s="101">
        <f t="shared" si="11"/>
        <v>0</v>
      </c>
      <c r="CA40" s="101"/>
      <c r="CB40" s="101">
        <f t="shared" si="24"/>
        <v>0</v>
      </c>
      <c r="CC40" s="101"/>
      <c r="CD40" s="101"/>
      <c r="CE40" s="101">
        <f t="shared" si="27"/>
        <v>0</v>
      </c>
      <c r="CF40" s="101"/>
      <c r="CG40" s="101"/>
      <c r="CH40" s="101"/>
      <c r="CI40" s="101">
        <f t="shared" si="28"/>
        <v>2487.0338372332335</v>
      </c>
      <c r="CJ40" s="100"/>
      <c r="CK40" s="133">
        <f t="shared" si="13"/>
        <v>0</v>
      </c>
      <c r="CL40" s="133">
        <f t="shared" si="14"/>
        <v>0</v>
      </c>
      <c r="CM40" s="103"/>
      <c r="CN40" s="103"/>
      <c r="CO40" s="103">
        <f t="shared" si="29"/>
        <v>2487.0338372332335</v>
      </c>
      <c r="CP40" s="104"/>
      <c r="CS40" s="59">
        <f t="shared" si="22"/>
        <v>2615.509019054</v>
      </c>
      <c r="CT40" s="105">
        <f t="shared" si="30"/>
        <v>1779.6651818207667</v>
      </c>
      <c r="CU40" s="105">
        <f t="shared" si="15"/>
        <v>835.84383723323322</v>
      </c>
      <c r="CV40" s="105">
        <f t="shared" si="16"/>
        <v>830</v>
      </c>
      <c r="CW40" s="136">
        <f t="shared" si="17"/>
        <v>0</v>
      </c>
      <c r="CY40" s="107">
        <f t="shared" si="18"/>
        <v>2487.0338372332335</v>
      </c>
      <c r="DA40" s="182">
        <f t="shared" si="19"/>
        <v>2903.8990190540003</v>
      </c>
    </row>
    <row r="41" spans="1:105" s="11" customFormat="1" ht="23.25" x14ac:dyDescent="0.35">
      <c r="A41" s="11" t="s">
        <v>152</v>
      </c>
      <c r="B41" s="11">
        <v>1579.5233000000001</v>
      </c>
      <c r="C41" s="11">
        <v>38</v>
      </c>
      <c r="D41" s="86" t="s">
        <v>81</v>
      </c>
      <c r="E41" s="87">
        <v>632.79999999999995</v>
      </c>
      <c r="F41" s="88" t="s">
        <v>152</v>
      </c>
      <c r="G41" s="89"/>
      <c r="H41" s="89"/>
      <c r="I41" s="89"/>
      <c r="J41" s="89"/>
      <c r="K41" s="129">
        <f>'مارس 2022'!K41*107%</f>
        <v>1808.3962261700003</v>
      </c>
      <c r="L41" s="89"/>
      <c r="M41" s="91"/>
      <c r="N41" s="89"/>
      <c r="O41" s="89"/>
      <c r="P41" s="92">
        <f t="shared" si="4"/>
        <v>271.25943392550005</v>
      </c>
      <c r="Q41" s="22">
        <v>0</v>
      </c>
      <c r="R41" s="89"/>
      <c r="S41" s="93"/>
      <c r="T41" s="93"/>
      <c r="U41" s="93">
        <v>77.709999999999994</v>
      </c>
      <c r="V41" s="93">
        <v>86.7</v>
      </c>
      <c r="W41" s="89">
        <v>97.7</v>
      </c>
      <c r="X41" s="89">
        <v>41.38</v>
      </c>
      <c r="Y41" s="89">
        <v>73.8095</v>
      </c>
      <c r="Z41" s="92">
        <f t="shared" si="5"/>
        <v>94.771398000000005</v>
      </c>
      <c r="AA41" s="22">
        <f>'مارس 2022'!K41*8%</f>
        <v>135.20719448000003</v>
      </c>
      <c r="AB41" s="89">
        <v>200</v>
      </c>
      <c r="AC41" s="93">
        <v>10</v>
      </c>
      <c r="AD41" s="89"/>
      <c r="AE41" s="89"/>
      <c r="AF41" s="92">
        <v>10</v>
      </c>
      <c r="AG41" s="89"/>
      <c r="AH41" s="89"/>
      <c r="AI41" s="89"/>
      <c r="AJ41" s="89"/>
      <c r="AK41" s="89">
        <f t="shared" si="20"/>
        <v>2906.9337525755</v>
      </c>
      <c r="AL41" s="94"/>
      <c r="AM41" s="94"/>
      <c r="AN41" s="94"/>
      <c r="AO41" s="94"/>
      <c r="AP41" s="94"/>
      <c r="AQ41" s="94"/>
      <c r="AR41" s="94"/>
      <c r="AS41" s="94"/>
      <c r="AT41" s="95">
        <v>14</v>
      </c>
      <c r="AU41" s="95"/>
      <c r="AV41" s="96">
        <v>352</v>
      </c>
      <c r="AW41" s="96"/>
      <c r="AX41" s="97">
        <v>0</v>
      </c>
      <c r="AY41" s="97"/>
      <c r="AZ41" s="97"/>
      <c r="BA41" s="21">
        <v>0.5</v>
      </c>
      <c r="BB41" s="21">
        <v>3</v>
      </c>
      <c r="BC41" s="97"/>
      <c r="BD41" s="97"/>
      <c r="BE41" s="97"/>
      <c r="BF41" s="97"/>
      <c r="BG41" s="98">
        <f t="shared" si="26"/>
        <v>60.27987420566668</v>
      </c>
      <c r="BH41" s="98">
        <f t="shared" si="26"/>
        <v>0</v>
      </c>
      <c r="BI41" s="97"/>
      <c r="BJ41" s="97"/>
      <c r="BK41" s="97"/>
      <c r="BL41" s="97"/>
      <c r="BM41" s="97"/>
      <c r="BN41" s="97"/>
      <c r="BO41" s="97"/>
      <c r="BP41" s="97"/>
      <c r="BQ41" s="19">
        <f t="shared" si="31"/>
        <v>1.317837159325</v>
      </c>
      <c r="BR41" s="97"/>
      <c r="BS41" s="97"/>
      <c r="BT41" s="99">
        <f t="shared" si="7"/>
        <v>417.09771136499165</v>
      </c>
      <c r="BU41" s="100">
        <f t="shared" si="8"/>
        <v>2489.8360412105085</v>
      </c>
      <c r="BV41" s="101"/>
      <c r="BW41" s="89"/>
      <c r="BX41" s="89"/>
      <c r="BY41" s="102" t="str">
        <f t="shared" si="10"/>
        <v>0</v>
      </c>
      <c r="BZ41" s="101">
        <f t="shared" si="11"/>
        <v>0</v>
      </c>
      <c r="CA41" s="101"/>
      <c r="CB41" s="101">
        <f t="shared" si="24"/>
        <v>0</v>
      </c>
      <c r="CC41" s="101"/>
      <c r="CD41" s="101"/>
      <c r="CE41" s="101">
        <f t="shared" si="27"/>
        <v>0</v>
      </c>
      <c r="CF41" s="101"/>
      <c r="CG41" s="101"/>
      <c r="CH41" s="101"/>
      <c r="CI41" s="101">
        <f t="shared" si="28"/>
        <v>2489.8360412105085</v>
      </c>
      <c r="CJ41" s="100"/>
      <c r="CK41" s="133">
        <f t="shared" si="13"/>
        <v>0</v>
      </c>
      <c r="CL41" s="133">
        <f t="shared" si="14"/>
        <v>0</v>
      </c>
      <c r="CM41" s="103"/>
      <c r="CN41" s="103"/>
      <c r="CO41" s="103">
        <f t="shared" si="29"/>
        <v>2489.8360412105085</v>
      </c>
      <c r="CP41" s="104"/>
      <c r="CS41" s="59">
        <f t="shared" si="22"/>
        <v>2624.8237525755003</v>
      </c>
      <c r="CT41" s="105">
        <f t="shared" si="30"/>
        <v>1796.3977113649917</v>
      </c>
      <c r="CU41" s="105">
        <f t="shared" si="15"/>
        <v>828.42604121050863</v>
      </c>
      <c r="CV41" s="105">
        <f t="shared" si="16"/>
        <v>820</v>
      </c>
      <c r="CW41" s="136">
        <f t="shared" si="17"/>
        <v>0</v>
      </c>
      <c r="CY41" s="107">
        <f t="shared" si="18"/>
        <v>2489.8360412105085</v>
      </c>
      <c r="DA41" s="182">
        <f t="shared" si="19"/>
        <v>2906.9337525755</v>
      </c>
    </row>
    <row r="42" spans="1:105" ht="23.25" x14ac:dyDescent="0.35">
      <c r="B42">
        <v>1615.91</v>
      </c>
      <c r="C42">
        <v>39</v>
      </c>
      <c r="D42" s="33" t="s">
        <v>171</v>
      </c>
      <c r="E42" s="28">
        <v>611.49</v>
      </c>
      <c r="F42" s="29"/>
      <c r="G42" s="27"/>
      <c r="H42" s="27"/>
      <c r="I42" s="27"/>
      <c r="J42" s="27"/>
      <c r="K42" s="129">
        <f>'مارس 2022'!K42*107%</f>
        <v>1850.0553590000004</v>
      </c>
      <c r="L42" s="27"/>
      <c r="M42" s="31"/>
      <c r="N42" s="27">
        <v>0</v>
      </c>
      <c r="O42" s="27"/>
      <c r="P42" s="22">
        <f t="shared" si="4"/>
        <v>277.50830385000006</v>
      </c>
      <c r="Q42" s="22">
        <v>0</v>
      </c>
      <c r="R42" s="27"/>
      <c r="S42" s="30"/>
      <c r="T42" s="30"/>
      <c r="U42" s="30">
        <v>70.12</v>
      </c>
      <c r="V42" s="30">
        <v>78.28</v>
      </c>
      <c r="W42" s="27">
        <v>100.31</v>
      </c>
      <c r="X42" s="27">
        <v>42.34</v>
      </c>
      <c r="Y42" s="27">
        <v>75.512500000000003</v>
      </c>
      <c r="Z42" s="22">
        <f t="shared" si="5"/>
        <v>96.954599999999999</v>
      </c>
      <c r="AA42" s="22">
        <f>'مارس 2022'!K42*8%</f>
        <v>138.32189600000001</v>
      </c>
      <c r="AB42" s="27">
        <v>190</v>
      </c>
      <c r="AC42" s="30">
        <v>10</v>
      </c>
      <c r="AD42" s="27"/>
      <c r="AE42" s="27"/>
      <c r="AF42" s="22">
        <v>10</v>
      </c>
      <c r="AG42" s="27">
        <v>0</v>
      </c>
      <c r="AH42" s="27"/>
      <c r="AI42" s="27"/>
      <c r="AJ42" s="27"/>
      <c r="AK42" s="27">
        <f t="shared" si="20"/>
        <v>2939.4026588500005</v>
      </c>
      <c r="AL42" s="16"/>
      <c r="AM42" s="16"/>
      <c r="AN42" s="16"/>
      <c r="AO42" s="16"/>
      <c r="AP42" s="16"/>
      <c r="AQ42" s="16"/>
      <c r="AR42" s="16"/>
      <c r="AS42" s="16"/>
      <c r="AT42" s="15">
        <v>20</v>
      </c>
      <c r="AU42" s="15"/>
      <c r="AV42" s="20">
        <v>352</v>
      </c>
      <c r="AW42" s="20"/>
      <c r="AX42" s="21">
        <v>0</v>
      </c>
      <c r="AY42" s="21"/>
      <c r="AZ42" s="21"/>
      <c r="BA42" s="21">
        <v>0.5</v>
      </c>
      <c r="BB42" s="21">
        <v>3</v>
      </c>
      <c r="BC42" s="21"/>
      <c r="BD42" s="21">
        <v>0</v>
      </c>
      <c r="BE42" s="21"/>
      <c r="BF42" s="21"/>
      <c r="BG42" s="18" t="str">
        <f t="shared" si="26"/>
        <v>0</v>
      </c>
      <c r="BH42" s="18">
        <f t="shared" si="26"/>
        <v>0</v>
      </c>
      <c r="BI42" s="21"/>
      <c r="BJ42" s="21"/>
      <c r="BK42" s="21"/>
      <c r="BL42" s="21"/>
      <c r="BM42" s="21"/>
      <c r="BN42" s="21"/>
      <c r="BO42" s="21"/>
      <c r="BP42" s="21"/>
      <c r="BQ42" s="19">
        <f t="shared" si="31"/>
        <v>1.3309471775000001</v>
      </c>
      <c r="BR42" s="21">
        <v>3</v>
      </c>
      <c r="BS42" s="21"/>
      <c r="BT42" s="19">
        <f t="shared" si="7"/>
        <v>359.83094717749998</v>
      </c>
      <c r="BU42" s="35">
        <f t="shared" si="8"/>
        <v>2579.5717116725004</v>
      </c>
      <c r="BV42" s="39"/>
      <c r="BW42" s="38"/>
      <c r="BX42" s="38"/>
      <c r="BY42" s="37" t="str">
        <f t="shared" si="10"/>
        <v>0</v>
      </c>
      <c r="BZ42" s="39">
        <f t="shared" si="11"/>
        <v>0</v>
      </c>
      <c r="CA42" s="39"/>
      <c r="CB42" s="39">
        <f t="shared" si="24"/>
        <v>0</v>
      </c>
      <c r="CC42" s="39"/>
      <c r="CD42" s="39"/>
      <c r="CE42" s="34">
        <f t="shared" si="27"/>
        <v>0</v>
      </c>
      <c r="CF42" s="34"/>
      <c r="CG42" s="34"/>
      <c r="CH42" s="34"/>
      <c r="CI42" s="34">
        <f t="shared" si="28"/>
        <v>2579.5717116725004</v>
      </c>
      <c r="CJ42" s="43"/>
      <c r="CK42" s="133">
        <f t="shared" si="13"/>
        <v>0</v>
      </c>
      <c r="CL42" s="133">
        <f t="shared" si="14"/>
        <v>0</v>
      </c>
      <c r="CM42" s="44"/>
      <c r="CN42" s="44"/>
      <c r="CO42" s="40">
        <f t="shared" si="29"/>
        <v>2579.5717116725004</v>
      </c>
      <c r="CP42" s="1"/>
      <c r="CS42" s="59">
        <f t="shared" si="22"/>
        <v>2670.6926588500005</v>
      </c>
      <c r="CT42" s="59">
        <f t="shared" si="30"/>
        <v>1717.8209471774999</v>
      </c>
      <c r="CU42" s="59">
        <f t="shared" si="15"/>
        <v>952.87171167250062</v>
      </c>
      <c r="CV42" s="59">
        <f t="shared" si="16"/>
        <v>950</v>
      </c>
      <c r="CW42" s="136">
        <f t="shared" si="17"/>
        <v>0</v>
      </c>
      <c r="CY42" s="63">
        <f t="shared" si="18"/>
        <v>2579.5717116725004</v>
      </c>
      <c r="DA42" s="182">
        <f t="shared" si="19"/>
        <v>2939.4026588500005</v>
      </c>
    </row>
    <row r="43" spans="1:105" ht="23.25" x14ac:dyDescent="0.35">
      <c r="B43">
        <v>976.64250000000004</v>
      </c>
      <c r="C43">
        <v>40</v>
      </c>
      <c r="D43" s="33"/>
      <c r="E43" s="28"/>
      <c r="F43" s="29"/>
      <c r="G43" s="27"/>
      <c r="H43" s="27"/>
      <c r="I43" s="27"/>
      <c r="J43" s="27"/>
      <c r="K43" s="129">
        <f>'مارس 2022'!K43*107%</f>
        <v>0</v>
      </c>
      <c r="L43" s="27"/>
      <c r="M43" s="31"/>
      <c r="N43" s="27"/>
      <c r="O43" s="27"/>
      <c r="P43" s="22">
        <f t="shared" si="4"/>
        <v>0</v>
      </c>
      <c r="Q43" s="22"/>
      <c r="R43" s="27"/>
      <c r="S43" s="30"/>
      <c r="T43" s="30"/>
      <c r="U43" s="30"/>
      <c r="V43" s="30"/>
      <c r="W43" s="27"/>
      <c r="X43" s="27"/>
      <c r="Y43" s="27"/>
      <c r="Z43" s="22"/>
      <c r="AA43" s="22">
        <f>'مارس 2022'!K43*8%</f>
        <v>0</v>
      </c>
      <c r="AB43" s="27"/>
      <c r="AC43" s="30"/>
      <c r="AD43" s="27"/>
      <c r="AE43" s="27"/>
      <c r="AF43" s="22"/>
      <c r="AG43" s="27"/>
      <c r="AH43" s="27"/>
      <c r="AI43" s="27"/>
      <c r="AJ43" s="27"/>
      <c r="AK43" s="27">
        <f t="shared" si="20"/>
        <v>0</v>
      </c>
      <c r="AL43" s="16"/>
      <c r="AM43" s="16"/>
      <c r="AN43" s="16"/>
      <c r="AO43" s="16"/>
      <c r="AP43" s="16"/>
      <c r="AQ43" s="16"/>
      <c r="AR43" s="16"/>
      <c r="AS43" s="16"/>
      <c r="AT43" s="15"/>
      <c r="AU43" s="15"/>
      <c r="AV43" s="20">
        <v>0</v>
      </c>
      <c r="AW43" s="20"/>
      <c r="AX43" s="21"/>
      <c r="AY43" s="21"/>
      <c r="AZ43" s="21"/>
      <c r="BA43" s="21"/>
      <c r="BB43" s="21"/>
      <c r="BC43" s="21"/>
      <c r="BD43" s="21">
        <v>0</v>
      </c>
      <c r="BE43" s="21"/>
      <c r="BF43" s="21"/>
      <c r="BG43" s="18">
        <f t="shared" si="26"/>
        <v>0</v>
      </c>
      <c r="BH43" s="18">
        <f t="shared" si="26"/>
        <v>0</v>
      </c>
      <c r="BI43" s="21"/>
      <c r="BJ43" s="21"/>
      <c r="BK43" s="21"/>
      <c r="BL43" s="21"/>
      <c r="BM43" s="21"/>
      <c r="BN43" s="21"/>
      <c r="BO43" s="21"/>
      <c r="BP43" s="21"/>
      <c r="BQ43" s="19">
        <f t="shared" si="31"/>
        <v>0</v>
      </c>
      <c r="BR43" s="21"/>
      <c r="BS43" s="21"/>
      <c r="BT43" s="19">
        <f t="shared" si="7"/>
        <v>0</v>
      </c>
      <c r="BU43" s="35">
        <f t="shared" si="8"/>
        <v>0</v>
      </c>
      <c r="BV43" s="39"/>
      <c r="BW43" s="38"/>
      <c r="BX43" s="38"/>
      <c r="BY43" s="37" t="str">
        <f t="shared" si="10"/>
        <v>0</v>
      </c>
      <c r="BZ43" s="39">
        <f t="shared" si="11"/>
        <v>0</v>
      </c>
      <c r="CA43" s="39"/>
      <c r="CB43" s="39">
        <f t="shared" si="24"/>
        <v>0</v>
      </c>
      <c r="CC43" s="39"/>
      <c r="CD43" s="39"/>
      <c r="CE43" s="34">
        <f t="shared" si="27"/>
        <v>0</v>
      </c>
      <c r="CF43" s="34"/>
      <c r="CG43" s="34"/>
      <c r="CH43" s="34"/>
      <c r="CI43" s="34">
        <f t="shared" si="28"/>
        <v>0</v>
      </c>
      <c r="CJ43" s="43"/>
      <c r="CK43" s="133">
        <f t="shared" si="13"/>
        <v>0</v>
      </c>
      <c r="CL43" s="133">
        <f t="shared" si="14"/>
        <v>0</v>
      </c>
      <c r="CM43" s="44"/>
      <c r="CN43" s="44"/>
      <c r="CO43" s="40">
        <f t="shared" si="29"/>
        <v>0</v>
      </c>
      <c r="CP43" s="1"/>
      <c r="CS43" s="59">
        <f t="shared" si="22"/>
        <v>0</v>
      </c>
      <c r="CT43" s="59">
        <f t="shared" si="30"/>
        <v>750</v>
      </c>
      <c r="CU43" s="59">
        <f t="shared" si="15"/>
        <v>-750</v>
      </c>
      <c r="CV43" s="59">
        <f t="shared" si="16"/>
        <v>-750</v>
      </c>
      <c r="CW43" s="136">
        <f t="shared" si="17"/>
        <v>0</v>
      </c>
      <c r="CY43" s="63">
        <f t="shared" si="18"/>
        <v>0</v>
      </c>
      <c r="DA43" s="182">
        <f t="shared" si="19"/>
        <v>0</v>
      </c>
    </row>
    <row r="44" spans="1:105" ht="23.25" x14ac:dyDescent="0.35">
      <c r="C44">
        <v>41</v>
      </c>
      <c r="D44" s="33"/>
      <c r="E44" s="28"/>
      <c r="F44" s="29"/>
      <c r="G44" s="27"/>
      <c r="H44" s="27"/>
      <c r="I44" s="27"/>
      <c r="J44" s="27"/>
      <c r="K44" s="129">
        <f>'مارس 2022'!K44*107%</f>
        <v>0</v>
      </c>
      <c r="L44" s="27"/>
      <c r="M44" s="31"/>
      <c r="N44" s="27"/>
      <c r="O44" s="27"/>
      <c r="P44" s="22"/>
      <c r="Q44" s="22"/>
      <c r="R44" s="27"/>
      <c r="S44" s="30"/>
      <c r="T44" s="30"/>
      <c r="U44" s="30"/>
      <c r="V44" s="30"/>
      <c r="W44" s="27"/>
      <c r="X44" s="27"/>
      <c r="Y44" s="27"/>
      <c r="Z44" s="22">
        <f>B44*6%</f>
        <v>0</v>
      </c>
      <c r="AA44" s="22">
        <f>'مارس 2022'!K44*8%</f>
        <v>0</v>
      </c>
      <c r="AB44" s="27"/>
      <c r="AC44" s="30"/>
      <c r="AD44" s="27"/>
      <c r="AE44" s="27"/>
      <c r="AF44" s="27"/>
      <c r="AG44" s="27"/>
      <c r="AH44" s="27"/>
      <c r="AI44" s="27"/>
      <c r="AJ44" s="27"/>
      <c r="AK44" s="27"/>
      <c r="AL44" s="16"/>
      <c r="AM44" s="16"/>
      <c r="AN44" s="16"/>
      <c r="AO44" s="16"/>
      <c r="AP44" s="16"/>
      <c r="AQ44" s="16"/>
      <c r="AR44" s="16"/>
      <c r="AS44" s="16"/>
      <c r="AT44" s="15"/>
      <c r="AU44" s="15"/>
      <c r="AV44" s="20"/>
      <c r="AW44" s="20"/>
      <c r="AX44" s="21"/>
      <c r="AY44" s="21"/>
      <c r="AZ44" s="21"/>
      <c r="BA44" s="21"/>
      <c r="BB44" s="21"/>
      <c r="BC44" s="21"/>
      <c r="BD44" s="21">
        <v>0</v>
      </c>
      <c r="BE44" s="21"/>
      <c r="BF44" s="21"/>
      <c r="BG44" s="18">
        <f t="shared" si="26"/>
        <v>0</v>
      </c>
      <c r="BH44" s="18">
        <f t="shared" si="26"/>
        <v>0</v>
      </c>
      <c r="BI44" s="21"/>
      <c r="BJ44" s="21"/>
      <c r="BK44" s="21"/>
      <c r="BL44" s="21"/>
      <c r="BM44" s="21"/>
      <c r="BN44" s="21"/>
      <c r="BO44" s="21"/>
      <c r="BP44" s="21"/>
      <c r="BQ44" s="19">
        <f t="shared" si="31"/>
        <v>0</v>
      </c>
      <c r="BR44" s="21"/>
      <c r="BS44" s="21"/>
      <c r="BT44" s="19">
        <f t="shared" si="7"/>
        <v>0</v>
      </c>
      <c r="BU44" s="35"/>
      <c r="BV44" s="39"/>
      <c r="BW44" s="38"/>
      <c r="BX44" s="38"/>
      <c r="BY44" s="37"/>
      <c r="BZ44" s="39"/>
      <c r="CA44" s="39"/>
      <c r="CB44" s="39">
        <f t="shared" si="24"/>
        <v>0</v>
      </c>
      <c r="CC44" s="39"/>
      <c r="CD44" s="39"/>
      <c r="CE44" s="34">
        <f t="shared" si="27"/>
        <v>0</v>
      </c>
      <c r="CF44" s="34"/>
      <c r="CG44" s="34"/>
      <c r="CH44" s="34"/>
      <c r="CI44" s="34"/>
      <c r="CJ44" s="43"/>
      <c r="CK44" s="133">
        <f t="shared" si="13"/>
        <v>0</v>
      </c>
      <c r="CL44" s="133">
        <f t="shared" si="14"/>
        <v>0</v>
      </c>
      <c r="CM44" s="44"/>
      <c r="CN44" s="44"/>
      <c r="CO44" s="40">
        <f t="shared" si="29"/>
        <v>0</v>
      </c>
      <c r="CP44" s="1"/>
      <c r="CS44" s="59">
        <f t="shared" si="22"/>
        <v>0</v>
      </c>
      <c r="CT44" s="59">
        <f t="shared" si="30"/>
        <v>750</v>
      </c>
      <c r="CU44" s="59">
        <f t="shared" si="15"/>
        <v>-750</v>
      </c>
      <c r="CV44" s="59">
        <f t="shared" si="16"/>
        <v>-750</v>
      </c>
      <c r="CW44" s="136">
        <f t="shared" si="17"/>
        <v>0</v>
      </c>
      <c r="CY44" s="63">
        <f t="shared" si="18"/>
        <v>0</v>
      </c>
      <c r="DA44" s="182">
        <f t="shared" si="19"/>
        <v>0</v>
      </c>
    </row>
    <row r="45" spans="1:105" ht="23.25" x14ac:dyDescent="0.35">
      <c r="C45">
        <v>42</v>
      </c>
      <c r="D45" s="33"/>
      <c r="E45" s="28"/>
      <c r="F45" s="29"/>
      <c r="G45" s="27"/>
      <c r="H45" s="27"/>
      <c r="I45" s="27"/>
      <c r="J45" s="27"/>
      <c r="K45" s="129">
        <f>'مارس 2022'!K45*107%</f>
        <v>0</v>
      </c>
      <c r="L45" s="27"/>
      <c r="M45" s="31"/>
      <c r="N45" s="27"/>
      <c r="O45" s="27"/>
      <c r="P45" s="22"/>
      <c r="Q45" s="22"/>
      <c r="R45" s="27"/>
      <c r="S45" s="30"/>
      <c r="T45" s="30"/>
      <c r="U45" s="30"/>
      <c r="V45" s="30"/>
      <c r="W45" s="27"/>
      <c r="X45" s="27"/>
      <c r="Y45" s="27"/>
      <c r="Z45" s="22">
        <f t="shared" si="5"/>
        <v>0</v>
      </c>
      <c r="AA45" s="22">
        <f>'مارس 2022'!K45*8%</f>
        <v>0</v>
      </c>
      <c r="AB45" s="27"/>
      <c r="AC45" s="30"/>
      <c r="AD45" s="27"/>
      <c r="AE45" s="27"/>
      <c r="AF45" s="27"/>
      <c r="AG45" s="27"/>
      <c r="AH45" s="27"/>
      <c r="AI45" s="27"/>
      <c r="AJ45" s="27"/>
      <c r="AK45" s="27"/>
      <c r="AL45" s="16"/>
      <c r="AM45" s="16"/>
      <c r="AN45" s="16"/>
      <c r="AO45" s="16"/>
      <c r="AP45" s="16"/>
      <c r="AQ45" s="16"/>
      <c r="AR45" s="16"/>
      <c r="AS45" s="16"/>
      <c r="AT45" s="15"/>
      <c r="AU45" s="15"/>
      <c r="AV45" s="20"/>
      <c r="AW45" s="20"/>
      <c r="AX45" s="21"/>
      <c r="AY45" s="21"/>
      <c r="AZ45" s="21"/>
      <c r="BA45" s="21"/>
      <c r="BB45" s="21"/>
      <c r="BC45" s="21"/>
      <c r="BD45" s="21">
        <v>0</v>
      </c>
      <c r="BE45" s="21"/>
      <c r="BF45" s="21"/>
      <c r="BG45" s="18">
        <f t="shared" si="26"/>
        <v>0</v>
      </c>
      <c r="BH45" s="18">
        <f t="shared" si="26"/>
        <v>0</v>
      </c>
      <c r="BI45" s="21"/>
      <c r="BJ45" s="21"/>
      <c r="BK45" s="21"/>
      <c r="BL45" s="21"/>
      <c r="BM45" s="21"/>
      <c r="BN45" s="21"/>
      <c r="BO45" s="21"/>
      <c r="BP45" s="21"/>
      <c r="BQ45" s="19">
        <f t="shared" si="31"/>
        <v>0</v>
      </c>
      <c r="BR45" s="21"/>
      <c r="BS45" s="21"/>
      <c r="BT45" s="19">
        <f t="shared" si="7"/>
        <v>0</v>
      </c>
      <c r="BU45" s="35"/>
      <c r="BV45" s="39"/>
      <c r="BW45" s="38"/>
      <c r="BX45" s="38"/>
      <c r="BY45" s="37"/>
      <c r="BZ45" s="39"/>
      <c r="CA45" s="39"/>
      <c r="CB45" s="39">
        <f t="shared" si="24"/>
        <v>0</v>
      </c>
      <c r="CC45" s="39"/>
      <c r="CD45" s="39"/>
      <c r="CE45" s="34">
        <f t="shared" si="27"/>
        <v>0</v>
      </c>
      <c r="CF45" s="34"/>
      <c r="CG45" s="34"/>
      <c r="CH45" s="34"/>
      <c r="CI45" s="34"/>
      <c r="CJ45" s="43"/>
      <c r="CK45" s="133">
        <f t="shared" si="13"/>
        <v>0</v>
      </c>
      <c r="CL45" s="133">
        <f t="shared" si="14"/>
        <v>0</v>
      </c>
      <c r="CM45" s="44"/>
      <c r="CN45" s="44"/>
      <c r="CO45" s="40">
        <f t="shared" si="29"/>
        <v>0</v>
      </c>
      <c r="CP45" s="1"/>
      <c r="CS45" s="59">
        <f t="shared" si="22"/>
        <v>0</v>
      </c>
      <c r="CT45" s="59">
        <f t="shared" si="30"/>
        <v>750</v>
      </c>
      <c r="CU45" s="59">
        <f t="shared" si="15"/>
        <v>-750</v>
      </c>
      <c r="CV45" s="59">
        <f t="shared" si="16"/>
        <v>-750</v>
      </c>
      <c r="CW45" s="136">
        <f t="shared" si="17"/>
        <v>0</v>
      </c>
      <c r="CY45" s="63">
        <f t="shared" si="18"/>
        <v>0</v>
      </c>
      <c r="DA45" s="182">
        <f t="shared" si="19"/>
        <v>0</v>
      </c>
    </row>
  </sheetData>
  <mergeCells count="5">
    <mergeCell ref="E2:AK3"/>
    <mergeCell ref="AL2:AU3"/>
    <mergeCell ref="AV2:BT3"/>
    <mergeCell ref="BV2:CD3"/>
    <mergeCell ref="CS4:CW4"/>
  </mergeCell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A45"/>
  <sheetViews>
    <sheetView rightToLeft="1" topLeftCell="D5" workbookViewId="0">
      <pane xSplit="1" ySplit="1" topLeftCell="AK6" activePane="bottomRight" state="frozen"/>
      <selection activeCell="D5" sqref="D5"/>
      <selection pane="topRight" activeCell="E5" sqref="E5"/>
      <selection pane="bottomLeft" activeCell="D6" sqref="D6"/>
      <selection pane="bottomRight" activeCell="CT6" sqref="CT6"/>
    </sheetView>
  </sheetViews>
  <sheetFormatPr defaultRowHeight="14.25" x14ac:dyDescent="0.2"/>
  <cols>
    <col min="4" max="4" width="23.875" bestFit="1" customWidth="1"/>
    <col min="5" max="5" width="10" style="8" bestFit="1" customWidth="1"/>
    <col min="6" max="6" width="10.375" customWidth="1"/>
    <col min="11" max="11" width="11" style="6" customWidth="1"/>
    <col min="14" max="14" width="11.375" customWidth="1"/>
    <col min="16" max="16" width="8.375" style="7" customWidth="1"/>
    <col min="17" max="17" width="9.375" style="7" customWidth="1"/>
    <col min="18" max="18" width="7.25" customWidth="1"/>
    <col min="19" max="28" width="8.625" customWidth="1"/>
    <col min="29" max="29" width="6.125" bestFit="1" customWidth="1"/>
    <col min="30" max="30" width="6.875" customWidth="1"/>
    <col min="32" max="32" width="6.75" customWidth="1"/>
    <col min="33" max="33" width="9" customWidth="1"/>
    <col min="34" max="34" width="7.5" customWidth="1"/>
    <col min="35" max="35" width="7.25" customWidth="1"/>
    <col min="36" max="36" width="7" customWidth="1"/>
    <col min="37" max="38" width="10.625" style="7" customWidth="1"/>
    <col min="39" max="43" width="10.625" style="7" hidden="1" customWidth="1"/>
    <col min="44" max="47" width="10.625" style="7" customWidth="1"/>
    <col min="48" max="48" width="9.5" customWidth="1"/>
    <col min="49" max="49" width="9.75" customWidth="1"/>
    <col min="50" max="50" width="7.625" customWidth="1"/>
    <col min="51" max="51" width="6.875" customWidth="1"/>
    <col min="53" max="53" width="6.5" customWidth="1"/>
    <col min="54" max="54" width="6" customWidth="1"/>
    <col min="55" max="55" width="6.875" customWidth="1"/>
    <col min="56" max="56" width="7.625" customWidth="1"/>
    <col min="57" max="57" width="6.875" customWidth="1"/>
    <col min="61" max="62" width="7.25" customWidth="1"/>
    <col min="63" max="63" width="6.75" customWidth="1"/>
    <col min="64" max="64" width="6.875" customWidth="1"/>
    <col min="67" max="67" width="7.375" customWidth="1"/>
    <col min="68" max="68" width="7.125" customWidth="1"/>
    <col min="72" max="72" width="10.625" style="10" customWidth="1"/>
    <col min="73" max="73" width="11.5" style="8" customWidth="1"/>
    <col min="74" max="74" width="11.125" bestFit="1" customWidth="1"/>
    <col min="75" max="75" width="11.125" customWidth="1"/>
    <col min="76" max="77" width="8.25" customWidth="1"/>
    <col min="78" max="78" width="11.125" style="14" bestFit="1" customWidth="1"/>
    <col min="79" max="80" width="11.125" style="14" customWidth="1"/>
    <col min="81" max="81" width="13.25" style="14" customWidth="1"/>
    <col min="82" max="85" width="11.125" style="14" customWidth="1"/>
    <col min="86" max="86" width="21.125" style="14" customWidth="1"/>
    <col min="87" max="87" width="12" style="11" customWidth="1"/>
    <col min="88" max="92" width="11" style="12" customWidth="1"/>
    <col min="93" max="93" width="15.25" style="13" customWidth="1"/>
    <col min="94" max="94" width="32.75" customWidth="1"/>
    <col min="97" max="97" width="12.875" customWidth="1"/>
    <col min="98" max="98" width="12.25" customWidth="1"/>
    <col min="99" max="100" width="12.125" bestFit="1" customWidth="1"/>
    <col min="101" max="101" width="12.375" style="60" customWidth="1"/>
    <col min="103" max="103" width="12.875" customWidth="1"/>
    <col min="105" max="105" width="20.25" customWidth="1"/>
  </cols>
  <sheetData>
    <row r="1" spans="2:105" x14ac:dyDescent="0.2">
      <c r="D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</row>
    <row r="2" spans="2:105" ht="14.25" customHeight="1" x14ac:dyDescent="0.2">
      <c r="D2" s="41"/>
      <c r="E2" s="204" t="s">
        <v>126</v>
      </c>
      <c r="F2" s="204"/>
      <c r="G2" s="204"/>
      <c r="H2" s="204"/>
      <c r="I2" s="204"/>
      <c r="J2" s="204"/>
      <c r="K2" s="204"/>
      <c r="L2" s="204"/>
      <c r="M2" s="204"/>
      <c r="N2" s="204"/>
      <c r="O2" s="204"/>
      <c r="P2" s="204"/>
      <c r="Q2" s="204"/>
      <c r="R2" s="204"/>
      <c r="S2" s="204"/>
      <c r="T2" s="204"/>
      <c r="U2" s="204"/>
      <c r="V2" s="204"/>
      <c r="W2" s="204"/>
      <c r="X2" s="204"/>
      <c r="Y2" s="204"/>
      <c r="Z2" s="204"/>
      <c r="AA2" s="204"/>
      <c r="AB2" s="204"/>
      <c r="AC2" s="204"/>
      <c r="AD2" s="204"/>
      <c r="AE2" s="204"/>
      <c r="AF2" s="204"/>
      <c r="AG2" s="204"/>
      <c r="AH2" s="204"/>
      <c r="AI2" s="204"/>
      <c r="AJ2" s="204"/>
      <c r="AK2" s="204"/>
      <c r="AL2" s="202" t="s">
        <v>117</v>
      </c>
      <c r="AM2" s="202"/>
      <c r="AN2" s="202"/>
      <c r="AO2" s="202"/>
      <c r="AP2" s="202"/>
      <c r="AQ2" s="202"/>
      <c r="AR2" s="202"/>
      <c r="AS2" s="202"/>
      <c r="AT2" s="202"/>
      <c r="AU2" s="202"/>
      <c r="AV2" s="203" t="s">
        <v>124</v>
      </c>
      <c r="AW2" s="203"/>
      <c r="AX2" s="203"/>
      <c r="AY2" s="203"/>
      <c r="AZ2" s="203"/>
      <c r="BA2" s="203"/>
      <c r="BB2" s="203"/>
      <c r="BC2" s="203"/>
      <c r="BD2" s="203"/>
      <c r="BE2" s="203"/>
      <c r="BF2" s="203"/>
      <c r="BG2" s="203"/>
      <c r="BH2" s="203"/>
      <c r="BI2" s="203"/>
      <c r="BJ2" s="203"/>
      <c r="BK2" s="203"/>
      <c r="BL2" s="203"/>
      <c r="BM2" s="203"/>
      <c r="BN2" s="203"/>
      <c r="BO2" s="203"/>
      <c r="BP2" s="203"/>
      <c r="BQ2" s="203"/>
      <c r="BR2" s="203"/>
      <c r="BS2" s="203"/>
      <c r="BT2" s="203"/>
      <c r="BV2" s="205" t="s">
        <v>127</v>
      </c>
      <c r="BW2" s="205"/>
      <c r="BX2" s="205"/>
      <c r="BY2" s="205"/>
      <c r="BZ2" s="205"/>
      <c r="CA2" s="205"/>
      <c r="CB2" s="205"/>
      <c r="CC2" s="205"/>
      <c r="CD2" s="205"/>
      <c r="CE2" s="8"/>
      <c r="CF2" s="8"/>
      <c r="CG2" s="8"/>
      <c r="CH2" s="8"/>
      <c r="CI2" s="8"/>
      <c r="CJ2" s="8"/>
      <c r="CK2" s="8"/>
      <c r="CL2" s="8"/>
      <c r="CM2" s="8"/>
      <c r="CN2" s="8"/>
      <c r="CO2" s="8"/>
      <c r="CP2" s="8"/>
    </row>
    <row r="3" spans="2:105" ht="14.25" customHeight="1" x14ac:dyDescent="0.2">
      <c r="D3" s="41"/>
      <c r="E3" s="204"/>
      <c r="F3" s="204"/>
      <c r="G3" s="204"/>
      <c r="H3" s="204"/>
      <c r="I3" s="204"/>
      <c r="J3" s="204"/>
      <c r="K3" s="204"/>
      <c r="L3" s="204"/>
      <c r="M3" s="204"/>
      <c r="N3" s="204"/>
      <c r="O3" s="204"/>
      <c r="P3" s="204"/>
      <c r="Q3" s="204"/>
      <c r="R3" s="204"/>
      <c r="S3" s="204"/>
      <c r="T3" s="204"/>
      <c r="U3" s="204"/>
      <c r="V3" s="204"/>
      <c r="W3" s="204"/>
      <c r="X3" s="204"/>
      <c r="Y3" s="204"/>
      <c r="Z3" s="204"/>
      <c r="AA3" s="204"/>
      <c r="AB3" s="204"/>
      <c r="AC3" s="204"/>
      <c r="AD3" s="204"/>
      <c r="AE3" s="204"/>
      <c r="AF3" s="204"/>
      <c r="AG3" s="204"/>
      <c r="AH3" s="204"/>
      <c r="AI3" s="204"/>
      <c r="AJ3" s="204"/>
      <c r="AK3" s="204"/>
      <c r="AL3" s="202"/>
      <c r="AM3" s="202"/>
      <c r="AN3" s="202"/>
      <c r="AO3" s="202"/>
      <c r="AP3" s="202"/>
      <c r="AQ3" s="202"/>
      <c r="AR3" s="202"/>
      <c r="AS3" s="202"/>
      <c r="AT3" s="202"/>
      <c r="AU3" s="202"/>
      <c r="AV3" s="203"/>
      <c r="AW3" s="203"/>
      <c r="AX3" s="203"/>
      <c r="AY3" s="203"/>
      <c r="AZ3" s="203"/>
      <c r="BA3" s="203"/>
      <c r="BB3" s="203"/>
      <c r="BC3" s="203"/>
      <c r="BD3" s="203"/>
      <c r="BE3" s="203"/>
      <c r="BF3" s="203"/>
      <c r="BG3" s="203"/>
      <c r="BH3" s="203"/>
      <c r="BI3" s="203"/>
      <c r="BJ3" s="203"/>
      <c r="BK3" s="203"/>
      <c r="BL3" s="203"/>
      <c r="BM3" s="203"/>
      <c r="BN3" s="203"/>
      <c r="BO3" s="203"/>
      <c r="BP3" s="203"/>
      <c r="BQ3" s="203"/>
      <c r="BR3" s="203"/>
      <c r="BS3" s="203"/>
      <c r="BT3" s="203"/>
      <c r="BV3" s="205"/>
      <c r="BW3" s="205"/>
      <c r="BX3" s="205"/>
      <c r="BY3" s="205"/>
      <c r="BZ3" s="205"/>
      <c r="CA3" s="205"/>
      <c r="CB3" s="205"/>
      <c r="CC3" s="205"/>
      <c r="CD3" s="205"/>
      <c r="CE3" s="8"/>
      <c r="CF3" s="8"/>
      <c r="CG3" s="8"/>
      <c r="CH3" s="8"/>
      <c r="CI3" s="8"/>
      <c r="CJ3" s="8"/>
      <c r="CK3" s="8"/>
      <c r="CL3" s="8"/>
      <c r="CM3" s="8"/>
      <c r="CN3" s="8"/>
      <c r="CO3" s="8"/>
      <c r="CP3" s="8"/>
    </row>
    <row r="4" spans="2:105" ht="24" thickBot="1" x14ac:dyDescent="0.25">
      <c r="D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P4" s="8"/>
      <c r="BQ4" s="8"/>
      <c r="BR4" s="8"/>
      <c r="BS4" s="8"/>
      <c r="BT4" s="8"/>
      <c r="BV4" s="8"/>
      <c r="BW4" s="8"/>
      <c r="BX4" s="8"/>
      <c r="BY4" s="8"/>
      <c r="BZ4" s="8"/>
      <c r="CA4" s="8"/>
      <c r="CB4" s="8"/>
      <c r="CC4" s="8"/>
      <c r="CD4" s="8"/>
      <c r="CE4" s="8"/>
      <c r="CF4" s="8"/>
      <c r="CG4" s="8"/>
      <c r="CH4" s="8"/>
      <c r="CI4" s="8"/>
      <c r="CJ4" s="8"/>
      <c r="CK4" s="8"/>
      <c r="CL4" s="8"/>
      <c r="CM4" s="8"/>
      <c r="CN4" s="8"/>
      <c r="CO4" s="8"/>
      <c r="CP4" s="8"/>
      <c r="CS4" s="206" t="s">
        <v>139</v>
      </c>
      <c r="CT4" s="206"/>
      <c r="CU4" s="206"/>
      <c r="CV4" s="206"/>
      <c r="CW4" s="206"/>
    </row>
    <row r="5" spans="2:105" s="56" customFormat="1" ht="78.75" customHeight="1" thickBot="1" x14ac:dyDescent="0.35">
      <c r="D5" s="45" t="s">
        <v>71</v>
      </c>
      <c r="E5" s="46" t="s">
        <v>145</v>
      </c>
      <c r="F5" s="46" t="s">
        <v>72</v>
      </c>
      <c r="G5" s="46" t="s">
        <v>1</v>
      </c>
      <c r="H5" s="46" t="s">
        <v>2</v>
      </c>
      <c r="I5" s="46" t="s">
        <v>3</v>
      </c>
      <c r="J5" s="46" t="s">
        <v>4</v>
      </c>
      <c r="K5" s="46" t="s">
        <v>146</v>
      </c>
      <c r="L5" s="46" t="s">
        <v>6</v>
      </c>
      <c r="M5" s="46" t="s">
        <v>7</v>
      </c>
      <c r="N5" s="46" t="s">
        <v>8</v>
      </c>
      <c r="O5" s="46" t="s">
        <v>9</v>
      </c>
      <c r="P5" s="46" t="s">
        <v>10</v>
      </c>
      <c r="Q5" s="46" t="s">
        <v>19</v>
      </c>
      <c r="R5" s="46" t="s">
        <v>11</v>
      </c>
      <c r="S5" s="47" t="s">
        <v>155</v>
      </c>
      <c r="T5" s="48"/>
      <c r="U5" s="48">
        <v>2014</v>
      </c>
      <c r="V5" s="48">
        <v>2015</v>
      </c>
      <c r="W5" s="48">
        <v>2016</v>
      </c>
      <c r="X5" s="57">
        <v>0.03</v>
      </c>
      <c r="Y5" s="57">
        <v>0.05</v>
      </c>
      <c r="Z5" s="57">
        <v>0.06</v>
      </c>
      <c r="AA5" s="57" t="s">
        <v>172</v>
      </c>
      <c r="AB5" s="48" t="s">
        <v>131</v>
      </c>
      <c r="AC5" s="48" t="s">
        <v>12</v>
      </c>
      <c r="AD5" s="48" t="s">
        <v>13</v>
      </c>
      <c r="AE5" s="48" t="s">
        <v>14</v>
      </c>
      <c r="AF5" s="48" t="s">
        <v>15</v>
      </c>
      <c r="AG5" s="48" t="s">
        <v>16</v>
      </c>
      <c r="AH5" s="48" t="s">
        <v>73</v>
      </c>
      <c r="AI5" s="48" t="s">
        <v>18</v>
      </c>
      <c r="AJ5" s="48"/>
      <c r="AK5" s="48" t="s">
        <v>130</v>
      </c>
      <c r="AL5" s="49" t="s">
        <v>118</v>
      </c>
      <c r="AM5" s="49" t="s">
        <v>123</v>
      </c>
      <c r="AN5" s="49" t="s">
        <v>119</v>
      </c>
      <c r="AO5" s="49" t="s">
        <v>120</v>
      </c>
      <c r="AP5" s="49" t="s">
        <v>121</v>
      </c>
      <c r="AQ5" s="49" t="s">
        <v>122</v>
      </c>
      <c r="AR5" s="49" t="s">
        <v>135</v>
      </c>
      <c r="AS5" s="49" t="s">
        <v>136</v>
      </c>
      <c r="AT5" s="49" t="s">
        <v>133</v>
      </c>
      <c r="AU5" s="49" t="s">
        <v>134</v>
      </c>
      <c r="AV5" s="50" t="s">
        <v>115</v>
      </c>
      <c r="AW5" s="50"/>
      <c r="AX5" s="50" t="s">
        <v>23</v>
      </c>
      <c r="AY5" s="50" t="s">
        <v>24</v>
      </c>
      <c r="AZ5" s="50" t="s">
        <v>25</v>
      </c>
      <c r="BA5" s="50" t="s">
        <v>26</v>
      </c>
      <c r="BB5" s="50" t="s">
        <v>27</v>
      </c>
      <c r="BC5" s="50" t="s">
        <v>74</v>
      </c>
      <c r="BD5" s="50" t="s">
        <v>75</v>
      </c>
      <c r="BE5" s="50" t="s">
        <v>1</v>
      </c>
      <c r="BF5" s="50" t="s">
        <v>30</v>
      </c>
      <c r="BG5" s="50" t="s">
        <v>132</v>
      </c>
      <c r="BH5" s="50" t="s">
        <v>68</v>
      </c>
      <c r="BI5" s="50" t="s">
        <v>31</v>
      </c>
      <c r="BJ5" s="50" t="s">
        <v>176</v>
      </c>
      <c r="BK5" s="50" t="s">
        <v>32</v>
      </c>
      <c r="BL5" s="50" t="s">
        <v>33</v>
      </c>
      <c r="BM5" s="50" t="s">
        <v>34</v>
      </c>
      <c r="BN5" s="50" t="s">
        <v>35</v>
      </c>
      <c r="BO5" s="50" t="s">
        <v>67</v>
      </c>
      <c r="BP5" s="50" t="s">
        <v>36</v>
      </c>
      <c r="BQ5" s="50" t="s">
        <v>147</v>
      </c>
      <c r="BR5" s="50" t="s">
        <v>116</v>
      </c>
      <c r="BS5" s="50" t="s">
        <v>154</v>
      </c>
      <c r="BT5" s="50" t="s">
        <v>128</v>
      </c>
      <c r="BU5" s="51" t="s">
        <v>129</v>
      </c>
      <c r="BV5" s="52" t="s">
        <v>61</v>
      </c>
      <c r="BW5" s="52" t="s">
        <v>125</v>
      </c>
      <c r="BX5" s="52" t="s">
        <v>84</v>
      </c>
      <c r="BY5" s="52" t="s">
        <v>85</v>
      </c>
      <c r="BZ5" s="52" t="s">
        <v>86</v>
      </c>
      <c r="CA5" s="52" t="s">
        <v>160</v>
      </c>
      <c r="CB5" s="52" t="s">
        <v>161</v>
      </c>
      <c r="CC5" s="52" t="s">
        <v>138</v>
      </c>
      <c r="CD5" s="52" t="s">
        <v>137</v>
      </c>
      <c r="CE5" s="51" t="s">
        <v>70</v>
      </c>
      <c r="CF5" s="53" t="s">
        <v>173</v>
      </c>
      <c r="CG5" s="53" t="s">
        <v>174</v>
      </c>
      <c r="CH5" s="53" t="s">
        <v>148</v>
      </c>
      <c r="CI5" s="53" t="s">
        <v>83</v>
      </c>
      <c r="CJ5" s="45" t="s">
        <v>82</v>
      </c>
      <c r="CK5" s="45" t="s">
        <v>163</v>
      </c>
      <c r="CL5" s="45" t="s">
        <v>164</v>
      </c>
      <c r="CM5" s="54"/>
      <c r="CN5" s="54"/>
      <c r="CO5" s="55" t="s">
        <v>150</v>
      </c>
      <c r="CP5" s="55" t="s">
        <v>39</v>
      </c>
      <c r="CS5" s="58" t="s">
        <v>140</v>
      </c>
      <c r="CT5" s="58" t="s">
        <v>141</v>
      </c>
      <c r="CU5" s="58" t="s">
        <v>142</v>
      </c>
      <c r="CV5" s="58" t="s">
        <v>143</v>
      </c>
      <c r="CW5" s="58" t="s">
        <v>144</v>
      </c>
      <c r="CY5" s="62" t="s">
        <v>151</v>
      </c>
      <c r="DA5" s="181" t="s">
        <v>181</v>
      </c>
    </row>
    <row r="6" spans="2:105" ht="23.25" customHeight="1" x14ac:dyDescent="0.35">
      <c r="B6">
        <v>1777.8157000000001</v>
      </c>
      <c r="C6">
        <v>1</v>
      </c>
      <c r="D6" s="32" t="s">
        <v>87</v>
      </c>
      <c r="E6" s="23">
        <v>675.83</v>
      </c>
      <c r="F6" s="24"/>
      <c r="G6" s="22"/>
      <c r="H6" s="22"/>
      <c r="I6" s="22"/>
      <c r="J6" s="22"/>
      <c r="K6" s="129">
        <f>'مارس 2022'!K6*107%</f>
        <v>2035.4211949300004</v>
      </c>
      <c r="L6" s="22"/>
      <c r="M6" s="26"/>
      <c r="N6" s="22"/>
      <c r="O6" s="22"/>
      <c r="P6" s="22">
        <f>K6*15%</f>
        <v>305.31317923950007</v>
      </c>
      <c r="Q6" s="130">
        <f>'مارس 2022'!Q6*110%</f>
        <v>155.63900000000001</v>
      </c>
      <c r="R6" s="22"/>
      <c r="S6" s="25"/>
      <c r="T6" s="25"/>
      <c r="U6" s="25">
        <v>76.44</v>
      </c>
      <c r="V6" s="25">
        <v>85.57</v>
      </c>
      <c r="W6" s="22">
        <v>102.85</v>
      </c>
      <c r="X6" s="22">
        <v>46.58</v>
      </c>
      <c r="Y6" s="22">
        <v>83.075500000000005</v>
      </c>
      <c r="Z6" s="22">
        <f>B6*6%</f>
        <v>106.668942</v>
      </c>
      <c r="AA6" s="22">
        <f>'مارس 2022'!K6*8%</f>
        <v>152.18102392000003</v>
      </c>
      <c r="AB6" s="22">
        <v>190</v>
      </c>
      <c r="AC6" s="25">
        <v>6</v>
      </c>
      <c r="AD6" s="22"/>
      <c r="AE6" s="22"/>
      <c r="AF6" s="22">
        <v>10</v>
      </c>
      <c r="AG6" s="22"/>
      <c r="AH6" s="22"/>
      <c r="AI6" s="22"/>
      <c r="AJ6" s="22"/>
      <c r="AK6" s="22">
        <f>SUM(G6:AJ6)</f>
        <v>3355.7388400895002</v>
      </c>
      <c r="AL6" s="15"/>
      <c r="AM6" s="15"/>
      <c r="AN6" s="15"/>
      <c r="AO6" s="15"/>
      <c r="AP6" s="15"/>
      <c r="AQ6" s="15"/>
      <c r="AR6" s="15"/>
      <c r="AS6" s="15"/>
      <c r="AT6" s="15">
        <v>20</v>
      </c>
      <c r="AU6" s="15">
        <v>15</v>
      </c>
      <c r="AV6" s="17">
        <v>627</v>
      </c>
      <c r="AW6" s="17"/>
      <c r="AX6" s="18">
        <v>142</v>
      </c>
      <c r="AY6" s="18"/>
      <c r="AZ6" s="18"/>
      <c r="BA6" s="18">
        <v>0.5</v>
      </c>
      <c r="BB6" s="18">
        <v>3</v>
      </c>
      <c r="BC6" s="18"/>
      <c r="BD6" s="18">
        <v>0</v>
      </c>
      <c r="BE6" s="18"/>
      <c r="BF6" s="18"/>
      <c r="BG6" s="18" t="str">
        <f t="shared" ref="BG6:BH33" si="0">IF(AT6&lt;18,(P6/18)*(18-AT6),"0")</f>
        <v>0</v>
      </c>
      <c r="BH6" s="18">
        <f t="shared" si="0"/>
        <v>25.939833333333333</v>
      </c>
      <c r="BI6" s="18"/>
      <c r="BJ6" s="18"/>
      <c r="BK6" s="18"/>
      <c r="BL6" s="18"/>
      <c r="BM6" s="18"/>
      <c r="BN6" s="18"/>
      <c r="BO6" s="18"/>
      <c r="BP6" s="18"/>
      <c r="BQ6" s="19">
        <f>(AK6-(P6+Q6))*0.0005</f>
        <v>1.447393330425</v>
      </c>
      <c r="BR6" s="18">
        <v>5</v>
      </c>
      <c r="BS6" s="18"/>
      <c r="BT6" s="19">
        <f>SUM(AV6:BS6)</f>
        <v>804.88722666375838</v>
      </c>
      <c r="BU6" s="34">
        <f>AK6-BT6</f>
        <v>2550.8516134257416</v>
      </c>
      <c r="BV6" s="39">
        <f>(K6)*120%</f>
        <v>2442.5054339160006</v>
      </c>
      <c r="BW6" s="36"/>
      <c r="BX6" s="36"/>
      <c r="BY6" s="37" t="str">
        <f>IF(BX6=4,20%,IF(BX6=5,30%,IF(BX6=6,50%,IF(BX6&gt;6,1,"0"))))</f>
        <v>0</v>
      </c>
      <c r="BZ6" s="36">
        <f>(BV6*BY6)</f>
        <v>0</v>
      </c>
      <c r="CA6" s="36"/>
      <c r="CB6" s="39">
        <f t="shared" ref="CB6:CB28" si="1">BV6*CA6</f>
        <v>0</v>
      </c>
      <c r="CC6" s="39"/>
      <c r="CD6" s="36"/>
      <c r="CE6" s="34">
        <f t="shared" ref="CE6:CE28" si="2">BV6-BW6-BZ6-CB6-CC6-CD6</f>
        <v>2442.5054339160006</v>
      </c>
      <c r="CF6" s="34">
        <f>CE6/2</f>
        <v>1221.2527169580003</v>
      </c>
      <c r="CG6" s="34"/>
      <c r="CH6" s="34" t="s">
        <v>175</v>
      </c>
      <c r="CI6" s="34">
        <f t="shared" ref="CI6:CI33" si="3">BU6+CE6</f>
        <v>4993.3570473417421</v>
      </c>
      <c r="CJ6" s="42"/>
      <c r="CK6" s="133">
        <f>IF(CJ6&gt;1500,CJ6*10%,0)</f>
        <v>0</v>
      </c>
      <c r="CL6" s="133">
        <f>CJ6-CK6</f>
        <v>0</v>
      </c>
      <c r="CM6" s="44"/>
      <c r="CN6" s="44"/>
      <c r="CO6" s="40">
        <f>(BU6+CE6+CJ6)-(CM6+CN6)</f>
        <v>4993.3570473417421</v>
      </c>
      <c r="CP6" s="9"/>
      <c r="CS6" s="59">
        <f>K6+P6+X6+Y6+Z6+AA6+AB6+CE6+CJ6</f>
        <v>5361.7452740055005</v>
      </c>
      <c r="CT6" s="59">
        <f>E6+AV6+AY6+AZ6+BD6+BG6+BQ6+BR6+750</f>
        <v>2059.2773933304252</v>
      </c>
      <c r="CU6" s="59">
        <f>CS6-CT6</f>
        <v>3302.4678806750753</v>
      </c>
      <c r="CV6" s="59">
        <f>TRUNC(CU6,-1)</f>
        <v>3300</v>
      </c>
      <c r="CW6" s="136">
        <f>IF(AND(CV6&gt;1250,CV6&lt;2501),(CV6-1250)*2.5%,IF(AND(CV6&gt;2500,CV6&lt;3751),(CV6-2500)*10%+31.25,IF(AND(CV6&gt;3750,CV6&lt;5001),(CV6-3750)*15%+31.25+125,IF(AND(CV6&gt;5000,CV6&lt;16666.68),(CV6-5000)*20%+31.25+125+187.5,"0"))))-CK6</f>
        <v>111.25</v>
      </c>
      <c r="CY6" s="63">
        <f>CO6-CW6</f>
        <v>4882.1070473417421</v>
      </c>
      <c r="DA6" s="182">
        <f>(AK6-(Q6+S6))+CE6+CL6</f>
        <v>5642.6052740055002</v>
      </c>
    </row>
    <row r="7" spans="2:105" ht="23.25" x14ac:dyDescent="0.35">
      <c r="B7">
        <v>1825.3879000000002</v>
      </c>
      <c r="C7">
        <v>2</v>
      </c>
      <c r="D7" s="33" t="s">
        <v>78</v>
      </c>
      <c r="E7" s="28">
        <v>687.13</v>
      </c>
      <c r="F7" s="29"/>
      <c r="G7" s="27"/>
      <c r="H7" s="27"/>
      <c r="I7" s="27"/>
      <c r="J7" s="27"/>
      <c r="K7" s="129">
        <f>'مارس 2022'!K7*107%</f>
        <v>2089.8866067100007</v>
      </c>
      <c r="L7" s="27"/>
      <c r="M7" s="31"/>
      <c r="N7" s="27"/>
      <c r="O7" s="27"/>
      <c r="P7" s="22">
        <f t="shared" ref="P7:P43" si="4">K7*15%</f>
        <v>313.48299100650007</v>
      </c>
      <c r="Q7" s="130">
        <f>'مارس 2022'!Q7*110%</f>
        <v>155.63900000000001</v>
      </c>
      <c r="R7" s="27"/>
      <c r="S7" s="30"/>
      <c r="T7" s="30"/>
      <c r="U7" s="30">
        <v>78.33</v>
      </c>
      <c r="V7" s="30">
        <v>87.73</v>
      </c>
      <c r="W7" s="27">
        <v>105.57</v>
      </c>
      <c r="X7" s="27">
        <v>47.83</v>
      </c>
      <c r="Y7" s="27">
        <v>85.298500000000004</v>
      </c>
      <c r="Z7" s="22">
        <f t="shared" ref="Z7:Z45" si="5">B7*6%</f>
        <v>109.523274</v>
      </c>
      <c r="AA7" s="22">
        <f>'مارس 2022'!K7*8%</f>
        <v>156.25320424000003</v>
      </c>
      <c r="AB7" s="27">
        <v>190</v>
      </c>
      <c r="AC7" s="30">
        <v>10</v>
      </c>
      <c r="AD7" s="27"/>
      <c r="AE7" s="27"/>
      <c r="AF7" s="22">
        <v>10</v>
      </c>
      <c r="AG7" s="27"/>
      <c r="AH7" s="27"/>
      <c r="AI7" s="27"/>
      <c r="AJ7" s="27"/>
      <c r="AK7" s="22">
        <f>SUM(G7:AJ7)</f>
        <v>3439.5435759565007</v>
      </c>
      <c r="AL7" s="16"/>
      <c r="AM7" s="16"/>
      <c r="AN7" s="16"/>
      <c r="AO7" s="16"/>
      <c r="AP7" s="16"/>
      <c r="AQ7" s="16"/>
      <c r="AR7" s="16"/>
      <c r="AS7" s="16"/>
      <c r="AT7" s="15">
        <v>20</v>
      </c>
      <c r="AU7" s="15">
        <v>15</v>
      </c>
      <c r="AV7" s="20">
        <v>649</v>
      </c>
      <c r="AW7" s="20"/>
      <c r="AX7" s="21">
        <v>139.30000000000001</v>
      </c>
      <c r="AY7" s="21"/>
      <c r="AZ7" s="21">
        <v>18.739999999999998</v>
      </c>
      <c r="BA7" s="21">
        <v>0.5</v>
      </c>
      <c r="BB7" s="21">
        <v>3</v>
      </c>
      <c r="BC7" s="21"/>
      <c r="BD7" s="21">
        <v>0</v>
      </c>
      <c r="BE7" s="21"/>
      <c r="BF7" s="21"/>
      <c r="BG7" s="18" t="str">
        <f t="shared" si="0"/>
        <v>0</v>
      </c>
      <c r="BH7" s="18">
        <f t="shared" si="0"/>
        <v>25.939833333333333</v>
      </c>
      <c r="BI7" s="21"/>
      <c r="BJ7" s="21"/>
      <c r="BK7" s="21"/>
      <c r="BL7" s="21"/>
      <c r="BM7" s="21"/>
      <c r="BN7" s="21"/>
      <c r="BO7" s="21"/>
      <c r="BP7" s="21"/>
      <c r="BQ7" s="19">
        <f t="shared" ref="BQ7:BQ33" si="6">(AK7-(P7+Q7))*0.0005</f>
        <v>1.4852107924750004</v>
      </c>
      <c r="BR7" s="21">
        <v>5</v>
      </c>
      <c r="BS7" s="21"/>
      <c r="BT7" s="19">
        <f t="shared" ref="BT7:BT45" si="7">SUM(AV7:BS7)</f>
        <v>842.96504412580828</v>
      </c>
      <c r="BU7" s="35">
        <f t="shared" ref="BU7:BU43" si="8">AK7-BT7</f>
        <v>2596.5785318306926</v>
      </c>
      <c r="BV7" s="39">
        <f t="shared" ref="BV7:BV33" si="9">(K7)*120%</f>
        <v>2507.8639280520006</v>
      </c>
      <c r="BW7" s="38"/>
      <c r="BX7" s="38"/>
      <c r="BY7" s="37" t="str">
        <f t="shared" ref="BY7:BY43" si="10">IF(BX7=4,30%,IF(BX7=5,40%,IF(BX7=6,50%,IF(BX7&gt;6,1,"0"))))</f>
        <v>0</v>
      </c>
      <c r="BZ7" s="39">
        <f t="shared" ref="BZ7:BZ43" si="11">(BV7*BY7)</f>
        <v>0</v>
      </c>
      <c r="CA7" s="39"/>
      <c r="CB7" s="39">
        <f t="shared" si="1"/>
        <v>0</v>
      </c>
      <c r="CC7" s="39"/>
      <c r="CD7" s="39"/>
      <c r="CE7" s="34">
        <f t="shared" si="2"/>
        <v>2507.8639280520006</v>
      </c>
      <c r="CF7" s="34">
        <f t="shared" ref="CF7:CF33" si="12">CE7/2</f>
        <v>1253.9319640260003</v>
      </c>
      <c r="CG7" s="34"/>
      <c r="CH7" s="34" t="s">
        <v>175</v>
      </c>
      <c r="CI7" s="34">
        <f t="shared" si="3"/>
        <v>5104.4424598826936</v>
      </c>
      <c r="CJ7" s="43"/>
      <c r="CK7" s="133">
        <f t="shared" ref="CK7:CK45" si="13">IF(CJ7&gt;1500,CJ7*10%,0)</f>
        <v>0</v>
      </c>
      <c r="CL7" s="133">
        <f t="shared" ref="CL7:CL45" si="14">CJ7-CK7</f>
        <v>0</v>
      </c>
      <c r="CM7" s="44"/>
      <c r="CN7" s="44"/>
      <c r="CO7" s="40">
        <f>(BU7+CE7+CJ7)-CM7</f>
        <v>5104.4424598826936</v>
      </c>
      <c r="CP7" s="1"/>
      <c r="CS7" s="59">
        <f>K7+P7+X7+Y7+Z7+AA7+AB7+CE7+CJ7</f>
        <v>5500.1385040085006</v>
      </c>
      <c r="CT7" s="59">
        <f>E7+AV7+AY7+AZ7+BD7+BG7+BQ7+BR7+750</f>
        <v>2111.3552107924752</v>
      </c>
      <c r="CU7" s="59">
        <f t="shared" ref="CU7:CU45" si="15">CS7-CT7</f>
        <v>3388.7832932160254</v>
      </c>
      <c r="CV7" s="59">
        <f t="shared" ref="CV7:CV45" si="16">TRUNC(CU7,-1)</f>
        <v>3380</v>
      </c>
      <c r="CW7" s="136">
        <f t="shared" ref="CW7:CW45" si="17">IF(AND(CV7&gt;1250,CV7&lt;2501),(CV7-1250)*2.5%,IF(AND(CV7&gt;2500,CV7&lt;3751),(CV7-2500)*10%+31.25,IF(AND(CV7&gt;3750,CV7&lt;5001),(CV7-3750)*15%+31.25+125,IF(AND(CV7&gt;5000,CV7&lt;16666.68),(CV7-5000)*20%+31.25+125+187.5,"0"))))-CK7</f>
        <v>119.25</v>
      </c>
      <c r="CY7" s="63">
        <f t="shared" ref="CY7:CY45" si="18">CO7-CW7</f>
        <v>4985.1924598826936</v>
      </c>
      <c r="DA7" s="182">
        <f t="shared" ref="DA7:DA45" si="19">(AK7-(Q7+S7))+CE7+CL7</f>
        <v>5791.7685040085016</v>
      </c>
    </row>
    <row r="8" spans="2:105" ht="23.25" x14ac:dyDescent="0.35">
      <c r="B8">
        <v>778.05050000000006</v>
      </c>
      <c r="C8">
        <v>3</v>
      </c>
      <c r="D8" s="138" t="s">
        <v>76</v>
      </c>
      <c r="E8" s="139">
        <v>470.48</v>
      </c>
      <c r="F8" s="140"/>
      <c r="G8" s="141"/>
      <c r="H8" s="141"/>
      <c r="I8" s="141"/>
      <c r="J8" s="141"/>
      <c r="K8" s="142">
        <f>'مارس 2022'!K8*107%</f>
        <v>890.79001745000016</v>
      </c>
      <c r="L8" s="141"/>
      <c r="M8" s="143">
        <v>81</v>
      </c>
      <c r="N8" s="141"/>
      <c r="O8" s="141"/>
      <c r="P8" s="144">
        <f t="shared" si="4"/>
        <v>133.61850261750001</v>
      </c>
      <c r="Q8" s="145">
        <f>'مارس 2022'!Q8*110%</f>
        <v>155.63900000000001</v>
      </c>
      <c r="R8" s="141"/>
      <c r="S8" s="146">
        <v>20</v>
      </c>
      <c r="T8" s="146"/>
      <c r="U8" s="146">
        <v>36.22</v>
      </c>
      <c r="V8" s="146">
        <v>38.22</v>
      </c>
      <c r="W8" s="141">
        <v>65</v>
      </c>
      <c r="X8" s="141">
        <v>27.43</v>
      </c>
      <c r="Y8" s="141">
        <v>36.357500000000002</v>
      </c>
      <c r="Z8" s="144">
        <f t="shared" si="5"/>
        <v>46.683030000000002</v>
      </c>
      <c r="AA8" s="144">
        <f>'مارس 2022'!K8*8%</f>
        <v>66.601122800000013</v>
      </c>
      <c r="AB8" s="141">
        <v>190</v>
      </c>
      <c r="AC8" s="146">
        <v>10</v>
      </c>
      <c r="AD8" s="141"/>
      <c r="AE8" s="141"/>
      <c r="AF8" s="144">
        <v>10</v>
      </c>
      <c r="AG8" s="141"/>
      <c r="AH8" s="141"/>
      <c r="AI8" s="141"/>
      <c r="AJ8" s="141"/>
      <c r="AK8" s="141">
        <f t="shared" ref="AK8:AK43" si="20">SUM(G8:AJ8)</f>
        <v>1807.5591728675001</v>
      </c>
      <c r="AL8" s="147"/>
      <c r="AM8" s="147"/>
      <c r="AN8" s="147"/>
      <c r="AO8" s="147"/>
      <c r="AP8" s="147"/>
      <c r="AQ8" s="147"/>
      <c r="AR8" s="147"/>
      <c r="AS8" s="147"/>
      <c r="AT8" s="148">
        <v>21</v>
      </c>
      <c r="AU8" s="148">
        <v>16</v>
      </c>
      <c r="AV8" s="149">
        <v>286</v>
      </c>
      <c r="AW8" s="149"/>
      <c r="AX8" s="150">
        <v>0</v>
      </c>
      <c r="AY8" s="150"/>
      <c r="AZ8" s="150"/>
      <c r="BA8" s="150">
        <v>0.5</v>
      </c>
      <c r="BB8" s="150">
        <v>3</v>
      </c>
      <c r="BC8" s="150"/>
      <c r="BD8" s="150">
        <v>0</v>
      </c>
      <c r="BE8" s="150"/>
      <c r="BF8" s="150"/>
      <c r="BG8" s="151" t="str">
        <f t="shared" si="0"/>
        <v>0</v>
      </c>
      <c r="BH8" s="151">
        <f t="shared" si="0"/>
        <v>17.293222222222223</v>
      </c>
      <c r="BI8" s="150"/>
      <c r="BJ8" s="150"/>
      <c r="BK8" s="150"/>
      <c r="BL8" s="150"/>
      <c r="BM8" s="150"/>
      <c r="BN8" s="150"/>
      <c r="BO8" s="150"/>
      <c r="BP8" s="150"/>
      <c r="BQ8" s="152">
        <f t="shared" si="6"/>
        <v>0.75915083512500003</v>
      </c>
      <c r="BR8" s="150">
        <v>3</v>
      </c>
      <c r="BS8" s="150"/>
      <c r="BT8" s="152">
        <f t="shared" si="7"/>
        <v>310.55237305734721</v>
      </c>
      <c r="BU8" s="153">
        <f t="shared" si="8"/>
        <v>1497.0067998101529</v>
      </c>
      <c r="BV8" s="39">
        <f t="shared" si="9"/>
        <v>1068.9480209400001</v>
      </c>
      <c r="BW8" s="155"/>
      <c r="BX8" s="155"/>
      <c r="BY8" s="156" t="str">
        <f t="shared" si="10"/>
        <v>0</v>
      </c>
      <c r="BZ8" s="154">
        <f t="shared" si="11"/>
        <v>0</v>
      </c>
      <c r="CA8" s="154"/>
      <c r="CB8" s="154">
        <f t="shared" si="1"/>
        <v>0</v>
      </c>
      <c r="CC8" s="154"/>
      <c r="CD8" s="154"/>
      <c r="CE8" s="157">
        <f t="shared" si="2"/>
        <v>1068.9480209400001</v>
      </c>
      <c r="CF8" s="157">
        <f t="shared" si="12"/>
        <v>534.47401047000005</v>
      </c>
      <c r="CG8" s="157"/>
      <c r="CH8" s="34" t="s">
        <v>175</v>
      </c>
      <c r="CI8" s="157">
        <f t="shared" si="3"/>
        <v>2565.954820750153</v>
      </c>
      <c r="CJ8" s="158"/>
      <c r="CK8" s="159">
        <f t="shared" si="13"/>
        <v>0</v>
      </c>
      <c r="CL8" s="159">
        <f t="shared" si="14"/>
        <v>0</v>
      </c>
      <c r="CM8" s="160"/>
      <c r="CN8" s="160"/>
      <c r="CO8" s="161">
        <f>(BU8+CE8+CJ8)-CM8</f>
        <v>2565.954820750153</v>
      </c>
      <c r="CP8" s="162"/>
      <c r="CS8" s="163">
        <f>K8+P8+X8+Y8+Z8+AA8+AB8+CE8+CJ8</f>
        <v>2460.4281938075001</v>
      </c>
      <c r="CT8" s="163">
        <f>E8+AV8+AY8+AZ8+BD8+BG8+BQ8+BR8+750</f>
        <v>1510.239150835125</v>
      </c>
      <c r="CU8" s="163">
        <f t="shared" si="15"/>
        <v>950.18904297237509</v>
      </c>
      <c r="CV8" s="163">
        <f t="shared" si="16"/>
        <v>950</v>
      </c>
      <c r="CW8" s="164">
        <f t="shared" si="17"/>
        <v>0</v>
      </c>
      <c r="CY8" s="165">
        <f t="shared" si="18"/>
        <v>2565.954820750153</v>
      </c>
      <c r="DA8" s="182">
        <f t="shared" si="19"/>
        <v>2700.8681938075006</v>
      </c>
    </row>
    <row r="9" spans="2:105" s="113" customFormat="1" ht="23.25" x14ac:dyDescent="0.35">
      <c r="B9" s="113">
        <v>3324.8003000000003</v>
      </c>
      <c r="C9" s="113">
        <v>4</v>
      </c>
      <c r="D9" s="16" t="s">
        <v>88</v>
      </c>
      <c r="E9" s="170"/>
      <c r="F9" s="170"/>
      <c r="G9" s="170"/>
      <c r="H9" s="170"/>
      <c r="I9" s="170"/>
      <c r="J9" s="170"/>
      <c r="K9" s="170"/>
      <c r="L9" s="170"/>
      <c r="M9" s="170"/>
      <c r="N9" s="170"/>
      <c r="O9" s="170"/>
      <c r="P9" s="170"/>
      <c r="Q9" s="170"/>
      <c r="R9" s="170"/>
      <c r="S9" s="170"/>
      <c r="T9" s="170"/>
      <c r="U9" s="170"/>
      <c r="V9" s="170"/>
      <c r="W9" s="170"/>
      <c r="X9" s="170"/>
      <c r="Y9" s="170"/>
      <c r="Z9" s="170"/>
      <c r="AA9" s="170"/>
      <c r="AB9" s="170"/>
      <c r="AC9" s="170"/>
      <c r="AD9" s="170"/>
      <c r="AE9" s="170"/>
      <c r="AF9" s="170"/>
      <c r="AG9" s="170"/>
      <c r="AH9" s="170"/>
      <c r="AI9" s="170"/>
      <c r="AJ9" s="170"/>
      <c r="AK9" s="170"/>
      <c r="AL9" s="170"/>
      <c r="AM9" s="170"/>
      <c r="AN9" s="170"/>
      <c r="AO9" s="170"/>
      <c r="AP9" s="170"/>
      <c r="AQ9" s="170"/>
      <c r="AR9" s="170"/>
      <c r="AS9" s="170"/>
      <c r="AT9" s="170"/>
      <c r="AU9" s="170"/>
      <c r="AV9" s="170"/>
      <c r="AW9" s="170"/>
      <c r="AX9" s="170"/>
      <c r="AY9" s="170"/>
      <c r="AZ9" s="170"/>
      <c r="BA9" s="170"/>
      <c r="BB9" s="170"/>
      <c r="BC9" s="170"/>
      <c r="BD9" s="170"/>
      <c r="BE9" s="170"/>
      <c r="BF9" s="170"/>
      <c r="BG9" s="170"/>
      <c r="BH9" s="170"/>
      <c r="BI9" s="170"/>
      <c r="BJ9" s="170"/>
      <c r="BK9" s="170"/>
      <c r="BL9" s="170"/>
      <c r="BM9" s="170"/>
      <c r="BN9" s="170"/>
      <c r="BO9" s="170"/>
      <c r="BP9" s="170"/>
      <c r="BQ9" s="170"/>
      <c r="BR9" s="170"/>
      <c r="BS9" s="170"/>
      <c r="BT9" s="170"/>
      <c r="BU9" s="170"/>
      <c r="BV9" s="170"/>
      <c r="BW9" s="170"/>
      <c r="BX9" s="170"/>
      <c r="BY9" s="170"/>
      <c r="BZ9" s="170"/>
      <c r="CA9" s="170"/>
      <c r="CB9" s="170"/>
      <c r="CC9" s="170"/>
      <c r="CD9" s="170"/>
      <c r="CE9" s="170"/>
      <c r="CF9" s="170"/>
      <c r="CG9" s="170"/>
      <c r="CH9" s="34" t="s">
        <v>175</v>
      </c>
      <c r="CI9" s="170"/>
      <c r="CJ9" s="170"/>
      <c r="CK9" s="170"/>
      <c r="CL9" s="170"/>
      <c r="CM9" s="170"/>
      <c r="CN9" s="170"/>
      <c r="CO9" s="170"/>
      <c r="CP9" s="170"/>
      <c r="CQ9" s="122"/>
      <c r="CR9" s="122"/>
      <c r="CS9" s="123"/>
      <c r="CT9" s="123"/>
      <c r="CU9" s="123"/>
      <c r="CV9" s="123"/>
      <c r="CW9" s="137"/>
      <c r="CX9" s="122"/>
      <c r="CY9" s="124"/>
      <c r="DA9" s="182">
        <f t="shared" si="19"/>
        <v>0</v>
      </c>
    </row>
    <row r="10" spans="2:105" ht="23.25" x14ac:dyDescent="0.35">
      <c r="B10">
        <v>1536.4665000000002</v>
      </c>
      <c r="C10">
        <v>5</v>
      </c>
      <c r="D10" s="32" t="s">
        <v>89</v>
      </c>
      <c r="E10" s="166">
        <v>609</v>
      </c>
      <c r="F10" s="24"/>
      <c r="G10" s="22"/>
      <c r="H10" s="22"/>
      <c r="I10" s="22"/>
      <c r="J10" s="22"/>
      <c r="K10" s="129">
        <f>'مارس 2022'!K10*107%</f>
        <v>1759.1004958500005</v>
      </c>
      <c r="L10" s="22"/>
      <c r="M10" s="26"/>
      <c r="N10" s="22"/>
      <c r="O10" s="22"/>
      <c r="P10" s="22">
        <f t="shared" si="4"/>
        <v>263.86507437750004</v>
      </c>
      <c r="Q10" s="130">
        <f>'مارس 2022'!Q10*110%</f>
        <v>155.63900000000001</v>
      </c>
      <c r="R10" s="22"/>
      <c r="S10" s="25"/>
      <c r="T10" s="25"/>
      <c r="U10" s="25">
        <v>70.73</v>
      </c>
      <c r="V10" s="25">
        <v>78.94</v>
      </c>
      <c r="W10" s="22">
        <v>94.69</v>
      </c>
      <c r="X10" s="22">
        <v>40.26</v>
      </c>
      <c r="Y10" s="22">
        <v>71.797499999999999</v>
      </c>
      <c r="Z10" s="22">
        <f t="shared" si="5"/>
        <v>92.187990000000013</v>
      </c>
      <c r="AA10" s="22">
        <f>'مارس 2022'!K10*8%</f>
        <v>131.52153240000004</v>
      </c>
      <c r="AB10" s="22">
        <v>190</v>
      </c>
      <c r="AC10" s="25">
        <v>10</v>
      </c>
      <c r="AD10" s="22"/>
      <c r="AE10" s="22"/>
      <c r="AF10" s="22">
        <v>10</v>
      </c>
      <c r="AG10" s="22"/>
      <c r="AH10" s="22"/>
      <c r="AI10" s="22"/>
      <c r="AJ10" s="22"/>
      <c r="AK10" s="22">
        <f t="shared" si="20"/>
        <v>2968.731592627501</v>
      </c>
      <c r="AL10" s="15"/>
      <c r="AM10" s="15"/>
      <c r="AN10" s="15"/>
      <c r="AO10" s="15"/>
      <c r="AP10" s="15"/>
      <c r="AQ10" s="15"/>
      <c r="AR10" s="15"/>
      <c r="AS10" s="15"/>
      <c r="AT10" s="15">
        <v>5</v>
      </c>
      <c r="AU10" s="15">
        <v>0</v>
      </c>
      <c r="AV10" s="17">
        <v>528</v>
      </c>
      <c r="AW10" s="17"/>
      <c r="AX10" s="18">
        <v>60.166666666666664</v>
      </c>
      <c r="AY10" s="18"/>
      <c r="AZ10" s="18"/>
      <c r="BA10" s="18">
        <v>0.5</v>
      </c>
      <c r="BB10" s="18">
        <v>3</v>
      </c>
      <c r="BC10" s="18"/>
      <c r="BD10" s="18">
        <v>0</v>
      </c>
      <c r="BE10" s="18"/>
      <c r="BF10" s="18"/>
      <c r="BG10" s="18">
        <f t="shared" si="0"/>
        <v>190.56922038375004</v>
      </c>
      <c r="BH10" s="18">
        <f t="shared" si="0"/>
        <v>155.63900000000001</v>
      </c>
      <c r="BI10" s="18"/>
      <c r="BJ10" s="18"/>
      <c r="BK10" s="18"/>
      <c r="BL10" s="18"/>
      <c r="BM10" s="18"/>
      <c r="BN10" s="18"/>
      <c r="BO10" s="18"/>
      <c r="BP10" s="18"/>
      <c r="BQ10" s="19">
        <f t="shared" si="6"/>
        <v>1.2746137591250004</v>
      </c>
      <c r="BR10" s="18">
        <v>3</v>
      </c>
      <c r="BS10" s="18"/>
      <c r="BT10" s="19">
        <f t="shared" si="7"/>
        <v>942.14950080954168</v>
      </c>
      <c r="BU10" s="34">
        <f t="shared" si="8"/>
        <v>2026.5820918179593</v>
      </c>
      <c r="BV10" s="39">
        <f t="shared" si="9"/>
        <v>2110.9205950200003</v>
      </c>
      <c r="BW10" s="36"/>
      <c r="BX10" s="36"/>
      <c r="BY10" s="37" t="str">
        <f t="shared" si="10"/>
        <v>0</v>
      </c>
      <c r="BZ10" s="39">
        <f t="shared" si="11"/>
        <v>0</v>
      </c>
      <c r="CA10" s="39"/>
      <c r="CB10" s="39">
        <f t="shared" si="1"/>
        <v>0</v>
      </c>
      <c r="CC10" s="39">
        <v>297.91000000000003</v>
      </c>
      <c r="CD10" s="39"/>
      <c r="CE10" s="34">
        <f t="shared" si="2"/>
        <v>1813.0105950200002</v>
      </c>
      <c r="CF10" s="34">
        <f t="shared" si="12"/>
        <v>906.5052975100001</v>
      </c>
      <c r="CG10" s="34"/>
      <c r="CH10" s="34" t="s">
        <v>175</v>
      </c>
      <c r="CI10" s="34">
        <f t="shared" si="3"/>
        <v>3839.5926868379593</v>
      </c>
      <c r="CJ10" s="42"/>
      <c r="CK10" s="133">
        <f t="shared" si="13"/>
        <v>0</v>
      </c>
      <c r="CL10" s="133">
        <f t="shared" si="14"/>
        <v>0</v>
      </c>
      <c r="CM10" s="44"/>
      <c r="CN10" s="44"/>
      <c r="CO10" s="40">
        <f t="shared" ref="CO10:CO33" si="21">(BU10+CE10+CJ10)-CM10</f>
        <v>3839.5926868379593</v>
      </c>
      <c r="CP10" s="9"/>
      <c r="CS10" s="167">
        <f t="shared" ref="CS10:CS45" si="22">K10+P10+X10+Y10+Z10+AA10+AB10+CE10+CJ10</f>
        <v>4361.7431876475011</v>
      </c>
      <c r="CT10" s="167">
        <f t="shared" ref="CT10:CT33" si="23">E10+AV10+AY10+AZ10+BD10+BG10+BQ10+BR10+750</f>
        <v>2081.843834142875</v>
      </c>
      <c r="CU10" s="167">
        <f t="shared" si="15"/>
        <v>2279.8993535046261</v>
      </c>
      <c r="CV10" s="167">
        <f t="shared" si="16"/>
        <v>2270</v>
      </c>
      <c r="CW10" s="168">
        <f t="shared" si="17"/>
        <v>25.5</v>
      </c>
      <c r="CY10" s="169">
        <f t="shared" si="18"/>
        <v>3814.0926868379593</v>
      </c>
      <c r="DA10" s="182">
        <f t="shared" si="19"/>
        <v>4626.1031876475008</v>
      </c>
    </row>
    <row r="11" spans="2:105" ht="23.25" x14ac:dyDescent="0.35">
      <c r="B11">
        <v>1936.7855999999999</v>
      </c>
      <c r="C11">
        <v>6</v>
      </c>
      <c r="D11" s="33" t="s">
        <v>90</v>
      </c>
      <c r="E11" s="28">
        <v>646.03</v>
      </c>
      <c r="F11" s="29"/>
      <c r="G11" s="27"/>
      <c r="H11" s="27"/>
      <c r="I11" s="27"/>
      <c r="J11" s="27"/>
      <c r="K11" s="129">
        <f>'مارس 2022'!K11*107%</f>
        <v>2217.4258334400001</v>
      </c>
      <c r="L11" s="27"/>
      <c r="M11" s="31"/>
      <c r="N11" s="27"/>
      <c r="O11" s="27"/>
      <c r="P11" s="22">
        <f t="shared" si="4"/>
        <v>332.61387501600001</v>
      </c>
      <c r="Q11" s="130">
        <f>'مارس 2022'!Q11*110%</f>
        <v>155.63900000000001</v>
      </c>
      <c r="R11" s="27"/>
      <c r="S11" s="30"/>
      <c r="T11" s="30"/>
      <c r="U11" s="30">
        <v>89.99</v>
      </c>
      <c r="V11" s="30">
        <v>100.44</v>
      </c>
      <c r="W11" s="27">
        <v>119.89</v>
      </c>
      <c r="X11" s="27">
        <v>50.75</v>
      </c>
      <c r="Y11" s="27">
        <v>90.504000000000005</v>
      </c>
      <c r="Z11" s="22">
        <f t="shared" si="5"/>
        <v>116.20713599999999</v>
      </c>
      <c r="AA11" s="22">
        <f>'مارس 2022'!K11*8%</f>
        <v>165.78884736000001</v>
      </c>
      <c r="AB11" s="27">
        <v>190</v>
      </c>
      <c r="AC11" s="30">
        <v>10</v>
      </c>
      <c r="AD11" s="27"/>
      <c r="AE11" s="27"/>
      <c r="AF11" s="22">
        <v>10</v>
      </c>
      <c r="AG11" s="27"/>
      <c r="AH11" s="27"/>
      <c r="AI11" s="27"/>
      <c r="AJ11" s="27"/>
      <c r="AK11" s="27">
        <f t="shared" si="20"/>
        <v>3649.2486918159998</v>
      </c>
      <c r="AL11" s="16"/>
      <c r="AM11" s="16"/>
      <c r="AN11" s="16"/>
      <c r="AO11" s="16"/>
      <c r="AP11" s="16"/>
      <c r="AQ11" s="16"/>
      <c r="AR11" s="16"/>
      <c r="AS11" s="16"/>
      <c r="AT11" s="15">
        <v>20</v>
      </c>
      <c r="AU11" s="15">
        <v>15</v>
      </c>
      <c r="AV11" s="20">
        <v>671</v>
      </c>
      <c r="AW11" s="20"/>
      <c r="AX11" s="21">
        <v>115.44</v>
      </c>
      <c r="AY11" s="21"/>
      <c r="AZ11" s="21"/>
      <c r="BA11" s="21">
        <v>0.5</v>
      </c>
      <c r="BB11" s="21">
        <v>3</v>
      </c>
      <c r="BC11" s="21"/>
      <c r="BD11" s="21">
        <v>0</v>
      </c>
      <c r="BE11" s="21"/>
      <c r="BF11" s="21"/>
      <c r="BG11" s="18" t="str">
        <f t="shared" si="0"/>
        <v>0</v>
      </c>
      <c r="BH11" s="18">
        <f t="shared" si="0"/>
        <v>25.939833333333333</v>
      </c>
      <c r="BI11" s="21"/>
      <c r="BJ11" s="21"/>
      <c r="BK11" s="21"/>
      <c r="BL11" s="21"/>
      <c r="BM11" s="21"/>
      <c r="BN11" s="21"/>
      <c r="BO11" s="21"/>
      <c r="BP11" s="21"/>
      <c r="BQ11" s="19">
        <f t="shared" si="6"/>
        <v>1.5804979083999999</v>
      </c>
      <c r="BR11" s="21">
        <v>5</v>
      </c>
      <c r="BS11" s="21"/>
      <c r="BT11" s="19">
        <f t="shared" si="7"/>
        <v>822.46033124173346</v>
      </c>
      <c r="BU11" s="35">
        <f t="shared" si="8"/>
        <v>2826.7883605742663</v>
      </c>
      <c r="BV11" s="39">
        <f t="shared" si="9"/>
        <v>2660.9110001280001</v>
      </c>
      <c r="BW11" s="38"/>
      <c r="BX11" s="38"/>
      <c r="BY11" s="37" t="str">
        <f t="shared" si="10"/>
        <v>0</v>
      </c>
      <c r="BZ11" s="39">
        <f t="shared" si="11"/>
        <v>0</v>
      </c>
      <c r="CA11" s="39"/>
      <c r="CB11" s="39">
        <f t="shared" si="1"/>
        <v>0</v>
      </c>
      <c r="CC11" s="39"/>
      <c r="CD11" s="39"/>
      <c r="CE11" s="34">
        <f t="shared" si="2"/>
        <v>2660.9110001280001</v>
      </c>
      <c r="CF11" s="34">
        <f t="shared" si="12"/>
        <v>1330.455500064</v>
      </c>
      <c r="CG11" s="34"/>
      <c r="CH11" s="34" t="s">
        <v>175</v>
      </c>
      <c r="CI11" s="34">
        <f t="shared" si="3"/>
        <v>5487.6993607022669</v>
      </c>
      <c r="CJ11" s="43"/>
      <c r="CK11" s="133">
        <f t="shared" si="13"/>
        <v>0</v>
      </c>
      <c r="CL11" s="133">
        <f t="shared" si="14"/>
        <v>0</v>
      </c>
      <c r="CM11" s="44"/>
      <c r="CN11" s="44"/>
      <c r="CO11" s="40">
        <f t="shared" si="21"/>
        <v>5487.6993607022669</v>
      </c>
      <c r="CP11" s="1"/>
      <c r="CS11" s="59">
        <f t="shared" si="22"/>
        <v>5824.200691944</v>
      </c>
      <c r="CT11" s="59">
        <f t="shared" si="23"/>
        <v>2073.6104979084002</v>
      </c>
      <c r="CU11" s="59">
        <f t="shared" si="15"/>
        <v>3750.5901940355998</v>
      </c>
      <c r="CV11" s="59">
        <f t="shared" si="16"/>
        <v>3750</v>
      </c>
      <c r="CW11" s="136">
        <f t="shared" si="17"/>
        <v>156.25</v>
      </c>
      <c r="CY11" s="63">
        <f t="shared" si="18"/>
        <v>5331.4493607022669</v>
      </c>
      <c r="DA11" s="182">
        <f t="shared" si="19"/>
        <v>6154.5206919439997</v>
      </c>
    </row>
    <row r="12" spans="2:105" ht="23.25" x14ac:dyDescent="0.35">
      <c r="B12">
        <v>1852.0523000000003</v>
      </c>
      <c r="C12">
        <v>7</v>
      </c>
      <c r="D12" s="33" t="s">
        <v>91</v>
      </c>
      <c r="E12" s="28">
        <v>703.74</v>
      </c>
      <c r="F12" s="29"/>
      <c r="G12" s="27"/>
      <c r="H12" s="27"/>
      <c r="I12" s="27"/>
      <c r="J12" s="27"/>
      <c r="K12" s="129">
        <f>'مارس 2022'!K12*107%</f>
        <v>2120.4146782700004</v>
      </c>
      <c r="L12" s="27"/>
      <c r="M12" s="31"/>
      <c r="N12" s="27"/>
      <c r="O12" s="27"/>
      <c r="P12" s="22">
        <f t="shared" si="4"/>
        <v>318.06220174050003</v>
      </c>
      <c r="Q12" s="130">
        <f>'مارس 2022'!Q12*110%</f>
        <v>155.63900000000001</v>
      </c>
      <c r="R12" s="27"/>
      <c r="S12" s="30"/>
      <c r="T12" s="30"/>
      <c r="U12" s="30">
        <v>79.61</v>
      </c>
      <c r="V12" s="30">
        <v>89.13</v>
      </c>
      <c r="W12" s="27">
        <v>107.16</v>
      </c>
      <c r="X12" s="27">
        <v>48.52</v>
      </c>
      <c r="Y12" s="27">
        <v>86.544500000000014</v>
      </c>
      <c r="Z12" s="22">
        <f t="shared" si="5"/>
        <v>111.12313800000001</v>
      </c>
      <c r="AA12" s="22">
        <f>'مارس 2022'!K12*8%</f>
        <v>158.53567688000004</v>
      </c>
      <c r="AB12" s="27">
        <v>190</v>
      </c>
      <c r="AC12" s="30">
        <v>10</v>
      </c>
      <c r="AD12" s="27"/>
      <c r="AE12" s="27"/>
      <c r="AF12" s="22">
        <v>10</v>
      </c>
      <c r="AG12" s="27"/>
      <c r="AH12" s="27"/>
      <c r="AI12" s="27"/>
      <c r="AJ12" s="27"/>
      <c r="AK12" s="27">
        <f t="shared" si="20"/>
        <v>3484.7391948905006</v>
      </c>
      <c r="AL12" s="16"/>
      <c r="AM12" s="16"/>
      <c r="AN12" s="16"/>
      <c r="AO12" s="16"/>
      <c r="AP12" s="16"/>
      <c r="AQ12" s="16"/>
      <c r="AR12" s="16"/>
      <c r="AS12" s="16"/>
      <c r="AT12" s="15">
        <v>20</v>
      </c>
      <c r="AU12" s="15">
        <v>15</v>
      </c>
      <c r="AV12" s="20">
        <v>649</v>
      </c>
      <c r="AW12" s="20"/>
      <c r="AX12" s="21">
        <v>143.33333333333334</v>
      </c>
      <c r="AY12" s="21"/>
      <c r="AZ12" s="21"/>
      <c r="BA12" s="21">
        <v>0.5</v>
      </c>
      <c r="BB12" s="21">
        <v>3</v>
      </c>
      <c r="BC12" s="21"/>
      <c r="BD12" s="21">
        <v>0</v>
      </c>
      <c r="BE12" s="21"/>
      <c r="BF12" s="21"/>
      <c r="BG12" s="18" t="str">
        <f t="shared" si="0"/>
        <v>0</v>
      </c>
      <c r="BH12" s="18">
        <f t="shared" si="0"/>
        <v>25.939833333333333</v>
      </c>
      <c r="BI12" s="21"/>
      <c r="BJ12" s="21"/>
      <c r="BK12" s="21"/>
      <c r="BL12" s="21"/>
      <c r="BM12" s="21"/>
      <c r="BN12" s="21"/>
      <c r="BO12" s="21"/>
      <c r="BP12" s="21"/>
      <c r="BQ12" s="19">
        <f t="shared" si="6"/>
        <v>1.5055189965750004</v>
      </c>
      <c r="BR12" s="21">
        <v>5</v>
      </c>
      <c r="BS12" s="21"/>
      <c r="BT12" s="19">
        <f t="shared" si="7"/>
        <v>828.27868566324173</v>
      </c>
      <c r="BU12" s="35">
        <f t="shared" si="8"/>
        <v>2656.4605092272586</v>
      </c>
      <c r="BV12" s="39">
        <f t="shared" si="9"/>
        <v>2544.4976139240002</v>
      </c>
      <c r="BW12" s="38"/>
      <c r="BX12" s="38"/>
      <c r="BY12" s="37" t="str">
        <f t="shared" si="10"/>
        <v>0</v>
      </c>
      <c r="BZ12" s="39">
        <f t="shared" si="11"/>
        <v>0</v>
      </c>
      <c r="CA12" s="39"/>
      <c r="CB12" s="39">
        <f t="shared" si="1"/>
        <v>0</v>
      </c>
      <c r="CC12" s="39"/>
      <c r="CD12" s="39"/>
      <c r="CE12" s="34">
        <f t="shared" si="2"/>
        <v>2544.4976139240002</v>
      </c>
      <c r="CF12" s="34">
        <f t="shared" si="12"/>
        <v>1272.2488069620001</v>
      </c>
      <c r="CG12" s="34"/>
      <c r="CH12" s="34" t="s">
        <v>175</v>
      </c>
      <c r="CI12" s="34">
        <f t="shared" si="3"/>
        <v>5200.9581231512584</v>
      </c>
      <c r="CJ12" s="43"/>
      <c r="CK12" s="133">
        <f t="shared" si="13"/>
        <v>0</v>
      </c>
      <c r="CL12" s="133">
        <f t="shared" si="14"/>
        <v>0</v>
      </c>
      <c r="CM12" s="44"/>
      <c r="CN12" s="44"/>
      <c r="CO12" s="40">
        <f t="shared" si="21"/>
        <v>5200.9581231512584</v>
      </c>
      <c r="CP12" s="1"/>
      <c r="CS12" s="59">
        <f t="shared" si="22"/>
        <v>5577.6978088145006</v>
      </c>
      <c r="CT12" s="59">
        <f t="shared" si="23"/>
        <v>2109.2455189965749</v>
      </c>
      <c r="CU12" s="59">
        <f t="shared" si="15"/>
        <v>3468.4522898179257</v>
      </c>
      <c r="CV12" s="59">
        <f t="shared" si="16"/>
        <v>3460</v>
      </c>
      <c r="CW12" s="136">
        <f t="shared" si="17"/>
        <v>127.25</v>
      </c>
      <c r="CY12" s="63">
        <f t="shared" si="18"/>
        <v>5073.7081231512584</v>
      </c>
      <c r="DA12" s="182">
        <f t="shared" si="19"/>
        <v>5873.5978088145002</v>
      </c>
    </row>
    <row r="13" spans="2:105" ht="23.25" x14ac:dyDescent="0.35">
      <c r="B13">
        <v>1850.6827000000001</v>
      </c>
      <c r="C13">
        <v>8</v>
      </c>
      <c r="D13" s="33" t="s">
        <v>92</v>
      </c>
      <c r="E13" s="28">
        <v>683.06</v>
      </c>
      <c r="F13" s="29"/>
      <c r="G13" s="27"/>
      <c r="H13" s="27"/>
      <c r="I13" s="27"/>
      <c r="J13" s="27"/>
      <c r="K13" s="129">
        <f>'مارس 2022'!K13*107%</f>
        <v>2118.8466232300002</v>
      </c>
      <c r="L13" s="27"/>
      <c r="M13" s="31"/>
      <c r="N13" s="27"/>
      <c r="O13" s="27"/>
      <c r="P13" s="22">
        <f t="shared" si="4"/>
        <v>317.82699348450001</v>
      </c>
      <c r="Q13" s="130">
        <f>'مارس 2022'!Q13*110%</f>
        <v>155.63900000000001</v>
      </c>
      <c r="R13" s="27"/>
      <c r="S13" s="30"/>
      <c r="T13" s="30"/>
      <c r="U13" s="30">
        <v>79.81</v>
      </c>
      <c r="V13" s="30">
        <v>89.11</v>
      </c>
      <c r="W13" s="27">
        <v>106.96</v>
      </c>
      <c r="X13" s="27">
        <v>48.49</v>
      </c>
      <c r="Y13" s="27">
        <v>86.480500000000006</v>
      </c>
      <c r="Z13" s="22">
        <f t="shared" si="5"/>
        <v>111.04096199999999</v>
      </c>
      <c r="AA13" s="22">
        <f>'مارس 2022'!K13*8%</f>
        <v>158.41843912000002</v>
      </c>
      <c r="AB13" s="27">
        <v>190</v>
      </c>
      <c r="AC13" s="30">
        <v>10</v>
      </c>
      <c r="AD13" s="27"/>
      <c r="AE13" s="27"/>
      <c r="AF13" s="22">
        <v>10</v>
      </c>
      <c r="AG13" s="27"/>
      <c r="AH13" s="27"/>
      <c r="AI13" s="27">
        <v>5.5</v>
      </c>
      <c r="AJ13" s="27"/>
      <c r="AK13" s="27">
        <f t="shared" si="20"/>
        <v>3488.1225178345003</v>
      </c>
      <c r="AL13" s="16"/>
      <c r="AM13" s="16"/>
      <c r="AN13" s="16"/>
      <c r="AO13" s="16"/>
      <c r="AP13" s="16"/>
      <c r="AQ13" s="16"/>
      <c r="AR13" s="16"/>
      <c r="AS13" s="16"/>
      <c r="AT13" s="15">
        <v>28</v>
      </c>
      <c r="AU13" s="15">
        <v>26</v>
      </c>
      <c r="AV13" s="20">
        <v>649</v>
      </c>
      <c r="AW13" s="20"/>
      <c r="AX13" s="21">
        <v>112.59166666666665</v>
      </c>
      <c r="AY13" s="21"/>
      <c r="AZ13" s="21"/>
      <c r="BA13" s="21">
        <v>0.5</v>
      </c>
      <c r="BB13" s="21">
        <v>3</v>
      </c>
      <c r="BC13" s="21"/>
      <c r="BD13" s="21">
        <v>0</v>
      </c>
      <c r="BE13" s="21"/>
      <c r="BF13" s="21"/>
      <c r="BG13" s="18" t="str">
        <f t="shared" si="0"/>
        <v>0</v>
      </c>
      <c r="BH13" s="18" t="str">
        <f t="shared" si="0"/>
        <v>0</v>
      </c>
      <c r="BI13" s="21"/>
      <c r="BJ13" s="21"/>
      <c r="BK13" s="21"/>
      <c r="BL13" s="21"/>
      <c r="BM13" s="21"/>
      <c r="BN13" s="21"/>
      <c r="BO13" s="21"/>
      <c r="BP13" s="21"/>
      <c r="BQ13" s="19">
        <f t="shared" si="6"/>
        <v>1.5073282621750002</v>
      </c>
      <c r="BR13" s="21">
        <v>3</v>
      </c>
      <c r="BS13" s="21"/>
      <c r="BT13" s="19">
        <f t="shared" si="7"/>
        <v>769.59899492884165</v>
      </c>
      <c r="BU13" s="35">
        <f t="shared" si="8"/>
        <v>2718.5235229056589</v>
      </c>
      <c r="BV13" s="39">
        <f t="shared" si="9"/>
        <v>2542.6159478760001</v>
      </c>
      <c r="BW13" s="38"/>
      <c r="BX13" s="38"/>
      <c r="BY13" s="37" t="str">
        <f t="shared" si="10"/>
        <v>0</v>
      </c>
      <c r="BZ13" s="39">
        <f t="shared" si="11"/>
        <v>0</v>
      </c>
      <c r="CA13" s="39"/>
      <c r="CB13" s="39">
        <f t="shared" si="1"/>
        <v>0</v>
      </c>
      <c r="CC13" s="39"/>
      <c r="CD13" s="39"/>
      <c r="CE13" s="34">
        <f t="shared" si="2"/>
        <v>2542.6159478760001</v>
      </c>
      <c r="CF13" s="34">
        <f t="shared" si="12"/>
        <v>1271.307973938</v>
      </c>
      <c r="CG13" s="34"/>
      <c r="CH13" s="34" t="s">
        <v>175</v>
      </c>
      <c r="CI13" s="34">
        <f t="shared" si="3"/>
        <v>5261.1394707816589</v>
      </c>
      <c r="CJ13" s="43"/>
      <c r="CK13" s="133">
        <f t="shared" si="13"/>
        <v>0</v>
      </c>
      <c r="CL13" s="133">
        <f t="shared" si="14"/>
        <v>0</v>
      </c>
      <c r="CM13" s="44"/>
      <c r="CN13" s="44"/>
      <c r="CO13" s="40">
        <f t="shared" si="21"/>
        <v>5261.1394707816589</v>
      </c>
      <c r="CP13" s="1"/>
      <c r="CS13" s="59">
        <f t="shared" si="22"/>
        <v>5573.7194657105001</v>
      </c>
      <c r="CT13" s="59">
        <f t="shared" si="23"/>
        <v>2086.5673282621747</v>
      </c>
      <c r="CU13" s="59">
        <f t="shared" si="15"/>
        <v>3487.1521374483254</v>
      </c>
      <c r="CV13" s="59">
        <f t="shared" si="16"/>
        <v>3480</v>
      </c>
      <c r="CW13" s="136">
        <f t="shared" si="17"/>
        <v>129.25</v>
      </c>
      <c r="CY13" s="63">
        <f t="shared" si="18"/>
        <v>5131.8894707816589</v>
      </c>
      <c r="DA13" s="182">
        <f t="shared" si="19"/>
        <v>5875.0994657105002</v>
      </c>
    </row>
    <row r="14" spans="2:105" ht="23.25" x14ac:dyDescent="0.35">
      <c r="B14">
        <v>1759.8397000000002</v>
      </c>
      <c r="C14">
        <v>9</v>
      </c>
      <c r="D14" s="33" t="s">
        <v>77</v>
      </c>
      <c r="E14" s="28">
        <v>650.36</v>
      </c>
      <c r="F14" s="29"/>
      <c r="G14" s="27"/>
      <c r="H14" s="27"/>
      <c r="I14" s="27"/>
      <c r="J14" s="27"/>
      <c r="K14" s="129">
        <f>'مارس 2022'!K14*107%</f>
        <v>2014.8404725300004</v>
      </c>
      <c r="L14" s="27"/>
      <c r="M14" s="31"/>
      <c r="N14" s="27"/>
      <c r="O14" s="27"/>
      <c r="P14" s="22">
        <f t="shared" si="4"/>
        <v>302.22607087950007</v>
      </c>
      <c r="Q14" s="130">
        <f>'مارس 2022'!Q14*110%</f>
        <v>155.63900000000001</v>
      </c>
      <c r="R14" s="27"/>
      <c r="S14" s="30"/>
      <c r="T14" s="30"/>
      <c r="U14" s="30">
        <v>75.92</v>
      </c>
      <c r="V14" s="30">
        <v>84.75</v>
      </c>
      <c r="W14" s="27">
        <v>101.7</v>
      </c>
      <c r="X14" s="27">
        <v>46.11</v>
      </c>
      <c r="Y14" s="27">
        <v>82.235500000000002</v>
      </c>
      <c r="Z14" s="22">
        <f t="shared" si="5"/>
        <v>105.59038200000001</v>
      </c>
      <c r="AA14" s="22">
        <f>'مارس 2022'!K14*8%</f>
        <v>150.64227832000003</v>
      </c>
      <c r="AB14" s="27">
        <v>190</v>
      </c>
      <c r="AC14" s="30">
        <v>10</v>
      </c>
      <c r="AD14" s="27"/>
      <c r="AE14" s="27"/>
      <c r="AF14" s="22">
        <v>10</v>
      </c>
      <c r="AG14" s="27"/>
      <c r="AH14" s="27"/>
      <c r="AI14" s="27">
        <v>5.5</v>
      </c>
      <c r="AJ14" s="27"/>
      <c r="AK14" s="27">
        <f t="shared" si="20"/>
        <v>3335.1537037295002</v>
      </c>
      <c r="AL14" s="16"/>
      <c r="AM14" s="16"/>
      <c r="AN14" s="16"/>
      <c r="AO14" s="16"/>
      <c r="AP14" s="16"/>
      <c r="AQ14" s="16"/>
      <c r="AR14" s="16"/>
      <c r="AS14" s="16"/>
      <c r="AT14" s="15">
        <v>20</v>
      </c>
      <c r="AU14" s="15">
        <v>15</v>
      </c>
      <c r="AV14" s="20">
        <v>627</v>
      </c>
      <c r="AW14" s="20"/>
      <c r="AX14" s="21">
        <v>131.30799999999994</v>
      </c>
      <c r="AY14" s="21">
        <v>4.62</v>
      </c>
      <c r="AZ14" s="21"/>
      <c r="BA14" s="21">
        <v>0.5</v>
      </c>
      <c r="BB14" s="21">
        <v>3</v>
      </c>
      <c r="BC14" s="21"/>
      <c r="BD14" s="21">
        <v>0</v>
      </c>
      <c r="BE14" s="21"/>
      <c r="BF14" s="21"/>
      <c r="BG14" s="18" t="str">
        <f t="shared" si="0"/>
        <v>0</v>
      </c>
      <c r="BH14" s="18">
        <f t="shared" si="0"/>
        <v>25.939833333333333</v>
      </c>
      <c r="BI14" s="21"/>
      <c r="BJ14" s="21"/>
      <c r="BK14" s="21"/>
      <c r="BL14" s="21"/>
      <c r="BM14" s="21"/>
      <c r="BN14" s="21"/>
      <c r="BO14" s="21"/>
      <c r="BP14" s="21"/>
      <c r="BQ14" s="19">
        <f t="shared" si="6"/>
        <v>1.438644316425</v>
      </c>
      <c r="BR14" s="21">
        <v>3</v>
      </c>
      <c r="BS14" s="21"/>
      <c r="BT14" s="19">
        <f t="shared" si="7"/>
        <v>796.80647764975834</v>
      </c>
      <c r="BU14" s="35">
        <f t="shared" si="8"/>
        <v>2538.3472260797416</v>
      </c>
      <c r="BV14" s="39">
        <f t="shared" si="9"/>
        <v>2417.8085670360006</v>
      </c>
      <c r="BW14" s="38"/>
      <c r="BX14" s="38"/>
      <c r="BY14" s="37" t="str">
        <f t="shared" si="10"/>
        <v>0</v>
      </c>
      <c r="BZ14" s="39">
        <f t="shared" si="11"/>
        <v>0</v>
      </c>
      <c r="CA14" s="39"/>
      <c r="CB14" s="39">
        <f t="shared" si="1"/>
        <v>0</v>
      </c>
      <c r="CC14" s="39"/>
      <c r="CD14" s="39"/>
      <c r="CE14" s="34">
        <f t="shared" si="2"/>
        <v>2417.8085670360006</v>
      </c>
      <c r="CF14" s="34">
        <f t="shared" si="12"/>
        <v>1208.9042835180003</v>
      </c>
      <c r="CG14" s="34"/>
      <c r="CH14" s="34" t="s">
        <v>175</v>
      </c>
      <c r="CI14" s="34">
        <f t="shared" si="3"/>
        <v>4956.1557931157422</v>
      </c>
      <c r="CJ14" s="43"/>
      <c r="CK14" s="133">
        <f t="shared" si="13"/>
        <v>0</v>
      </c>
      <c r="CL14" s="133">
        <f t="shared" si="14"/>
        <v>0</v>
      </c>
      <c r="CM14" s="44"/>
      <c r="CN14" s="44"/>
      <c r="CO14" s="40">
        <f t="shared" si="21"/>
        <v>4956.1557931157422</v>
      </c>
      <c r="CP14" s="1"/>
      <c r="CS14" s="59">
        <f t="shared" si="22"/>
        <v>5309.4532707655007</v>
      </c>
      <c r="CT14" s="59">
        <f t="shared" si="23"/>
        <v>2036.4186443164251</v>
      </c>
      <c r="CU14" s="59">
        <f t="shared" si="15"/>
        <v>3273.0346264490754</v>
      </c>
      <c r="CV14" s="59">
        <f t="shared" si="16"/>
        <v>3270</v>
      </c>
      <c r="CW14" s="136">
        <f t="shared" si="17"/>
        <v>108.25</v>
      </c>
      <c r="CY14" s="63">
        <f t="shared" si="18"/>
        <v>4847.9057931157422</v>
      </c>
      <c r="DA14" s="182">
        <f t="shared" si="19"/>
        <v>5597.3232707655006</v>
      </c>
    </row>
    <row r="15" spans="2:105" ht="23.25" x14ac:dyDescent="0.35">
      <c r="B15">
        <v>1647.7679000000001</v>
      </c>
      <c r="C15">
        <v>10</v>
      </c>
      <c r="D15" s="33" t="s">
        <v>93</v>
      </c>
      <c r="E15" s="28">
        <v>648.22</v>
      </c>
      <c r="F15" s="29"/>
      <c r="G15" s="27"/>
      <c r="H15" s="27"/>
      <c r="I15" s="27"/>
      <c r="J15" s="27"/>
      <c r="K15" s="129">
        <f>'مارس 2022'!K15*107%</f>
        <v>1886.5294687100002</v>
      </c>
      <c r="L15" s="27"/>
      <c r="M15" s="31"/>
      <c r="N15" s="27"/>
      <c r="O15" s="27"/>
      <c r="P15" s="22">
        <f t="shared" si="4"/>
        <v>282.9794203065</v>
      </c>
      <c r="Q15" s="130">
        <f>'مارس 2022'!Q15*110%</f>
        <v>155.63900000000001</v>
      </c>
      <c r="R15" s="27"/>
      <c r="S15" s="30"/>
      <c r="T15" s="30"/>
      <c r="U15" s="30">
        <v>76.45</v>
      </c>
      <c r="V15" s="30">
        <v>85.35</v>
      </c>
      <c r="W15" s="27">
        <v>101.93</v>
      </c>
      <c r="X15" s="27">
        <v>43.17</v>
      </c>
      <c r="Y15" s="27">
        <v>76.998500000000007</v>
      </c>
      <c r="Z15" s="22">
        <f t="shared" si="5"/>
        <v>98.866073999999998</v>
      </c>
      <c r="AA15" s="22">
        <f>'مارس 2022'!K15*8%</f>
        <v>141.04893224000003</v>
      </c>
      <c r="AB15" s="27">
        <v>200</v>
      </c>
      <c r="AC15" s="30">
        <v>10</v>
      </c>
      <c r="AD15" s="27"/>
      <c r="AE15" s="27"/>
      <c r="AF15" s="22">
        <v>10</v>
      </c>
      <c r="AG15" s="27"/>
      <c r="AH15" s="27"/>
      <c r="AI15" s="27">
        <v>5.5</v>
      </c>
      <c r="AJ15" s="27"/>
      <c r="AK15" s="27">
        <f t="shared" si="20"/>
        <v>3174.4613952565001</v>
      </c>
      <c r="AL15" s="16"/>
      <c r="AM15" s="16"/>
      <c r="AN15" s="16"/>
      <c r="AO15" s="16"/>
      <c r="AP15" s="16"/>
      <c r="AQ15" s="16"/>
      <c r="AR15" s="16"/>
      <c r="AS15" s="16"/>
      <c r="AT15" s="15">
        <v>21</v>
      </c>
      <c r="AU15" s="15">
        <v>20</v>
      </c>
      <c r="AV15" s="20">
        <v>583</v>
      </c>
      <c r="AW15" s="20"/>
      <c r="AX15" s="21">
        <v>111.33333333333333</v>
      </c>
      <c r="AY15" s="21"/>
      <c r="AZ15" s="21"/>
      <c r="BA15" s="21">
        <v>0.5</v>
      </c>
      <c r="BB15" s="21">
        <v>3</v>
      </c>
      <c r="BC15" s="21"/>
      <c r="BD15" s="21">
        <v>0</v>
      </c>
      <c r="BE15" s="21"/>
      <c r="BF15" s="21"/>
      <c r="BG15" s="18" t="str">
        <f t="shared" si="0"/>
        <v>0</v>
      </c>
      <c r="BH15" s="18" t="str">
        <f t="shared" si="0"/>
        <v>0</v>
      </c>
      <c r="BI15" s="21"/>
      <c r="BJ15" s="21"/>
      <c r="BK15" s="21"/>
      <c r="BL15" s="21"/>
      <c r="BM15" s="21"/>
      <c r="BN15" s="21"/>
      <c r="BO15" s="21"/>
      <c r="BP15" s="21"/>
      <c r="BQ15" s="19">
        <f t="shared" si="6"/>
        <v>1.3679214874750001</v>
      </c>
      <c r="BR15" s="21">
        <v>3</v>
      </c>
      <c r="BS15" s="21"/>
      <c r="BT15" s="19">
        <f t="shared" si="7"/>
        <v>702.20125482080834</v>
      </c>
      <c r="BU15" s="35">
        <f t="shared" si="8"/>
        <v>2472.2601404356919</v>
      </c>
      <c r="BV15" s="39">
        <f t="shared" si="9"/>
        <v>2263.835362452</v>
      </c>
      <c r="BW15" s="38"/>
      <c r="BX15" s="38"/>
      <c r="BY15" s="37" t="str">
        <f t="shared" si="10"/>
        <v>0</v>
      </c>
      <c r="BZ15" s="39">
        <f t="shared" si="11"/>
        <v>0</v>
      </c>
      <c r="CA15" s="39"/>
      <c r="CB15" s="39">
        <f t="shared" si="1"/>
        <v>0</v>
      </c>
      <c r="CC15" s="39"/>
      <c r="CD15" s="39"/>
      <c r="CE15" s="34">
        <f t="shared" si="2"/>
        <v>2263.835362452</v>
      </c>
      <c r="CF15" s="34">
        <f t="shared" si="12"/>
        <v>1131.917681226</v>
      </c>
      <c r="CG15" s="34"/>
      <c r="CH15" s="34" t="s">
        <v>175</v>
      </c>
      <c r="CI15" s="34">
        <f t="shared" si="3"/>
        <v>4736.0955028876924</v>
      </c>
      <c r="CJ15" s="43"/>
      <c r="CK15" s="133">
        <f t="shared" si="13"/>
        <v>0</v>
      </c>
      <c r="CL15" s="133">
        <f t="shared" si="14"/>
        <v>0</v>
      </c>
      <c r="CM15" s="44"/>
      <c r="CN15" s="44"/>
      <c r="CO15" s="40">
        <f t="shared" si="21"/>
        <v>4736.0955028876924</v>
      </c>
      <c r="CP15" s="1"/>
      <c r="CS15" s="59">
        <f t="shared" si="22"/>
        <v>4993.4277577085004</v>
      </c>
      <c r="CT15" s="59">
        <f t="shared" si="23"/>
        <v>1985.5879214874751</v>
      </c>
      <c r="CU15" s="59">
        <f t="shared" si="15"/>
        <v>3007.8398362210255</v>
      </c>
      <c r="CV15" s="59">
        <f t="shared" si="16"/>
        <v>3000</v>
      </c>
      <c r="CW15" s="136">
        <f t="shared" si="17"/>
        <v>81.25</v>
      </c>
      <c r="CY15" s="63">
        <f t="shared" si="18"/>
        <v>4654.8455028876924</v>
      </c>
      <c r="DA15" s="182">
        <f t="shared" si="19"/>
        <v>5282.6577577085</v>
      </c>
    </row>
    <row r="16" spans="2:105" ht="23.25" x14ac:dyDescent="0.35">
      <c r="B16">
        <v>675.23419999999999</v>
      </c>
      <c r="C16">
        <v>12</v>
      </c>
      <c r="D16" s="33" t="s">
        <v>94</v>
      </c>
      <c r="E16" s="28">
        <v>368.01</v>
      </c>
      <c r="F16" s="29"/>
      <c r="G16" s="27"/>
      <c r="H16" s="27"/>
      <c r="I16" s="27"/>
      <c r="J16" s="27"/>
      <c r="K16" s="129">
        <f>'مارس 2022'!K16*107%</f>
        <v>773.07563558000004</v>
      </c>
      <c r="L16" s="27"/>
      <c r="M16" s="31"/>
      <c r="N16" s="27"/>
      <c r="O16" s="27"/>
      <c r="P16" s="22">
        <f t="shared" si="4"/>
        <v>115.961345337</v>
      </c>
      <c r="Q16" s="130">
        <f>'مارس 2022'!Q16*110%</f>
        <v>155.63900000000001</v>
      </c>
      <c r="R16" s="27"/>
      <c r="S16" s="30"/>
      <c r="T16" s="30"/>
      <c r="U16" s="30">
        <v>29.87</v>
      </c>
      <c r="V16" s="30">
        <v>33.520000000000003</v>
      </c>
      <c r="W16" s="27">
        <v>65</v>
      </c>
      <c r="X16" s="27">
        <v>33.74</v>
      </c>
      <c r="Y16" s="27">
        <v>31.552999999999997</v>
      </c>
      <c r="Z16" s="22">
        <f t="shared" si="5"/>
        <v>40.514052</v>
      </c>
      <c r="AA16" s="22">
        <f>'مارس 2022'!K16*8%</f>
        <v>57.80004752</v>
      </c>
      <c r="AB16" s="27">
        <v>200</v>
      </c>
      <c r="AC16" s="30">
        <v>10</v>
      </c>
      <c r="AD16" s="27"/>
      <c r="AE16" s="27"/>
      <c r="AF16" s="22">
        <v>10</v>
      </c>
      <c r="AG16" s="27"/>
      <c r="AH16" s="27"/>
      <c r="AI16" s="27">
        <v>5.5</v>
      </c>
      <c r="AJ16" s="27"/>
      <c r="AK16" s="27">
        <f t="shared" si="20"/>
        <v>1562.1730804369997</v>
      </c>
      <c r="AL16" s="16"/>
      <c r="AM16" s="16"/>
      <c r="AN16" s="16"/>
      <c r="AO16" s="16"/>
      <c r="AP16" s="16"/>
      <c r="AQ16" s="16"/>
      <c r="AR16" s="16"/>
      <c r="AS16" s="16"/>
      <c r="AT16" s="15">
        <v>24</v>
      </c>
      <c r="AU16" s="15">
        <v>17</v>
      </c>
      <c r="AV16" s="20">
        <v>253</v>
      </c>
      <c r="AW16" s="20"/>
      <c r="AX16" s="21">
        <v>0</v>
      </c>
      <c r="AY16" s="21"/>
      <c r="AZ16" s="21"/>
      <c r="BA16" s="21">
        <v>0.5</v>
      </c>
      <c r="BB16" s="21">
        <v>3</v>
      </c>
      <c r="BC16" s="21"/>
      <c r="BD16" s="21">
        <v>0</v>
      </c>
      <c r="BE16" s="21"/>
      <c r="BF16" s="21"/>
      <c r="BG16" s="18" t="str">
        <f t="shared" si="0"/>
        <v>0</v>
      </c>
      <c r="BH16" s="18">
        <f t="shared" si="0"/>
        <v>8.6466111111111115</v>
      </c>
      <c r="BI16" s="21"/>
      <c r="BJ16" s="21"/>
      <c r="BK16" s="21"/>
      <c r="BL16" s="21"/>
      <c r="BM16" s="21"/>
      <c r="BN16" s="21"/>
      <c r="BO16" s="21"/>
      <c r="BP16" s="21"/>
      <c r="BQ16" s="19">
        <f t="shared" si="6"/>
        <v>0.6452863675499998</v>
      </c>
      <c r="BR16" s="21">
        <v>3</v>
      </c>
      <c r="BS16" s="21"/>
      <c r="BT16" s="19">
        <f t="shared" si="7"/>
        <v>268.7918974786611</v>
      </c>
      <c r="BU16" s="35">
        <f t="shared" si="8"/>
        <v>1293.3811829583387</v>
      </c>
      <c r="BV16" s="39">
        <f t="shared" si="9"/>
        <v>927.69076269599998</v>
      </c>
      <c r="BW16" s="38"/>
      <c r="BX16" s="38"/>
      <c r="BY16" s="37" t="str">
        <f t="shared" si="10"/>
        <v>0</v>
      </c>
      <c r="BZ16" s="39">
        <f t="shared" si="11"/>
        <v>0</v>
      </c>
      <c r="CA16" s="39"/>
      <c r="CB16" s="39">
        <f t="shared" si="1"/>
        <v>0</v>
      </c>
      <c r="CC16" s="39"/>
      <c r="CD16" s="39"/>
      <c r="CE16" s="34">
        <f t="shared" si="2"/>
        <v>927.69076269599998</v>
      </c>
      <c r="CF16" s="34">
        <f t="shared" si="12"/>
        <v>463.84538134799999</v>
      </c>
      <c r="CG16" s="34"/>
      <c r="CH16" s="34" t="s">
        <v>175</v>
      </c>
      <c r="CI16" s="34">
        <f t="shared" si="3"/>
        <v>2221.0719456543388</v>
      </c>
      <c r="CJ16" s="43"/>
      <c r="CK16" s="133">
        <f t="shared" si="13"/>
        <v>0</v>
      </c>
      <c r="CL16" s="133">
        <f t="shared" si="14"/>
        <v>0</v>
      </c>
      <c r="CM16" s="44"/>
      <c r="CN16" s="44"/>
      <c r="CO16" s="40">
        <f t="shared" si="21"/>
        <v>2221.0719456543388</v>
      </c>
      <c r="CP16" s="1"/>
      <c r="CS16" s="59">
        <f t="shared" si="22"/>
        <v>2180.334843133</v>
      </c>
      <c r="CT16" s="59">
        <f t="shared" si="23"/>
        <v>1374.6552863675499</v>
      </c>
      <c r="CU16" s="59">
        <f t="shared" si="15"/>
        <v>805.67955676545012</v>
      </c>
      <c r="CV16" s="59">
        <f t="shared" si="16"/>
        <v>800</v>
      </c>
      <c r="CW16" s="136">
        <f t="shared" si="17"/>
        <v>0</v>
      </c>
      <c r="CY16" s="63">
        <f t="shared" si="18"/>
        <v>2221.0719456543388</v>
      </c>
      <c r="DA16" s="182">
        <f t="shared" si="19"/>
        <v>2334.2248431329999</v>
      </c>
    </row>
    <row r="17" spans="2:105" ht="23.25" x14ac:dyDescent="0.35">
      <c r="B17">
        <v>1611.9978000000001</v>
      </c>
      <c r="C17">
        <v>13</v>
      </c>
      <c r="D17" s="33" t="s">
        <v>95</v>
      </c>
      <c r="E17" s="28">
        <v>619.04999999999995</v>
      </c>
      <c r="F17" s="29"/>
      <c r="G17" s="27"/>
      <c r="H17" s="27"/>
      <c r="I17" s="27"/>
      <c r="J17" s="27"/>
      <c r="K17" s="129">
        <f>'مارس 2022'!K17*107%</f>
        <v>1845.5762812200003</v>
      </c>
      <c r="L17" s="27"/>
      <c r="M17" s="31"/>
      <c r="N17" s="27"/>
      <c r="O17" s="27"/>
      <c r="P17" s="22">
        <f t="shared" si="4"/>
        <v>276.83644218300003</v>
      </c>
      <c r="Q17" s="130">
        <f>'مارس 2022'!Q17*110%</f>
        <v>155.63900000000001</v>
      </c>
      <c r="R17" s="27"/>
      <c r="S17" s="30"/>
      <c r="T17" s="30"/>
      <c r="U17" s="30">
        <v>74.8</v>
      </c>
      <c r="V17" s="30">
        <v>83.51</v>
      </c>
      <c r="W17" s="27">
        <v>99.71</v>
      </c>
      <c r="X17" s="27">
        <v>42.23</v>
      </c>
      <c r="Y17" s="27">
        <v>75.326999999999998</v>
      </c>
      <c r="Z17" s="22">
        <f t="shared" si="5"/>
        <v>96.719868000000005</v>
      </c>
      <c r="AA17" s="22">
        <f>'مارس 2022'!K17*8%</f>
        <v>137.98701168000002</v>
      </c>
      <c r="AB17" s="27">
        <v>200</v>
      </c>
      <c r="AC17" s="30">
        <v>10</v>
      </c>
      <c r="AD17" s="27"/>
      <c r="AE17" s="27"/>
      <c r="AF17" s="22">
        <v>10</v>
      </c>
      <c r="AG17" s="27"/>
      <c r="AH17" s="27"/>
      <c r="AI17" s="27">
        <v>5.5</v>
      </c>
      <c r="AJ17" s="27"/>
      <c r="AK17" s="27">
        <f t="shared" si="20"/>
        <v>3113.8356030830009</v>
      </c>
      <c r="AL17" s="16"/>
      <c r="AM17" s="16"/>
      <c r="AN17" s="16"/>
      <c r="AO17" s="16"/>
      <c r="AP17" s="16"/>
      <c r="AQ17" s="16"/>
      <c r="AR17" s="16"/>
      <c r="AS17" s="16"/>
      <c r="AT17" s="15">
        <v>28</v>
      </c>
      <c r="AU17" s="15">
        <v>26</v>
      </c>
      <c r="AV17" s="20">
        <v>572</v>
      </c>
      <c r="AW17" s="20"/>
      <c r="AX17" s="21">
        <v>111.66666666666667</v>
      </c>
      <c r="AY17" s="21"/>
      <c r="AZ17" s="21"/>
      <c r="BA17" s="21">
        <v>0.5</v>
      </c>
      <c r="BB17" s="21">
        <v>3</v>
      </c>
      <c r="BC17" s="21"/>
      <c r="BD17" s="21">
        <v>0</v>
      </c>
      <c r="BE17" s="21"/>
      <c r="BF17" s="21"/>
      <c r="BG17" s="18" t="str">
        <f t="shared" si="0"/>
        <v>0</v>
      </c>
      <c r="BH17" s="18" t="str">
        <f t="shared" si="0"/>
        <v>0</v>
      </c>
      <c r="BI17" s="21"/>
      <c r="BJ17" s="21"/>
      <c r="BK17" s="21"/>
      <c r="BL17" s="21"/>
      <c r="BM17" s="21"/>
      <c r="BN17" s="21"/>
      <c r="BO17" s="21"/>
      <c r="BP17" s="21"/>
      <c r="BQ17" s="19">
        <f t="shared" si="6"/>
        <v>1.3406800804500003</v>
      </c>
      <c r="BR17" s="21">
        <v>3</v>
      </c>
      <c r="BS17" s="21"/>
      <c r="BT17" s="19">
        <f t="shared" si="7"/>
        <v>691.50734674711669</v>
      </c>
      <c r="BU17" s="35">
        <f t="shared" si="8"/>
        <v>2422.3282563358844</v>
      </c>
      <c r="BV17" s="39">
        <f t="shared" si="9"/>
        <v>2214.6915374640002</v>
      </c>
      <c r="BW17" s="38"/>
      <c r="BX17" s="38"/>
      <c r="BY17" s="37" t="str">
        <f t="shared" si="10"/>
        <v>0</v>
      </c>
      <c r="BZ17" s="39">
        <f t="shared" si="11"/>
        <v>0</v>
      </c>
      <c r="CA17" s="39"/>
      <c r="CB17" s="39">
        <f t="shared" si="1"/>
        <v>0</v>
      </c>
      <c r="CC17" s="39"/>
      <c r="CD17" s="39"/>
      <c r="CE17" s="34">
        <f t="shared" si="2"/>
        <v>2214.6915374640002</v>
      </c>
      <c r="CF17" s="34">
        <f t="shared" si="12"/>
        <v>1107.3457687320001</v>
      </c>
      <c r="CG17" s="34"/>
      <c r="CH17" s="34" t="s">
        <v>175</v>
      </c>
      <c r="CI17" s="34">
        <f t="shared" si="3"/>
        <v>4637.0197937998846</v>
      </c>
      <c r="CJ17" s="43"/>
      <c r="CK17" s="133">
        <f t="shared" si="13"/>
        <v>0</v>
      </c>
      <c r="CL17" s="133">
        <f t="shared" si="14"/>
        <v>0</v>
      </c>
      <c r="CM17" s="44"/>
      <c r="CN17" s="44"/>
      <c r="CO17" s="40">
        <f t="shared" si="21"/>
        <v>4637.0197937998846</v>
      </c>
      <c r="CP17" s="1"/>
      <c r="CS17" s="59">
        <f t="shared" si="22"/>
        <v>4889.3681405470006</v>
      </c>
      <c r="CT17" s="59">
        <f t="shared" si="23"/>
        <v>1945.39068008045</v>
      </c>
      <c r="CU17" s="59">
        <f t="shared" si="15"/>
        <v>2943.9774604665508</v>
      </c>
      <c r="CV17" s="59">
        <f t="shared" si="16"/>
        <v>2940</v>
      </c>
      <c r="CW17" s="136">
        <f t="shared" si="17"/>
        <v>75.25</v>
      </c>
      <c r="CY17" s="63">
        <f t="shared" si="18"/>
        <v>4561.7697937998846</v>
      </c>
      <c r="DA17" s="182">
        <f t="shared" si="19"/>
        <v>5172.8881405470011</v>
      </c>
    </row>
    <row r="18" spans="2:105" ht="23.25" x14ac:dyDescent="0.35">
      <c r="B18">
        <v>2198.0903000000003</v>
      </c>
      <c r="C18">
        <v>14</v>
      </c>
      <c r="D18" s="33" t="s">
        <v>96</v>
      </c>
      <c r="E18" s="28">
        <v>826.2</v>
      </c>
      <c r="F18" s="29"/>
      <c r="G18" s="27"/>
      <c r="H18" s="27"/>
      <c r="I18" s="27"/>
      <c r="J18" s="27"/>
      <c r="K18" s="129">
        <f>'مارس 2022'!K18*107%</f>
        <v>2516.5935844700002</v>
      </c>
      <c r="L18" s="27"/>
      <c r="M18" s="31"/>
      <c r="N18" s="27"/>
      <c r="O18" s="27"/>
      <c r="P18" s="22">
        <f t="shared" si="4"/>
        <v>377.48903767050001</v>
      </c>
      <c r="Q18" s="130">
        <f>'مارس 2022'!Q18*110%</f>
        <v>155.63900000000001</v>
      </c>
      <c r="R18" s="27"/>
      <c r="S18" s="30"/>
      <c r="T18" s="30"/>
      <c r="U18" s="30">
        <v>95.19</v>
      </c>
      <c r="V18" s="30">
        <v>106.34</v>
      </c>
      <c r="W18" s="27">
        <v>120</v>
      </c>
      <c r="X18" s="27">
        <v>57.59</v>
      </c>
      <c r="Y18" s="27">
        <v>102.7145</v>
      </c>
      <c r="Z18" s="22">
        <f t="shared" si="5"/>
        <v>131.88541800000002</v>
      </c>
      <c r="AA18" s="22">
        <f>'مارس 2022'!K18*8%</f>
        <v>188.15652968000003</v>
      </c>
      <c r="AB18" s="27">
        <v>190</v>
      </c>
      <c r="AC18" s="30">
        <v>10</v>
      </c>
      <c r="AD18" s="27"/>
      <c r="AE18" s="27"/>
      <c r="AF18" s="22">
        <v>10</v>
      </c>
      <c r="AG18" s="27"/>
      <c r="AH18" s="27"/>
      <c r="AI18" s="27"/>
      <c r="AJ18" s="27"/>
      <c r="AK18" s="27">
        <f t="shared" si="20"/>
        <v>4061.5980698205008</v>
      </c>
      <c r="AL18" s="16"/>
      <c r="AM18" s="16"/>
      <c r="AN18" s="16"/>
      <c r="AO18" s="16"/>
      <c r="AP18" s="16"/>
      <c r="AQ18" s="16"/>
      <c r="AR18" s="16"/>
      <c r="AS18" s="16"/>
      <c r="AT18" s="15">
        <v>20</v>
      </c>
      <c r="AU18" s="15">
        <v>15</v>
      </c>
      <c r="AV18" s="20">
        <v>770</v>
      </c>
      <c r="AW18" s="20"/>
      <c r="AX18" s="21">
        <v>188.90933333333339</v>
      </c>
      <c r="AY18" s="21"/>
      <c r="AZ18" s="21"/>
      <c r="BA18" s="21">
        <v>0.5</v>
      </c>
      <c r="BB18" s="21">
        <v>3</v>
      </c>
      <c r="BC18" s="21"/>
      <c r="BD18" s="21">
        <v>0</v>
      </c>
      <c r="BE18" s="21"/>
      <c r="BF18" s="21"/>
      <c r="BG18" s="18" t="str">
        <f t="shared" si="0"/>
        <v>0</v>
      </c>
      <c r="BH18" s="18">
        <f t="shared" si="0"/>
        <v>25.939833333333333</v>
      </c>
      <c r="BI18" s="21"/>
      <c r="BJ18" s="21"/>
      <c r="BK18" s="21"/>
      <c r="BL18" s="21"/>
      <c r="BM18" s="21"/>
      <c r="BN18" s="21"/>
      <c r="BO18" s="21"/>
      <c r="BP18" s="21"/>
      <c r="BQ18" s="19">
        <f t="shared" si="6"/>
        <v>1.7642350160750004</v>
      </c>
      <c r="BR18" s="21">
        <v>5</v>
      </c>
      <c r="BS18" s="21"/>
      <c r="BT18" s="19">
        <f t="shared" si="7"/>
        <v>995.11340168274171</v>
      </c>
      <c r="BU18" s="35">
        <f t="shared" si="8"/>
        <v>3066.4846681377589</v>
      </c>
      <c r="BV18" s="39">
        <f t="shared" si="9"/>
        <v>3019.9123013640001</v>
      </c>
      <c r="BW18" s="38"/>
      <c r="BX18" s="38"/>
      <c r="BY18" s="37" t="str">
        <f t="shared" si="10"/>
        <v>0</v>
      </c>
      <c r="BZ18" s="39">
        <f t="shared" si="11"/>
        <v>0</v>
      </c>
      <c r="CA18" s="39"/>
      <c r="CB18" s="39">
        <f t="shared" si="1"/>
        <v>0</v>
      </c>
      <c r="CC18" s="39"/>
      <c r="CD18" s="39"/>
      <c r="CE18" s="34">
        <f t="shared" si="2"/>
        <v>3019.9123013640001</v>
      </c>
      <c r="CF18" s="34">
        <f t="shared" si="12"/>
        <v>1509.956150682</v>
      </c>
      <c r="CG18" s="34"/>
      <c r="CH18" s="34" t="s">
        <v>175</v>
      </c>
      <c r="CI18" s="34">
        <f t="shared" si="3"/>
        <v>6086.3969695017586</v>
      </c>
      <c r="CJ18" s="43"/>
      <c r="CK18" s="133">
        <f t="shared" si="13"/>
        <v>0</v>
      </c>
      <c r="CL18" s="133">
        <f t="shared" si="14"/>
        <v>0</v>
      </c>
      <c r="CM18" s="44"/>
      <c r="CN18" s="44"/>
      <c r="CO18" s="40">
        <f t="shared" si="21"/>
        <v>6086.3969695017586</v>
      </c>
      <c r="CP18" s="1"/>
      <c r="CS18" s="59">
        <f t="shared" si="22"/>
        <v>6584.3413711845005</v>
      </c>
      <c r="CT18" s="59">
        <f t="shared" si="23"/>
        <v>2352.9642350160748</v>
      </c>
      <c r="CU18" s="59">
        <f t="shared" si="15"/>
        <v>4231.3771361684257</v>
      </c>
      <c r="CV18" s="59">
        <f t="shared" si="16"/>
        <v>4230</v>
      </c>
      <c r="CW18" s="136">
        <f t="shared" si="17"/>
        <v>228.25</v>
      </c>
      <c r="CY18" s="63">
        <f t="shared" si="18"/>
        <v>5858.1469695017586</v>
      </c>
      <c r="DA18" s="182">
        <f t="shared" si="19"/>
        <v>6925.8713711845012</v>
      </c>
    </row>
    <row r="19" spans="2:105" ht="23.25" x14ac:dyDescent="0.35">
      <c r="B19">
        <v>1524.3219999999999</v>
      </c>
      <c r="C19">
        <v>15</v>
      </c>
      <c r="D19" s="33" t="s">
        <v>97</v>
      </c>
      <c r="E19" s="28">
        <v>587.46</v>
      </c>
      <c r="F19" s="29"/>
      <c r="G19" s="27"/>
      <c r="H19" s="27"/>
      <c r="I19" s="27"/>
      <c r="J19" s="27"/>
      <c r="K19" s="129">
        <f>'مارس 2022'!K19*107%</f>
        <v>1745.1962578</v>
      </c>
      <c r="L19" s="27"/>
      <c r="M19" s="31"/>
      <c r="N19" s="27"/>
      <c r="O19" s="27"/>
      <c r="P19" s="22">
        <f t="shared" si="4"/>
        <v>261.77943866999999</v>
      </c>
      <c r="Q19" s="130">
        <f>'مارس 2022'!Q19*110%</f>
        <v>155.63900000000001</v>
      </c>
      <c r="R19" s="27"/>
      <c r="S19" s="30"/>
      <c r="T19" s="30"/>
      <c r="U19" s="30">
        <v>70.760000000000005</v>
      </c>
      <c r="V19" s="30">
        <v>78.989999999999995</v>
      </c>
      <c r="W19" s="27">
        <v>94.28</v>
      </c>
      <c r="X19" s="27">
        <v>39.94</v>
      </c>
      <c r="Y19" s="27">
        <v>71.23</v>
      </c>
      <c r="Z19" s="22">
        <f t="shared" si="5"/>
        <v>91.459319999999991</v>
      </c>
      <c r="AA19" s="22">
        <f>'مارس 2022'!K19*8%</f>
        <v>130.4819632</v>
      </c>
      <c r="AB19" s="27">
        <v>200</v>
      </c>
      <c r="AC19" s="30">
        <v>10</v>
      </c>
      <c r="AD19" s="27"/>
      <c r="AE19" s="27"/>
      <c r="AF19" s="22">
        <v>10</v>
      </c>
      <c r="AG19" s="27"/>
      <c r="AH19" s="27"/>
      <c r="AI19" s="27"/>
      <c r="AJ19" s="27"/>
      <c r="AK19" s="27">
        <f t="shared" si="20"/>
        <v>2959.7559796700002</v>
      </c>
      <c r="AL19" s="16"/>
      <c r="AM19" s="16"/>
      <c r="AN19" s="16"/>
      <c r="AO19" s="16"/>
      <c r="AP19" s="16"/>
      <c r="AQ19" s="16"/>
      <c r="AR19" s="16"/>
      <c r="AS19" s="16"/>
      <c r="AT19" s="15">
        <v>23</v>
      </c>
      <c r="AU19" s="15">
        <v>18</v>
      </c>
      <c r="AV19" s="20">
        <v>550</v>
      </c>
      <c r="AW19" s="20"/>
      <c r="AX19" s="21">
        <v>73.333333333333329</v>
      </c>
      <c r="AY19" s="21"/>
      <c r="AZ19" s="21">
        <v>3.04</v>
      </c>
      <c r="BA19" s="21">
        <v>0.5</v>
      </c>
      <c r="BB19" s="21">
        <v>3</v>
      </c>
      <c r="BC19" s="21"/>
      <c r="BD19" s="21">
        <v>0</v>
      </c>
      <c r="BE19" s="21"/>
      <c r="BF19" s="21"/>
      <c r="BG19" s="18" t="str">
        <f t="shared" si="0"/>
        <v>0</v>
      </c>
      <c r="BH19" s="18" t="str">
        <f t="shared" si="0"/>
        <v>0</v>
      </c>
      <c r="BI19" s="21"/>
      <c r="BJ19" s="21"/>
      <c r="BK19" s="21"/>
      <c r="BL19" s="21"/>
      <c r="BM19" s="21"/>
      <c r="BN19" s="21"/>
      <c r="BO19" s="21"/>
      <c r="BP19" s="21"/>
      <c r="BQ19" s="19">
        <f t="shared" si="6"/>
        <v>1.2711687705000001</v>
      </c>
      <c r="BR19" s="21">
        <v>3</v>
      </c>
      <c r="BS19" s="21"/>
      <c r="BT19" s="19">
        <f t="shared" si="7"/>
        <v>634.14450210383336</v>
      </c>
      <c r="BU19" s="35">
        <f t="shared" si="8"/>
        <v>2325.6114775661667</v>
      </c>
      <c r="BV19" s="39">
        <f t="shared" si="9"/>
        <v>2094.2355093599999</v>
      </c>
      <c r="BW19" s="38"/>
      <c r="BX19" s="38"/>
      <c r="BY19" s="37" t="str">
        <f t="shared" si="10"/>
        <v>0</v>
      </c>
      <c r="BZ19" s="39">
        <f t="shared" si="11"/>
        <v>0</v>
      </c>
      <c r="CA19" s="39"/>
      <c r="CB19" s="39">
        <f t="shared" si="1"/>
        <v>0</v>
      </c>
      <c r="CC19" s="39"/>
      <c r="CD19" s="39"/>
      <c r="CE19" s="34">
        <f t="shared" si="2"/>
        <v>2094.2355093599999</v>
      </c>
      <c r="CF19" s="34">
        <f t="shared" si="12"/>
        <v>1047.11775468</v>
      </c>
      <c r="CG19" s="34"/>
      <c r="CH19" s="34" t="s">
        <v>175</v>
      </c>
      <c r="CI19" s="34">
        <f t="shared" si="3"/>
        <v>4419.8469869261662</v>
      </c>
      <c r="CJ19" s="43"/>
      <c r="CK19" s="133">
        <f t="shared" si="13"/>
        <v>0</v>
      </c>
      <c r="CL19" s="133">
        <f t="shared" si="14"/>
        <v>0</v>
      </c>
      <c r="CM19" s="44"/>
      <c r="CN19" s="44"/>
      <c r="CO19" s="40">
        <f t="shared" si="21"/>
        <v>4419.8469869261662</v>
      </c>
      <c r="CP19" s="1"/>
      <c r="CS19" s="59">
        <f t="shared" si="22"/>
        <v>4634.3224890299998</v>
      </c>
      <c r="CT19" s="59">
        <f t="shared" si="23"/>
        <v>1894.7711687705</v>
      </c>
      <c r="CU19" s="59">
        <f t="shared" si="15"/>
        <v>2739.5513202594998</v>
      </c>
      <c r="CV19" s="59">
        <f t="shared" si="16"/>
        <v>2730</v>
      </c>
      <c r="CW19" s="136">
        <f t="shared" si="17"/>
        <v>54.25</v>
      </c>
      <c r="CY19" s="63">
        <f t="shared" si="18"/>
        <v>4365.5969869261662</v>
      </c>
      <c r="DA19" s="182">
        <f t="shared" si="19"/>
        <v>4898.3524890299996</v>
      </c>
    </row>
    <row r="20" spans="2:105" ht="23.25" x14ac:dyDescent="0.35">
      <c r="B20">
        <v>1703.6112000000003</v>
      </c>
      <c r="C20">
        <v>16</v>
      </c>
      <c r="D20" s="33" t="s">
        <v>98</v>
      </c>
      <c r="E20" s="28">
        <v>647.91999999999996</v>
      </c>
      <c r="F20" s="29"/>
      <c r="G20" s="27"/>
      <c r="H20" s="27"/>
      <c r="I20" s="27"/>
      <c r="J20" s="27"/>
      <c r="K20" s="129">
        <f>'مارس 2022'!K20*107%</f>
        <v>1950.4644628800004</v>
      </c>
      <c r="L20" s="27"/>
      <c r="M20" s="31"/>
      <c r="N20" s="27"/>
      <c r="O20" s="27"/>
      <c r="P20" s="22">
        <f t="shared" si="4"/>
        <v>292.56966943200007</v>
      </c>
      <c r="Q20" s="130">
        <f>'مارس 2022'!Q20*110%</f>
        <v>155.63900000000001</v>
      </c>
      <c r="R20" s="27"/>
      <c r="S20" s="30"/>
      <c r="T20" s="30"/>
      <c r="U20" s="30">
        <v>73.27</v>
      </c>
      <c r="V20" s="30">
        <v>82.02</v>
      </c>
      <c r="W20" s="27">
        <v>98.55</v>
      </c>
      <c r="X20" s="27">
        <v>44.64</v>
      </c>
      <c r="Y20" s="27">
        <v>79.608000000000004</v>
      </c>
      <c r="Z20" s="22">
        <f t="shared" si="5"/>
        <v>102.21667200000002</v>
      </c>
      <c r="AA20" s="22">
        <f>'مارس 2022'!K20*8%</f>
        <v>145.82911872000003</v>
      </c>
      <c r="AB20" s="27">
        <v>190</v>
      </c>
      <c r="AC20" s="30">
        <v>10</v>
      </c>
      <c r="AD20" s="27"/>
      <c r="AE20" s="27"/>
      <c r="AF20" s="22">
        <v>10</v>
      </c>
      <c r="AG20" s="27"/>
      <c r="AH20" s="27"/>
      <c r="AI20" s="27"/>
      <c r="AJ20" s="27"/>
      <c r="AK20" s="27">
        <f t="shared" si="20"/>
        <v>3234.8069230320011</v>
      </c>
      <c r="AL20" s="16"/>
      <c r="AM20" s="16"/>
      <c r="AN20" s="16"/>
      <c r="AO20" s="16"/>
      <c r="AP20" s="16"/>
      <c r="AQ20" s="16"/>
      <c r="AR20" s="16"/>
      <c r="AS20" s="16"/>
      <c r="AT20" s="15">
        <v>21</v>
      </c>
      <c r="AU20" s="15">
        <v>16</v>
      </c>
      <c r="AV20" s="20">
        <v>605</v>
      </c>
      <c r="AW20" s="20"/>
      <c r="AX20" s="21">
        <v>127.7</v>
      </c>
      <c r="AY20" s="21"/>
      <c r="AZ20" s="21">
        <v>4.18</v>
      </c>
      <c r="BA20" s="21">
        <v>0.5</v>
      </c>
      <c r="BB20" s="21">
        <v>3</v>
      </c>
      <c r="BC20" s="21"/>
      <c r="BD20" s="21">
        <v>0</v>
      </c>
      <c r="BE20" s="21"/>
      <c r="BF20" s="21"/>
      <c r="BG20" s="18" t="str">
        <f t="shared" si="0"/>
        <v>0</v>
      </c>
      <c r="BH20" s="18">
        <f t="shared" si="0"/>
        <v>17.293222222222223</v>
      </c>
      <c r="BI20" s="21"/>
      <c r="BJ20" s="21"/>
      <c r="BK20" s="21"/>
      <c r="BL20" s="21"/>
      <c r="BM20" s="21"/>
      <c r="BN20" s="21"/>
      <c r="BO20" s="21"/>
      <c r="BP20" s="21"/>
      <c r="BQ20" s="19">
        <f t="shared" si="6"/>
        <v>1.3932991268000006</v>
      </c>
      <c r="BR20" s="21">
        <v>3</v>
      </c>
      <c r="BS20" s="21"/>
      <c r="BT20" s="19">
        <f t="shared" si="7"/>
        <v>762.0665213490222</v>
      </c>
      <c r="BU20" s="35">
        <f t="shared" si="8"/>
        <v>2472.7404016829787</v>
      </c>
      <c r="BV20" s="39">
        <f t="shared" si="9"/>
        <v>2340.5573554560006</v>
      </c>
      <c r="BW20" s="38"/>
      <c r="BX20" s="38"/>
      <c r="BY20" s="37" t="str">
        <f t="shared" si="10"/>
        <v>0</v>
      </c>
      <c r="BZ20" s="39">
        <f t="shared" si="11"/>
        <v>0</v>
      </c>
      <c r="CA20" s="39"/>
      <c r="CB20" s="39">
        <f t="shared" si="1"/>
        <v>0</v>
      </c>
      <c r="CC20" s="39"/>
      <c r="CD20" s="39"/>
      <c r="CE20" s="34">
        <f t="shared" si="2"/>
        <v>2340.5573554560006</v>
      </c>
      <c r="CF20" s="34">
        <f t="shared" si="12"/>
        <v>1170.2786777280003</v>
      </c>
      <c r="CG20" s="34"/>
      <c r="CH20" s="34" t="s">
        <v>175</v>
      </c>
      <c r="CI20" s="34">
        <f t="shared" si="3"/>
        <v>4813.2977571389793</v>
      </c>
      <c r="CJ20" s="43"/>
      <c r="CK20" s="133">
        <f t="shared" si="13"/>
        <v>0</v>
      </c>
      <c r="CL20" s="133">
        <f t="shared" si="14"/>
        <v>0</v>
      </c>
      <c r="CM20" s="44"/>
      <c r="CN20" s="44"/>
      <c r="CO20" s="40">
        <f t="shared" si="21"/>
        <v>4813.2977571389793</v>
      </c>
      <c r="CP20" s="1"/>
      <c r="CS20" s="59">
        <f t="shared" si="22"/>
        <v>5145.8852784880019</v>
      </c>
      <c r="CT20" s="59">
        <f t="shared" si="23"/>
        <v>2011.4932991268001</v>
      </c>
      <c r="CU20" s="59">
        <f t="shared" si="15"/>
        <v>3134.3919793612017</v>
      </c>
      <c r="CV20" s="59">
        <f t="shared" si="16"/>
        <v>3130</v>
      </c>
      <c r="CW20" s="136">
        <f t="shared" si="17"/>
        <v>94.25</v>
      </c>
      <c r="CY20" s="63">
        <f t="shared" si="18"/>
        <v>4719.0477571389793</v>
      </c>
      <c r="DA20" s="182">
        <f t="shared" si="19"/>
        <v>5419.725278488002</v>
      </c>
    </row>
    <row r="21" spans="2:105" s="11" customFormat="1" ht="23.25" x14ac:dyDescent="0.35">
      <c r="B21" s="11">
        <v>2123.1047000000003</v>
      </c>
      <c r="C21" s="11">
        <v>19</v>
      </c>
      <c r="D21" s="86" t="s">
        <v>99</v>
      </c>
      <c r="E21" s="87">
        <v>817.96</v>
      </c>
      <c r="F21" s="88"/>
      <c r="G21" s="89"/>
      <c r="H21" s="89"/>
      <c r="I21" s="89"/>
      <c r="J21" s="89"/>
      <c r="K21" s="129">
        <f>'مارس 2022'!K21*107%</f>
        <v>2430.7425710300008</v>
      </c>
      <c r="L21" s="89"/>
      <c r="M21" s="91"/>
      <c r="N21" s="89"/>
      <c r="O21" s="89"/>
      <c r="P21" s="92">
        <f t="shared" si="4"/>
        <v>364.61138565450011</v>
      </c>
      <c r="Q21" s="130">
        <f>'مارس 2022'!Q21*110%</f>
        <v>155.63900000000001</v>
      </c>
      <c r="R21" s="89"/>
      <c r="S21" s="93"/>
      <c r="T21" s="93"/>
      <c r="U21" s="93">
        <v>98.6</v>
      </c>
      <c r="V21" s="93">
        <v>110.06</v>
      </c>
      <c r="W21" s="89">
        <v>120</v>
      </c>
      <c r="X21" s="89">
        <v>55.63</v>
      </c>
      <c r="Y21" s="89">
        <v>99.21050000000001</v>
      </c>
      <c r="Z21" s="92">
        <f t="shared" si="5"/>
        <v>127.38628200000001</v>
      </c>
      <c r="AA21" s="22">
        <f>'مارس 2022'!K21*8%</f>
        <v>181.73776232000003</v>
      </c>
      <c r="AB21" s="89">
        <v>190</v>
      </c>
      <c r="AC21" s="93">
        <v>10</v>
      </c>
      <c r="AD21" s="89"/>
      <c r="AE21" s="89"/>
      <c r="AF21" s="92">
        <v>10</v>
      </c>
      <c r="AG21" s="89"/>
      <c r="AH21" s="89"/>
      <c r="AI21" s="89"/>
      <c r="AJ21" s="89"/>
      <c r="AK21" s="89">
        <f t="shared" si="20"/>
        <v>3953.6175010045013</v>
      </c>
      <c r="AL21" s="94"/>
      <c r="AM21" s="94"/>
      <c r="AN21" s="94"/>
      <c r="AO21" s="94"/>
      <c r="AP21" s="94"/>
      <c r="AQ21" s="94"/>
      <c r="AR21" s="94"/>
      <c r="AS21" s="94"/>
      <c r="AT21" s="95">
        <v>18</v>
      </c>
      <c r="AU21" s="95">
        <v>18</v>
      </c>
      <c r="AV21" s="96">
        <v>748</v>
      </c>
      <c r="AW21" s="96"/>
      <c r="AX21" s="97">
        <v>161.79333333333332</v>
      </c>
      <c r="AY21" s="97"/>
      <c r="AZ21" s="97"/>
      <c r="BA21" s="97">
        <v>0.5</v>
      </c>
      <c r="BB21" s="97">
        <v>3</v>
      </c>
      <c r="BC21" s="97"/>
      <c r="BD21" s="97">
        <v>0</v>
      </c>
      <c r="BE21" s="97"/>
      <c r="BF21" s="97"/>
      <c r="BG21" s="98" t="str">
        <f t="shared" si="0"/>
        <v>0</v>
      </c>
      <c r="BH21" s="98" t="str">
        <f t="shared" si="0"/>
        <v>0</v>
      </c>
      <c r="BI21" s="97"/>
      <c r="BJ21" s="97"/>
      <c r="BK21" s="97"/>
      <c r="BL21" s="97"/>
      <c r="BM21" s="97"/>
      <c r="BN21" s="97"/>
      <c r="BO21" s="97"/>
      <c r="BP21" s="97"/>
      <c r="BQ21" s="19">
        <f t="shared" si="6"/>
        <v>1.7166835576750004</v>
      </c>
      <c r="BR21" s="97">
        <v>5</v>
      </c>
      <c r="BS21" s="97"/>
      <c r="BT21" s="99">
        <f t="shared" si="7"/>
        <v>920.01001689100826</v>
      </c>
      <c r="BU21" s="100">
        <f t="shared" si="8"/>
        <v>3033.6074841134932</v>
      </c>
      <c r="BV21" s="39">
        <f t="shared" si="9"/>
        <v>2916.8910852360009</v>
      </c>
      <c r="BW21" s="89"/>
      <c r="BX21" s="89"/>
      <c r="BY21" s="102" t="str">
        <f t="shared" si="10"/>
        <v>0</v>
      </c>
      <c r="BZ21" s="101">
        <f t="shared" si="11"/>
        <v>0</v>
      </c>
      <c r="CA21" s="101"/>
      <c r="CB21" s="101">
        <f t="shared" si="1"/>
        <v>0</v>
      </c>
      <c r="CC21" s="101"/>
      <c r="CD21" s="101"/>
      <c r="CE21" s="101">
        <f t="shared" si="2"/>
        <v>2916.8910852360009</v>
      </c>
      <c r="CF21" s="101">
        <f t="shared" si="12"/>
        <v>1458.4455426180004</v>
      </c>
      <c r="CG21" s="101"/>
      <c r="CH21" s="34" t="s">
        <v>175</v>
      </c>
      <c r="CI21" s="101">
        <f t="shared" si="3"/>
        <v>5950.4985693494946</v>
      </c>
      <c r="CJ21" s="100"/>
      <c r="CK21" s="133">
        <f t="shared" si="13"/>
        <v>0</v>
      </c>
      <c r="CL21" s="133">
        <f t="shared" si="14"/>
        <v>0</v>
      </c>
      <c r="CM21" s="103"/>
      <c r="CN21" s="103"/>
      <c r="CO21" s="103">
        <f t="shared" si="21"/>
        <v>5950.4985693494946</v>
      </c>
      <c r="CP21" s="104"/>
      <c r="CS21" s="59">
        <f t="shared" si="22"/>
        <v>6366.2095862405022</v>
      </c>
      <c r="CT21" s="105">
        <f t="shared" si="23"/>
        <v>2322.676683557675</v>
      </c>
      <c r="CU21" s="105">
        <f t="shared" si="15"/>
        <v>4043.5329026828272</v>
      </c>
      <c r="CV21" s="105">
        <f t="shared" si="16"/>
        <v>4040</v>
      </c>
      <c r="CW21" s="136">
        <f t="shared" si="17"/>
        <v>199.75</v>
      </c>
      <c r="CY21" s="107">
        <f t="shared" si="18"/>
        <v>5750.7485693494946</v>
      </c>
      <c r="DA21" s="182">
        <f t="shared" si="19"/>
        <v>6714.869586240502</v>
      </c>
    </row>
    <row r="22" spans="2:105" s="11" customFormat="1" ht="23.25" x14ac:dyDescent="0.35">
      <c r="B22" s="11">
        <v>2128.3049000000001</v>
      </c>
      <c r="C22" s="11">
        <v>20</v>
      </c>
      <c r="D22" s="86" t="s">
        <v>100</v>
      </c>
      <c r="E22" s="87">
        <v>799.39</v>
      </c>
      <c r="F22" s="88"/>
      <c r="G22" s="89"/>
      <c r="H22" s="89"/>
      <c r="I22" s="89"/>
      <c r="J22" s="89"/>
      <c r="K22" s="129">
        <f>'مارس 2022'!K22*107%</f>
        <v>2436.69628001</v>
      </c>
      <c r="L22" s="89"/>
      <c r="M22" s="91"/>
      <c r="N22" s="89"/>
      <c r="O22" s="89"/>
      <c r="P22" s="92">
        <f t="shared" si="4"/>
        <v>365.50444200149997</v>
      </c>
      <c r="Q22" s="130">
        <f>'مارس 2022'!Q22*110%</f>
        <v>155.63900000000001</v>
      </c>
      <c r="R22" s="89"/>
      <c r="S22" s="93"/>
      <c r="T22" s="93"/>
      <c r="U22" s="93">
        <v>91.24</v>
      </c>
      <c r="V22" s="93">
        <v>102.23</v>
      </c>
      <c r="W22" s="89">
        <v>120</v>
      </c>
      <c r="X22" s="89">
        <v>55.76</v>
      </c>
      <c r="Y22" s="89">
        <v>99.453500000000005</v>
      </c>
      <c r="Z22" s="92">
        <f t="shared" si="5"/>
        <v>127.698294</v>
      </c>
      <c r="AA22" s="22">
        <f>'مارس 2022'!K22*8%</f>
        <v>182.18289944</v>
      </c>
      <c r="AB22" s="89">
        <v>190</v>
      </c>
      <c r="AC22" s="93">
        <v>10</v>
      </c>
      <c r="AD22" s="89"/>
      <c r="AE22" s="89"/>
      <c r="AF22" s="92">
        <v>10</v>
      </c>
      <c r="AG22" s="89"/>
      <c r="AH22" s="89"/>
      <c r="AI22" s="89"/>
      <c r="AJ22" s="89"/>
      <c r="AK22" s="89">
        <f t="shared" si="20"/>
        <v>3946.4044154515</v>
      </c>
      <c r="AL22" s="94"/>
      <c r="AM22" s="94"/>
      <c r="AN22" s="94"/>
      <c r="AO22" s="94"/>
      <c r="AP22" s="94"/>
      <c r="AQ22" s="94"/>
      <c r="AR22" s="94"/>
      <c r="AS22" s="94"/>
      <c r="AT22" s="95">
        <v>18</v>
      </c>
      <c r="AU22" s="95">
        <v>18</v>
      </c>
      <c r="AV22" s="96">
        <v>748</v>
      </c>
      <c r="AW22" s="96"/>
      <c r="AX22" s="97">
        <v>142.26333333333329</v>
      </c>
      <c r="AY22" s="97"/>
      <c r="AZ22" s="97"/>
      <c r="BA22" s="97">
        <v>0.5</v>
      </c>
      <c r="BB22" s="97">
        <v>3</v>
      </c>
      <c r="BC22" s="97"/>
      <c r="BD22" s="97">
        <v>0</v>
      </c>
      <c r="BE22" s="97"/>
      <c r="BF22" s="97"/>
      <c r="BG22" s="98" t="str">
        <f t="shared" si="0"/>
        <v>0</v>
      </c>
      <c r="BH22" s="98" t="str">
        <f t="shared" si="0"/>
        <v>0</v>
      </c>
      <c r="BI22" s="97"/>
      <c r="BJ22" s="97"/>
      <c r="BK22" s="97"/>
      <c r="BL22" s="97"/>
      <c r="BM22" s="97"/>
      <c r="BN22" s="97"/>
      <c r="BO22" s="97"/>
      <c r="BP22" s="97"/>
      <c r="BQ22" s="19">
        <f t="shared" si="6"/>
        <v>1.7126304867250002</v>
      </c>
      <c r="BR22" s="97">
        <v>5</v>
      </c>
      <c r="BS22" s="97"/>
      <c r="BT22" s="99">
        <f t="shared" si="7"/>
        <v>900.47596382005827</v>
      </c>
      <c r="BU22" s="100">
        <f t="shared" si="8"/>
        <v>3045.9284516314419</v>
      </c>
      <c r="BV22" s="39">
        <f t="shared" si="9"/>
        <v>2924.0355360119997</v>
      </c>
      <c r="BW22" s="89"/>
      <c r="BX22" s="89"/>
      <c r="BY22" s="102" t="str">
        <f t="shared" si="10"/>
        <v>0</v>
      </c>
      <c r="BZ22" s="101">
        <f t="shared" si="11"/>
        <v>0</v>
      </c>
      <c r="CA22" s="101"/>
      <c r="CB22" s="101">
        <f t="shared" si="1"/>
        <v>0</v>
      </c>
      <c r="CC22" s="101"/>
      <c r="CD22" s="101"/>
      <c r="CE22" s="101">
        <f t="shared" si="2"/>
        <v>2924.0355360119997</v>
      </c>
      <c r="CF22" s="101">
        <f t="shared" si="12"/>
        <v>1462.0177680059999</v>
      </c>
      <c r="CG22" s="101"/>
      <c r="CH22" s="34" t="s">
        <v>175</v>
      </c>
      <c r="CI22" s="101">
        <f t="shared" si="3"/>
        <v>5969.9639876434412</v>
      </c>
      <c r="CJ22" s="100"/>
      <c r="CK22" s="133">
        <f t="shared" si="13"/>
        <v>0</v>
      </c>
      <c r="CL22" s="133">
        <f t="shared" si="14"/>
        <v>0</v>
      </c>
      <c r="CM22" s="103"/>
      <c r="CN22" s="103"/>
      <c r="CO22" s="103">
        <f t="shared" si="21"/>
        <v>5969.9639876434412</v>
      </c>
      <c r="CP22" s="104"/>
      <c r="CS22" s="59">
        <f t="shared" si="22"/>
        <v>6381.3309514635002</v>
      </c>
      <c r="CT22" s="105">
        <f t="shared" si="23"/>
        <v>2304.1026304867246</v>
      </c>
      <c r="CU22" s="105">
        <f t="shared" si="15"/>
        <v>4077.2283209767756</v>
      </c>
      <c r="CV22" s="105">
        <f t="shared" si="16"/>
        <v>4070</v>
      </c>
      <c r="CW22" s="136">
        <f t="shared" si="17"/>
        <v>204.25</v>
      </c>
      <c r="CY22" s="107">
        <f t="shared" si="18"/>
        <v>5765.7139876434412</v>
      </c>
      <c r="DA22" s="182">
        <f t="shared" si="19"/>
        <v>6714.8009514634996</v>
      </c>
    </row>
    <row r="23" spans="2:105" s="11" customFormat="1" ht="23.25" x14ac:dyDescent="0.35">
      <c r="B23" s="11">
        <v>1823.9005999999999</v>
      </c>
      <c r="C23" s="11">
        <v>21</v>
      </c>
      <c r="D23" s="86" t="s">
        <v>79</v>
      </c>
      <c r="E23" s="87">
        <v>681.76</v>
      </c>
      <c r="F23" s="88"/>
      <c r="G23" s="89"/>
      <c r="H23" s="89"/>
      <c r="I23" s="89"/>
      <c r="J23" s="89"/>
      <c r="K23" s="129">
        <f>'مارس 2022'!K23*107%</f>
        <v>2088.1837969400003</v>
      </c>
      <c r="L23" s="89"/>
      <c r="M23" s="91"/>
      <c r="N23" s="89"/>
      <c r="O23" s="89"/>
      <c r="P23" s="92">
        <f t="shared" si="4"/>
        <v>313.22756954100004</v>
      </c>
      <c r="Q23" s="130">
        <f>'مارس 2022'!Q23*110%</f>
        <v>155.63900000000001</v>
      </c>
      <c r="R23" s="89"/>
      <c r="S23" s="93"/>
      <c r="T23" s="93"/>
      <c r="U23" s="93">
        <v>84.55</v>
      </c>
      <c r="V23" s="93">
        <v>94.43</v>
      </c>
      <c r="W23" s="89">
        <v>112.84</v>
      </c>
      <c r="X23" s="89">
        <v>47.79</v>
      </c>
      <c r="Y23" s="89">
        <v>85.228999999999999</v>
      </c>
      <c r="Z23" s="92">
        <f t="shared" si="5"/>
        <v>109.43403599999999</v>
      </c>
      <c r="AA23" s="22">
        <f>'مارس 2022'!K23*8%</f>
        <v>156.12589136</v>
      </c>
      <c r="AB23" s="89">
        <v>190</v>
      </c>
      <c r="AC23" s="93">
        <v>8</v>
      </c>
      <c r="AD23" s="89"/>
      <c r="AE23" s="89"/>
      <c r="AF23" s="92">
        <v>10</v>
      </c>
      <c r="AG23" s="89"/>
      <c r="AH23" s="89"/>
      <c r="AI23" s="89"/>
      <c r="AJ23" s="89"/>
      <c r="AK23" s="89">
        <f t="shared" si="20"/>
        <v>3455.4492938410003</v>
      </c>
      <c r="AL23" s="94"/>
      <c r="AM23" s="94"/>
      <c r="AN23" s="94"/>
      <c r="AO23" s="94"/>
      <c r="AP23" s="94"/>
      <c r="AQ23" s="94"/>
      <c r="AR23" s="94"/>
      <c r="AS23" s="94"/>
      <c r="AT23" s="95">
        <v>18</v>
      </c>
      <c r="AU23" s="95">
        <v>18</v>
      </c>
      <c r="AV23" s="96">
        <v>649</v>
      </c>
      <c r="AW23" s="96"/>
      <c r="AX23" s="97">
        <v>144.87133333333327</v>
      </c>
      <c r="AY23" s="97"/>
      <c r="AZ23" s="97">
        <v>21.47</v>
      </c>
      <c r="BA23" s="97">
        <v>0.5</v>
      </c>
      <c r="BB23" s="97">
        <v>3</v>
      </c>
      <c r="BC23" s="97"/>
      <c r="BD23" s="97">
        <v>0</v>
      </c>
      <c r="BE23" s="97"/>
      <c r="BF23" s="97"/>
      <c r="BG23" s="98" t="str">
        <f t="shared" si="0"/>
        <v>0</v>
      </c>
      <c r="BH23" s="98" t="str">
        <f t="shared" si="0"/>
        <v>0</v>
      </c>
      <c r="BI23" s="97"/>
      <c r="BJ23" s="97"/>
      <c r="BK23" s="97"/>
      <c r="BL23" s="97"/>
      <c r="BM23" s="97"/>
      <c r="BN23" s="97"/>
      <c r="BO23" s="97"/>
      <c r="BP23" s="97"/>
      <c r="BQ23" s="19">
        <f t="shared" si="6"/>
        <v>1.4932913621500001</v>
      </c>
      <c r="BR23" s="97">
        <v>3</v>
      </c>
      <c r="BS23" s="97"/>
      <c r="BT23" s="99">
        <f t="shared" si="7"/>
        <v>823.33462469548328</v>
      </c>
      <c r="BU23" s="100">
        <f t="shared" si="8"/>
        <v>2632.1146691455169</v>
      </c>
      <c r="BV23" s="39">
        <f t="shared" si="9"/>
        <v>2505.8205563280003</v>
      </c>
      <c r="BW23" s="89"/>
      <c r="BX23" s="89"/>
      <c r="BY23" s="102" t="str">
        <f t="shared" si="10"/>
        <v>0</v>
      </c>
      <c r="BZ23" s="101">
        <f t="shared" si="11"/>
        <v>0</v>
      </c>
      <c r="CA23" s="101"/>
      <c r="CB23" s="101">
        <f t="shared" si="1"/>
        <v>0</v>
      </c>
      <c r="CC23" s="101"/>
      <c r="CD23" s="101"/>
      <c r="CE23" s="101">
        <f t="shared" si="2"/>
        <v>2505.8205563280003</v>
      </c>
      <c r="CF23" s="101">
        <f t="shared" si="12"/>
        <v>1252.9102781640001</v>
      </c>
      <c r="CG23" s="101"/>
      <c r="CH23" s="34" t="s">
        <v>175</v>
      </c>
      <c r="CI23" s="101">
        <f t="shared" si="3"/>
        <v>5137.9352254735168</v>
      </c>
      <c r="CJ23" s="100"/>
      <c r="CK23" s="133">
        <f t="shared" si="13"/>
        <v>0</v>
      </c>
      <c r="CL23" s="133">
        <f t="shared" si="14"/>
        <v>0</v>
      </c>
      <c r="CM23" s="103"/>
      <c r="CN23" s="103"/>
      <c r="CO23" s="103">
        <f t="shared" si="21"/>
        <v>5137.9352254735168</v>
      </c>
      <c r="CP23" s="104"/>
      <c r="CS23" s="59">
        <f t="shared" si="22"/>
        <v>5495.8108501690003</v>
      </c>
      <c r="CT23" s="105">
        <f t="shared" si="23"/>
        <v>2106.7232913621501</v>
      </c>
      <c r="CU23" s="105">
        <f t="shared" si="15"/>
        <v>3389.0875588068502</v>
      </c>
      <c r="CV23" s="105">
        <f t="shared" si="16"/>
        <v>3380</v>
      </c>
      <c r="CW23" s="136">
        <f t="shared" si="17"/>
        <v>119.25</v>
      </c>
      <c r="CY23" s="107">
        <f t="shared" si="18"/>
        <v>5018.6852254735168</v>
      </c>
      <c r="DA23" s="182">
        <f t="shared" si="19"/>
        <v>5805.630850169</v>
      </c>
    </row>
    <row r="24" spans="2:105" s="11" customFormat="1" ht="23.25" x14ac:dyDescent="0.35">
      <c r="B24" s="11">
        <v>1759.8076000000001</v>
      </c>
      <c r="C24" s="11">
        <v>22</v>
      </c>
      <c r="D24" s="86" t="s">
        <v>101</v>
      </c>
      <c r="E24" s="87">
        <v>650.36</v>
      </c>
      <c r="F24" s="88"/>
      <c r="G24" s="89"/>
      <c r="H24" s="89"/>
      <c r="I24" s="89"/>
      <c r="J24" s="89"/>
      <c r="K24" s="129">
        <f>'مارس 2022'!K24*107%</f>
        <v>2014.8037212400004</v>
      </c>
      <c r="L24" s="89"/>
      <c r="M24" s="91"/>
      <c r="N24" s="89"/>
      <c r="O24" s="89"/>
      <c r="P24" s="92">
        <f t="shared" si="4"/>
        <v>302.22055818600006</v>
      </c>
      <c r="Q24" s="130">
        <f>'مارس 2022'!Q24*110%</f>
        <v>155.63900000000001</v>
      </c>
      <c r="R24" s="89"/>
      <c r="S24" s="93"/>
      <c r="T24" s="93"/>
      <c r="U24" s="93">
        <v>75.91</v>
      </c>
      <c r="V24" s="93">
        <v>84.75</v>
      </c>
      <c r="W24" s="89">
        <v>101.7</v>
      </c>
      <c r="X24" s="89">
        <v>46.11</v>
      </c>
      <c r="Y24" s="89">
        <v>82.234000000000009</v>
      </c>
      <c r="Z24" s="92">
        <f t="shared" si="5"/>
        <v>105.58845600000001</v>
      </c>
      <c r="AA24" s="22">
        <f>'مارس 2022'!K24*8%</f>
        <v>150.63953056000003</v>
      </c>
      <c r="AB24" s="89">
        <v>190</v>
      </c>
      <c r="AC24" s="93">
        <v>10</v>
      </c>
      <c r="AD24" s="89"/>
      <c r="AE24" s="89"/>
      <c r="AF24" s="92">
        <v>10</v>
      </c>
      <c r="AG24" s="89"/>
      <c r="AH24" s="89"/>
      <c r="AI24" s="89"/>
      <c r="AJ24" s="89"/>
      <c r="AK24" s="89">
        <f t="shared" si="20"/>
        <v>3329.595265986</v>
      </c>
      <c r="AL24" s="94"/>
      <c r="AM24" s="94"/>
      <c r="AN24" s="94"/>
      <c r="AO24" s="94"/>
      <c r="AP24" s="94"/>
      <c r="AQ24" s="94"/>
      <c r="AR24" s="94"/>
      <c r="AS24" s="94"/>
      <c r="AT24" s="95">
        <v>18</v>
      </c>
      <c r="AU24" s="95">
        <v>18</v>
      </c>
      <c r="AV24" s="96">
        <v>627</v>
      </c>
      <c r="AW24" s="96"/>
      <c r="AX24" s="97">
        <v>139.80599999999993</v>
      </c>
      <c r="AY24" s="97"/>
      <c r="AZ24" s="97">
        <v>51.32</v>
      </c>
      <c r="BA24" s="97">
        <v>0.5</v>
      </c>
      <c r="BB24" s="97">
        <v>3</v>
      </c>
      <c r="BC24" s="97"/>
      <c r="BD24" s="97">
        <v>0</v>
      </c>
      <c r="BE24" s="97"/>
      <c r="BF24" s="97"/>
      <c r="BG24" s="98" t="str">
        <f t="shared" si="0"/>
        <v>0</v>
      </c>
      <c r="BH24" s="98" t="str">
        <f t="shared" si="0"/>
        <v>0</v>
      </c>
      <c r="BI24" s="97"/>
      <c r="BJ24" s="97"/>
      <c r="BK24" s="97"/>
      <c r="BL24" s="97"/>
      <c r="BM24" s="97"/>
      <c r="BN24" s="97"/>
      <c r="BO24" s="97"/>
      <c r="BP24" s="97"/>
      <c r="BQ24" s="19">
        <f t="shared" si="6"/>
        <v>1.4358678539</v>
      </c>
      <c r="BR24" s="97">
        <v>3</v>
      </c>
      <c r="BS24" s="97"/>
      <c r="BT24" s="99">
        <f t="shared" si="7"/>
        <v>826.06186785390003</v>
      </c>
      <c r="BU24" s="100">
        <f t="shared" si="8"/>
        <v>2503.5333981321</v>
      </c>
      <c r="BV24" s="39">
        <f t="shared" si="9"/>
        <v>2417.7644654880005</v>
      </c>
      <c r="BW24" s="89"/>
      <c r="BX24" s="89"/>
      <c r="BY24" s="102" t="str">
        <f t="shared" si="10"/>
        <v>0</v>
      </c>
      <c r="BZ24" s="101">
        <f t="shared" si="11"/>
        <v>0</v>
      </c>
      <c r="CA24" s="101"/>
      <c r="CB24" s="101">
        <f t="shared" si="1"/>
        <v>0</v>
      </c>
      <c r="CC24" s="101"/>
      <c r="CD24" s="101"/>
      <c r="CE24" s="101">
        <f t="shared" si="2"/>
        <v>2417.7644654880005</v>
      </c>
      <c r="CF24" s="101">
        <f t="shared" si="12"/>
        <v>1208.8822327440002</v>
      </c>
      <c r="CG24" s="101"/>
      <c r="CH24" s="34" t="s">
        <v>175</v>
      </c>
      <c r="CI24" s="101">
        <f t="shared" si="3"/>
        <v>4921.2978636201005</v>
      </c>
      <c r="CJ24" s="100"/>
      <c r="CK24" s="133">
        <f t="shared" si="13"/>
        <v>0</v>
      </c>
      <c r="CL24" s="133">
        <f t="shared" si="14"/>
        <v>0</v>
      </c>
      <c r="CM24" s="103"/>
      <c r="CN24" s="103"/>
      <c r="CO24" s="103">
        <f t="shared" si="21"/>
        <v>4921.2978636201005</v>
      </c>
      <c r="CP24" s="104"/>
      <c r="CS24" s="59">
        <f t="shared" si="22"/>
        <v>5309.3607314740002</v>
      </c>
      <c r="CT24" s="105">
        <f t="shared" si="23"/>
        <v>2083.1158678539</v>
      </c>
      <c r="CU24" s="105">
        <f t="shared" si="15"/>
        <v>3226.2448636201002</v>
      </c>
      <c r="CV24" s="105">
        <f t="shared" si="16"/>
        <v>3220</v>
      </c>
      <c r="CW24" s="136">
        <f t="shared" si="17"/>
        <v>103.25</v>
      </c>
      <c r="CY24" s="107">
        <f t="shared" si="18"/>
        <v>4818.0478636201005</v>
      </c>
      <c r="DA24" s="182">
        <f t="shared" si="19"/>
        <v>5591.7207314740008</v>
      </c>
    </row>
    <row r="25" spans="2:105" ht="23.25" x14ac:dyDescent="0.35">
      <c r="B25">
        <v>1579.5233000000001</v>
      </c>
      <c r="C25">
        <v>24</v>
      </c>
      <c r="D25" s="33" t="s">
        <v>102</v>
      </c>
      <c r="E25" s="28">
        <v>607.16</v>
      </c>
      <c r="F25" s="29"/>
      <c r="G25" s="27"/>
      <c r="H25" s="27"/>
      <c r="I25" s="27"/>
      <c r="J25" s="27"/>
      <c r="K25" s="129">
        <f>'مارس 2022'!K25*107%</f>
        <v>1808.3962261700003</v>
      </c>
      <c r="L25" s="27"/>
      <c r="M25" s="31"/>
      <c r="N25" s="27"/>
      <c r="O25" s="27"/>
      <c r="P25" s="22">
        <f t="shared" si="4"/>
        <v>271.25943392550005</v>
      </c>
      <c r="Q25" s="130">
        <f>'مارس 2022'!Q25*110%</f>
        <v>155.63900000000001</v>
      </c>
      <c r="R25" s="27"/>
      <c r="S25" s="30"/>
      <c r="T25" s="30"/>
      <c r="U25" s="30">
        <v>73.3</v>
      </c>
      <c r="V25" s="30">
        <v>81.83</v>
      </c>
      <c r="W25" s="27">
        <v>97.7</v>
      </c>
      <c r="X25" s="27">
        <v>41.38</v>
      </c>
      <c r="Y25" s="27">
        <v>73.8095</v>
      </c>
      <c r="Z25" s="22">
        <f t="shared" si="5"/>
        <v>94.771398000000005</v>
      </c>
      <c r="AA25" s="22">
        <f>'مارس 2022'!K25*8%</f>
        <v>135.20719448000003</v>
      </c>
      <c r="AB25" s="27">
        <v>200</v>
      </c>
      <c r="AC25" s="30">
        <v>10</v>
      </c>
      <c r="AD25" s="27"/>
      <c r="AE25" s="27"/>
      <c r="AF25" s="22">
        <v>10</v>
      </c>
      <c r="AG25" s="27"/>
      <c r="AH25" s="27"/>
      <c r="AI25" s="27"/>
      <c r="AJ25" s="27"/>
      <c r="AK25" s="27">
        <f t="shared" si="20"/>
        <v>3053.2927525755003</v>
      </c>
      <c r="AL25" s="16"/>
      <c r="AM25" s="16"/>
      <c r="AN25" s="16"/>
      <c r="AO25" s="16"/>
      <c r="AP25" s="16"/>
      <c r="AQ25" s="16"/>
      <c r="AR25" s="16"/>
      <c r="AS25" s="16"/>
      <c r="AT25" s="15">
        <v>22</v>
      </c>
      <c r="AU25" s="15">
        <v>17</v>
      </c>
      <c r="AV25" s="20">
        <v>561</v>
      </c>
      <c r="AW25" s="20"/>
      <c r="AX25" s="21">
        <v>97.333333333333329</v>
      </c>
      <c r="AY25" s="21"/>
      <c r="AZ25" s="21">
        <v>2.73</v>
      </c>
      <c r="BA25" s="21">
        <v>0.5</v>
      </c>
      <c r="BB25" s="21">
        <v>3</v>
      </c>
      <c r="BC25" s="21"/>
      <c r="BD25" s="21">
        <v>0</v>
      </c>
      <c r="BE25" s="21"/>
      <c r="BF25" s="21"/>
      <c r="BG25" s="18" t="str">
        <f t="shared" si="0"/>
        <v>0</v>
      </c>
      <c r="BH25" s="18">
        <f t="shared" si="0"/>
        <v>8.6466111111111115</v>
      </c>
      <c r="BI25" s="21"/>
      <c r="BJ25" s="21"/>
      <c r="BK25" s="21"/>
      <c r="BL25" s="21"/>
      <c r="BM25" s="21"/>
      <c r="BN25" s="21"/>
      <c r="BO25" s="21"/>
      <c r="BP25" s="21"/>
      <c r="BQ25" s="19">
        <f t="shared" si="6"/>
        <v>1.313197159325</v>
      </c>
      <c r="BR25" s="21">
        <v>3</v>
      </c>
      <c r="BS25" s="21"/>
      <c r="BT25" s="19">
        <f t="shared" si="7"/>
        <v>677.52314160376955</v>
      </c>
      <c r="BU25" s="35">
        <f t="shared" si="8"/>
        <v>2375.7696109717308</v>
      </c>
      <c r="BV25" s="39">
        <f t="shared" si="9"/>
        <v>2170.0754714040004</v>
      </c>
      <c r="BW25" s="38"/>
      <c r="BX25" s="38"/>
      <c r="BY25" s="37" t="str">
        <f t="shared" si="10"/>
        <v>0</v>
      </c>
      <c r="BZ25" s="39">
        <f t="shared" si="11"/>
        <v>0</v>
      </c>
      <c r="CA25" s="39"/>
      <c r="CB25" s="39">
        <f t="shared" si="1"/>
        <v>0</v>
      </c>
      <c r="CC25" s="39"/>
      <c r="CD25" s="39"/>
      <c r="CE25" s="34">
        <f t="shared" si="2"/>
        <v>2170.0754714040004</v>
      </c>
      <c r="CF25" s="34">
        <f t="shared" si="12"/>
        <v>1085.0377357020002</v>
      </c>
      <c r="CG25" s="34"/>
      <c r="CH25" s="34" t="s">
        <v>175</v>
      </c>
      <c r="CI25" s="34">
        <f t="shared" si="3"/>
        <v>4545.8450823757312</v>
      </c>
      <c r="CJ25" s="43"/>
      <c r="CK25" s="133">
        <f t="shared" si="13"/>
        <v>0</v>
      </c>
      <c r="CL25" s="133">
        <f t="shared" si="14"/>
        <v>0</v>
      </c>
      <c r="CM25" s="44"/>
      <c r="CN25" s="44"/>
      <c r="CO25" s="40">
        <f t="shared" si="21"/>
        <v>4545.8450823757312</v>
      </c>
      <c r="CP25" s="1"/>
      <c r="CS25" s="59">
        <f t="shared" si="22"/>
        <v>4794.8992239795007</v>
      </c>
      <c r="CT25" s="59">
        <f t="shared" si="23"/>
        <v>1925.2031971593249</v>
      </c>
      <c r="CU25" s="59">
        <f t="shared" si="15"/>
        <v>2869.6960268201756</v>
      </c>
      <c r="CV25" s="59">
        <f t="shared" si="16"/>
        <v>2860</v>
      </c>
      <c r="CW25" s="136">
        <f t="shared" si="17"/>
        <v>67.25</v>
      </c>
      <c r="CY25" s="63">
        <f t="shared" si="18"/>
        <v>4478.5950823757312</v>
      </c>
      <c r="DA25" s="182">
        <f t="shared" si="19"/>
        <v>5067.7292239795006</v>
      </c>
    </row>
    <row r="26" spans="2:105" s="11" customFormat="1" ht="23.25" x14ac:dyDescent="0.35">
      <c r="B26" s="11">
        <v>1524.3326999999999</v>
      </c>
      <c r="C26" s="11">
        <v>25</v>
      </c>
      <c r="D26" s="86" t="s">
        <v>103</v>
      </c>
      <c r="E26" s="87">
        <v>587.47</v>
      </c>
      <c r="F26" s="88"/>
      <c r="G26" s="89"/>
      <c r="H26" s="89"/>
      <c r="I26" s="89"/>
      <c r="J26" s="89"/>
      <c r="K26" s="129">
        <f>'مارس 2022'!K26*107%</f>
        <v>1745.20850823</v>
      </c>
      <c r="L26" s="89"/>
      <c r="M26" s="91"/>
      <c r="N26" s="89"/>
      <c r="O26" s="89"/>
      <c r="P26" s="92">
        <f t="shared" si="4"/>
        <v>261.78127623450001</v>
      </c>
      <c r="Q26" s="130">
        <f>'مارس 2022'!Q26*110%</f>
        <v>155.63900000000001</v>
      </c>
      <c r="R26" s="89"/>
      <c r="S26" s="93"/>
      <c r="T26" s="93"/>
      <c r="U26" s="93">
        <v>70.760000000000005</v>
      </c>
      <c r="V26" s="93">
        <v>78.989999999999995</v>
      </c>
      <c r="W26" s="89">
        <v>94.28</v>
      </c>
      <c r="X26" s="89">
        <v>39.94</v>
      </c>
      <c r="Y26" s="89">
        <v>71.230499999999992</v>
      </c>
      <c r="Z26" s="92">
        <f t="shared" si="5"/>
        <v>91.45996199999999</v>
      </c>
      <c r="AA26" s="22">
        <f>'مارس 2022'!K26*8%</f>
        <v>130.48287912000001</v>
      </c>
      <c r="AB26" s="89">
        <v>200</v>
      </c>
      <c r="AC26" s="93">
        <v>10</v>
      </c>
      <c r="AD26" s="89"/>
      <c r="AE26" s="89"/>
      <c r="AF26" s="92">
        <v>10</v>
      </c>
      <c r="AG26" s="89"/>
      <c r="AH26" s="89"/>
      <c r="AI26" s="89"/>
      <c r="AJ26" s="89"/>
      <c r="AK26" s="89">
        <f t="shared" si="20"/>
        <v>2959.7721255844999</v>
      </c>
      <c r="AL26" s="94"/>
      <c r="AM26" s="94"/>
      <c r="AN26" s="94"/>
      <c r="AO26" s="94"/>
      <c r="AP26" s="94"/>
      <c r="AQ26" s="94"/>
      <c r="AR26" s="94"/>
      <c r="AS26" s="94"/>
      <c r="AT26" s="95">
        <v>2</v>
      </c>
      <c r="AU26" s="95">
        <v>2</v>
      </c>
      <c r="AV26" s="96">
        <v>550</v>
      </c>
      <c r="AW26" s="96"/>
      <c r="AX26" s="97">
        <v>78.5</v>
      </c>
      <c r="AY26" s="97"/>
      <c r="AZ26" s="97"/>
      <c r="BA26" s="97">
        <v>0.5</v>
      </c>
      <c r="BB26" s="97">
        <v>3</v>
      </c>
      <c r="BC26" s="97"/>
      <c r="BD26" s="97">
        <v>0</v>
      </c>
      <c r="BE26" s="97"/>
      <c r="BF26" s="97"/>
      <c r="BG26" s="98">
        <f t="shared" si="0"/>
        <v>232.69446776400002</v>
      </c>
      <c r="BH26" s="98">
        <f t="shared" si="0"/>
        <v>138.34577777777778</v>
      </c>
      <c r="BI26" s="97"/>
      <c r="BJ26" s="97"/>
      <c r="BK26" s="97"/>
      <c r="BL26" s="97"/>
      <c r="BM26" s="97"/>
      <c r="BN26" s="97"/>
      <c r="BO26" s="97"/>
      <c r="BP26" s="97"/>
      <c r="BQ26" s="19">
        <f t="shared" si="6"/>
        <v>1.2711759246750001</v>
      </c>
      <c r="BR26" s="97">
        <v>3</v>
      </c>
      <c r="BS26" s="97"/>
      <c r="BT26" s="99">
        <f t="shared" si="7"/>
        <v>1007.3114214664529</v>
      </c>
      <c r="BU26" s="100">
        <f t="shared" si="8"/>
        <v>1952.460704118047</v>
      </c>
      <c r="BV26" s="39">
        <f t="shared" si="9"/>
        <v>2094.2502098760001</v>
      </c>
      <c r="BW26" s="89"/>
      <c r="BX26" s="89"/>
      <c r="BY26" s="102" t="str">
        <f t="shared" si="10"/>
        <v>0</v>
      </c>
      <c r="BZ26" s="101">
        <f t="shared" si="11"/>
        <v>0</v>
      </c>
      <c r="CA26" s="101"/>
      <c r="CB26" s="101">
        <f t="shared" si="1"/>
        <v>0</v>
      </c>
      <c r="CC26" s="101"/>
      <c r="CD26" s="101"/>
      <c r="CE26" s="101">
        <f t="shared" si="2"/>
        <v>2094.2502098760001</v>
      </c>
      <c r="CF26" s="101">
        <f t="shared" si="12"/>
        <v>1047.125104938</v>
      </c>
      <c r="CG26" s="101"/>
      <c r="CH26" s="34" t="s">
        <v>175</v>
      </c>
      <c r="CI26" s="101">
        <f t="shared" si="3"/>
        <v>4046.7109139940471</v>
      </c>
      <c r="CJ26" s="100"/>
      <c r="CK26" s="133">
        <f t="shared" si="13"/>
        <v>0</v>
      </c>
      <c r="CL26" s="133">
        <f t="shared" si="14"/>
        <v>0</v>
      </c>
      <c r="CM26" s="103"/>
      <c r="CN26" s="103"/>
      <c r="CO26" s="103">
        <f t="shared" si="21"/>
        <v>4046.7109139940471</v>
      </c>
      <c r="CP26" s="104"/>
      <c r="CS26" s="59">
        <f t="shared" si="22"/>
        <v>4634.3533354605006</v>
      </c>
      <c r="CT26" s="105">
        <f t="shared" si="23"/>
        <v>2124.4356436886751</v>
      </c>
      <c r="CU26" s="105">
        <f t="shared" si="15"/>
        <v>2509.9176917718255</v>
      </c>
      <c r="CV26" s="105">
        <f t="shared" si="16"/>
        <v>2500</v>
      </c>
      <c r="CW26" s="136">
        <f t="shared" si="17"/>
        <v>31.25</v>
      </c>
      <c r="CY26" s="107">
        <f t="shared" si="18"/>
        <v>4015.4609139940471</v>
      </c>
      <c r="DA26" s="182">
        <f t="shared" si="19"/>
        <v>4898.3833354604994</v>
      </c>
    </row>
    <row r="27" spans="2:105" s="11" customFormat="1" ht="23.25" x14ac:dyDescent="0.35">
      <c r="B27" s="11">
        <v>1599.0080000000003</v>
      </c>
      <c r="C27" s="11">
        <v>26</v>
      </c>
      <c r="D27" s="86" t="s">
        <v>104</v>
      </c>
      <c r="E27" s="87">
        <v>615.34</v>
      </c>
      <c r="F27" s="88"/>
      <c r="G27" s="89"/>
      <c r="H27" s="89"/>
      <c r="I27" s="89"/>
      <c r="J27" s="89"/>
      <c r="K27" s="129">
        <f>'مارس 2022'!K27*107%</f>
        <v>1830.7042592000005</v>
      </c>
      <c r="L27" s="89"/>
      <c r="M27" s="91"/>
      <c r="N27" s="89"/>
      <c r="O27" s="89"/>
      <c r="P27" s="92">
        <f t="shared" si="4"/>
        <v>274.60563888000007</v>
      </c>
      <c r="Q27" s="130">
        <f>'مارس 2022'!Q27*110%</f>
        <v>155.63900000000001</v>
      </c>
      <c r="R27" s="89"/>
      <c r="S27" s="93"/>
      <c r="T27" s="93"/>
      <c r="U27" s="93">
        <v>70.760000000000005</v>
      </c>
      <c r="V27" s="93">
        <v>78.989999999999995</v>
      </c>
      <c r="W27" s="89">
        <v>98.94</v>
      </c>
      <c r="X27" s="89">
        <v>41.89</v>
      </c>
      <c r="Y27" s="89">
        <v>74.720000000000013</v>
      </c>
      <c r="Z27" s="92">
        <f t="shared" si="5"/>
        <v>95.940480000000008</v>
      </c>
      <c r="AA27" s="22">
        <f>'مارس 2022'!K27*8%</f>
        <v>136.87508480000002</v>
      </c>
      <c r="AB27" s="89">
        <v>190</v>
      </c>
      <c r="AC27" s="93">
        <v>10</v>
      </c>
      <c r="AD27" s="89"/>
      <c r="AE27" s="89"/>
      <c r="AF27" s="92">
        <v>10</v>
      </c>
      <c r="AG27" s="89"/>
      <c r="AH27" s="89"/>
      <c r="AI27" s="89"/>
      <c r="AJ27" s="89"/>
      <c r="AK27" s="89">
        <f t="shared" si="20"/>
        <v>3069.0644628800005</v>
      </c>
      <c r="AL27" s="94"/>
      <c r="AM27" s="94"/>
      <c r="AN27" s="94"/>
      <c r="AO27" s="94"/>
      <c r="AP27" s="94"/>
      <c r="AQ27" s="94"/>
      <c r="AR27" s="94"/>
      <c r="AS27" s="94"/>
      <c r="AT27" s="95">
        <v>18</v>
      </c>
      <c r="AU27" s="95">
        <v>18</v>
      </c>
      <c r="AV27" s="96">
        <v>572</v>
      </c>
      <c r="AW27" s="96"/>
      <c r="AX27" s="97">
        <v>107.16666666666667</v>
      </c>
      <c r="AY27" s="97"/>
      <c r="AZ27" s="97"/>
      <c r="BA27" s="97">
        <v>0.5</v>
      </c>
      <c r="BB27" s="97">
        <v>3</v>
      </c>
      <c r="BC27" s="97"/>
      <c r="BD27" s="97">
        <v>0</v>
      </c>
      <c r="BE27" s="97"/>
      <c r="BF27" s="97"/>
      <c r="BG27" s="98" t="str">
        <f t="shared" si="0"/>
        <v>0</v>
      </c>
      <c r="BH27" s="98" t="str">
        <f t="shared" si="0"/>
        <v>0</v>
      </c>
      <c r="BI27" s="97"/>
      <c r="BJ27" s="97"/>
      <c r="BK27" s="97"/>
      <c r="BL27" s="97"/>
      <c r="BM27" s="97"/>
      <c r="BN27" s="97"/>
      <c r="BO27" s="97"/>
      <c r="BP27" s="97"/>
      <c r="BQ27" s="19">
        <f t="shared" si="6"/>
        <v>1.3194099120000002</v>
      </c>
      <c r="BR27" s="97"/>
      <c r="BS27" s="97"/>
      <c r="BT27" s="99">
        <f t="shared" si="7"/>
        <v>683.9860765786666</v>
      </c>
      <c r="BU27" s="100">
        <f t="shared" si="8"/>
        <v>2385.0783863013339</v>
      </c>
      <c r="BV27" s="39">
        <f t="shared" si="9"/>
        <v>2196.8451110400006</v>
      </c>
      <c r="BW27" s="89"/>
      <c r="BX27" s="89"/>
      <c r="BY27" s="102" t="str">
        <f t="shared" si="10"/>
        <v>0</v>
      </c>
      <c r="BZ27" s="101">
        <f t="shared" si="11"/>
        <v>0</v>
      </c>
      <c r="CA27" s="101"/>
      <c r="CB27" s="101">
        <f t="shared" si="1"/>
        <v>0</v>
      </c>
      <c r="CC27" s="101"/>
      <c r="CD27" s="101"/>
      <c r="CE27" s="101">
        <f t="shared" si="2"/>
        <v>2196.8451110400006</v>
      </c>
      <c r="CF27" s="101">
        <f t="shared" si="12"/>
        <v>1098.4225555200003</v>
      </c>
      <c r="CG27" s="101"/>
      <c r="CH27" s="34" t="s">
        <v>175</v>
      </c>
      <c r="CI27" s="101">
        <f t="shared" si="3"/>
        <v>4581.923497341335</v>
      </c>
      <c r="CJ27" s="100"/>
      <c r="CK27" s="133">
        <f t="shared" si="13"/>
        <v>0</v>
      </c>
      <c r="CL27" s="133">
        <f t="shared" si="14"/>
        <v>0</v>
      </c>
      <c r="CM27" s="103"/>
      <c r="CN27" s="103"/>
      <c r="CO27" s="103">
        <f t="shared" si="21"/>
        <v>4581.923497341335</v>
      </c>
      <c r="CP27" s="104"/>
      <c r="CS27" s="59">
        <f t="shared" si="22"/>
        <v>4841.5805739200005</v>
      </c>
      <c r="CT27" s="105">
        <f t="shared" si="23"/>
        <v>1938.6594099120002</v>
      </c>
      <c r="CU27" s="105">
        <f t="shared" si="15"/>
        <v>2902.9211640080002</v>
      </c>
      <c r="CV27" s="105">
        <f t="shared" si="16"/>
        <v>2900</v>
      </c>
      <c r="CW27" s="136">
        <f t="shared" si="17"/>
        <v>71.25</v>
      </c>
      <c r="CY27" s="107">
        <f t="shared" si="18"/>
        <v>4510.673497341335</v>
      </c>
      <c r="DA27" s="182">
        <f t="shared" si="19"/>
        <v>5110.270573920001</v>
      </c>
    </row>
    <row r="28" spans="2:105" ht="23.25" x14ac:dyDescent="0.35">
      <c r="B28">
        <v>1210.384</v>
      </c>
      <c r="C28">
        <v>27</v>
      </c>
      <c r="D28" s="33" t="s">
        <v>80</v>
      </c>
      <c r="E28" s="28">
        <v>477.64</v>
      </c>
      <c r="F28" s="29"/>
      <c r="G28" s="27"/>
      <c r="H28" s="27"/>
      <c r="I28" s="27"/>
      <c r="J28" s="27"/>
      <c r="K28" s="129">
        <f>'مارس 2022'!K28*107%</f>
        <v>1385.7686416000004</v>
      </c>
      <c r="L28" s="27"/>
      <c r="M28" s="31"/>
      <c r="N28" s="27"/>
      <c r="O28" s="27"/>
      <c r="P28" s="22">
        <f t="shared" si="4"/>
        <v>207.86529624000005</v>
      </c>
      <c r="Q28" s="130">
        <f>'مارس 2022'!Q28*110%</f>
        <v>155.63900000000001</v>
      </c>
      <c r="R28" s="27"/>
      <c r="S28" s="30"/>
      <c r="T28" s="30"/>
      <c r="U28" s="30">
        <v>52.68</v>
      </c>
      <c r="V28" s="30">
        <v>58.73</v>
      </c>
      <c r="W28" s="27">
        <v>75.069999999999993</v>
      </c>
      <c r="X28" s="27">
        <v>31.71</v>
      </c>
      <c r="Y28" s="27">
        <v>56.56</v>
      </c>
      <c r="Z28" s="22">
        <f t="shared" si="5"/>
        <v>72.623040000000003</v>
      </c>
      <c r="AA28" s="22">
        <f>'مارس 2022'!K28*8%</f>
        <v>103.60887040000001</v>
      </c>
      <c r="AB28" s="27">
        <v>200</v>
      </c>
      <c r="AC28" s="30">
        <v>10</v>
      </c>
      <c r="AD28" s="27"/>
      <c r="AE28" s="27"/>
      <c r="AF28" s="22">
        <v>10</v>
      </c>
      <c r="AG28" s="27"/>
      <c r="AH28" s="27"/>
      <c r="AI28" s="27"/>
      <c r="AJ28" s="27"/>
      <c r="AK28" s="27">
        <f t="shared" si="20"/>
        <v>2420.2548482400002</v>
      </c>
      <c r="AL28" s="16"/>
      <c r="AM28" s="16"/>
      <c r="AN28" s="16"/>
      <c r="AO28" s="16"/>
      <c r="AP28" s="16"/>
      <c r="AQ28" s="16"/>
      <c r="AR28" s="16"/>
      <c r="AS28" s="16"/>
      <c r="AT28" s="15">
        <v>23</v>
      </c>
      <c r="AU28" s="15">
        <v>18</v>
      </c>
      <c r="AV28" s="20">
        <v>440</v>
      </c>
      <c r="AW28" s="20"/>
      <c r="AX28" s="21">
        <v>32.958333333333336</v>
      </c>
      <c r="AY28" s="21"/>
      <c r="AZ28" s="21"/>
      <c r="BA28" s="21">
        <v>0.5</v>
      </c>
      <c r="BB28" s="21">
        <v>3</v>
      </c>
      <c r="BC28" s="21"/>
      <c r="BD28" s="21">
        <v>0</v>
      </c>
      <c r="BE28" s="21"/>
      <c r="BF28" s="21"/>
      <c r="BG28" s="18" t="str">
        <f t="shared" si="0"/>
        <v>0</v>
      </c>
      <c r="BH28" s="18" t="str">
        <f t="shared" si="0"/>
        <v>0</v>
      </c>
      <c r="BI28" s="21"/>
      <c r="BJ28" s="21"/>
      <c r="BK28" s="21"/>
      <c r="BL28" s="21"/>
      <c r="BM28" s="21"/>
      <c r="BN28" s="21"/>
      <c r="BO28" s="21"/>
      <c r="BP28" s="21"/>
      <c r="BQ28" s="19">
        <f t="shared" si="6"/>
        <v>1.0283752760000002</v>
      </c>
      <c r="BR28" s="21">
        <v>3</v>
      </c>
      <c r="BS28" s="21"/>
      <c r="BT28" s="19">
        <f t="shared" si="7"/>
        <v>480.48670860933333</v>
      </c>
      <c r="BU28" s="35">
        <f t="shared" si="8"/>
        <v>1939.7681396306668</v>
      </c>
      <c r="BV28" s="39">
        <f t="shared" si="9"/>
        <v>1662.9223699200004</v>
      </c>
      <c r="BW28" s="38"/>
      <c r="BX28" s="38"/>
      <c r="BY28" s="37" t="str">
        <f t="shared" si="10"/>
        <v>0</v>
      </c>
      <c r="BZ28" s="39">
        <f t="shared" si="11"/>
        <v>0</v>
      </c>
      <c r="CA28" s="39"/>
      <c r="CB28" s="39">
        <f t="shared" si="1"/>
        <v>0</v>
      </c>
      <c r="CC28" s="39"/>
      <c r="CD28" s="39"/>
      <c r="CE28" s="34">
        <f t="shared" si="2"/>
        <v>1662.9223699200004</v>
      </c>
      <c r="CF28" s="34">
        <f t="shared" si="12"/>
        <v>831.4611849600002</v>
      </c>
      <c r="CG28" s="34"/>
      <c r="CH28" s="34" t="s">
        <v>175</v>
      </c>
      <c r="CI28" s="34">
        <f t="shared" si="3"/>
        <v>3602.6905095506672</v>
      </c>
      <c r="CJ28" s="43"/>
      <c r="CK28" s="133">
        <f t="shared" si="13"/>
        <v>0</v>
      </c>
      <c r="CL28" s="133">
        <f t="shared" si="14"/>
        <v>0</v>
      </c>
      <c r="CM28" s="44"/>
      <c r="CN28" s="44"/>
      <c r="CO28" s="40">
        <f t="shared" si="21"/>
        <v>3602.6905095506672</v>
      </c>
      <c r="CP28" s="1"/>
      <c r="CS28" s="59">
        <f t="shared" si="22"/>
        <v>3721.0582181600012</v>
      </c>
      <c r="CT28" s="59">
        <f t="shared" si="23"/>
        <v>1671.668375276</v>
      </c>
      <c r="CU28" s="59">
        <f t="shared" si="15"/>
        <v>2049.3898428840012</v>
      </c>
      <c r="CV28" s="59">
        <f t="shared" si="16"/>
        <v>2040</v>
      </c>
      <c r="CW28" s="136">
        <f t="shared" si="17"/>
        <v>19.75</v>
      </c>
      <c r="CY28" s="63">
        <f t="shared" si="18"/>
        <v>3582.9405095506672</v>
      </c>
      <c r="DA28" s="182">
        <f t="shared" si="19"/>
        <v>3927.5382181600007</v>
      </c>
    </row>
    <row r="29" spans="2:105" ht="23.25" x14ac:dyDescent="0.35">
      <c r="B29">
        <v>1156.7556</v>
      </c>
      <c r="C29">
        <v>28</v>
      </c>
      <c r="D29" s="33" t="s">
        <v>105</v>
      </c>
      <c r="E29" s="28">
        <v>467.95</v>
      </c>
      <c r="F29" s="29"/>
      <c r="G29" s="27"/>
      <c r="H29" s="27"/>
      <c r="I29" s="27"/>
      <c r="J29" s="27"/>
      <c r="K29" s="129">
        <f>'مارس 2022'!K29*107%</f>
        <v>1324.3694864399999</v>
      </c>
      <c r="L29" s="27"/>
      <c r="M29" s="31"/>
      <c r="N29" s="27"/>
      <c r="O29" s="27"/>
      <c r="P29" s="22">
        <f t="shared" si="4"/>
        <v>198.65542296599997</v>
      </c>
      <c r="Q29" s="130">
        <f>'مارس 2022'!Q29*110%</f>
        <v>155.63900000000001</v>
      </c>
      <c r="R29" s="27"/>
      <c r="S29" s="30"/>
      <c r="T29" s="30"/>
      <c r="U29" s="30">
        <v>50.38</v>
      </c>
      <c r="V29" s="30">
        <v>56.28</v>
      </c>
      <c r="W29" s="27">
        <v>71.790000000000006</v>
      </c>
      <c r="X29" s="27">
        <v>30.31</v>
      </c>
      <c r="Y29" s="27">
        <v>54.054000000000002</v>
      </c>
      <c r="Z29" s="22">
        <f t="shared" si="5"/>
        <v>69.405335999999991</v>
      </c>
      <c r="AA29" s="22">
        <f>'مارس 2022'!K29*8%</f>
        <v>99.018279359999994</v>
      </c>
      <c r="AB29" s="27">
        <v>200</v>
      </c>
      <c r="AC29" s="30">
        <v>6</v>
      </c>
      <c r="AD29" s="27"/>
      <c r="AE29" s="27"/>
      <c r="AF29" s="22">
        <v>10</v>
      </c>
      <c r="AG29" s="27"/>
      <c r="AH29" s="27"/>
      <c r="AI29" s="27"/>
      <c r="AJ29" s="27"/>
      <c r="AK29" s="27">
        <f t="shared" si="20"/>
        <v>2325.9015247660004</v>
      </c>
      <c r="AL29" s="16"/>
      <c r="AM29" s="16"/>
      <c r="AN29" s="16"/>
      <c r="AO29" s="16"/>
      <c r="AP29" s="16"/>
      <c r="AQ29" s="16"/>
      <c r="AR29" s="16"/>
      <c r="AS29" s="16"/>
      <c r="AT29" s="15">
        <v>23</v>
      </c>
      <c r="AU29" s="15">
        <v>18</v>
      </c>
      <c r="AV29" s="20">
        <v>407</v>
      </c>
      <c r="AW29" s="20"/>
      <c r="AX29" s="21">
        <v>21.416666666666668</v>
      </c>
      <c r="AY29" s="21"/>
      <c r="AZ29" s="21"/>
      <c r="BA29" s="21">
        <v>0.5</v>
      </c>
      <c r="BB29" s="21">
        <v>3</v>
      </c>
      <c r="BC29" s="21"/>
      <c r="BD29" s="21">
        <v>0</v>
      </c>
      <c r="BE29" s="21"/>
      <c r="BF29" s="21"/>
      <c r="BG29" s="18" t="str">
        <f t="shared" si="0"/>
        <v>0</v>
      </c>
      <c r="BH29" s="18" t="str">
        <f t="shared" si="0"/>
        <v>0</v>
      </c>
      <c r="BI29" s="21"/>
      <c r="BJ29" s="21"/>
      <c r="BK29" s="21"/>
      <c r="BL29" s="21"/>
      <c r="BM29" s="21"/>
      <c r="BN29" s="21"/>
      <c r="BO29" s="21"/>
      <c r="BP29" s="21"/>
      <c r="BQ29" s="19">
        <f t="shared" si="6"/>
        <v>0.98580355090000027</v>
      </c>
      <c r="BR29" s="21">
        <v>3</v>
      </c>
      <c r="BS29" s="21"/>
      <c r="BT29" s="19">
        <f t="shared" si="7"/>
        <v>435.9024702175667</v>
      </c>
      <c r="BU29" s="35">
        <f t="shared" si="8"/>
        <v>1889.9990545484338</v>
      </c>
      <c r="BV29" s="39">
        <f t="shared" si="9"/>
        <v>1589.2433837279998</v>
      </c>
      <c r="BW29" s="38"/>
      <c r="BX29" s="38"/>
      <c r="BY29" s="37" t="str">
        <f t="shared" si="10"/>
        <v>0</v>
      </c>
      <c r="BZ29" s="39">
        <f t="shared" si="11"/>
        <v>0</v>
      </c>
      <c r="CA29" s="39"/>
      <c r="CB29" s="39">
        <f>BV29*CA29</f>
        <v>0</v>
      </c>
      <c r="CC29" s="39"/>
      <c r="CD29" s="39"/>
      <c r="CE29" s="34">
        <f>BV29-BW29-BZ29-CB29-CC29-CD29</f>
        <v>1589.2433837279998</v>
      </c>
      <c r="CF29" s="34">
        <f t="shared" si="12"/>
        <v>794.6216918639999</v>
      </c>
      <c r="CG29" s="34"/>
      <c r="CH29" s="34" t="s">
        <v>175</v>
      </c>
      <c r="CI29" s="34">
        <f t="shared" si="3"/>
        <v>3479.2424382764339</v>
      </c>
      <c r="CJ29" s="43"/>
      <c r="CK29" s="133">
        <f t="shared" si="13"/>
        <v>0</v>
      </c>
      <c r="CL29" s="133">
        <f t="shared" si="14"/>
        <v>0</v>
      </c>
      <c r="CM29" s="44"/>
      <c r="CN29" s="44"/>
      <c r="CO29" s="40">
        <f t="shared" si="21"/>
        <v>3479.2424382764339</v>
      </c>
      <c r="CP29" s="1"/>
      <c r="CS29" s="59">
        <f t="shared" si="22"/>
        <v>3565.0559084939996</v>
      </c>
      <c r="CT29" s="59">
        <f t="shared" si="23"/>
        <v>1628.9358035508999</v>
      </c>
      <c r="CU29" s="59">
        <f t="shared" si="15"/>
        <v>1936.1201049430997</v>
      </c>
      <c r="CV29" s="59">
        <f t="shared" si="16"/>
        <v>1930</v>
      </c>
      <c r="CW29" s="136">
        <f t="shared" si="17"/>
        <v>17</v>
      </c>
      <c r="CY29" s="63">
        <f t="shared" si="18"/>
        <v>3462.2424382764339</v>
      </c>
      <c r="DA29" s="182">
        <f t="shared" si="19"/>
        <v>3759.5059084940003</v>
      </c>
    </row>
    <row r="30" spans="2:105" ht="23.25" x14ac:dyDescent="0.35">
      <c r="B30">
        <v>1140.7163</v>
      </c>
      <c r="C30">
        <v>29</v>
      </c>
      <c r="D30" s="33" t="s">
        <v>106</v>
      </c>
      <c r="E30" s="28">
        <v>457.64</v>
      </c>
      <c r="F30" s="29"/>
      <c r="G30" s="27"/>
      <c r="H30" s="27"/>
      <c r="I30" s="27"/>
      <c r="J30" s="27"/>
      <c r="K30" s="129">
        <f>'مارس 2022'!K30*107%</f>
        <v>1306.0060918700003</v>
      </c>
      <c r="L30" s="27"/>
      <c r="M30" s="31"/>
      <c r="N30" s="27"/>
      <c r="O30" s="27"/>
      <c r="P30" s="22">
        <f t="shared" si="4"/>
        <v>195.90091378050005</v>
      </c>
      <c r="Q30" s="130">
        <f>'مارس 2022'!Q30*110%</f>
        <v>155.63900000000001</v>
      </c>
      <c r="R30" s="27"/>
      <c r="S30" s="30"/>
      <c r="T30" s="30"/>
      <c r="U30" s="30">
        <v>49.69</v>
      </c>
      <c r="V30" s="30">
        <v>55.38</v>
      </c>
      <c r="W30" s="27">
        <v>70.73</v>
      </c>
      <c r="X30" s="27">
        <v>29.89</v>
      </c>
      <c r="Y30" s="27">
        <v>53.304499999999997</v>
      </c>
      <c r="Z30" s="22">
        <f t="shared" si="5"/>
        <v>68.442977999999997</v>
      </c>
      <c r="AA30" s="22">
        <f>'مارس 2022'!K30*8%</f>
        <v>97.64531528000002</v>
      </c>
      <c r="AB30" s="27">
        <v>200</v>
      </c>
      <c r="AC30" s="30">
        <v>10</v>
      </c>
      <c r="AD30" s="27"/>
      <c r="AE30" s="27"/>
      <c r="AF30" s="22">
        <v>10</v>
      </c>
      <c r="AG30" s="27"/>
      <c r="AH30" s="27"/>
      <c r="AI30" s="27"/>
      <c r="AJ30" s="27"/>
      <c r="AK30" s="27">
        <f t="shared" si="20"/>
        <v>2302.6287989305006</v>
      </c>
      <c r="AL30" s="16"/>
      <c r="AM30" s="16"/>
      <c r="AN30" s="16"/>
      <c r="AO30" s="16"/>
      <c r="AP30" s="16"/>
      <c r="AQ30" s="16"/>
      <c r="AR30" s="16"/>
      <c r="AS30" s="16"/>
      <c r="AT30" s="15">
        <v>21</v>
      </c>
      <c r="AU30" s="15">
        <v>16</v>
      </c>
      <c r="AV30" s="20">
        <v>418</v>
      </c>
      <c r="AW30" s="20"/>
      <c r="AX30" s="21">
        <v>25.708333333333332</v>
      </c>
      <c r="AY30" s="21"/>
      <c r="AZ30" s="21"/>
      <c r="BA30" s="21">
        <v>0.5</v>
      </c>
      <c r="BB30" s="21">
        <v>3</v>
      </c>
      <c r="BC30" s="21"/>
      <c r="BD30" s="21">
        <v>0</v>
      </c>
      <c r="BE30" s="21"/>
      <c r="BF30" s="21"/>
      <c r="BG30" s="18" t="str">
        <f t="shared" si="0"/>
        <v>0</v>
      </c>
      <c r="BH30" s="18">
        <f t="shared" si="0"/>
        <v>17.293222222222223</v>
      </c>
      <c r="BI30" s="21"/>
      <c r="BJ30" s="21"/>
      <c r="BK30" s="21"/>
      <c r="BL30" s="21"/>
      <c r="BM30" s="21"/>
      <c r="BN30" s="21"/>
      <c r="BO30" s="21"/>
      <c r="BP30" s="21"/>
      <c r="BQ30" s="19">
        <f t="shared" si="6"/>
        <v>0.97554444257500028</v>
      </c>
      <c r="BR30" s="21">
        <v>3</v>
      </c>
      <c r="BS30" s="21"/>
      <c r="BT30" s="19">
        <f t="shared" si="7"/>
        <v>468.47709999813054</v>
      </c>
      <c r="BU30" s="35">
        <f t="shared" si="8"/>
        <v>1834.15169893237</v>
      </c>
      <c r="BV30" s="39">
        <f t="shared" si="9"/>
        <v>1567.2073102440004</v>
      </c>
      <c r="BW30" s="38"/>
      <c r="BX30" s="38"/>
      <c r="BY30" s="37" t="str">
        <f t="shared" si="10"/>
        <v>0</v>
      </c>
      <c r="BZ30" s="39">
        <f t="shared" si="11"/>
        <v>0</v>
      </c>
      <c r="CA30" s="39"/>
      <c r="CB30" s="39">
        <f t="shared" ref="CB30:CB45" si="24">BV30*CA30</f>
        <v>0</v>
      </c>
      <c r="CC30" s="39"/>
      <c r="CD30" s="39"/>
      <c r="CE30" s="34">
        <f t="shared" ref="CE30:CE33" si="25">BV30-BW30-BZ30-CB30-CC30-CD30</f>
        <v>1567.2073102440004</v>
      </c>
      <c r="CF30" s="34">
        <f t="shared" si="12"/>
        <v>783.60365512200019</v>
      </c>
      <c r="CG30" s="34"/>
      <c r="CH30" s="34" t="s">
        <v>175</v>
      </c>
      <c r="CI30" s="34">
        <f t="shared" si="3"/>
        <v>3401.3590091763704</v>
      </c>
      <c r="CJ30" s="43"/>
      <c r="CK30" s="133">
        <f t="shared" si="13"/>
        <v>0</v>
      </c>
      <c r="CL30" s="133">
        <f t="shared" si="14"/>
        <v>0</v>
      </c>
      <c r="CM30" s="44"/>
      <c r="CN30" s="44"/>
      <c r="CO30" s="40">
        <f t="shared" si="21"/>
        <v>3401.3590091763704</v>
      </c>
      <c r="CP30" s="1"/>
      <c r="CS30" s="59">
        <f t="shared" si="22"/>
        <v>3518.3971091745007</v>
      </c>
      <c r="CT30" s="59">
        <f t="shared" si="23"/>
        <v>1629.6155444425749</v>
      </c>
      <c r="CU30" s="59">
        <f t="shared" si="15"/>
        <v>1888.7815647319258</v>
      </c>
      <c r="CV30" s="59">
        <f t="shared" si="16"/>
        <v>1880</v>
      </c>
      <c r="CW30" s="136">
        <f t="shared" si="17"/>
        <v>15.75</v>
      </c>
      <c r="CY30" s="63">
        <f t="shared" si="18"/>
        <v>3385.6090091763704</v>
      </c>
      <c r="DA30" s="182">
        <f t="shared" si="19"/>
        <v>3714.1971091745008</v>
      </c>
    </row>
    <row r="31" spans="2:105" ht="23.25" x14ac:dyDescent="0.35">
      <c r="B31">
        <v>1012.1879000000001</v>
      </c>
      <c r="C31">
        <v>30</v>
      </c>
      <c r="D31" s="33" t="s">
        <v>107</v>
      </c>
      <c r="E31" s="28">
        <v>419.81</v>
      </c>
      <c r="F31" s="29"/>
      <c r="G31" s="27"/>
      <c r="H31" s="27"/>
      <c r="I31" s="27"/>
      <c r="J31" s="27"/>
      <c r="K31" s="129">
        <f>'مارس 2022'!K31*107%</f>
        <v>1158.8539267100002</v>
      </c>
      <c r="L31" s="27"/>
      <c r="M31" s="31"/>
      <c r="N31" s="27"/>
      <c r="O31" s="27"/>
      <c r="P31" s="22">
        <f t="shared" si="4"/>
        <v>173.82808900650002</v>
      </c>
      <c r="Q31" s="130">
        <f>'مارس 2022'!Q31*110%</f>
        <v>155.63900000000001</v>
      </c>
      <c r="R31" s="27"/>
      <c r="S31" s="30"/>
      <c r="T31" s="30"/>
      <c r="U31" s="30">
        <v>43.92</v>
      </c>
      <c r="V31" s="30">
        <v>48.88</v>
      </c>
      <c r="W31" s="27">
        <v>65</v>
      </c>
      <c r="X31" s="27">
        <v>26.52</v>
      </c>
      <c r="Y31" s="27">
        <v>47.298500000000004</v>
      </c>
      <c r="Z31" s="22">
        <f t="shared" si="5"/>
        <v>60.731274000000006</v>
      </c>
      <c r="AA31" s="22">
        <f>'مارس 2022'!K31*8%</f>
        <v>86.643284240000014</v>
      </c>
      <c r="AB31" s="27">
        <v>200</v>
      </c>
      <c r="AC31" s="30">
        <v>10</v>
      </c>
      <c r="AD31" s="27"/>
      <c r="AE31" s="27"/>
      <c r="AF31" s="22">
        <v>10</v>
      </c>
      <c r="AG31" s="27"/>
      <c r="AH31" s="27"/>
      <c r="AI31" s="27"/>
      <c r="AJ31" s="27"/>
      <c r="AK31" s="27">
        <f t="shared" si="20"/>
        <v>2087.3140739565006</v>
      </c>
      <c r="AL31" s="16"/>
      <c r="AM31" s="16"/>
      <c r="AN31" s="16"/>
      <c r="AO31" s="16"/>
      <c r="AP31" s="16"/>
      <c r="AQ31" s="16"/>
      <c r="AR31" s="16"/>
      <c r="AS31" s="16"/>
      <c r="AT31" s="15">
        <v>22</v>
      </c>
      <c r="AU31" s="15">
        <v>17</v>
      </c>
      <c r="AV31" s="20">
        <v>374</v>
      </c>
      <c r="AW31" s="20"/>
      <c r="AX31" s="21">
        <v>11.75</v>
      </c>
      <c r="AY31" s="21"/>
      <c r="AZ31" s="21"/>
      <c r="BA31" s="21">
        <v>0.5</v>
      </c>
      <c r="BB31" s="21">
        <v>3</v>
      </c>
      <c r="BC31" s="21"/>
      <c r="BD31" s="21">
        <v>0</v>
      </c>
      <c r="BE31" s="21"/>
      <c r="BF31" s="21"/>
      <c r="BG31" s="18" t="str">
        <f t="shared" si="0"/>
        <v>0</v>
      </c>
      <c r="BH31" s="18">
        <f t="shared" si="0"/>
        <v>8.6466111111111115</v>
      </c>
      <c r="BI31" s="21"/>
      <c r="BJ31" s="21"/>
      <c r="BK31" s="21"/>
      <c r="BL31" s="21"/>
      <c r="BM31" s="21"/>
      <c r="BN31" s="21"/>
      <c r="BO31" s="21"/>
      <c r="BP31" s="21"/>
      <c r="BQ31" s="19">
        <f t="shared" si="6"/>
        <v>0.87892349247500035</v>
      </c>
      <c r="BR31" s="21">
        <v>3</v>
      </c>
      <c r="BS31" s="21"/>
      <c r="BT31" s="19">
        <f t="shared" si="7"/>
        <v>401.7755346035861</v>
      </c>
      <c r="BU31" s="35">
        <f t="shared" si="8"/>
        <v>1685.5385393529145</v>
      </c>
      <c r="BV31" s="39">
        <f t="shared" si="9"/>
        <v>1390.6247120520002</v>
      </c>
      <c r="BW31" s="38"/>
      <c r="BX31" s="38"/>
      <c r="BY31" s="37" t="str">
        <f t="shared" si="10"/>
        <v>0</v>
      </c>
      <c r="BZ31" s="39">
        <f t="shared" si="11"/>
        <v>0</v>
      </c>
      <c r="CA31" s="39"/>
      <c r="CB31" s="39">
        <f t="shared" si="24"/>
        <v>0</v>
      </c>
      <c r="CC31" s="39"/>
      <c r="CD31" s="39"/>
      <c r="CE31" s="34">
        <f t="shared" si="25"/>
        <v>1390.6247120520002</v>
      </c>
      <c r="CF31" s="34">
        <f t="shared" si="12"/>
        <v>695.31235602600009</v>
      </c>
      <c r="CG31" s="34"/>
      <c r="CH31" s="34" t="s">
        <v>175</v>
      </c>
      <c r="CI31" s="34">
        <f t="shared" si="3"/>
        <v>3076.1632514049147</v>
      </c>
      <c r="CJ31" s="43"/>
      <c r="CK31" s="133">
        <f t="shared" si="13"/>
        <v>0</v>
      </c>
      <c r="CL31" s="133">
        <f t="shared" si="14"/>
        <v>0</v>
      </c>
      <c r="CM31" s="44"/>
      <c r="CN31" s="44"/>
      <c r="CO31" s="40">
        <f t="shared" si="21"/>
        <v>3076.1632514049147</v>
      </c>
      <c r="CP31" s="1"/>
      <c r="CS31" s="59">
        <f t="shared" si="22"/>
        <v>3144.4997860085005</v>
      </c>
      <c r="CT31" s="59">
        <f t="shared" si="23"/>
        <v>1547.6889234924749</v>
      </c>
      <c r="CU31" s="59">
        <f t="shared" si="15"/>
        <v>1596.8108625160255</v>
      </c>
      <c r="CV31" s="59">
        <f t="shared" si="16"/>
        <v>1590</v>
      </c>
      <c r="CW31" s="136">
        <f t="shared" si="17"/>
        <v>8.5</v>
      </c>
      <c r="CY31" s="63">
        <f t="shared" si="18"/>
        <v>3067.6632514049147</v>
      </c>
      <c r="DA31" s="182">
        <f t="shared" si="19"/>
        <v>3322.2997860085006</v>
      </c>
    </row>
    <row r="32" spans="2:105" ht="23.25" x14ac:dyDescent="0.35">
      <c r="D32" s="33"/>
      <c r="E32" s="28"/>
      <c r="F32" s="29"/>
      <c r="G32" s="27"/>
      <c r="H32" s="27"/>
      <c r="I32" s="27"/>
      <c r="J32" s="27"/>
      <c r="K32" s="129">
        <f>'مارس 2022'!K32*107%</f>
        <v>0</v>
      </c>
      <c r="L32" s="27"/>
      <c r="M32" s="31"/>
      <c r="N32" s="27"/>
      <c r="O32" s="27"/>
      <c r="P32" s="22">
        <f t="shared" si="4"/>
        <v>0</v>
      </c>
      <c r="Q32" s="130">
        <f>'مارس 2022'!Q32*110%</f>
        <v>0</v>
      </c>
      <c r="R32" s="27"/>
      <c r="S32" s="30"/>
      <c r="T32" s="30"/>
      <c r="U32" s="30"/>
      <c r="V32" s="30"/>
      <c r="W32" s="27"/>
      <c r="X32" s="27"/>
      <c r="Y32" s="27"/>
      <c r="Z32" s="22">
        <f t="shared" si="5"/>
        <v>0</v>
      </c>
      <c r="AA32" s="22">
        <f>'مارس 2022'!K32*8%</f>
        <v>0</v>
      </c>
      <c r="AB32" s="27"/>
      <c r="AC32" s="30"/>
      <c r="AD32" s="27"/>
      <c r="AE32" s="27"/>
      <c r="AF32" s="22"/>
      <c r="AG32" s="27"/>
      <c r="AH32" s="27"/>
      <c r="AI32" s="27"/>
      <c r="AJ32" s="27"/>
      <c r="AK32" s="27">
        <f t="shared" si="20"/>
        <v>0</v>
      </c>
      <c r="AL32" s="16"/>
      <c r="AM32" s="16"/>
      <c r="AN32" s="16"/>
      <c r="AO32" s="16"/>
      <c r="AP32" s="16"/>
      <c r="AQ32" s="16"/>
      <c r="AR32" s="16"/>
      <c r="AS32" s="16"/>
      <c r="AT32" s="15"/>
      <c r="AU32" s="15"/>
      <c r="AV32" s="20"/>
      <c r="AW32" s="20"/>
      <c r="AX32" s="21"/>
      <c r="AY32" s="21"/>
      <c r="AZ32" s="21"/>
      <c r="BA32" s="21"/>
      <c r="BB32" s="21"/>
      <c r="BC32" s="21"/>
      <c r="BD32" s="21">
        <v>0</v>
      </c>
      <c r="BE32" s="21"/>
      <c r="BF32" s="21"/>
      <c r="BG32" s="18">
        <f t="shared" si="0"/>
        <v>0</v>
      </c>
      <c r="BH32" s="18">
        <f t="shared" si="0"/>
        <v>0</v>
      </c>
      <c r="BI32" s="21"/>
      <c r="BJ32" s="21"/>
      <c r="BK32" s="21"/>
      <c r="BL32" s="21"/>
      <c r="BM32" s="21"/>
      <c r="BN32" s="21"/>
      <c r="BO32" s="21"/>
      <c r="BP32" s="21"/>
      <c r="BQ32" s="19">
        <f t="shared" si="6"/>
        <v>0</v>
      </c>
      <c r="BR32" s="21"/>
      <c r="BS32" s="21"/>
      <c r="BT32" s="19">
        <f t="shared" si="7"/>
        <v>0</v>
      </c>
      <c r="BU32" s="35">
        <f t="shared" si="8"/>
        <v>0</v>
      </c>
      <c r="BV32" s="39">
        <f t="shared" si="9"/>
        <v>0</v>
      </c>
      <c r="BW32" s="38"/>
      <c r="BX32" s="38"/>
      <c r="BY32" s="37" t="str">
        <f t="shared" si="10"/>
        <v>0</v>
      </c>
      <c r="BZ32" s="39">
        <f t="shared" si="11"/>
        <v>0</v>
      </c>
      <c r="CA32" s="39"/>
      <c r="CB32" s="39">
        <f t="shared" si="24"/>
        <v>0</v>
      </c>
      <c r="CC32" s="39"/>
      <c r="CD32" s="39"/>
      <c r="CE32" s="34">
        <f t="shared" si="25"/>
        <v>0</v>
      </c>
      <c r="CF32" s="34">
        <f t="shared" si="12"/>
        <v>0</v>
      </c>
      <c r="CG32" s="34"/>
      <c r="CH32" s="34" t="s">
        <v>175</v>
      </c>
      <c r="CI32" s="34">
        <f t="shared" si="3"/>
        <v>0</v>
      </c>
      <c r="CJ32" s="43"/>
      <c r="CK32" s="133">
        <f t="shared" si="13"/>
        <v>0</v>
      </c>
      <c r="CL32" s="133">
        <f t="shared" si="14"/>
        <v>0</v>
      </c>
      <c r="CM32" s="44"/>
      <c r="CN32" s="44"/>
      <c r="CO32" s="40">
        <f t="shared" si="21"/>
        <v>0</v>
      </c>
      <c r="CP32" s="1"/>
      <c r="CS32" s="59">
        <f t="shared" si="22"/>
        <v>0</v>
      </c>
      <c r="CT32" s="59">
        <f t="shared" si="23"/>
        <v>750</v>
      </c>
      <c r="CU32" s="59">
        <f t="shared" si="15"/>
        <v>-750</v>
      </c>
      <c r="CV32" s="59">
        <f t="shared" si="16"/>
        <v>-750</v>
      </c>
      <c r="CW32" s="136">
        <f t="shared" si="17"/>
        <v>0</v>
      </c>
      <c r="CY32" s="63">
        <f t="shared" si="18"/>
        <v>0</v>
      </c>
      <c r="DA32" s="182">
        <f t="shared" si="19"/>
        <v>0</v>
      </c>
    </row>
    <row r="33" spans="1:105" ht="23.25" x14ac:dyDescent="0.35">
      <c r="D33" s="33"/>
      <c r="E33" s="28"/>
      <c r="F33" s="29"/>
      <c r="G33" s="27"/>
      <c r="H33" s="27"/>
      <c r="I33" s="27"/>
      <c r="J33" s="27"/>
      <c r="K33" s="129">
        <f>'مارس 2022'!K33*107%</f>
        <v>0</v>
      </c>
      <c r="L33" s="27"/>
      <c r="M33" s="31"/>
      <c r="N33" s="27"/>
      <c r="O33" s="27"/>
      <c r="P33" s="22">
        <f t="shared" si="4"/>
        <v>0</v>
      </c>
      <c r="Q33" s="130">
        <f>'مارس 2022'!Q33*110%</f>
        <v>0</v>
      </c>
      <c r="R33" s="27"/>
      <c r="S33" s="30"/>
      <c r="T33" s="30"/>
      <c r="U33" s="30"/>
      <c r="V33" s="30"/>
      <c r="W33" s="27"/>
      <c r="X33" s="27"/>
      <c r="Y33" s="27"/>
      <c r="Z33" s="22">
        <f t="shared" si="5"/>
        <v>0</v>
      </c>
      <c r="AA33" s="22">
        <f>'مارس 2022'!K33*8%</f>
        <v>0</v>
      </c>
      <c r="AB33" s="27"/>
      <c r="AC33" s="30"/>
      <c r="AD33" s="27"/>
      <c r="AE33" s="27"/>
      <c r="AF33" s="22"/>
      <c r="AG33" s="27"/>
      <c r="AH33" s="27"/>
      <c r="AI33" s="27"/>
      <c r="AJ33" s="27"/>
      <c r="AK33" s="27">
        <f t="shared" si="20"/>
        <v>0</v>
      </c>
      <c r="AL33" s="16"/>
      <c r="AM33" s="16"/>
      <c r="AN33" s="16"/>
      <c r="AO33" s="16"/>
      <c r="AP33" s="16"/>
      <c r="AQ33" s="16"/>
      <c r="AR33" s="16"/>
      <c r="AS33" s="16"/>
      <c r="AT33" s="15"/>
      <c r="AU33" s="15"/>
      <c r="AV33" s="20"/>
      <c r="AW33" s="20"/>
      <c r="AX33" s="21"/>
      <c r="AY33" s="21"/>
      <c r="AZ33" s="21"/>
      <c r="BA33" s="21"/>
      <c r="BB33" s="21"/>
      <c r="BC33" s="21"/>
      <c r="BD33" s="21">
        <v>0</v>
      </c>
      <c r="BE33" s="21"/>
      <c r="BF33" s="21"/>
      <c r="BG33" s="18">
        <f t="shared" si="0"/>
        <v>0</v>
      </c>
      <c r="BH33" s="18">
        <f t="shared" si="0"/>
        <v>0</v>
      </c>
      <c r="BI33" s="21"/>
      <c r="BJ33" s="21"/>
      <c r="BK33" s="21"/>
      <c r="BL33" s="21"/>
      <c r="BM33" s="21"/>
      <c r="BN33" s="21"/>
      <c r="BO33" s="21"/>
      <c r="BP33" s="21"/>
      <c r="BQ33" s="19">
        <f t="shared" si="6"/>
        <v>0</v>
      </c>
      <c r="BR33" s="21"/>
      <c r="BS33" s="21"/>
      <c r="BT33" s="19">
        <f t="shared" si="7"/>
        <v>0</v>
      </c>
      <c r="BU33" s="35">
        <f t="shared" si="8"/>
        <v>0</v>
      </c>
      <c r="BV33" s="39">
        <f t="shared" si="9"/>
        <v>0</v>
      </c>
      <c r="BW33" s="38"/>
      <c r="BX33" s="38"/>
      <c r="BY33" s="37" t="str">
        <f t="shared" si="10"/>
        <v>0</v>
      </c>
      <c r="BZ33" s="39">
        <f t="shared" si="11"/>
        <v>0</v>
      </c>
      <c r="CA33" s="39"/>
      <c r="CB33" s="39">
        <f t="shared" si="24"/>
        <v>0</v>
      </c>
      <c r="CC33" s="39"/>
      <c r="CD33" s="39"/>
      <c r="CE33" s="34">
        <f t="shared" si="25"/>
        <v>0</v>
      </c>
      <c r="CF33" s="34">
        <f t="shared" si="12"/>
        <v>0</v>
      </c>
      <c r="CG33" s="34"/>
      <c r="CH33" s="34" t="s">
        <v>175</v>
      </c>
      <c r="CI33" s="34">
        <f t="shared" si="3"/>
        <v>0</v>
      </c>
      <c r="CJ33" s="43"/>
      <c r="CK33" s="133">
        <f t="shared" si="13"/>
        <v>0</v>
      </c>
      <c r="CL33" s="133">
        <f t="shared" si="14"/>
        <v>0</v>
      </c>
      <c r="CM33" s="44"/>
      <c r="CN33" s="44"/>
      <c r="CO33" s="40">
        <f t="shared" si="21"/>
        <v>0</v>
      </c>
      <c r="CP33" s="1"/>
      <c r="CS33" s="59">
        <f t="shared" si="22"/>
        <v>0</v>
      </c>
      <c r="CT33" s="59">
        <f t="shared" si="23"/>
        <v>750</v>
      </c>
      <c r="CU33" s="59">
        <f t="shared" si="15"/>
        <v>-750</v>
      </c>
      <c r="CV33" s="59">
        <f t="shared" si="16"/>
        <v>-750</v>
      </c>
      <c r="CW33" s="136">
        <f t="shared" si="17"/>
        <v>0</v>
      </c>
      <c r="CY33" s="63">
        <f t="shared" si="18"/>
        <v>0</v>
      </c>
      <c r="DA33" s="182">
        <f t="shared" si="19"/>
        <v>0</v>
      </c>
    </row>
    <row r="34" spans="1:105" s="10" customFormat="1" ht="26.25" x14ac:dyDescent="0.4">
      <c r="D34" s="64" t="s">
        <v>153</v>
      </c>
      <c r="E34" s="65"/>
      <c r="F34" s="66"/>
      <c r="G34" s="67"/>
      <c r="H34" s="67"/>
      <c r="I34" s="67"/>
      <c r="J34" s="67"/>
      <c r="K34" s="129">
        <f>'مارس 2022'!K34*107%</f>
        <v>0</v>
      </c>
      <c r="L34" s="67"/>
      <c r="M34" s="69"/>
      <c r="N34" s="67"/>
      <c r="O34" s="67"/>
      <c r="P34" s="70"/>
      <c r="Q34" s="70"/>
      <c r="R34" s="67"/>
      <c r="S34" s="71"/>
      <c r="T34" s="71"/>
      <c r="U34" s="71"/>
      <c r="V34" s="71"/>
      <c r="W34" s="67"/>
      <c r="X34" s="67"/>
      <c r="Y34" s="67"/>
      <c r="Z34" s="70"/>
      <c r="AA34" s="22">
        <f>'مارس 2022'!K34*8%</f>
        <v>0</v>
      </c>
      <c r="AB34" s="67"/>
      <c r="AC34" s="71"/>
      <c r="AD34" s="67"/>
      <c r="AE34" s="67"/>
      <c r="AF34" s="70"/>
      <c r="AG34" s="67"/>
      <c r="AH34" s="67"/>
      <c r="AI34" s="67"/>
      <c r="AJ34" s="67"/>
      <c r="AK34" s="67"/>
      <c r="AL34" s="72"/>
      <c r="AM34" s="72"/>
      <c r="AN34" s="72"/>
      <c r="AO34" s="72"/>
      <c r="AP34" s="72"/>
      <c r="AQ34" s="72"/>
      <c r="AR34" s="72"/>
      <c r="AS34" s="72"/>
      <c r="AT34" s="73"/>
      <c r="AU34" s="73"/>
      <c r="AV34" s="74"/>
      <c r="AW34" s="74"/>
      <c r="AX34" s="75"/>
      <c r="AY34" s="75"/>
      <c r="AZ34" s="75"/>
      <c r="BA34" s="75"/>
      <c r="BB34" s="75"/>
      <c r="BC34" s="75"/>
      <c r="BD34" s="75"/>
      <c r="BE34" s="75"/>
      <c r="BF34" s="75"/>
      <c r="BG34" s="76"/>
      <c r="BH34" s="76"/>
      <c r="BI34" s="75"/>
      <c r="BJ34" s="75"/>
      <c r="BK34" s="75"/>
      <c r="BL34" s="75"/>
      <c r="BM34" s="75"/>
      <c r="BN34" s="75"/>
      <c r="BO34" s="75"/>
      <c r="BP34" s="75"/>
      <c r="BQ34" s="75"/>
      <c r="BR34" s="75"/>
      <c r="BS34" s="75"/>
      <c r="BT34" s="77"/>
      <c r="BU34" s="78"/>
      <c r="BV34" s="79"/>
      <c r="BW34" s="67"/>
      <c r="BX34" s="67"/>
      <c r="BY34" s="80"/>
      <c r="BZ34" s="79"/>
      <c r="CA34" s="79"/>
      <c r="CB34" s="79">
        <f t="shared" si="24"/>
        <v>0</v>
      </c>
      <c r="CC34" s="79"/>
      <c r="CD34" s="79"/>
      <c r="CE34" s="79"/>
      <c r="CF34" s="79"/>
      <c r="CG34" s="79"/>
      <c r="CH34" s="79"/>
      <c r="CI34" s="79"/>
      <c r="CJ34" s="78"/>
      <c r="CK34" s="133">
        <f t="shared" si="13"/>
        <v>0</v>
      </c>
      <c r="CL34" s="133">
        <f t="shared" si="14"/>
        <v>0</v>
      </c>
      <c r="CM34" s="81"/>
      <c r="CN34" s="81"/>
      <c r="CO34" s="81"/>
      <c r="CP34" s="82"/>
      <c r="CS34" s="59">
        <f t="shared" si="22"/>
        <v>0</v>
      </c>
      <c r="CT34" s="83"/>
      <c r="CU34" s="83"/>
      <c r="CV34" s="83"/>
      <c r="CW34" s="136">
        <f t="shared" si="17"/>
        <v>0</v>
      </c>
      <c r="CY34" s="85"/>
      <c r="DA34" s="182">
        <f t="shared" si="19"/>
        <v>0</v>
      </c>
    </row>
    <row r="35" spans="1:105" ht="23.25" x14ac:dyDescent="0.35">
      <c r="B35">
        <v>1178.4551999999999</v>
      </c>
      <c r="C35">
        <v>32</v>
      </c>
      <c r="D35" s="33" t="s">
        <v>108</v>
      </c>
      <c r="E35" s="28">
        <v>479.37</v>
      </c>
      <c r="F35" s="29"/>
      <c r="G35" s="27"/>
      <c r="H35" s="27"/>
      <c r="I35" s="27"/>
      <c r="J35" s="27"/>
      <c r="K35" s="129">
        <f>'مارس 2022'!K35*107%</f>
        <v>1349.2133584800001</v>
      </c>
      <c r="L35" s="27"/>
      <c r="M35" s="31"/>
      <c r="N35" s="27"/>
      <c r="O35" s="27">
        <v>1112.5899999999999</v>
      </c>
      <c r="P35" s="22">
        <f t="shared" si="4"/>
        <v>202.38200377200002</v>
      </c>
      <c r="Q35" s="22">
        <v>0</v>
      </c>
      <c r="R35" s="27"/>
      <c r="S35" s="30"/>
      <c r="T35" s="30"/>
      <c r="U35" s="30">
        <v>50.91</v>
      </c>
      <c r="V35" s="30">
        <v>56.88</v>
      </c>
      <c r="W35" s="27">
        <v>68.11</v>
      </c>
      <c r="X35" s="27">
        <v>30.87</v>
      </c>
      <c r="Y35" s="27">
        <v>55.067999999999998</v>
      </c>
      <c r="Z35" s="22">
        <f t="shared" si="5"/>
        <v>70.707311999999988</v>
      </c>
      <c r="AA35" s="22">
        <f>'مارس 2022'!K35*8%</f>
        <v>100.87576512</v>
      </c>
      <c r="AB35" s="27">
        <v>190</v>
      </c>
      <c r="AC35" s="30">
        <v>10</v>
      </c>
      <c r="AD35" s="27"/>
      <c r="AE35" s="27"/>
      <c r="AF35" s="22">
        <v>10</v>
      </c>
      <c r="AG35" s="27"/>
      <c r="AH35" s="27"/>
      <c r="AI35" s="27"/>
      <c r="AJ35" s="27"/>
      <c r="AK35" s="27">
        <f t="shared" si="20"/>
        <v>3307.6064393720003</v>
      </c>
      <c r="AL35" s="16"/>
      <c r="AM35" s="16"/>
      <c r="AN35" s="16"/>
      <c r="AO35" s="16"/>
      <c r="AP35" s="16"/>
      <c r="AQ35" s="16"/>
      <c r="AR35" s="16"/>
      <c r="AS35" s="16"/>
      <c r="AT35" s="15">
        <v>3</v>
      </c>
      <c r="AU35" s="15"/>
      <c r="AV35" s="20">
        <v>407</v>
      </c>
      <c r="AW35" s="20"/>
      <c r="AX35" s="21">
        <v>19.625</v>
      </c>
      <c r="AY35" s="21"/>
      <c r="AZ35" s="21">
        <v>47.76</v>
      </c>
      <c r="BA35" s="21">
        <v>0.5</v>
      </c>
      <c r="BB35" s="21">
        <v>3</v>
      </c>
      <c r="BC35" s="21"/>
      <c r="BD35" s="21">
        <v>0</v>
      </c>
      <c r="BE35" s="21"/>
      <c r="BF35" s="21"/>
      <c r="BG35" s="18">
        <f t="shared" ref="BG35:BH45" si="26">IF(AT35&lt;18,(P35/18)*(18-AT35),"0")</f>
        <v>168.65166981000002</v>
      </c>
      <c r="BH35" s="18">
        <f t="shared" si="26"/>
        <v>0</v>
      </c>
      <c r="BI35" s="21"/>
      <c r="BJ35" s="21"/>
      <c r="BK35" s="21"/>
      <c r="BL35" s="21"/>
      <c r="BM35" s="21"/>
      <c r="BN35" s="21"/>
      <c r="BO35" s="21"/>
      <c r="BP35" s="21"/>
      <c r="BQ35" s="19">
        <f>(AK35-(N35+O35+P35+Q35+AG35))*0.0005</f>
        <v>0.99631721780000027</v>
      </c>
      <c r="BR35" s="21">
        <v>3</v>
      </c>
      <c r="BS35" s="21"/>
      <c r="BT35" s="19">
        <f t="shared" si="7"/>
        <v>650.5329870278</v>
      </c>
      <c r="BU35" s="35">
        <f t="shared" si="8"/>
        <v>2657.0734523442002</v>
      </c>
      <c r="BV35" s="39"/>
      <c r="BW35" s="38"/>
      <c r="BX35" s="38"/>
      <c r="BY35" s="37" t="str">
        <f t="shared" si="10"/>
        <v>0</v>
      </c>
      <c r="BZ35" s="39">
        <f t="shared" si="11"/>
        <v>0</v>
      </c>
      <c r="CA35" s="39"/>
      <c r="CB35" s="39">
        <f t="shared" si="24"/>
        <v>0</v>
      </c>
      <c r="CC35" s="39"/>
      <c r="CD35" s="39"/>
      <c r="CE35" s="34">
        <f t="shared" ref="CE35:CE45" si="27">BV35-BW35-BZ35-CC35-CD35</f>
        <v>0</v>
      </c>
      <c r="CF35" s="34"/>
      <c r="CG35" s="34"/>
      <c r="CH35" s="34"/>
      <c r="CI35" s="34">
        <f t="shared" ref="CI35:CI43" si="28">BU35+CE35</f>
        <v>2657.0734523442002</v>
      </c>
      <c r="CJ35" s="43"/>
      <c r="CK35" s="133">
        <f t="shared" si="13"/>
        <v>0</v>
      </c>
      <c r="CL35" s="133">
        <f t="shared" si="14"/>
        <v>0</v>
      </c>
      <c r="CM35" s="44"/>
      <c r="CN35" s="44"/>
      <c r="CO35" s="40">
        <f t="shared" ref="CO35:CO45" si="29">(BU35+CE35+CJ35)-CM35</f>
        <v>2657.0734523442002</v>
      </c>
      <c r="CP35" s="1"/>
      <c r="CS35" s="59">
        <f t="shared" si="22"/>
        <v>1999.1164393720001</v>
      </c>
      <c r="CT35" s="59">
        <f t="shared" ref="CT35:CT45" si="30">E35+AV35+AY35+AZ35+BD35+BG35+BQ35+BR35+750</f>
        <v>1856.7779870278</v>
      </c>
      <c r="CU35" s="59">
        <f t="shared" si="15"/>
        <v>142.33845234420005</v>
      </c>
      <c r="CV35" s="59">
        <f t="shared" si="16"/>
        <v>140</v>
      </c>
      <c r="CW35" s="136">
        <f t="shared" si="17"/>
        <v>0</v>
      </c>
      <c r="CY35" s="63">
        <f t="shared" si="18"/>
        <v>2657.0734523442002</v>
      </c>
      <c r="DA35" s="182">
        <f t="shared" si="19"/>
        <v>3307.6064393720003</v>
      </c>
    </row>
    <row r="36" spans="1:105" ht="23.25" x14ac:dyDescent="0.35">
      <c r="B36">
        <v>984.49630000000013</v>
      </c>
      <c r="C36">
        <v>33</v>
      </c>
      <c r="D36" s="33" t="s">
        <v>109</v>
      </c>
      <c r="E36" s="28">
        <v>427.51</v>
      </c>
      <c r="F36" s="29"/>
      <c r="G36" s="27"/>
      <c r="H36" s="27"/>
      <c r="I36" s="27"/>
      <c r="J36" s="27"/>
      <c r="K36" s="129">
        <f>'مارس 2022'!K36*107%</f>
        <v>1127.1498138700003</v>
      </c>
      <c r="L36" s="27"/>
      <c r="M36" s="31"/>
      <c r="N36" s="27">
        <v>3479.05</v>
      </c>
      <c r="O36" s="27"/>
      <c r="P36" s="22">
        <f t="shared" si="4"/>
        <v>169.07247208050003</v>
      </c>
      <c r="Q36" s="22">
        <v>0</v>
      </c>
      <c r="R36" s="27"/>
      <c r="S36" s="30"/>
      <c r="T36" s="30"/>
      <c r="U36" s="30">
        <v>42.63</v>
      </c>
      <c r="V36" s="30">
        <v>47.54</v>
      </c>
      <c r="W36" s="27">
        <v>65</v>
      </c>
      <c r="X36" s="27">
        <v>25.79</v>
      </c>
      <c r="Y36" s="27">
        <v>46.004500000000007</v>
      </c>
      <c r="Z36" s="22">
        <f t="shared" si="5"/>
        <v>59.069778000000007</v>
      </c>
      <c r="AA36" s="22">
        <f>'مارس 2022'!K36*8%</f>
        <v>84.27288328000003</v>
      </c>
      <c r="AB36" s="27">
        <v>190</v>
      </c>
      <c r="AC36" s="30">
        <v>6</v>
      </c>
      <c r="AD36" s="27"/>
      <c r="AE36" s="27"/>
      <c r="AF36" s="22">
        <v>10</v>
      </c>
      <c r="AG36" s="27">
        <v>347.9</v>
      </c>
      <c r="AH36" s="27"/>
      <c r="AI36" s="27"/>
      <c r="AJ36" s="27"/>
      <c r="AK36" s="27">
        <f t="shared" si="20"/>
        <v>5699.4794472305002</v>
      </c>
      <c r="AL36" s="16"/>
      <c r="AM36" s="16"/>
      <c r="AN36" s="16"/>
      <c r="AO36" s="16"/>
      <c r="AP36" s="16"/>
      <c r="AQ36" s="16"/>
      <c r="AR36" s="16"/>
      <c r="AS36" s="16"/>
      <c r="AT36" s="15">
        <v>29</v>
      </c>
      <c r="AU36" s="15"/>
      <c r="AV36" s="20">
        <v>308</v>
      </c>
      <c r="AW36" s="20"/>
      <c r="AX36" s="21">
        <v>0</v>
      </c>
      <c r="AY36" s="21"/>
      <c r="AZ36" s="21"/>
      <c r="BA36" s="21">
        <v>0.5</v>
      </c>
      <c r="BB36" s="21">
        <v>3</v>
      </c>
      <c r="BC36" s="21"/>
      <c r="BD36" s="21">
        <v>0</v>
      </c>
      <c r="BE36" s="21"/>
      <c r="BF36" s="21"/>
      <c r="BG36" s="18" t="str">
        <f t="shared" si="26"/>
        <v>0</v>
      </c>
      <c r="BH36" s="18">
        <f t="shared" si="26"/>
        <v>0</v>
      </c>
      <c r="BI36" s="21"/>
      <c r="BJ36" s="21"/>
      <c r="BK36" s="21"/>
      <c r="BL36" s="21"/>
      <c r="BM36" s="21"/>
      <c r="BN36" s="21"/>
      <c r="BO36" s="21"/>
      <c r="BP36" s="21"/>
      <c r="BQ36" s="19">
        <f t="shared" ref="BQ36:BQ45" si="31">(AK36-(N36+O36+P36+Q36+AG36))*0.0005</f>
        <v>0.85172848757499997</v>
      </c>
      <c r="BR36" s="21">
        <v>3</v>
      </c>
      <c r="BS36" s="21"/>
      <c r="BT36" s="19">
        <f t="shared" si="7"/>
        <v>315.35172848757497</v>
      </c>
      <c r="BU36" s="35">
        <f t="shared" si="8"/>
        <v>5384.127718742925</v>
      </c>
      <c r="BV36" s="39"/>
      <c r="BW36" s="38"/>
      <c r="BX36" s="38"/>
      <c r="BY36" s="37" t="str">
        <f t="shared" si="10"/>
        <v>0</v>
      </c>
      <c r="BZ36" s="39">
        <f t="shared" si="11"/>
        <v>0</v>
      </c>
      <c r="CA36" s="39"/>
      <c r="CB36" s="39">
        <f t="shared" si="24"/>
        <v>0</v>
      </c>
      <c r="CC36" s="39"/>
      <c r="CD36" s="39"/>
      <c r="CE36" s="34">
        <f t="shared" si="27"/>
        <v>0</v>
      </c>
      <c r="CF36" s="34"/>
      <c r="CG36" s="34"/>
      <c r="CH36" s="34"/>
      <c r="CI36" s="34">
        <f t="shared" si="28"/>
        <v>5384.127718742925</v>
      </c>
      <c r="CJ36" s="43"/>
      <c r="CK36" s="133">
        <f t="shared" si="13"/>
        <v>0</v>
      </c>
      <c r="CL36" s="133">
        <f t="shared" si="14"/>
        <v>0</v>
      </c>
      <c r="CM36" s="44"/>
      <c r="CN36" s="44"/>
      <c r="CO36" s="40">
        <f t="shared" si="29"/>
        <v>5384.127718742925</v>
      </c>
      <c r="CP36" s="1"/>
      <c r="CS36" s="59">
        <f t="shared" si="22"/>
        <v>1701.3594472305006</v>
      </c>
      <c r="CT36" s="59">
        <f t="shared" si="30"/>
        <v>1489.361728487575</v>
      </c>
      <c r="CU36" s="59">
        <f t="shared" si="15"/>
        <v>211.9977187429256</v>
      </c>
      <c r="CV36" s="59">
        <f t="shared" si="16"/>
        <v>210</v>
      </c>
      <c r="CW36" s="136">
        <f t="shared" si="17"/>
        <v>0</v>
      </c>
      <c r="CY36" s="63">
        <f t="shared" si="18"/>
        <v>5384.127718742925</v>
      </c>
      <c r="DA36" s="182">
        <f t="shared" si="19"/>
        <v>5699.4794472305002</v>
      </c>
    </row>
    <row r="37" spans="1:105" ht="23.25" x14ac:dyDescent="0.35">
      <c r="B37">
        <v>976.64250000000004</v>
      </c>
      <c r="C37">
        <v>40</v>
      </c>
      <c r="D37" s="33" t="s">
        <v>114</v>
      </c>
      <c r="E37" s="28">
        <v>427.51</v>
      </c>
      <c r="F37" s="29"/>
      <c r="G37" s="27"/>
      <c r="H37" s="27"/>
      <c r="I37" s="27"/>
      <c r="J37" s="27"/>
      <c r="K37" s="129">
        <f>'مارس 2022'!K37*107%</f>
        <v>1118.1579982500002</v>
      </c>
      <c r="L37" s="27"/>
      <c r="M37" s="31"/>
      <c r="N37" s="27">
        <v>3402.28</v>
      </c>
      <c r="O37" s="27"/>
      <c r="P37" s="22">
        <f t="shared" si="4"/>
        <v>167.72369973750003</v>
      </c>
      <c r="Q37" s="22">
        <v>0</v>
      </c>
      <c r="R37" s="27"/>
      <c r="S37" s="30"/>
      <c r="T37" s="30"/>
      <c r="U37" s="30">
        <v>42.63</v>
      </c>
      <c r="V37" s="30">
        <v>47.54</v>
      </c>
      <c r="W37" s="27">
        <v>65</v>
      </c>
      <c r="X37" s="27">
        <v>25.59</v>
      </c>
      <c r="Y37" s="27">
        <v>45.637500000000003</v>
      </c>
      <c r="Z37" s="22">
        <f t="shared" si="5"/>
        <v>58.598550000000003</v>
      </c>
      <c r="AA37" s="22">
        <f>'مارس 2022'!K37*8%</f>
        <v>83.600598000000005</v>
      </c>
      <c r="AB37" s="27">
        <v>190</v>
      </c>
      <c r="AC37" s="30">
        <v>10</v>
      </c>
      <c r="AD37" s="27"/>
      <c r="AE37" s="27"/>
      <c r="AF37" s="22">
        <v>10</v>
      </c>
      <c r="AG37" s="27">
        <v>340.23</v>
      </c>
      <c r="AH37" s="27"/>
      <c r="AI37" s="27"/>
      <c r="AJ37" s="27"/>
      <c r="AK37" s="27">
        <f t="shared" si="20"/>
        <v>5606.9883459875</v>
      </c>
      <c r="AL37" s="16"/>
      <c r="AM37" s="16"/>
      <c r="AN37" s="16"/>
      <c r="AO37" s="16"/>
      <c r="AP37" s="16"/>
      <c r="AQ37" s="16"/>
      <c r="AR37" s="16"/>
      <c r="AS37" s="16"/>
      <c r="AT37" s="15">
        <v>29</v>
      </c>
      <c r="AU37" s="15"/>
      <c r="AV37" s="20">
        <v>506</v>
      </c>
      <c r="AW37" s="20"/>
      <c r="AX37" s="21">
        <v>0</v>
      </c>
      <c r="AY37" s="21"/>
      <c r="AZ37" s="21"/>
      <c r="BA37" s="21">
        <v>0.5</v>
      </c>
      <c r="BB37" s="21">
        <v>3</v>
      </c>
      <c r="BC37" s="21"/>
      <c r="BD37" s="21">
        <v>0</v>
      </c>
      <c r="BE37" s="21"/>
      <c r="BF37" s="21"/>
      <c r="BG37" s="18" t="str">
        <f t="shared" si="26"/>
        <v>0</v>
      </c>
      <c r="BH37" s="18">
        <f t="shared" si="26"/>
        <v>0</v>
      </c>
      <c r="BI37" s="21"/>
      <c r="BJ37" s="21"/>
      <c r="BK37" s="21"/>
      <c r="BL37" s="21"/>
      <c r="BM37" s="21"/>
      <c r="BN37" s="21"/>
      <c r="BO37" s="21"/>
      <c r="BP37" s="21"/>
      <c r="BQ37" s="19">
        <f t="shared" si="31"/>
        <v>0.84837732312500003</v>
      </c>
      <c r="BR37" s="21">
        <v>3</v>
      </c>
      <c r="BS37" s="21"/>
      <c r="BT37" s="19">
        <f t="shared" si="7"/>
        <v>513.34837732312508</v>
      </c>
      <c r="BU37" s="35">
        <f t="shared" si="8"/>
        <v>5093.6399686643745</v>
      </c>
      <c r="BV37" s="39"/>
      <c r="BW37" s="38"/>
      <c r="BX37" s="38"/>
      <c r="BY37" s="37" t="str">
        <f t="shared" si="10"/>
        <v>0</v>
      </c>
      <c r="BZ37" s="39">
        <f t="shared" si="11"/>
        <v>0</v>
      </c>
      <c r="CA37" s="39"/>
      <c r="CB37" s="39">
        <f t="shared" si="24"/>
        <v>0</v>
      </c>
      <c r="CC37" s="39"/>
      <c r="CD37" s="39"/>
      <c r="CE37" s="34">
        <f t="shared" si="27"/>
        <v>0</v>
      </c>
      <c r="CF37" s="34"/>
      <c r="CG37" s="34"/>
      <c r="CH37" s="34"/>
      <c r="CI37" s="34">
        <f t="shared" si="28"/>
        <v>5093.6399686643745</v>
      </c>
      <c r="CJ37" s="43"/>
      <c r="CK37" s="133">
        <f t="shared" si="13"/>
        <v>0</v>
      </c>
      <c r="CL37" s="133">
        <f t="shared" si="14"/>
        <v>0</v>
      </c>
      <c r="CM37" s="44"/>
      <c r="CN37" s="44"/>
      <c r="CO37" s="40">
        <f t="shared" si="29"/>
        <v>5093.6399686643745</v>
      </c>
      <c r="CP37" s="1"/>
      <c r="CS37" s="59">
        <f t="shared" si="22"/>
        <v>1689.3083459875002</v>
      </c>
      <c r="CT37" s="59">
        <f t="shared" si="30"/>
        <v>1687.3583773231248</v>
      </c>
      <c r="CU37" s="59">
        <f t="shared" si="15"/>
        <v>1.9499686643753193</v>
      </c>
      <c r="CV37" s="59">
        <f t="shared" si="16"/>
        <v>0</v>
      </c>
      <c r="CW37" s="136">
        <f t="shared" si="17"/>
        <v>0</v>
      </c>
      <c r="CY37" s="63">
        <f t="shared" si="18"/>
        <v>5093.6399686643745</v>
      </c>
      <c r="DA37" s="182">
        <f t="shared" si="19"/>
        <v>5606.9883459875</v>
      </c>
    </row>
    <row r="38" spans="1:105" ht="23.25" x14ac:dyDescent="0.35">
      <c r="B38">
        <v>1513.5150000000001</v>
      </c>
      <c r="C38">
        <v>34</v>
      </c>
      <c r="D38" s="33" t="s">
        <v>110</v>
      </c>
      <c r="E38" s="28">
        <v>588.96</v>
      </c>
      <c r="F38" s="29"/>
      <c r="G38" s="27"/>
      <c r="H38" s="27"/>
      <c r="I38" s="27"/>
      <c r="J38" s="27"/>
      <c r="K38" s="129">
        <f>'مارس 2022'!K38*107%</f>
        <v>1732.8233235000002</v>
      </c>
      <c r="L38" s="27"/>
      <c r="M38" s="31"/>
      <c r="N38" s="27">
        <v>0</v>
      </c>
      <c r="O38" s="27"/>
      <c r="P38" s="22">
        <f t="shared" si="4"/>
        <v>259.92349852500001</v>
      </c>
      <c r="Q38" s="22">
        <v>0</v>
      </c>
      <c r="R38" s="27"/>
      <c r="S38" s="30"/>
      <c r="T38" s="30"/>
      <c r="U38" s="30">
        <v>65.73</v>
      </c>
      <c r="V38" s="30">
        <v>73.52</v>
      </c>
      <c r="W38" s="27">
        <v>94</v>
      </c>
      <c r="X38" s="27">
        <v>39.65</v>
      </c>
      <c r="Y38" s="27">
        <v>70.725000000000009</v>
      </c>
      <c r="Z38" s="22">
        <f t="shared" si="5"/>
        <v>90.810900000000004</v>
      </c>
      <c r="AA38" s="22">
        <f>'مارس 2022'!K38*8%</f>
        <v>129.55688400000003</v>
      </c>
      <c r="AB38" s="27">
        <v>190</v>
      </c>
      <c r="AC38" s="30">
        <v>10</v>
      </c>
      <c r="AD38" s="27"/>
      <c r="AE38" s="27"/>
      <c r="AF38" s="22">
        <v>10</v>
      </c>
      <c r="AG38" s="27">
        <v>0</v>
      </c>
      <c r="AH38" s="27"/>
      <c r="AI38" s="27"/>
      <c r="AJ38" s="27"/>
      <c r="AK38" s="27">
        <f t="shared" si="20"/>
        <v>2766.7396060250003</v>
      </c>
      <c r="AL38" s="16"/>
      <c r="AM38" s="16"/>
      <c r="AN38" s="16"/>
      <c r="AO38" s="16"/>
      <c r="AP38" s="16"/>
      <c r="AQ38" s="16"/>
      <c r="AR38" s="16"/>
      <c r="AS38" s="16"/>
      <c r="AT38" s="15">
        <v>19</v>
      </c>
      <c r="AU38" s="15"/>
      <c r="AV38" s="20">
        <v>286</v>
      </c>
      <c r="AW38" s="20"/>
      <c r="AX38" s="21">
        <v>0</v>
      </c>
      <c r="AY38" s="21"/>
      <c r="AZ38" s="21"/>
      <c r="BA38" s="21">
        <v>0.5</v>
      </c>
      <c r="BB38" s="21">
        <v>3</v>
      </c>
      <c r="BC38" s="21"/>
      <c r="BD38" s="21">
        <v>0</v>
      </c>
      <c r="BE38" s="21"/>
      <c r="BF38" s="21"/>
      <c r="BG38" s="18" t="str">
        <f t="shared" si="26"/>
        <v>0</v>
      </c>
      <c r="BH38" s="18">
        <f t="shared" si="26"/>
        <v>0</v>
      </c>
      <c r="BI38" s="21"/>
      <c r="BJ38" s="21">
        <v>500</v>
      </c>
      <c r="BK38" s="21"/>
      <c r="BL38" s="21"/>
      <c r="BM38" s="21"/>
      <c r="BN38" s="21"/>
      <c r="BO38" s="21"/>
      <c r="BP38" s="21"/>
      <c r="BQ38" s="19">
        <f t="shared" si="31"/>
        <v>1.2534080537500001</v>
      </c>
      <c r="BR38" s="21">
        <v>3</v>
      </c>
      <c r="BS38" s="21"/>
      <c r="BT38" s="19">
        <f t="shared" si="7"/>
        <v>793.75340805375004</v>
      </c>
      <c r="BU38" s="35">
        <f t="shared" si="8"/>
        <v>1972.9861979712502</v>
      </c>
      <c r="BV38" s="39"/>
      <c r="BW38" s="38"/>
      <c r="BX38" s="38"/>
      <c r="BY38" s="37" t="str">
        <f t="shared" si="10"/>
        <v>0</v>
      </c>
      <c r="BZ38" s="39">
        <f t="shared" si="11"/>
        <v>0</v>
      </c>
      <c r="CA38" s="39"/>
      <c r="CB38" s="39">
        <f t="shared" si="24"/>
        <v>0</v>
      </c>
      <c r="CC38" s="39"/>
      <c r="CD38" s="39"/>
      <c r="CE38" s="34">
        <f t="shared" si="27"/>
        <v>0</v>
      </c>
      <c r="CF38" s="34"/>
      <c r="CG38" s="34"/>
      <c r="CH38" s="34"/>
      <c r="CI38" s="34">
        <f t="shared" si="28"/>
        <v>1972.9861979712502</v>
      </c>
      <c r="CJ38" s="43"/>
      <c r="CK38" s="133">
        <f t="shared" si="13"/>
        <v>0</v>
      </c>
      <c r="CL38" s="133">
        <f t="shared" si="14"/>
        <v>0</v>
      </c>
      <c r="CM38" s="44"/>
      <c r="CN38" s="44"/>
      <c r="CO38" s="40">
        <f t="shared" si="29"/>
        <v>1972.9861979712502</v>
      </c>
      <c r="CP38" s="1"/>
      <c r="CS38" s="59">
        <f t="shared" si="22"/>
        <v>2513.4896060250003</v>
      </c>
      <c r="CT38" s="59">
        <f t="shared" si="30"/>
        <v>1629.2134080537501</v>
      </c>
      <c r="CU38" s="59">
        <f t="shared" si="15"/>
        <v>884.27619797125021</v>
      </c>
      <c r="CV38" s="59">
        <f t="shared" si="16"/>
        <v>880</v>
      </c>
      <c r="CW38" s="136">
        <f t="shared" si="17"/>
        <v>0</v>
      </c>
      <c r="CY38" s="63">
        <f t="shared" si="18"/>
        <v>1972.9861979712502</v>
      </c>
      <c r="DA38" s="182">
        <f t="shared" si="19"/>
        <v>2766.7396060250003</v>
      </c>
    </row>
    <row r="39" spans="1:105" ht="23.25" x14ac:dyDescent="0.35">
      <c r="B39">
        <v>1710.4592</v>
      </c>
      <c r="C39">
        <v>36</v>
      </c>
      <c r="D39" s="33" t="s">
        <v>111</v>
      </c>
      <c r="E39" s="28">
        <v>653.4</v>
      </c>
      <c r="F39" s="29"/>
      <c r="G39" s="27"/>
      <c r="H39" s="27"/>
      <c r="I39" s="27"/>
      <c r="J39" s="27"/>
      <c r="K39" s="129">
        <f>'مارس 2022'!K39*107%</f>
        <v>1958.3047380800001</v>
      </c>
      <c r="L39" s="27"/>
      <c r="M39" s="31"/>
      <c r="N39" s="27">
        <v>0</v>
      </c>
      <c r="O39" s="27"/>
      <c r="P39" s="22">
        <f t="shared" si="4"/>
        <v>293.745710712</v>
      </c>
      <c r="Q39" s="22">
        <v>0</v>
      </c>
      <c r="R39" s="27"/>
      <c r="S39" s="30"/>
      <c r="T39" s="30"/>
      <c r="U39" s="30">
        <v>79.33</v>
      </c>
      <c r="V39" s="30">
        <v>88.58</v>
      </c>
      <c r="W39" s="27">
        <v>105.81</v>
      </c>
      <c r="X39" s="27">
        <v>44.81</v>
      </c>
      <c r="Y39" s="27">
        <v>79.927999999999997</v>
      </c>
      <c r="Z39" s="22">
        <f t="shared" si="5"/>
        <v>102.62755199999999</v>
      </c>
      <c r="AA39" s="22">
        <f>'مارس 2022'!K39*8%</f>
        <v>146.41530752</v>
      </c>
      <c r="AB39" s="27">
        <v>190</v>
      </c>
      <c r="AC39" s="30">
        <v>10</v>
      </c>
      <c r="AD39" s="27"/>
      <c r="AE39" s="27"/>
      <c r="AF39" s="22">
        <v>10</v>
      </c>
      <c r="AG39" s="27">
        <v>0</v>
      </c>
      <c r="AH39" s="27"/>
      <c r="AI39" s="27"/>
      <c r="AJ39" s="27"/>
      <c r="AK39" s="27">
        <f t="shared" si="20"/>
        <v>3109.5513083119999</v>
      </c>
      <c r="AL39" s="16"/>
      <c r="AM39" s="16"/>
      <c r="AN39" s="16"/>
      <c r="AO39" s="16"/>
      <c r="AP39" s="16"/>
      <c r="AQ39" s="16"/>
      <c r="AR39" s="16"/>
      <c r="AS39" s="16"/>
      <c r="AT39" s="15">
        <v>20</v>
      </c>
      <c r="AU39" s="15"/>
      <c r="AV39" s="20">
        <v>385</v>
      </c>
      <c r="AW39" s="20"/>
      <c r="AX39" s="21">
        <v>3.4167000000000001</v>
      </c>
      <c r="AY39" s="21"/>
      <c r="AZ39" s="21"/>
      <c r="BA39" s="21">
        <v>0.5</v>
      </c>
      <c r="BB39" s="21">
        <v>3</v>
      </c>
      <c r="BC39" s="21"/>
      <c r="BD39" s="21">
        <v>0</v>
      </c>
      <c r="BE39" s="21"/>
      <c r="BF39" s="21"/>
      <c r="BG39" s="18" t="str">
        <f t="shared" si="26"/>
        <v>0</v>
      </c>
      <c r="BH39" s="18">
        <f t="shared" si="26"/>
        <v>0</v>
      </c>
      <c r="BI39" s="21"/>
      <c r="BJ39" s="21"/>
      <c r="BK39" s="21"/>
      <c r="BL39" s="21"/>
      <c r="BM39" s="21"/>
      <c r="BN39" s="21"/>
      <c r="BO39" s="21"/>
      <c r="BP39" s="21"/>
      <c r="BQ39" s="19">
        <f t="shared" si="31"/>
        <v>1.4079027988000001</v>
      </c>
      <c r="BR39" s="21">
        <v>3</v>
      </c>
      <c r="BS39" s="21"/>
      <c r="BT39" s="19">
        <f t="shared" si="7"/>
        <v>396.32460279880002</v>
      </c>
      <c r="BU39" s="35">
        <f t="shared" si="8"/>
        <v>2713.2267055131997</v>
      </c>
      <c r="BV39" s="39"/>
      <c r="BW39" s="38"/>
      <c r="BX39" s="38"/>
      <c r="BY39" s="37" t="str">
        <f t="shared" si="10"/>
        <v>0</v>
      </c>
      <c r="BZ39" s="39">
        <f t="shared" si="11"/>
        <v>0</v>
      </c>
      <c r="CA39" s="39"/>
      <c r="CB39" s="39">
        <f t="shared" si="24"/>
        <v>0</v>
      </c>
      <c r="CC39" s="39"/>
      <c r="CD39" s="39"/>
      <c r="CE39" s="34">
        <f t="shared" si="27"/>
        <v>0</v>
      </c>
      <c r="CF39" s="34"/>
      <c r="CG39" s="34"/>
      <c r="CH39" s="34"/>
      <c r="CI39" s="34">
        <f t="shared" si="28"/>
        <v>2713.2267055131997</v>
      </c>
      <c r="CJ39" s="43"/>
      <c r="CK39" s="133">
        <f t="shared" si="13"/>
        <v>0</v>
      </c>
      <c r="CL39" s="133">
        <f t="shared" si="14"/>
        <v>0</v>
      </c>
      <c r="CM39" s="44"/>
      <c r="CN39" s="44"/>
      <c r="CO39" s="40">
        <f t="shared" si="29"/>
        <v>2713.2267055131997</v>
      </c>
      <c r="CP39" s="1"/>
      <c r="CS39" s="59">
        <f t="shared" si="22"/>
        <v>2815.8313083120001</v>
      </c>
      <c r="CT39" s="59">
        <f t="shared" si="30"/>
        <v>1792.8079027988001</v>
      </c>
      <c r="CU39" s="59">
        <f t="shared" si="15"/>
        <v>1023.0234055132</v>
      </c>
      <c r="CV39" s="59">
        <f t="shared" si="16"/>
        <v>1020</v>
      </c>
      <c r="CW39" s="136">
        <f t="shared" si="17"/>
        <v>0</v>
      </c>
      <c r="CY39" s="63">
        <f t="shared" si="18"/>
        <v>2713.2267055131997</v>
      </c>
      <c r="DA39" s="182">
        <f t="shared" si="19"/>
        <v>3109.5513083119999</v>
      </c>
    </row>
    <row r="40" spans="1:105" s="11" customFormat="1" ht="23.25" x14ac:dyDescent="0.35">
      <c r="A40" s="11" t="s">
        <v>152</v>
      </c>
      <c r="B40" s="11">
        <v>1573.4564</v>
      </c>
      <c r="C40" s="11">
        <v>37</v>
      </c>
      <c r="D40" s="86" t="s">
        <v>112</v>
      </c>
      <c r="E40" s="87">
        <v>616.29999999999995</v>
      </c>
      <c r="F40" s="88" t="s">
        <v>152</v>
      </c>
      <c r="G40" s="89"/>
      <c r="H40" s="89"/>
      <c r="I40" s="89"/>
      <c r="J40" s="89"/>
      <c r="K40" s="129">
        <f>'مارس 2022'!K40*107%</f>
        <v>1801.4502323600004</v>
      </c>
      <c r="L40" s="89"/>
      <c r="M40" s="91"/>
      <c r="N40" s="89"/>
      <c r="O40" s="89"/>
      <c r="P40" s="92">
        <f t="shared" si="4"/>
        <v>270.21753485400006</v>
      </c>
      <c r="Q40" s="22">
        <v>0</v>
      </c>
      <c r="R40" s="89"/>
      <c r="S40" s="93"/>
      <c r="T40" s="93"/>
      <c r="U40" s="93">
        <v>80.67</v>
      </c>
      <c r="V40" s="93">
        <v>90.36</v>
      </c>
      <c r="W40" s="89">
        <v>97.36</v>
      </c>
      <c r="X40" s="89">
        <v>41.22</v>
      </c>
      <c r="Y40" s="89">
        <v>73.525999999999996</v>
      </c>
      <c r="Z40" s="92">
        <f t="shared" si="5"/>
        <v>94.407383999999993</v>
      </c>
      <c r="AA40" s="22">
        <f>'مارس 2022'!K40*8%</f>
        <v>134.68786784000002</v>
      </c>
      <c r="AB40" s="89">
        <v>200</v>
      </c>
      <c r="AC40" s="93">
        <v>10</v>
      </c>
      <c r="AD40" s="89"/>
      <c r="AE40" s="89"/>
      <c r="AF40" s="92">
        <v>10</v>
      </c>
      <c r="AG40" s="89"/>
      <c r="AH40" s="89"/>
      <c r="AI40" s="89"/>
      <c r="AJ40" s="89"/>
      <c r="AK40" s="89">
        <f t="shared" si="20"/>
        <v>2903.8990190540003</v>
      </c>
      <c r="AL40" s="94"/>
      <c r="AM40" s="94"/>
      <c r="AN40" s="94"/>
      <c r="AO40" s="94"/>
      <c r="AP40" s="94"/>
      <c r="AQ40" s="94"/>
      <c r="AR40" s="94"/>
      <c r="AS40" s="94"/>
      <c r="AT40" s="95">
        <v>14</v>
      </c>
      <c r="AU40" s="95"/>
      <c r="AV40" s="96">
        <v>352</v>
      </c>
      <c r="AW40" s="96"/>
      <c r="AX40" s="97">
        <v>0</v>
      </c>
      <c r="AY40" s="97"/>
      <c r="AZ40" s="97"/>
      <c r="BA40" s="21">
        <v>0.5</v>
      </c>
      <c r="BB40" s="21">
        <v>3</v>
      </c>
      <c r="BC40" s="97"/>
      <c r="BD40" s="97"/>
      <c r="BE40" s="97"/>
      <c r="BF40" s="97"/>
      <c r="BG40" s="98">
        <f t="shared" si="26"/>
        <v>60.048341078666681</v>
      </c>
      <c r="BH40" s="98">
        <f t="shared" si="26"/>
        <v>0</v>
      </c>
      <c r="BI40" s="97"/>
      <c r="BJ40" s="97"/>
      <c r="BK40" s="97"/>
      <c r="BL40" s="97"/>
      <c r="BM40" s="97"/>
      <c r="BN40" s="97"/>
      <c r="BO40" s="97"/>
      <c r="BP40" s="97"/>
      <c r="BQ40" s="19">
        <f t="shared" si="31"/>
        <v>1.3168407421000001</v>
      </c>
      <c r="BR40" s="97"/>
      <c r="BS40" s="97"/>
      <c r="BT40" s="99">
        <f t="shared" si="7"/>
        <v>416.86518182076668</v>
      </c>
      <c r="BU40" s="100">
        <f t="shared" si="8"/>
        <v>2487.0338372332335</v>
      </c>
      <c r="BV40" s="101"/>
      <c r="BW40" s="89"/>
      <c r="BX40" s="89"/>
      <c r="BY40" s="102" t="str">
        <f t="shared" si="10"/>
        <v>0</v>
      </c>
      <c r="BZ40" s="101">
        <f t="shared" si="11"/>
        <v>0</v>
      </c>
      <c r="CA40" s="101"/>
      <c r="CB40" s="101">
        <f t="shared" si="24"/>
        <v>0</v>
      </c>
      <c r="CC40" s="101"/>
      <c r="CD40" s="101"/>
      <c r="CE40" s="101">
        <f t="shared" si="27"/>
        <v>0</v>
      </c>
      <c r="CF40" s="101"/>
      <c r="CG40" s="101"/>
      <c r="CH40" s="101"/>
      <c r="CI40" s="101">
        <f t="shared" si="28"/>
        <v>2487.0338372332335</v>
      </c>
      <c r="CJ40" s="100"/>
      <c r="CK40" s="133">
        <f t="shared" si="13"/>
        <v>0</v>
      </c>
      <c r="CL40" s="133">
        <f t="shared" si="14"/>
        <v>0</v>
      </c>
      <c r="CM40" s="103"/>
      <c r="CN40" s="103"/>
      <c r="CO40" s="103">
        <f t="shared" si="29"/>
        <v>2487.0338372332335</v>
      </c>
      <c r="CP40" s="104"/>
      <c r="CS40" s="59">
        <f t="shared" si="22"/>
        <v>2615.509019054</v>
      </c>
      <c r="CT40" s="105">
        <f t="shared" si="30"/>
        <v>1779.6651818207667</v>
      </c>
      <c r="CU40" s="105">
        <f t="shared" si="15"/>
        <v>835.84383723323322</v>
      </c>
      <c r="CV40" s="105">
        <f t="shared" si="16"/>
        <v>830</v>
      </c>
      <c r="CW40" s="136">
        <f t="shared" si="17"/>
        <v>0</v>
      </c>
      <c r="CY40" s="107">
        <f t="shared" si="18"/>
        <v>2487.0338372332335</v>
      </c>
      <c r="DA40" s="182">
        <f t="shared" si="19"/>
        <v>2903.8990190540003</v>
      </c>
    </row>
    <row r="41" spans="1:105" s="11" customFormat="1" ht="23.25" x14ac:dyDescent="0.35">
      <c r="A41" s="11" t="s">
        <v>152</v>
      </c>
      <c r="B41" s="11">
        <v>1579.5233000000001</v>
      </c>
      <c r="C41" s="11">
        <v>38</v>
      </c>
      <c r="D41" s="86" t="s">
        <v>81</v>
      </c>
      <c r="E41" s="87">
        <v>632.79999999999995</v>
      </c>
      <c r="F41" s="88" t="s">
        <v>152</v>
      </c>
      <c r="G41" s="89"/>
      <c r="H41" s="89"/>
      <c r="I41" s="89"/>
      <c r="J41" s="89"/>
      <c r="K41" s="129">
        <f>'مارس 2022'!K41*107%</f>
        <v>1808.3962261700003</v>
      </c>
      <c r="L41" s="89"/>
      <c r="M41" s="91"/>
      <c r="N41" s="89"/>
      <c r="O41" s="89"/>
      <c r="P41" s="92">
        <f t="shared" si="4"/>
        <v>271.25943392550005</v>
      </c>
      <c r="Q41" s="22">
        <v>0</v>
      </c>
      <c r="R41" s="89"/>
      <c r="S41" s="93"/>
      <c r="T41" s="93"/>
      <c r="U41" s="93">
        <v>77.709999999999994</v>
      </c>
      <c r="V41" s="93">
        <v>86.7</v>
      </c>
      <c r="W41" s="89">
        <v>97.7</v>
      </c>
      <c r="X41" s="89">
        <v>41.38</v>
      </c>
      <c r="Y41" s="89">
        <v>73.8095</v>
      </c>
      <c r="Z41" s="92">
        <f t="shared" si="5"/>
        <v>94.771398000000005</v>
      </c>
      <c r="AA41" s="22">
        <f>'مارس 2022'!K41*8%</f>
        <v>135.20719448000003</v>
      </c>
      <c r="AB41" s="89">
        <v>200</v>
      </c>
      <c r="AC41" s="93">
        <v>10</v>
      </c>
      <c r="AD41" s="89"/>
      <c r="AE41" s="89"/>
      <c r="AF41" s="92">
        <v>10</v>
      </c>
      <c r="AG41" s="89"/>
      <c r="AH41" s="89"/>
      <c r="AI41" s="89"/>
      <c r="AJ41" s="89"/>
      <c r="AK41" s="89">
        <f t="shared" si="20"/>
        <v>2906.9337525755</v>
      </c>
      <c r="AL41" s="94"/>
      <c r="AM41" s="94"/>
      <c r="AN41" s="94"/>
      <c r="AO41" s="94"/>
      <c r="AP41" s="94"/>
      <c r="AQ41" s="94"/>
      <c r="AR41" s="94"/>
      <c r="AS41" s="94"/>
      <c r="AT41" s="95">
        <v>14</v>
      </c>
      <c r="AU41" s="95"/>
      <c r="AV41" s="96">
        <v>352</v>
      </c>
      <c r="AW41" s="96"/>
      <c r="AX41" s="97">
        <v>0</v>
      </c>
      <c r="AY41" s="97"/>
      <c r="AZ41" s="97"/>
      <c r="BA41" s="21">
        <v>0.5</v>
      </c>
      <c r="BB41" s="21">
        <v>3</v>
      </c>
      <c r="BC41" s="97"/>
      <c r="BD41" s="97"/>
      <c r="BE41" s="97"/>
      <c r="BF41" s="97"/>
      <c r="BG41" s="98">
        <f t="shared" si="26"/>
        <v>60.27987420566668</v>
      </c>
      <c r="BH41" s="98">
        <f t="shared" si="26"/>
        <v>0</v>
      </c>
      <c r="BI41" s="97"/>
      <c r="BJ41" s="97"/>
      <c r="BK41" s="97"/>
      <c r="BL41" s="97"/>
      <c r="BM41" s="97"/>
      <c r="BN41" s="97"/>
      <c r="BO41" s="97"/>
      <c r="BP41" s="97"/>
      <c r="BQ41" s="19">
        <f t="shared" si="31"/>
        <v>1.317837159325</v>
      </c>
      <c r="BR41" s="97"/>
      <c r="BS41" s="97"/>
      <c r="BT41" s="99">
        <f t="shared" si="7"/>
        <v>417.09771136499165</v>
      </c>
      <c r="BU41" s="100">
        <f t="shared" si="8"/>
        <v>2489.8360412105085</v>
      </c>
      <c r="BV41" s="101"/>
      <c r="BW41" s="89"/>
      <c r="BX41" s="89"/>
      <c r="BY41" s="102" t="str">
        <f t="shared" si="10"/>
        <v>0</v>
      </c>
      <c r="BZ41" s="101">
        <f t="shared" si="11"/>
        <v>0</v>
      </c>
      <c r="CA41" s="101"/>
      <c r="CB41" s="101">
        <f t="shared" si="24"/>
        <v>0</v>
      </c>
      <c r="CC41" s="101"/>
      <c r="CD41" s="101"/>
      <c r="CE41" s="101">
        <f t="shared" si="27"/>
        <v>0</v>
      </c>
      <c r="CF41" s="101"/>
      <c r="CG41" s="101"/>
      <c r="CH41" s="101"/>
      <c r="CI41" s="101">
        <f t="shared" si="28"/>
        <v>2489.8360412105085</v>
      </c>
      <c r="CJ41" s="100"/>
      <c r="CK41" s="133">
        <f t="shared" si="13"/>
        <v>0</v>
      </c>
      <c r="CL41" s="133">
        <f t="shared" si="14"/>
        <v>0</v>
      </c>
      <c r="CM41" s="103"/>
      <c r="CN41" s="103"/>
      <c r="CO41" s="103">
        <f t="shared" si="29"/>
        <v>2489.8360412105085</v>
      </c>
      <c r="CP41" s="104"/>
      <c r="CS41" s="59">
        <f t="shared" si="22"/>
        <v>2624.8237525755003</v>
      </c>
      <c r="CT41" s="105">
        <f t="shared" si="30"/>
        <v>1796.3977113649917</v>
      </c>
      <c r="CU41" s="105">
        <f t="shared" si="15"/>
        <v>828.42604121050863</v>
      </c>
      <c r="CV41" s="105">
        <f t="shared" si="16"/>
        <v>820</v>
      </c>
      <c r="CW41" s="136">
        <f t="shared" si="17"/>
        <v>0</v>
      </c>
      <c r="CY41" s="107">
        <f t="shared" si="18"/>
        <v>2489.8360412105085</v>
      </c>
      <c r="DA41" s="182">
        <f t="shared" si="19"/>
        <v>2906.9337525755</v>
      </c>
    </row>
    <row r="42" spans="1:105" ht="23.25" x14ac:dyDescent="0.35">
      <c r="B42">
        <v>1615.91</v>
      </c>
      <c r="C42">
        <v>39</v>
      </c>
      <c r="D42" s="33" t="s">
        <v>171</v>
      </c>
      <c r="E42" s="28">
        <v>611.49</v>
      </c>
      <c r="F42" s="29"/>
      <c r="G42" s="27"/>
      <c r="H42" s="27"/>
      <c r="I42" s="27"/>
      <c r="J42" s="27"/>
      <c r="K42" s="129">
        <f>'مارس 2022'!K42*107%</f>
        <v>1850.0553590000004</v>
      </c>
      <c r="L42" s="27"/>
      <c r="M42" s="31"/>
      <c r="N42" s="27">
        <v>0</v>
      </c>
      <c r="O42" s="27"/>
      <c r="P42" s="22">
        <f t="shared" si="4"/>
        <v>277.50830385000006</v>
      </c>
      <c r="Q42" s="22">
        <v>0</v>
      </c>
      <c r="R42" s="27"/>
      <c r="S42" s="30"/>
      <c r="T42" s="30"/>
      <c r="U42" s="30">
        <v>70.12</v>
      </c>
      <c r="V42" s="30">
        <v>78.28</v>
      </c>
      <c r="W42" s="27">
        <v>100.31</v>
      </c>
      <c r="X42" s="27">
        <v>42.34</v>
      </c>
      <c r="Y42" s="27">
        <v>75.512500000000003</v>
      </c>
      <c r="Z42" s="22">
        <f t="shared" si="5"/>
        <v>96.954599999999999</v>
      </c>
      <c r="AA42" s="22">
        <f>'مارس 2022'!K42*8%</f>
        <v>138.32189600000001</v>
      </c>
      <c r="AB42" s="27">
        <v>190</v>
      </c>
      <c r="AC42" s="30">
        <v>10</v>
      </c>
      <c r="AD42" s="27"/>
      <c r="AE42" s="27"/>
      <c r="AF42" s="22">
        <v>10</v>
      </c>
      <c r="AG42" s="27">
        <v>0</v>
      </c>
      <c r="AH42" s="27"/>
      <c r="AI42" s="27"/>
      <c r="AJ42" s="27"/>
      <c r="AK42" s="27">
        <f t="shared" si="20"/>
        <v>2939.4026588500005</v>
      </c>
      <c r="AL42" s="16"/>
      <c r="AM42" s="16"/>
      <c r="AN42" s="16"/>
      <c r="AO42" s="16"/>
      <c r="AP42" s="16"/>
      <c r="AQ42" s="16"/>
      <c r="AR42" s="16"/>
      <c r="AS42" s="16"/>
      <c r="AT42" s="15">
        <v>20</v>
      </c>
      <c r="AU42" s="15"/>
      <c r="AV42" s="20">
        <v>352</v>
      </c>
      <c r="AW42" s="20"/>
      <c r="AX42" s="21">
        <v>0</v>
      </c>
      <c r="AY42" s="21"/>
      <c r="AZ42" s="21"/>
      <c r="BA42" s="21">
        <v>0.5</v>
      </c>
      <c r="BB42" s="21">
        <v>3</v>
      </c>
      <c r="BC42" s="21"/>
      <c r="BD42" s="21">
        <v>0</v>
      </c>
      <c r="BE42" s="21"/>
      <c r="BF42" s="21"/>
      <c r="BG42" s="18" t="str">
        <f t="shared" si="26"/>
        <v>0</v>
      </c>
      <c r="BH42" s="18">
        <f t="shared" si="26"/>
        <v>0</v>
      </c>
      <c r="BI42" s="21"/>
      <c r="BJ42" s="21"/>
      <c r="BK42" s="21"/>
      <c r="BL42" s="21"/>
      <c r="BM42" s="21"/>
      <c r="BN42" s="21"/>
      <c r="BO42" s="21"/>
      <c r="BP42" s="21"/>
      <c r="BQ42" s="19">
        <f t="shared" si="31"/>
        <v>1.3309471775000001</v>
      </c>
      <c r="BR42" s="21">
        <v>3</v>
      </c>
      <c r="BS42" s="21"/>
      <c r="BT42" s="19">
        <f t="shared" si="7"/>
        <v>359.83094717749998</v>
      </c>
      <c r="BU42" s="35">
        <f t="shared" si="8"/>
        <v>2579.5717116725004</v>
      </c>
      <c r="BV42" s="39"/>
      <c r="BW42" s="38"/>
      <c r="BX42" s="38"/>
      <c r="BY42" s="37" t="str">
        <f t="shared" si="10"/>
        <v>0</v>
      </c>
      <c r="BZ42" s="39">
        <f t="shared" si="11"/>
        <v>0</v>
      </c>
      <c r="CA42" s="39"/>
      <c r="CB42" s="39">
        <f t="shared" si="24"/>
        <v>0</v>
      </c>
      <c r="CC42" s="39"/>
      <c r="CD42" s="39"/>
      <c r="CE42" s="34">
        <f t="shared" si="27"/>
        <v>0</v>
      </c>
      <c r="CF42" s="34"/>
      <c r="CG42" s="34"/>
      <c r="CH42" s="34"/>
      <c r="CI42" s="34">
        <f t="shared" si="28"/>
        <v>2579.5717116725004</v>
      </c>
      <c r="CJ42" s="43"/>
      <c r="CK42" s="133">
        <f t="shared" si="13"/>
        <v>0</v>
      </c>
      <c r="CL42" s="133">
        <f t="shared" si="14"/>
        <v>0</v>
      </c>
      <c r="CM42" s="44"/>
      <c r="CN42" s="44"/>
      <c r="CO42" s="40">
        <f t="shared" si="29"/>
        <v>2579.5717116725004</v>
      </c>
      <c r="CP42" s="1"/>
      <c r="CS42" s="59">
        <f t="shared" si="22"/>
        <v>2670.6926588500005</v>
      </c>
      <c r="CT42" s="59">
        <f t="shared" si="30"/>
        <v>1717.8209471774999</v>
      </c>
      <c r="CU42" s="59">
        <f t="shared" si="15"/>
        <v>952.87171167250062</v>
      </c>
      <c r="CV42" s="59">
        <f t="shared" si="16"/>
        <v>950</v>
      </c>
      <c r="CW42" s="136">
        <f t="shared" si="17"/>
        <v>0</v>
      </c>
      <c r="CY42" s="63">
        <f t="shared" si="18"/>
        <v>2579.5717116725004</v>
      </c>
      <c r="DA42" s="182">
        <f t="shared" si="19"/>
        <v>2939.4026588500005</v>
      </c>
    </row>
    <row r="43" spans="1:105" ht="23.25" x14ac:dyDescent="0.35">
      <c r="B43">
        <v>976.64250000000004</v>
      </c>
      <c r="C43">
        <v>40</v>
      </c>
      <c r="D43" s="33"/>
      <c r="E43" s="28"/>
      <c r="F43" s="29"/>
      <c r="G43" s="27"/>
      <c r="H43" s="27"/>
      <c r="I43" s="27"/>
      <c r="J43" s="27"/>
      <c r="K43" s="129">
        <f>'مارس 2022'!K43*107%</f>
        <v>0</v>
      </c>
      <c r="L43" s="27"/>
      <c r="M43" s="31"/>
      <c r="N43" s="27"/>
      <c r="O43" s="27"/>
      <c r="P43" s="22">
        <f t="shared" si="4"/>
        <v>0</v>
      </c>
      <c r="Q43" s="22"/>
      <c r="R43" s="27"/>
      <c r="S43" s="30"/>
      <c r="T43" s="30"/>
      <c r="U43" s="30"/>
      <c r="V43" s="30"/>
      <c r="W43" s="27"/>
      <c r="X43" s="27"/>
      <c r="Y43" s="27"/>
      <c r="Z43" s="22"/>
      <c r="AA43" s="22">
        <f>'مارس 2022'!K43*8%</f>
        <v>0</v>
      </c>
      <c r="AB43" s="27"/>
      <c r="AC43" s="30"/>
      <c r="AD43" s="27"/>
      <c r="AE43" s="27"/>
      <c r="AF43" s="22"/>
      <c r="AG43" s="27"/>
      <c r="AH43" s="27"/>
      <c r="AI43" s="27"/>
      <c r="AJ43" s="27"/>
      <c r="AK43" s="27">
        <f t="shared" si="20"/>
        <v>0</v>
      </c>
      <c r="AL43" s="16"/>
      <c r="AM43" s="16"/>
      <c r="AN43" s="16"/>
      <c r="AO43" s="16"/>
      <c r="AP43" s="16"/>
      <c r="AQ43" s="16"/>
      <c r="AR43" s="16"/>
      <c r="AS43" s="16"/>
      <c r="AT43" s="15"/>
      <c r="AU43" s="15"/>
      <c r="AV43" s="20">
        <v>0</v>
      </c>
      <c r="AW43" s="20"/>
      <c r="AX43" s="21"/>
      <c r="AY43" s="21"/>
      <c r="AZ43" s="21"/>
      <c r="BA43" s="21"/>
      <c r="BB43" s="21"/>
      <c r="BC43" s="21"/>
      <c r="BD43" s="21">
        <v>0</v>
      </c>
      <c r="BE43" s="21"/>
      <c r="BF43" s="21"/>
      <c r="BG43" s="18">
        <f t="shared" si="26"/>
        <v>0</v>
      </c>
      <c r="BH43" s="18">
        <f t="shared" si="26"/>
        <v>0</v>
      </c>
      <c r="BI43" s="21"/>
      <c r="BJ43" s="21"/>
      <c r="BK43" s="21"/>
      <c r="BL43" s="21"/>
      <c r="BM43" s="21"/>
      <c r="BN43" s="21"/>
      <c r="BO43" s="21"/>
      <c r="BP43" s="21"/>
      <c r="BQ43" s="19">
        <f t="shared" si="31"/>
        <v>0</v>
      </c>
      <c r="BR43" s="21"/>
      <c r="BS43" s="21"/>
      <c r="BT43" s="19">
        <f t="shared" si="7"/>
        <v>0</v>
      </c>
      <c r="BU43" s="35">
        <f t="shared" si="8"/>
        <v>0</v>
      </c>
      <c r="BV43" s="39"/>
      <c r="BW43" s="38"/>
      <c r="BX43" s="38"/>
      <c r="BY43" s="37" t="str">
        <f t="shared" si="10"/>
        <v>0</v>
      </c>
      <c r="BZ43" s="39">
        <f t="shared" si="11"/>
        <v>0</v>
      </c>
      <c r="CA43" s="39"/>
      <c r="CB43" s="39">
        <f t="shared" si="24"/>
        <v>0</v>
      </c>
      <c r="CC43" s="39"/>
      <c r="CD43" s="39"/>
      <c r="CE43" s="34">
        <f t="shared" si="27"/>
        <v>0</v>
      </c>
      <c r="CF43" s="34"/>
      <c r="CG43" s="34"/>
      <c r="CH43" s="34"/>
      <c r="CI43" s="34">
        <f t="shared" si="28"/>
        <v>0</v>
      </c>
      <c r="CJ43" s="43"/>
      <c r="CK43" s="133">
        <f t="shared" si="13"/>
        <v>0</v>
      </c>
      <c r="CL43" s="133">
        <f t="shared" si="14"/>
        <v>0</v>
      </c>
      <c r="CM43" s="44"/>
      <c r="CN43" s="44"/>
      <c r="CO43" s="40">
        <f t="shared" si="29"/>
        <v>0</v>
      </c>
      <c r="CP43" s="1"/>
      <c r="CS43" s="59">
        <f t="shared" si="22"/>
        <v>0</v>
      </c>
      <c r="CT43" s="59">
        <f t="shared" si="30"/>
        <v>750</v>
      </c>
      <c r="CU43" s="59">
        <f t="shared" si="15"/>
        <v>-750</v>
      </c>
      <c r="CV43" s="59">
        <f t="shared" si="16"/>
        <v>-750</v>
      </c>
      <c r="CW43" s="136">
        <f t="shared" si="17"/>
        <v>0</v>
      </c>
      <c r="CY43" s="63">
        <f t="shared" si="18"/>
        <v>0</v>
      </c>
      <c r="DA43" s="182">
        <f t="shared" si="19"/>
        <v>0</v>
      </c>
    </row>
    <row r="44" spans="1:105" ht="23.25" x14ac:dyDescent="0.35">
      <c r="C44">
        <v>41</v>
      </c>
      <c r="D44" s="33"/>
      <c r="E44" s="28"/>
      <c r="F44" s="29"/>
      <c r="G44" s="27"/>
      <c r="H44" s="27"/>
      <c r="I44" s="27"/>
      <c r="J44" s="27"/>
      <c r="K44" s="129">
        <f>'مارس 2022'!K44*107%</f>
        <v>0</v>
      </c>
      <c r="L44" s="27"/>
      <c r="M44" s="31"/>
      <c r="N44" s="27"/>
      <c r="O44" s="27"/>
      <c r="P44" s="22"/>
      <c r="Q44" s="22"/>
      <c r="R44" s="27"/>
      <c r="S44" s="30"/>
      <c r="T44" s="30"/>
      <c r="U44" s="30"/>
      <c r="V44" s="30"/>
      <c r="W44" s="27"/>
      <c r="X44" s="27"/>
      <c r="Y44" s="27"/>
      <c r="Z44" s="22">
        <f>B44*6%</f>
        <v>0</v>
      </c>
      <c r="AA44" s="22">
        <f>'مارس 2022'!K44*8%</f>
        <v>0</v>
      </c>
      <c r="AB44" s="27"/>
      <c r="AC44" s="30"/>
      <c r="AD44" s="27"/>
      <c r="AE44" s="27"/>
      <c r="AF44" s="27"/>
      <c r="AG44" s="27"/>
      <c r="AH44" s="27"/>
      <c r="AI44" s="27"/>
      <c r="AJ44" s="27"/>
      <c r="AK44" s="27"/>
      <c r="AL44" s="16"/>
      <c r="AM44" s="16"/>
      <c r="AN44" s="16"/>
      <c r="AO44" s="16"/>
      <c r="AP44" s="16"/>
      <c r="AQ44" s="16"/>
      <c r="AR44" s="16"/>
      <c r="AS44" s="16"/>
      <c r="AT44" s="15"/>
      <c r="AU44" s="15"/>
      <c r="AV44" s="20"/>
      <c r="AW44" s="20"/>
      <c r="AX44" s="21"/>
      <c r="AY44" s="21"/>
      <c r="AZ44" s="21"/>
      <c r="BA44" s="21"/>
      <c r="BB44" s="21"/>
      <c r="BC44" s="21"/>
      <c r="BD44" s="21">
        <v>0</v>
      </c>
      <c r="BE44" s="21"/>
      <c r="BF44" s="21"/>
      <c r="BG44" s="18">
        <f t="shared" si="26"/>
        <v>0</v>
      </c>
      <c r="BH44" s="18">
        <f t="shared" si="26"/>
        <v>0</v>
      </c>
      <c r="BI44" s="21"/>
      <c r="BJ44" s="21"/>
      <c r="BK44" s="21"/>
      <c r="BL44" s="21"/>
      <c r="BM44" s="21"/>
      <c r="BN44" s="21"/>
      <c r="BO44" s="21"/>
      <c r="BP44" s="21"/>
      <c r="BQ44" s="19">
        <f t="shared" si="31"/>
        <v>0</v>
      </c>
      <c r="BR44" s="21"/>
      <c r="BS44" s="21"/>
      <c r="BT44" s="19">
        <f t="shared" si="7"/>
        <v>0</v>
      </c>
      <c r="BU44" s="35"/>
      <c r="BV44" s="39"/>
      <c r="BW44" s="38"/>
      <c r="BX44" s="38"/>
      <c r="BY44" s="37"/>
      <c r="BZ44" s="39"/>
      <c r="CA44" s="39"/>
      <c r="CB44" s="39">
        <f t="shared" si="24"/>
        <v>0</v>
      </c>
      <c r="CC44" s="39"/>
      <c r="CD44" s="39"/>
      <c r="CE44" s="34">
        <f t="shared" si="27"/>
        <v>0</v>
      </c>
      <c r="CF44" s="34"/>
      <c r="CG44" s="34"/>
      <c r="CH44" s="34"/>
      <c r="CI44" s="34"/>
      <c r="CJ44" s="43"/>
      <c r="CK44" s="133">
        <f t="shared" si="13"/>
        <v>0</v>
      </c>
      <c r="CL44" s="133">
        <f t="shared" si="14"/>
        <v>0</v>
      </c>
      <c r="CM44" s="44"/>
      <c r="CN44" s="44"/>
      <c r="CO44" s="40">
        <f t="shared" si="29"/>
        <v>0</v>
      </c>
      <c r="CP44" s="1"/>
      <c r="CS44" s="59">
        <f t="shared" si="22"/>
        <v>0</v>
      </c>
      <c r="CT44" s="59">
        <f t="shared" si="30"/>
        <v>750</v>
      </c>
      <c r="CU44" s="59">
        <f t="shared" si="15"/>
        <v>-750</v>
      </c>
      <c r="CV44" s="59">
        <f t="shared" si="16"/>
        <v>-750</v>
      </c>
      <c r="CW44" s="136">
        <f t="shared" si="17"/>
        <v>0</v>
      </c>
      <c r="CY44" s="63">
        <f t="shared" si="18"/>
        <v>0</v>
      </c>
      <c r="DA44" s="182">
        <f t="shared" si="19"/>
        <v>0</v>
      </c>
    </row>
    <row r="45" spans="1:105" ht="23.25" x14ac:dyDescent="0.35">
      <c r="C45">
        <v>42</v>
      </c>
      <c r="D45" s="33"/>
      <c r="E45" s="28"/>
      <c r="F45" s="29"/>
      <c r="G45" s="27"/>
      <c r="H45" s="27"/>
      <c r="I45" s="27"/>
      <c r="J45" s="27"/>
      <c r="K45" s="129">
        <f>'مارس 2022'!K45*107%</f>
        <v>0</v>
      </c>
      <c r="L45" s="27"/>
      <c r="M45" s="31"/>
      <c r="N45" s="27"/>
      <c r="O45" s="27"/>
      <c r="P45" s="22"/>
      <c r="Q45" s="22"/>
      <c r="R45" s="27"/>
      <c r="S45" s="30"/>
      <c r="T45" s="30"/>
      <c r="U45" s="30"/>
      <c r="V45" s="30"/>
      <c r="W45" s="27"/>
      <c r="X45" s="27"/>
      <c r="Y45" s="27"/>
      <c r="Z45" s="22">
        <f t="shared" si="5"/>
        <v>0</v>
      </c>
      <c r="AA45" s="22">
        <f>'مارس 2022'!K45*8%</f>
        <v>0</v>
      </c>
      <c r="AB45" s="27"/>
      <c r="AC45" s="30"/>
      <c r="AD45" s="27"/>
      <c r="AE45" s="27"/>
      <c r="AF45" s="27"/>
      <c r="AG45" s="27"/>
      <c r="AH45" s="27"/>
      <c r="AI45" s="27"/>
      <c r="AJ45" s="27"/>
      <c r="AK45" s="27"/>
      <c r="AL45" s="16"/>
      <c r="AM45" s="16"/>
      <c r="AN45" s="16"/>
      <c r="AO45" s="16"/>
      <c r="AP45" s="16"/>
      <c r="AQ45" s="16"/>
      <c r="AR45" s="16"/>
      <c r="AS45" s="16"/>
      <c r="AT45" s="15"/>
      <c r="AU45" s="15"/>
      <c r="AV45" s="20"/>
      <c r="AW45" s="20"/>
      <c r="AX45" s="21"/>
      <c r="AY45" s="21"/>
      <c r="AZ45" s="21"/>
      <c r="BA45" s="21"/>
      <c r="BB45" s="21"/>
      <c r="BC45" s="21"/>
      <c r="BD45" s="21">
        <v>0</v>
      </c>
      <c r="BE45" s="21"/>
      <c r="BF45" s="21"/>
      <c r="BG45" s="18">
        <f t="shared" si="26"/>
        <v>0</v>
      </c>
      <c r="BH45" s="18">
        <f t="shared" si="26"/>
        <v>0</v>
      </c>
      <c r="BI45" s="21"/>
      <c r="BJ45" s="21"/>
      <c r="BK45" s="21"/>
      <c r="BL45" s="21"/>
      <c r="BM45" s="21"/>
      <c r="BN45" s="21"/>
      <c r="BO45" s="21"/>
      <c r="BP45" s="21"/>
      <c r="BQ45" s="19">
        <f t="shared" si="31"/>
        <v>0</v>
      </c>
      <c r="BR45" s="21"/>
      <c r="BS45" s="21"/>
      <c r="BT45" s="19">
        <f t="shared" si="7"/>
        <v>0</v>
      </c>
      <c r="BU45" s="35"/>
      <c r="BV45" s="39"/>
      <c r="BW45" s="38"/>
      <c r="BX45" s="38"/>
      <c r="BY45" s="37"/>
      <c r="BZ45" s="39"/>
      <c r="CA45" s="39"/>
      <c r="CB45" s="39">
        <f t="shared" si="24"/>
        <v>0</v>
      </c>
      <c r="CC45" s="39"/>
      <c r="CD45" s="39"/>
      <c r="CE45" s="34">
        <f t="shared" si="27"/>
        <v>0</v>
      </c>
      <c r="CF45" s="34"/>
      <c r="CG45" s="34"/>
      <c r="CH45" s="34"/>
      <c r="CI45" s="34"/>
      <c r="CJ45" s="43"/>
      <c r="CK45" s="133">
        <f t="shared" si="13"/>
        <v>0</v>
      </c>
      <c r="CL45" s="133">
        <f t="shared" si="14"/>
        <v>0</v>
      </c>
      <c r="CM45" s="44"/>
      <c r="CN45" s="44"/>
      <c r="CO45" s="40">
        <f t="shared" si="29"/>
        <v>0</v>
      </c>
      <c r="CP45" s="1"/>
      <c r="CS45" s="59">
        <f t="shared" si="22"/>
        <v>0</v>
      </c>
      <c r="CT45" s="59">
        <f t="shared" si="30"/>
        <v>750</v>
      </c>
      <c r="CU45" s="59">
        <f t="shared" si="15"/>
        <v>-750</v>
      </c>
      <c r="CV45" s="59">
        <f t="shared" si="16"/>
        <v>-750</v>
      </c>
      <c r="CW45" s="136">
        <f t="shared" si="17"/>
        <v>0</v>
      </c>
      <c r="CY45" s="63">
        <f t="shared" si="18"/>
        <v>0</v>
      </c>
      <c r="DA45" s="182">
        <f t="shared" si="19"/>
        <v>0</v>
      </c>
    </row>
  </sheetData>
  <mergeCells count="5">
    <mergeCell ref="E2:AK3"/>
    <mergeCell ref="AL2:AU3"/>
    <mergeCell ref="AV2:BT3"/>
    <mergeCell ref="BV2:CD3"/>
    <mergeCell ref="CS4:CW4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4:Q45"/>
  <sheetViews>
    <sheetView rightToLeft="1" topLeftCell="B4" workbookViewId="0">
      <selection activeCell="L6" sqref="L6"/>
    </sheetView>
  </sheetViews>
  <sheetFormatPr defaultRowHeight="20.25" x14ac:dyDescent="0.3"/>
  <cols>
    <col min="2" max="2" width="15" style="176" customWidth="1"/>
    <col min="4" max="4" width="27.75" bestFit="1" customWidth="1"/>
    <col min="5" max="7" width="13.875" bestFit="1" customWidth="1"/>
    <col min="8" max="8" width="14" bestFit="1" customWidth="1"/>
    <col min="9" max="11" width="16.5" customWidth="1"/>
    <col min="12" max="12" width="18.625" customWidth="1"/>
    <col min="13" max="13" width="27.75" bestFit="1" customWidth="1"/>
    <col min="14" max="14" width="16.125" customWidth="1"/>
    <col min="15" max="15" width="13.75" customWidth="1"/>
    <col min="16" max="16" width="17.375" customWidth="1"/>
    <col min="17" max="17" width="17.75" customWidth="1"/>
  </cols>
  <sheetData>
    <row r="4" spans="2:17" ht="30" customHeight="1" x14ac:dyDescent="0.35">
      <c r="D4" s="208" t="s">
        <v>139</v>
      </c>
      <c r="E4" s="209"/>
      <c r="F4" s="209"/>
      <c r="G4" s="209"/>
      <c r="H4" s="209"/>
      <c r="I4" s="209"/>
      <c r="J4" s="209"/>
      <c r="K4" s="210"/>
      <c r="M4" s="207" t="s">
        <v>182</v>
      </c>
      <c r="N4" s="207"/>
      <c r="O4" s="207"/>
      <c r="P4" s="207"/>
      <c r="Q4" s="207"/>
    </row>
    <row r="5" spans="2:17" ht="116.25" x14ac:dyDescent="0.35">
      <c r="B5" s="177" t="s">
        <v>177</v>
      </c>
      <c r="D5" s="171" t="s">
        <v>71</v>
      </c>
      <c r="E5" s="188" t="s">
        <v>140</v>
      </c>
      <c r="F5" s="188" t="s">
        <v>141</v>
      </c>
      <c r="G5" s="188" t="s">
        <v>142</v>
      </c>
      <c r="H5" s="188" t="s">
        <v>143</v>
      </c>
      <c r="I5" s="188" t="s">
        <v>144</v>
      </c>
      <c r="J5" s="188" t="s">
        <v>184</v>
      </c>
      <c r="K5" s="188" t="s">
        <v>185</v>
      </c>
      <c r="L5" s="172"/>
      <c r="M5" s="179" t="s">
        <v>71</v>
      </c>
      <c r="N5" s="180" t="s">
        <v>130</v>
      </c>
      <c r="O5" s="180" t="s">
        <v>178</v>
      </c>
      <c r="P5" s="180" t="s">
        <v>179</v>
      </c>
      <c r="Q5" s="180" t="s">
        <v>180</v>
      </c>
    </row>
    <row r="6" spans="2:17" ht="23.25" x14ac:dyDescent="0.35">
      <c r="B6" s="178">
        <f>'مارس 2022'!CI6+'ابريل 2022'!CJ6+'يوليو 2022'!CK6</f>
        <v>570.67883970000014</v>
      </c>
      <c r="D6" s="193" t="s">
        <v>87</v>
      </c>
      <c r="E6" s="194">
        <f>'يناير 2022'!CK6+'فبراير 2022'!CK6+'مارس 2022'!CQ6+'ابريل 2022'!CR6+'مايو 2022'!CS6+'يونيو 2022'!CS6+'يوليو 2022'!CS6+'أغسطس 2022'!CS6+'سبتمبر 2022'!CS6+'أكتوبر 2022'!CS6+'نوفمبر 2022'!CS6+'ديسمبر 2022'!CS6</f>
        <v>68332.841771767504</v>
      </c>
      <c r="F6" s="194">
        <f>'يناير 2022'!CL6+'فبراير 2022'!CL6+'مارس 2022'!CR6+'ابريل 2022'!CS6+'مايو 2022'!CT6+'يونيو 2022'!CT6+'يوليو 2022'!CT6+'أغسطس 2022'!CT6+'سبتمبر 2022'!CT6+'أكتوبر 2022'!CT6+'نوفمبر 2022'!CT6+'ديسمبر 2022'!CT6</f>
        <v>24760.662416547668</v>
      </c>
      <c r="G6" s="194">
        <f>E6-F6</f>
        <v>43572.179355219836</v>
      </c>
      <c r="H6" s="195">
        <f>TRUNC(G6,-1)</f>
        <v>43570</v>
      </c>
      <c r="I6" s="196">
        <f>IF(AND(H6&gt;15000,H6&lt;30001),(H6-15000)*2.5%,IF(AND(H6&gt;30000,H6&lt;45001),(H6-30000)*10%+375,IF(AND(H6&gt;45000,H6&lt;60001),(H6-45000)*15%+375+1500,IF(AND(H6&gt;60000,H6&lt;200000),(H6-60000)*20%+375+1500+2250,"0"))))-B6</f>
        <v>1161.3211603</v>
      </c>
      <c r="J6" s="175">
        <f>SUM('يوليو 2022'!AX6+'أغسطس 2022'!AX6+'سبتمبر 2022'!AX6+'أكتوبر 2022'!AX6+'نوفمبر 2022'!AX6+'ديسمبر 2022'!AX6)</f>
        <v>852</v>
      </c>
      <c r="K6" s="175">
        <f>I6-J6</f>
        <v>309.32116029999997</v>
      </c>
      <c r="L6" s="172"/>
      <c r="M6" s="184" t="s">
        <v>87</v>
      </c>
      <c r="N6" s="186">
        <f>'يناير 2022'!CS6+'فبراير 2022'!CS6+'مارس 2022'!CY6+'ابريل 2022'!CZ6+'مايو 2022'!DA6+'يونيو 2022'!DA6+'يوليو 2022'!DA6+'أغسطس 2022'!DA6+'سبتمبر 2022'!DA6+'أكتوبر 2022'!DA6+'نوفمبر 2022'!DA6+'ديسمبر 2022'!DA6</f>
        <v>71132.482932067505</v>
      </c>
      <c r="O6" s="187">
        <f>N6/12</f>
        <v>5927.7069110056254</v>
      </c>
      <c r="P6" s="183">
        <f t="shared" ref="P6:P45" si="0">CEILING(O6,100)</f>
        <v>6000</v>
      </c>
      <c r="Q6" s="187">
        <f>P6*11%</f>
        <v>660</v>
      </c>
    </row>
    <row r="7" spans="2:17" ht="23.25" x14ac:dyDescent="0.35">
      <c r="B7" s="178">
        <f>'مارس 2022'!CI7+'ابريل 2022'!CJ7+'يوليو 2022'!CK7</f>
        <v>585.94951590000016</v>
      </c>
      <c r="D7" s="173" t="s">
        <v>78</v>
      </c>
      <c r="E7" s="189">
        <f>'يناير 2022'!CK7+'فبراير 2022'!CK7+'مارس 2022'!CQ7+'ابريل 2022'!CR7+'مايو 2022'!CS7+'يونيو 2022'!CS7+'يوليو 2022'!CS7+'أغسطس 2022'!CS7+'سبتمبر 2022'!CS7+'أكتوبر 2022'!CS7+'نوفمبر 2022'!CS7+'ديسمبر 2022'!CS7</f>
        <v>70100.37891182251</v>
      </c>
      <c r="F7" s="189">
        <f>'يناير 2022'!CL7+'فبراير 2022'!CL7+'مارس 2022'!CR7+'ابريل 2022'!CS7+'مايو 2022'!CT7+'يونيو 2022'!CT7+'يوليو 2022'!CT7+'أغسطس 2022'!CT7+'سبتمبر 2022'!CT7+'أكتوبر 2022'!CT7+'نوفمبر 2022'!CT7+'ديسمبر 2022'!CT7</f>
        <v>25353.242618854863</v>
      </c>
      <c r="G7" s="189">
        <f t="shared" ref="G7:G45" si="1">E7-F7</f>
        <v>44747.136292967647</v>
      </c>
      <c r="H7" s="190">
        <f t="shared" ref="H7:H45" si="2">TRUNC(G7,-1)</f>
        <v>44740</v>
      </c>
      <c r="I7" s="175">
        <f t="shared" ref="I7:I45" si="3">IF(AND(H7&gt;15000,H7&lt;30001),(H7-15000)*2.5%,IF(AND(H7&gt;30000,H7&lt;45001),(H7-30000)*10%+375,IF(AND(H7&gt;45000,H7&lt;60001),(H7-45000)*15%+375+1500,IF(AND(H7&gt;60000,H7&lt;200000),(H7-60000)*20%+375+1500+2250,"0"))))-B7</f>
        <v>1263.0504840999997</v>
      </c>
      <c r="J7" s="175">
        <f>SUM('يوليو 2022'!AX7+'أغسطس 2022'!AX7+'سبتمبر 2022'!AX7+'أكتوبر 2022'!AX7+'نوفمبر 2022'!AX7+'ديسمبر 2022'!AX7)</f>
        <v>835.8</v>
      </c>
      <c r="K7" s="175">
        <f t="shared" ref="K7:K45" si="4">I7-J7</f>
        <v>427.25048409999977</v>
      </c>
      <c r="L7" s="172"/>
      <c r="M7" s="184" t="s">
        <v>78</v>
      </c>
      <c r="N7" s="186">
        <f>'يناير 2022'!CS7+'فبراير 2022'!CS7+'مارس 2022'!CY7+'ابريل 2022'!CZ7+'مايو 2022'!DA7+'يونيو 2022'!DA7+'يوليو 2022'!DA7+'أغسطس 2022'!DA7+'سبتمبر 2022'!DA7+'أكتوبر 2022'!DA7+'نوفمبر 2022'!DA7+'ديسمبر 2022'!DA7</f>
        <v>73013.98939592253</v>
      </c>
      <c r="O7" s="187">
        <f t="shared" ref="O7:O45" si="5">N7/12</f>
        <v>6084.4991163268778</v>
      </c>
      <c r="P7" s="183">
        <f t="shared" si="0"/>
        <v>6100</v>
      </c>
      <c r="Q7" s="187">
        <f t="shared" ref="Q7:Q45" si="6">P7*11%</f>
        <v>671</v>
      </c>
    </row>
    <row r="8" spans="2:17" ht="23.25" x14ac:dyDescent="0.35">
      <c r="B8" s="178">
        <f>'مارس 2022'!CI8+'ابريل 2022'!CJ8+'يوليو 2022'!CK8</f>
        <v>0</v>
      </c>
      <c r="D8" s="173" t="s">
        <v>76</v>
      </c>
      <c r="E8" s="189">
        <f>'يناير 2022'!CK8+'فبراير 2022'!CK8+'مارس 2022'!CQ8+'ابريل 2022'!CR8+'مايو 2022'!CS8+'يونيو 2022'!CS8+'يوليو 2022'!CS8+'أغسطس 2022'!CS8+'سبتمبر 2022'!CS8+'أكتوبر 2022'!CS8+'نوفمبر 2022'!CS8+'ديسمبر 2022'!CS8</f>
        <v>29973.443975537502</v>
      </c>
      <c r="F8" s="189">
        <f>'يناير 2022'!CL8+'فبراير 2022'!CL8+'مارس 2022'!CR8+'ابريل 2022'!CS8+'مايو 2022'!CT8+'يونيو 2022'!CT8+'يوليو 2022'!CT8+'أغسطس 2022'!CT8+'سبتمبر 2022'!CT8+'أكتوبر 2022'!CT8+'نوفمبر 2022'!CT8+'ديسمبر 2022'!CT8</f>
        <v>18158.321708681957</v>
      </c>
      <c r="G8" s="189">
        <f t="shared" si="1"/>
        <v>11815.122266855546</v>
      </c>
      <c r="H8" s="190">
        <f t="shared" si="2"/>
        <v>11810</v>
      </c>
      <c r="I8" s="175">
        <f t="shared" si="3"/>
        <v>0</v>
      </c>
      <c r="J8" s="175">
        <f>SUM('يوليو 2022'!AX8+'أغسطس 2022'!AX8+'سبتمبر 2022'!AX8+'أكتوبر 2022'!AX8+'نوفمبر 2022'!AX8+'ديسمبر 2022'!AX8)</f>
        <v>0</v>
      </c>
      <c r="K8" s="175">
        <f t="shared" si="4"/>
        <v>0</v>
      </c>
      <c r="L8" s="172"/>
      <c r="M8" s="184" t="s">
        <v>76</v>
      </c>
      <c r="N8" s="186">
        <f>'يناير 2022'!CS8+'فبراير 2022'!CS8+'مارس 2022'!CY8+'ابريل 2022'!CZ8+'مايو 2022'!DA8+'يونيو 2022'!DA8+'يوليو 2022'!DA8+'أغسطس 2022'!DA8+'سبتمبر 2022'!DA8+'أكتوبر 2022'!DA8+'نوفمبر 2022'!DA8+'ديسمبر 2022'!DA8</f>
        <v>32878.723975537512</v>
      </c>
      <c r="O8" s="187">
        <f t="shared" si="5"/>
        <v>2739.8936646281259</v>
      </c>
      <c r="P8" s="183">
        <f t="shared" si="0"/>
        <v>2800</v>
      </c>
      <c r="Q8" s="187">
        <f t="shared" si="6"/>
        <v>308</v>
      </c>
    </row>
    <row r="9" spans="2:17" ht="23.25" x14ac:dyDescent="0.35">
      <c r="B9" s="178">
        <f>'مارس 2022'!CI9+'ابريل 2022'!CJ9+'يوليو 2022'!CK9</f>
        <v>0</v>
      </c>
      <c r="D9" s="173" t="s">
        <v>88</v>
      </c>
      <c r="E9" s="189">
        <f>'يناير 2022'!CK9+'فبراير 2022'!CK9+'مارس 2022'!CQ9+'ابريل 2022'!CR9+'مايو 2022'!CS9+'يونيو 2022'!CS9+'يوليو 2022'!CS9+'أغسطس 2022'!CS9+'سبتمبر 2022'!CS9+'أكتوبر 2022'!CS9+'نوفمبر 2022'!CS9+'ديسمبر 2022'!CS9</f>
        <v>13580.285744700001</v>
      </c>
      <c r="F9" s="189">
        <f>'يناير 2022'!CL9+'فبراير 2022'!CL9+'مارس 2022'!CR9+'ابريل 2022'!CS9+'مايو 2022'!CT9+'يونيو 2022'!CT9+'يوليو 2022'!CT9+'أغسطس 2022'!CT9+'سبتمبر 2022'!CT9+'أكتوبر 2022'!CT9+'نوفمبر 2022'!CT9+'ديسمبر 2022'!CT9</f>
        <v>7418.0704481500006</v>
      </c>
      <c r="G9" s="189">
        <f t="shared" si="1"/>
        <v>6162.2152965499999</v>
      </c>
      <c r="H9" s="190">
        <f t="shared" si="2"/>
        <v>6160</v>
      </c>
      <c r="I9" s="175">
        <f t="shared" si="3"/>
        <v>0</v>
      </c>
      <c r="J9" s="175">
        <f>SUM('يوليو 2022'!AX9+'أغسطس 2022'!AX9+'سبتمبر 2022'!AX9+'أكتوبر 2022'!AX9+'نوفمبر 2022'!AX9+'ديسمبر 2022'!AX9)</f>
        <v>0</v>
      </c>
      <c r="K9" s="175">
        <f t="shared" si="4"/>
        <v>0</v>
      </c>
      <c r="L9" s="172"/>
      <c r="M9" s="184" t="s">
        <v>88</v>
      </c>
      <c r="N9" s="186">
        <f>'يناير 2022'!CS9+'فبراير 2022'!CS9+'مارس 2022'!CY9+'ابريل 2022'!CZ9+'مايو 2022'!DA9+'يونيو 2022'!DA9+'يوليو 2022'!DA9+'أغسطس 2022'!DA9+'سبتمبر 2022'!DA9+'أكتوبر 2022'!DA9+'نوفمبر 2022'!DA9+'ديسمبر 2022'!DA9</f>
        <v>14513.325744700001</v>
      </c>
      <c r="O9" s="187">
        <f t="shared" si="5"/>
        <v>1209.4438120583334</v>
      </c>
      <c r="P9" s="183">
        <f t="shared" si="0"/>
        <v>1300</v>
      </c>
      <c r="Q9" s="187">
        <f t="shared" si="6"/>
        <v>143</v>
      </c>
    </row>
    <row r="10" spans="2:17" ht="23.25" x14ac:dyDescent="0.35">
      <c r="B10" s="178">
        <f>'مارس 2022'!CI10+'ابريل 2022'!CJ10+'يوليو 2022'!CK10</f>
        <v>493.20574650000015</v>
      </c>
      <c r="D10" s="173" t="s">
        <v>89</v>
      </c>
      <c r="E10" s="189">
        <f>'يناير 2022'!CK10+'فبراير 2022'!CK10+'مارس 2022'!CQ10+'ابريل 2022'!CR10+'مايو 2022'!CS10+'يونيو 2022'!CS10+'يوليو 2022'!CS10+'أغسطس 2022'!CS10+'سبتمبر 2022'!CS10+'أكتوبر 2022'!CS10+'نوفمبر 2022'!CS10+'ديسمبر 2022'!CS10</f>
        <v>56140.232448537521</v>
      </c>
      <c r="F10" s="189">
        <f>'يناير 2022'!CL10+'فبراير 2022'!CL10+'مارس 2022'!CR10+'ابريل 2022'!CS10+'مايو 2022'!CT10+'يونيو 2022'!CT10+'يوليو 2022'!CT10+'أغسطس 2022'!CT10+'سبتمبر 2022'!CT10+'أكتوبر 2022'!CT10+'نوفمبر 2022'!CT10+'ديسمبر 2022'!CT10</f>
        <v>24375.246101838373</v>
      </c>
      <c r="G10" s="189">
        <f t="shared" si="1"/>
        <v>31764.986346699148</v>
      </c>
      <c r="H10" s="190">
        <f t="shared" si="2"/>
        <v>31760</v>
      </c>
      <c r="I10" s="175">
        <f t="shared" si="3"/>
        <v>57.794253499999854</v>
      </c>
      <c r="J10" s="175">
        <f>SUM('يوليو 2022'!AX10+'أغسطس 2022'!AX10+'سبتمبر 2022'!AX10+'أكتوبر 2022'!AX10+'نوفمبر 2022'!AX10+'ديسمبر 2022'!AX10)</f>
        <v>240.66666666666666</v>
      </c>
      <c r="K10" s="175">
        <f t="shared" si="4"/>
        <v>-182.8724131666668</v>
      </c>
      <c r="L10" s="172"/>
      <c r="M10" s="184" t="s">
        <v>89</v>
      </c>
      <c r="N10" s="186">
        <f>'يناير 2022'!CS10+'فبراير 2022'!CS10+'مارس 2022'!CY10+'ابريل 2022'!CZ10+'مايو 2022'!DA10+'يونيو 2022'!DA10+'يوليو 2022'!DA10+'أغسطس 2022'!DA10+'سبتمبر 2022'!DA10+'أكتوبر 2022'!DA10+'نوفمبر 2022'!DA10+'ديسمبر 2022'!DA10</f>
        <v>58819.346702037517</v>
      </c>
      <c r="O10" s="187">
        <f t="shared" si="5"/>
        <v>4901.6122251697934</v>
      </c>
      <c r="P10" s="183">
        <f t="shared" si="0"/>
        <v>5000</v>
      </c>
      <c r="Q10" s="187">
        <f t="shared" si="6"/>
        <v>550</v>
      </c>
    </row>
    <row r="11" spans="2:17" ht="23.25" x14ac:dyDescent="0.35">
      <c r="B11" s="178">
        <f>'مارس 2022'!CI11+'ابريل 2022'!CJ11+'يوليو 2022'!CK11</f>
        <v>621.7081776</v>
      </c>
      <c r="D11" s="173" t="s">
        <v>90</v>
      </c>
      <c r="E11" s="189">
        <f>'يناير 2022'!CK11+'فبراير 2022'!CK11+'مارس 2022'!CQ11+'ابريل 2022'!CR11+'مايو 2022'!CS11+'يونيو 2022'!CS11+'يوليو 2022'!CS11+'أغسطس 2022'!CS11+'سبتمبر 2022'!CS11+'أكتوبر 2022'!CS11+'نوفمبر 2022'!CS11+'ديسمبر 2022'!CS11</f>
        <v>74239.257005640015</v>
      </c>
      <c r="F11" s="189">
        <f>'يناير 2022'!CL11+'فبراير 2022'!CL11+'مارس 2022'!CR11+'ابريل 2022'!CS11+'مايو 2022'!CT11+'يونيو 2022'!CT11+'يوليو 2022'!CT11+'أغسطس 2022'!CT11+'سبتمبر 2022'!CT11+'أكتوبر 2022'!CT11+'نوفمبر 2022'!CT11+'ديسمبر 2022'!CT11</f>
        <v>24900.144152775611</v>
      </c>
      <c r="G11" s="189">
        <f t="shared" si="1"/>
        <v>49339.112852864404</v>
      </c>
      <c r="H11" s="190">
        <f t="shared" si="2"/>
        <v>49330</v>
      </c>
      <c r="I11" s="175">
        <f t="shared" si="3"/>
        <v>1902.7918224</v>
      </c>
      <c r="J11" s="175">
        <f>SUM('يوليو 2022'!AX11+'أغسطس 2022'!AX11+'سبتمبر 2022'!AX11+'أكتوبر 2022'!AX11+'نوفمبر 2022'!AX11+'ديسمبر 2022'!AX11)</f>
        <v>692.6400000000001</v>
      </c>
      <c r="K11" s="175">
        <f t="shared" si="4"/>
        <v>1210.1518223999999</v>
      </c>
      <c r="L11" s="172"/>
      <c r="M11" s="184" t="s">
        <v>90</v>
      </c>
      <c r="N11" s="186">
        <f>'يناير 2022'!CS11+'فبراير 2022'!CS11+'مارس 2022'!CY11+'ابريل 2022'!CZ11+'مايو 2022'!DA11+'يونيو 2022'!DA11+'يوليو 2022'!DA11+'أغسطس 2022'!DA11+'سبتمبر 2022'!DA11+'أكتوبر 2022'!DA11+'نوفمبر 2022'!DA11+'ديسمبر 2022'!DA11</f>
        <v>77581.388828040013</v>
      </c>
      <c r="O11" s="187">
        <f t="shared" si="5"/>
        <v>6465.1157356700014</v>
      </c>
      <c r="P11" s="183">
        <f t="shared" si="0"/>
        <v>6500</v>
      </c>
      <c r="Q11" s="187">
        <f t="shared" si="6"/>
        <v>715</v>
      </c>
    </row>
    <row r="12" spans="2:17" ht="23.25" x14ac:dyDescent="0.35">
      <c r="B12" s="178">
        <f>'مارس 2022'!CI12+'ابريل 2022'!CJ12+'يوليو 2022'!CK12</f>
        <v>594.50878830000011</v>
      </c>
      <c r="D12" s="173" t="s">
        <v>91</v>
      </c>
      <c r="E12" s="189">
        <f>'يناير 2022'!CK12+'فبراير 2022'!CK12+'مارس 2022'!CQ12+'ابريل 2022'!CR12+'مايو 2022'!CS12+'يونيو 2022'!CS12+'يوليو 2022'!CS12+'أغسطس 2022'!CS12+'سبتمبر 2022'!CS12+'أكتوبر 2022'!CS12+'نوفمبر 2022'!CS12+'ديسمبر 2022'!CS12</f>
        <v>71090.962679932491</v>
      </c>
      <c r="F12" s="189">
        <f>'يناير 2022'!CL12+'فبراير 2022'!CL12+'مارس 2022'!CR12+'ابريل 2022'!CS12+'مايو 2022'!CT12+'يونيو 2022'!CT12+'يوليو 2022'!CT12+'أغسطس 2022'!CT12+'سبتمبر 2022'!CT12+'أكتوبر 2022'!CT12+'نوفمبر 2022'!CT12+'ديسمبر 2022'!CT12</f>
        <v>25362.364048615345</v>
      </c>
      <c r="G12" s="189">
        <f t="shared" si="1"/>
        <v>45728.598631317145</v>
      </c>
      <c r="H12" s="190">
        <f t="shared" si="2"/>
        <v>45720</v>
      </c>
      <c r="I12" s="175">
        <f t="shared" si="3"/>
        <v>1388.4912116999999</v>
      </c>
      <c r="J12" s="175">
        <f>SUM('يوليو 2022'!AX12+'أغسطس 2022'!AX12+'سبتمبر 2022'!AX12+'أكتوبر 2022'!AX12+'نوفمبر 2022'!AX12+'ديسمبر 2022'!AX12)</f>
        <v>860.00000000000011</v>
      </c>
      <c r="K12" s="175">
        <f t="shared" si="4"/>
        <v>528.49121169999978</v>
      </c>
      <c r="L12" s="172"/>
      <c r="M12" s="184" t="s">
        <v>91</v>
      </c>
      <c r="N12" s="186">
        <f>'يناير 2022'!CS12+'فبراير 2022'!CS12+'مارس 2022'!CY12+'ابريل 2022'!CZ12+'مايو 2022'!DA12+'يونيو 2022'!DA12+'يوليو 2022'!DA12+'أغسطس 2022'!DA12+'سبتمبر 2022'!DA12+'أكتوبر 2022'!DA12+'نوفمبر 2022'!DA12+'ديسمبر 2022'!DA12</f>
        <v>74047.253891632514</v>
      </c>
      <c r="O12" s="187">
        <f t="shared" si="5"/>
        <v>6170.6044909693765</v>
      </c>
      <c r="P12" s="183">
        <f t="shared" si="0"/>
        <v>6200</v>
      </c>
      <c r="Q12" s="187">
        <f t="shared" si="6"/>
        <v>682</v>
      </c>
    </row>
    <row r="13" spans="2:17" ht="23.25" x14ac:dyDescent="0.35">
      <c r="B13" s="178">
        <f>'مارس 2022'!CI13+'ابريل 2022'!CJ13+'يوليو 2022'!CK13</f>
        <v>594.06914670000015</v>
      </c>
      <c r="D13" s="173" t="s">
        <v>92</v>
      </c>
      <c r="E13" s="189">
        <f>'يناير 2022'!CK13+'فبراير 2022'!CK13+'مارس 2022'!CQ13+'ابريل 2022'!CR13+'مايو 2022'!CS13+'يونيو 2022'!CS13+'يوليو 2022'!CS13+'أغسطس 2022'!CS13+'سبتمبر 2022'!CS13+'أكتوبر 2022'!CS13+'نوفمبر 2022'!CS13+'ديسمبر 2022'!CS13</f>
        <v>71040.147269692505</v>
      </c>
      <c r="F13" s="189">
        <f>'يناير 2022'!CL13+'فبراير 2022'!CL13+'مارس 2022'!CR13+'ابريل 2022'!CS13+'مايو 2022'!CT13+'يونيو 2022'!CT13+'يوليو 2022'!CT13+'أغسطس 2022'!CT13+'سبتمبر 2022'!CT13+'أكتوبر 2022'!CT13+'نوفمبر 2022'!CT13+'ديسمبر 2022'!CT13</f>
        <v>25038.365954359579</v>
      </c>
      <c r="G13" s="189">
        <f t="shared" si="1"/>
        <v>46001.781315332926</v>
      </c>
      <c r="H13" s="190">
        <f t="shared" si="2"/>
        <v>46000</v>
      </c>
      <c r="I13" s="175">
        <f t="shared" si="3"/>
        <v>1430.9308532999999</v>
      </c>
      <c r="J13" s="175">
        <f>SUM('يوليو 2022'!AX13+'أغسطس 2022'!AX13+'سبتمبر 2022'!AX13+'أكتوبر 2022'!AX13+'نوفمبر 2022'!AX13+'ديسمبر 2022'!AX13)</f>
        <v>675.55</v>
      </c>
      <c r="K13" s="175">
        <f t="shared" si="4"/>
        <v>755.3808532999999</v>
      </c>
      <c r="L13" s="172"/>
      <c r="M13" s="184" t="s">
        <v>92</v>
      </c>
      <c r="N13" s="186">
        <f>'يناير 2022'!CS13+'فبراير 2022'!CS13+'مارس 2022'!CY13+'ابريل 2022'!CZ13+'مايو 2022'!DA13+'يونيو 2022'!DA13+'يوليو 2022'!DA13+'أغسطس 2022'!DA13+'سبتمبر 2022'!DA13+'أكتوبر 2022'!DA13+'نوفمبر 2022'!DA13+'ديسمبر 2022'!DA13</f>
        <v>74062.638122992517</v>
      </c>
      <c r="O13" s="187">
        <f t="shared" si="5"/>
        <v>6171.8865102493764</v>
      </c>
      <c r="P13" s="183">
        <f t="shared" si="0"/>
        <v>6200</v>
      </c>
      <c r="Q13" s="187">
        <f t="shared" si="6"/>
        <v>682</v>
      </c>
    </row>
    <row r="14" spans="2:17" ht="23.25" x14ac:dyDescent="0.35">
      <c r="B14" s="178">
        <f>'مارس 2022'!CI14+'ابريل 2022'!CJ14+'يوليو 2022'!CK14</f>
        <v>564.90854370000011</v>
      </c>
      <c r="D14" s="173" t="s">
        <v>77</v>
      </c>
      <c r="E14" s="189">
        <f>'يناير 2022'!CK14+'فبراير 2022'!CK14+'مارس 2022'!CQ14+'ابريل 2022'!CR14+'مايو 2022'!CS14+'يونيو 2022'!CS14+'يوليو 2022'!CS14+'أغسطس 2022'!CS14+'سبتمبر 2022'!CS14+'أكتوبر 2022'!CS14+'نوفمبر 2022'!CS14+'ديسمبر 2022'!CS14</f>
        <v>67664.974512367509</v>
      </c>
      <c r="F14" s="189">
        <f>'يناير 2022'!CL14+'فبراير 2022'!CL14+'مارس 2022'!CR14+'ابريل 2022'!CS14+'مايو 2022'!CT14+'يونيو 2022'!CT14+'يوليو 2022'!CT14+'أغسطس 2022'!CT14+'سبتمبر 2022'!CT14+'أكتوبر 2022'!CT14+'نوفمبر 2022'!CT14+'ديسمبر 2022'!CT14</f>
        <v>24738.833869727328</v>
      </c>
      <c r="G14" s="189">
        <f t="shared" si="1"/>
        <v>42926.140642640181</v>
      </c>
      <c r="H14" s="190">
        <f t="shared" si="2"/>
        <v>42920</v>
      </c>
      <c r="I14" s="175">
        <f t="shared" si="3"/>
        <v>1102.0914562999999</v>
      </c>
      <c r="J14" s="175">
        <f>SUM('يوليو 2022'!AX14+'أغسطس 2022'!AX14+'سبتمبر 2022'!AX14+'أكتوبر 2022'!AX14+'نوفمبر 2022'!AX14+'ديسمبر 2022'!AX14)</f>
        <v>787.84799999999973</v>
      </c>
      <c r="K14" s="175">
        <f t="shared" si="4"/>
        <v>314.24345630000016</v>
      </c>
      <c r="L14" s="172"/>
      <c r="M14" s="184" t="s">
        <v>77</v>
      </c>
      <c r="N14" s="186">
        <f>'يناير 2022'!CS14+'فبراير 2022'!CS14+'مارس 2022'!CY14+'ابريل 2022'!CZ14+'مايو 2022'!DA14+'يونيو 2022'!DA14+'يوليو 2022'!DA14+'أغسطس 2022'!DA14+'سبتمبر 2022'!DA14+'أكتوبر 2022'!DA14+'نوفمبر 2022'!DA14+'ديسمبر 2022'!DA14</f>
        <v>70554.505968667494</v>
      </c>
      <c r="O14" s="187">
        <f t="shared" si="5"/>
        <v>5879.5421640556242</v>
      </c>
      <c r="P14" s="183">
        <f t="shared" si="0"/>
        <v>5900</v>
      </c>
      <c r="Q14" s="187">
        <f t="shared" si="6"/>
        <v>649</v>
      </c>
    </row>
    <row r="15" spans="2:17" ht="23.25" x14ac:dyDescent="0.35">
      <c r="B15" s="178">
        <f>'مارس 2022'!CI15+'ابريل 2022'!CJ15+'يوليو 2022'!CK15</f>
        <v>528.93349590000003</v>
      </c>
      <c r="D15" s="173" t="s">
        <v>93</v>
      </c>
      <c r="E15" s="189">
        <f>'يناير 2022'!CK15+'فبراير 2022'!CK15+'مارس 2022'!CQ15+'ابريل 2022'!CR15+'مايو 2022'!CS15+'يونيو 2022'!CS15+'يوليو 2022'!CS15+'أغسطس 2022'!CS15+'سبتمبر 2022'!CS15+'أكتوبر 2022'!CS15+'نوفمبر 2022'!CS15+'ديسمبر 2022'!CS15</f>
        <v>63208.38289632251</v>
      </c>
      <c r="F15" s="189">
        <f>'يناير 2022'!CL15+'فبراير 2022'!CL15+'مارس 2022'!CR15+'ابريل 2022'!CS15+'مايو 2022'!CT15+'يونيو 2022'!CT15+'يوليو 2022'!CT15+'أغسطس 2022'!CT15+'سبتمبر 2022'!CT15+'أكتوبر 2022'!CT15+'نوفمبر 2022'!CT15+'ديسمبر 2022'!CT15</f>
        <v>23974.625746268197</v>
      </c>
      <c r="G15" s="189">
        <f t="shared" si="1"/>
        <v>39233.757150054313</v>
      </c>
      <c r="H15" s="190">
        <f t="shared" si="2"/>
        <v>39230</v>
      </c>
      <c r="I15" s="175">
        <f t="shared" si="3"/>
        <v>769.06650409999997</v>
      </c>
      <c r="J15" s="175">
        <f>SUM('يوليو 2022'!AX15+'أغسطس 2022'!AX15+'سبتمبر 2022'!AX15+'أكتوبر 2022'!AX15+'نوفمبر 2022'!AX15+'ديسمبر 2022'!AX15)</f>
        <v>668</v>
      </c>
      <c r="K15" s="175">
        <f t="shared" si="4"/>
        <v>101.06650409999997</v>
      </c>
      <c r="L15" s="172"/>
      <c r="M15" s="184" t="s">
        <v>93</v>
      </c>
      <c r="N15" s="186">
        <f>'يناير 2022'!CS15+'فبراير 2022'!CS15+'مارس 2022'!CY15+'ابريل 2022'!CZ15+'مايو 2022'!DA15+'يونيو 2022'!DA15+'يوليو 2022'!DA15+'أغسطس 2022'!DA15+'سبتمبر 2022'!DA15+'أكتوبر 2022'!DA15+'نوفمبر 2022'!DA15+'ديسمبر 2022'!DA15</f>
        <v>66150.209400422493</v>
      </c>
      <c r="O15" s="187">
        <f t="shared" si="5"/>
        <v>5512.5174500352077</v>
      </c>
      <c r="P15" s="183">
        <f t="shared" si="0"/>
        <v>5600</v>
      </c>
      <c r="Q15" s="187">
        <f t="shared" si="6"/>
        <v>616</v>
      </c>
    </row>
    <row r="16" spans="2:17" ht="23.25" x14ac:dyDescent="0.35">
      <c r="B16" s="178">
        <f>'مارس 2022'!CI16+'ابريل 2022'!CJ16+'يوليو 2022'!CK16</f>
        <v>0</v>
      </c>
      <c r="D16" s="173" t="s">
        <v>94</v>
      </c>
      <c r="E16" s="189">
        <f>'يناير 2022'!CK16+'فبراير 2022'!CK16+'مارس 2022'!CQ16+'ابريل 2022'!CR16+'مايو 2022'!CS16+'يونيو 2022'!CS16+'يوليو 2022'!CS16+'أغسطس 2022'!CS16+'سبتمبر 2022'!CS16+'أكتوبر 2022'!CS16+'نوفمبر 2022'!CS16+'ديسمبر 2022'!CS16</f>
        <v>27680.185614105008</v>
      </c>
      <c r="F16" s="189">
        <f>'يناير 2022'!CL16+'فبراير 2022'!CL16+'مارس 2022'!CR16+'ابريل 2022'!CS16+'مايو 2022'!CT16+'يونيو 2022'!CT16+'يوليو 2022'!CT16+'أغسطس 2022'!CT16+'سبتمبر 2022'!CT16+'أكتوبر 2022'!CT16+'نوفمبر 2022'!CT16+'ديسمبر 2022'!CT16</f>
        <v>16495.772337307946</v>
      </c>
      <c r="G16" s="189">
        <f t="shared" si="1"/>
        <v>11184.413276797062</v>
      </c>
      <c r="H16" s="190">
        <f t="shared" si="2"/>
        <v>11180</v>
      </c>
      <c r="I16" s="175">
        <f t="shared" si="3"/>
        <v>0</v>
      </c>
      <c r="J16" s="175">
        <f>SUM('يوليو 2022'!AX16+'أغسطس 2022'!AX16+'سبتمبر 2022'!AX16+'أكتوبر 2022'!AX16+'نوفمبر 2022'!AX16+'ديسمبر 2022'!AX16)</f>
        <v>0</v>
      </c>
      <c r="K16" s="175">
        <f t="shared" si="4"/>
        <v>0</v>
      </c>
      <c r="L16" s="172"/>
      <c r="M16" s="184" t="s">
        <v>94</v>
      </c>
      <c r="N16" s="186">
        <f>'يناير 2022'!CS16+'فبراير 2022'!CS16+'مارس 2022'!CY16+'ابريل 2022'!CZ16+'مايو 2022'!DA16+'يونيو 2022'!DA16+'يوليو 2022'!DA16+'أغسطس 2022'!DA16+'سبتمبر 2022'!DA16+'أكتوبر 2022'!DA16+'نوفمبر 2022'!DA16+'ديسمبر 2022'!DA16</f>
        <v>29676.385614105002</v>
      </c>
      <c r="O16" s="187">
        <f t="shared" si="5"/>
        <v>2473.03213450875</v>
      </c>
      <c r="P16" s="183">
        <f t="shared" si="0"/>
        <v>2500</v>
      </c>
      <c r="Q16" s="187">
        <f t="shared" si="6"/>
        <v>275</v>
      </c>
    </row>
    <row r="17" spans="2:17" ht="23.25" x14ac:dyDescent="0.35">
      <c r="B17" s="178">
        <f>'مارس 2022'!CI17+'ابريل 2022'!CJ17+'يوليو 2022'!CK17</f>
        <v>517.45129380000003</v>
      </c>
      <c r="D17" s="173" t="s">
        <v>95</v>
      </c>
      <c r="E17" s="189">
        <f>'يناير 2022'!CK17+'فبراير 2022'!CK17+'مارس 2022'!CQ17+'ابريل 2022'!CR17+'مايو 2022'!CS17+'يونيو 2022'!CS17+'يوليو 2022'!CS17+'أغسطس 2022'!CS17+'سبتمبر 2022'!CS17+'أكتوبر 2022'!CS17+'نوفمبر 2022'!CS17+'ديسمبر 2022'!CS17</f>
        <v>62291.989486694991</v>
      </c>
      <c r="F17" s="189">
        <f>'يناير 2022'!CL17+'فبراير 2022'!CL17+'مارس 2022'!CR17+'ابريل 2022'!CS17+'مايو 2022'!CT17+'يونيو 2022'!CT17+'يوليو 2022'!CT17+'أغسطس 2022'!CT17+'سبتمبر 2022'!CT17+'أكتوبر 2022'!CT17+'نوفمبر 2022'!CT17+'ديسمبر 2022'!CT17</f>
        <v>23344.296120724055</v>
      </c>
      <c r="G17" s="189">
        <f t="shared" si="1"/>
        <v>38947.693365970932</v>
      </c>
      <c r="H17" s="190">
        <f t="shared" si="2"/>
        <v>38940</v>
      </c>
      <c r="I17" s="175">
        <f t="shared" si="3"/>
        <v>751.54870619999997</v>
      </c>
      <c r="J17" s="175">
        <f>SUM('يوليو 2022'!AX17+'أغسطس 2022'!AX17+'سبتمبر 2022'!AX17+'أكتوبر 2022'!AX17+'نوفمبر 2022'!AX17+'ديسمبر 2022'!AX17)</f>
        <v>446.66666666666669</v>
      </c>
      <c r="K17" s="175">
        <f t="shared" si="4"/>
        <v>304.88203953333328</v>
      </c>
      <c r="L17" s="172"/>
      <c r="M17" s="184" t="s">
        <v>95</v>
      </c>
      <c r="N17" s="186">
        <f>'يناير 2022'!CS17+'فبراير 2022'!CS17+'مارس 2022'!CY17+'ابريل 2022'!CZ17+'مايو 2022'!DA17+'يونيو 2022'!DA17+'يوليو 2022'!DA17+'أغسطس 2022'!DA17+'سبتمبر 2022'!DA17+'أكتوبر 2022'!DA17+'نوفمبر 2022'!DA17+'ديسمبر 2022'!DA17</f>
        <v>65176.778192895021</v>
      </c>
      <c r="O17" s="187">
        <f t="shared" si="5"/>
        <v>5431.3981827412517</v>
      </c>
      <c r="P17" s="183">
        <f t="shared" si="0"/>
        <v>5500</v>
      </c>
      <c r="Q17" s="187">
        <f t="shared" si="6"/>
        <v>605</v>
      </c>
    </row>
    <row r="18" spans="2:17" ht="23.25" x14ac:dyDescent="0.35">
      <c r="B18" s="178">
        <f>'مارس 2022'!CI18+'ابريل 2022'!CJ18+'يوليو 2022'!CK18</f>
        <v>705.58698630000015</v>
      </c>
      <c r="D18" s="173" t="s">
        <v>96</v>
      </c>
      <c r="E18" s="189">
        <f>'يناير 2022'!CK18+'فبراير 2022'!CK18+'مارس 2022'!CQ18+'ابريل 2022'!CR18+'مايو 2022'!CS18+'يونيو 2022'!CS18+'يوليو 2022'!CS18+'أغسطس 2022'!CS18+'سبتمبر 2022'!CS18+'أكتوبر 2022'!CS18+'نوفمبر 2022'!CS18+'ديسمبر 2022'!CS18</f>
        <v>83947.677423382513</v>
      </c>
      <c r="F18" s="189">
        <f>'يناير 2022'!CL18+'فبراير 2022'!CL18+'مارس 2022'!CR18+'ابريل 2022'!CS18+'مايو 2022'!CT18+'يونيو 2022'!CT18+'يوليو 2022'!CT18+'أغسطس 2022'!CT18+'سبتمبر 2022'!CT18+'أكتوبر 2022'!CT18+'نوفمبر 2022'!CT18+'ديسمبر 2022'!CT18</f>
        <v>28548.250338507845</v>
      </c>
      <c r="G18" s="189">
        <f t="shared" si="1"/>
        <v>55399.427084874667</v>
      </c>
      <c r="H18" s="190">
        <f t="shared" si="2"/>
        <v>55390</v>
      </c>
      <c r="I18" s="175">
        <f t="shared" si="3"/>
        <v>2727.9130136999997</v>
      </c>
      <c r="J18" s="175">
        <f>SUM('يوليو 2022'!AX18+'أغسطس 2022'!AX18+'سبتمبر 2022'!AX18+'أكتوبر 2022'!AX18+'نوفمبر 2022'!AX18+'ديسمبر 2022'!AX18)</f>
        <v>1133.4560000000004</v>
      </c>
      <c r="K18" s="175">
        <f t="shared" si="4"/>
        <v>1594.4570136999994</v>
      </c>
      <c r="L18" s="172"/>
      <c r="M18" s="184" t="s">
        <v>96</v>
      </c>
      <c r="N18" s="186">
        <f>'يناير 2022'!CS18+'فبراير 2022'!CS18+'مارس 2022'!CY18+'ابريل 2022'!CZ18+'مايو 2022'!DA18+'يونيو 2022'!DA18+'يوليو 2022'!DA18+'أغسطس 2022'!DA18+'سبتمبر 2022'!DA18+'أكتوبر 2022'!DA18+'نوفمبر 2022'!DA18+'ديسمبر 2022'!DA18</f>
        <v>87340.450437082531</v>
      </c>
      <c r="O18" s="187">
        <f t="shared" si="5"/>
        <v>7278.3708697568773</v>
      </c>
      <c r="P18" s="183">
        <f t="shared" si="0"/>
        <v>7300</v>
      </c>
      <c r="Q18" s="187">
        <f t="shared" si="6"/>
        <v>803</v>
      </c>
    </row>
    <row r="19" spans="2:17" ht="23.25" x14ac:dyDescent="0.35">
      <c r="B19" s="178">
        <f>'مارس 2022'!CI19+'ابريل 2022'!CJ19+'يوليو 2022'!CK19</f>
        <v>489.30736200000001</v>
      </c>
      <c r="D19" s="173" t="s">
        <v>97</v>
      </c>
      <c r="E19" s="189">
        <f>'يناير 2022'!CK19+'فبراير 2022'!CK19+'مارس 2022'!CQ19+'ابريل 2022'!CR19+'مايو 2022'!CS19+'يونيو 2022'!CS19+'يوليو 2022'!CS19+'أغسطس 2022'!CS19+'سبتمبر 2022'!CS19+'أكتوبر 2022'!CS19+'نوفمبر 2022'!CS19+'ديسمبر 2022'!CS19</f>
        <v>59034.574865549985</v>
      </c>
      <c r="F19" s="189">
        <f>'يناير 2022'!CL19+'فبراير 2022'!CL19+'مارس 2022'!CR19+'ابريل 2022'!CS19+'مايو 2022'!CT19+'يونيو 2022'!CT19+'يوليو 2022'!CT19+'أغسطس 2022'!CT19+'سبتمبر 2022'!CT19+'أكتوبر 2022'!CT19+'نوفمبر 2022'!CT19+'ديسمبر 2022'!CT19</f>
        <v>22736.890518934502</v>
      </c>
      <c r="G19" s="189">
        <f t="shared" si="1"/>
        <v>36297.684346615482</v>
      </c>
      <c r="H19" s="190">
        <f t="shared" si="2"/>
        <v>36290</v>
      </c>
      <c r="I19" s="175">
        <f t="shared" si="3"/>
        <v>514.69263799999999</v>
      </c>
      <c r="J19" s="175">
        <f>SUM('يوليو 2022'!AX19+'أغسطس 2022'!AX19+'سبتمبر 2022'!AX19+'أكتوبر 2022'!AX19+'نوفمبر 2022'!AX19+'ديسمبر 2022'!AX19)</f>
        <v>293.33333333333331</v>
      </c>
      <c r="K19" s="175">
        <f t="shared" si="4"/>
        <v>221.35930466666667</v>
      </c>
      <c r="L19" s="172"/>
      <c r="M19" s="184" t="s">
        <v>97</v>
      </c>
      <c r="N19" s="186">
        <f>'يناير 2022'!CS19+'فبراير 2022'!CS19+'مارس 2022'!CY19+'ابريل 2022'!CZ19+'مايو 2022'!DA19+'يونيو 2022'!DA19+'يوليو 2022'!DA19+'أغسطس 2022'!DA19+'سبتمبر 2022'!DA19+'أكتوبر 2022'!DA19+'نوفمبر 2022'!DA19+'ديسمبر 2022'!DA19</f>
        <v>61713.627503550015</v>
      </c>
      <c r="O19" s="187">
        <f t="shared" si="5"/>
        <v>5142.8022919625009</v>
      </c>
      <c r="P19" s="183">
        <f t="shared" si="0"/>
        <v>5200</v>
      </c>
      <c r="Q19" s="187">
        <f t="shared" si="6"/>
        <v>572</v>
      </c>
    </row>
    <row r="20" spans="2:17" ht="23.25" x14ac:dyDescent="0.35">
      <c r="B20" s="178">
        <f>'مارس 2022'!CI20+'ابريل 2022'!CJ20+'يوليو 2022'!CK20</f>
        <v>546.85919520000016</v>
      </c>
      <c r="D20" s="173" t="s">
        <v>98</v>
      </c>
      <c r="E20" s="189">
        <f>'يناير 2022'!CK20+'فبراير 2022'!CK20+'مارس 2022'!CQ20+'ابريل 2022'!CR20+'مايو 2022'!CS20+'يونيو 2022'!CS20+'يوليو 2022'!CS20+'أغسطس 2022'!CS20+'سبتمبر 2022'!CS20+'أكتوبر 2022'!CS20+'نوفمبر 2022'!CS20+'ديسمبر 2022'!CS20</f>
        <v>65575.903412280008</v>
      </c>
      <c r="F20" s="189">
        <f>'يناير 2022'!CL20+'فبراير 2022'!CL20+'مارس 2022'!CR20+'ابريل 2022'!CS20+'مايو 2022'!CT20+'يونيو 2022'!CT20+'يوليو 2022'!CT20+'أغسطس 2022'!CT20+'سبتمبر 2022'!CT20+'أكتوبر 2022'!CT20+'نوفمبر 2022'!CT20+'ديسمبر 2022'!CT20</f>
        <v>24153.773562665199</v>
      </c>
      <c r="G20" s="189">
        <f t="shared" si="1"/>
        <v>41422.129849614808</v>
      </c>
      <c r="H20" s="190">
        <f t="shared" si="2"/>
        <v>41420</v>
      </c>
      <c r="I20" s="175">
        <f t="shared" si="3"/>
        <v>970.14080479999984</v>
      </c>
      <c r="J20" s="175">
        <f>SUM('يوليو 2022'!AX20+'أغسطس 2022'!AX20+'سبتمبر 2022'!AX20+'أكتوبر 2022'!AX20+'نوفمبر 2022'!AX20+'ديسمبر 2022'!AX20)</f>
        <v>766.2</v>
      </c>
      <c r="K20" s="175">
        <f t="shared" si="4"/>
        <v>203.9408047999998</v>
      </c>
      <c r="L20" s="172"/>
      <c r="M20" s="184" t="s">
        <v>98</v>
      </c>
      <c r="N20" s="186">
        <f>'يناير 2022'!CS20+'فبراير 2022'!CS20+'مارس 2022'!CY20+'ابريل 2022'!CZ20+'مايو 2022'!DA20+'يونيو 2022'!DA20+'يوليو 2022'!DA20+'أغسطس 2022'!DA20+'سبتمبر 2022'!DA20+'أكتوبر 2022'!DA20+'نوفمبر 2022'!DA20+'ديسمبر 2022'!DA20</f>
        <v>68315.124217080025</v>
      </c>
      <c r="O20" s="187">
        <f t="shared" si="5"/>
        <v>5692.9270180900021</v>
      </c>
      <c r="P20" s="183">
        <f t="shared" si="0"/>
        <v>5700</v>
      </c>
      <c r="Q20" s="187">
        <f t="shared" si="6"/>
        <v>627</v>
      </c>
    </row>
    <row r="21" spans="2:17" ht="23.25" x14ac:dyDescent="0.35">
      <c r="B21" s="178">
        <f>'مارس 2022'!CI21+'ابريل 2022'!CJ21+'يوليو 2022'!CK21</f>
        <v>681.51660870000023</v>
      </c>
      <c r="D21" s="173" t="s">
        <v>99</v>
      </c>
      <c r="E21" s="189">
        <f>'يناير 2022'!CK21+'فبراير 2022'!CK21+'مارس 2022'!CQ21+'ابريل 2022'!CR21+'مايو 2022'!CS21+'يونيو 2022'!CS21+'يوليو 2022'!CS21+'أغسطس 2022'!CS21+'سبتمبر 2022'!CS21+'أكتوبر 2022'!CS21+'نوفمبر 2022'!CS21+'ديسمبر 2022'!CS21</f>
        <v>81161.723712742518</v>
      </c>
      <c r="F21" s="189">
        <f>'يناير 2022'!CL21+'فبراير 2022'!CL21+'مارس 2022'!CR21+'ابريل 2022'!CS21+'مايو 2022'!CT21+'يونيو 2022'!CT21+'يوليو 2022'!CT21+'أغسطس 2022'!CT21+'سبتمبر 2022'!CT21+'أكتوبر 2022'!CT21+'نوفمبر 2022'!CT21+'ديسمبر 2022'!CT21</f>
        <v>27871.620152019073</v>
      </c>
      <c r="G21" s="189">
        <f t="shared" si="1"/>
        <v>53290.103560723444</v>
      </c>
      <c r="H21" s="190">
        <f t="shared" si="2"/>
        <v>53290</v>
      </c>
      <c r="I21" s="175">
        <f t="shared" si="3"/>
        <v>2436.9833912999998</v>
      </c>
      <c r="J21" s="175">
        <f>SUM('يوليو 2022'!AX21+'أغسطس 2022'!AX21+'سبتمبر 2022'!AX21+'أكتوبر 2022'!AX21+'نوفمبر 2022'!AX21+'ديسمبر 2022'!AX21)</f>
        <v>970.75999999999988</v>
      </c>
      <c r="K21" s="175">
        <f t="shared" si="4"/>
        <v>1466.2233913</v>
      </c>
      <c r="L21" s="172"/>
      <c r="M21" s="184" t="s">
        <v>99</v>
      </c>
      <c r="N21" s="186">
        <f>'يناير 2022'!CS21+'فبراير 2022'!CS21+'مارس 2022'!CY21+'ابريل 2022'!CZ21+'مايو 2022'!DA21+'يونيو 2022'!DA21+'يوليو 2022'!DA21+'أغسطس 2022'!DA21+'سبتمبر 2022'!DA21+'أكتوبر 2022'!DA21+'نوفمبر 2022'!DA21+'ديسمبر 2022'!DA21</f>
        <v>84664.12710404252</v>
      </c>
      <c r="O21" s="187">
        <f t="shared" si="5"/>
        <v>7055.343925336877</v>
      </c>
      <c r="P21" s="183">
        <f t="shared" si="0"/>
        <v>7100</v>
      </c>
      <c r="Q21" s="187">
        <f t="shared" si="6"/>
        <v>781</v>
      </c>
    </row>
    <row r="22" spans="2:17" ht="23.25" x14ac:dyDescent="0.35">
      <c r="B22" s="178">
        <f>'مارس 2022'!CI22+'ابريل 2022'!CJ22+'يوليو 2022'!CK22</f>
        <v>683.18587290000005</v>
      </c>
      <c r="D22" s="173" t="s">
        <v>100</v>
      </c>
      <c r="E22" s="189">
        <f>'يناير 2022'!CK22+'فبراير 2022'!CK22+'مارس 2022'!CQ22+'ابريل 2022'!CR22+'مايو 2022'!CS22+'يونيو 2022'!CS22+'يوليو 2022'!CS22+'أغسطس 2022'!CS22+'سبتمبر 2022'!CS22+'أكتوبر 2022'!CS22+'نوفمبر 2022'!CS22+'ديسمبر 2022'!CS22</f>
        <v>81354.856598497514</v>
      </c>
      <c r="F22" s="189">
        <f>'يناير 2022'!CL22+'فبراير 2022'!CL22+'مارس 2022'!CR22+'ابريل 2022'!CS22+'مايو 2022'!CT22+'يونيو 2022'!CT22+'يوليو 2022'!CT22+'أغسطس 2022'!CT22+'سبتمبر 2022'!CT22+'أكتوبر 2022'!CT22+'نوفمبر 2022'!CT22+'ديسمبر 2022'!CT22</f>
        <v>27648.713674380524</v>
      </c>
      <c r="G22" s="189">
        <f t="shared" si="1"/>
        <v>53706.14292411699</v>
      </c>
      <c r="H22" s="190">
        <f t="shared" si="2"/>
        <v>53700</v>
      </c>
      <c r="I22" s="175">
        <f t="shared" si="3"/>
        <v>2496.8141271</v>
      </c>
      <c r="J22" s="175">
        <f>SUM('يوليو 2022'!AX22+'أغسطس 2022'!AX22+'سبتمبر 2022'!AX22+'أكتوبر 2022'!AX22+'نوفمبر 2022'!AX22+'ديسمبر 2022'!AX22)</f>
        <v>853.57999999999981</v>
      </c>
      <c r="K22" s="175">
        <f t="shared" si="4"/>
        <v>1643.2341271</v>
      </c>
      <c r="L22" s="172"/>
      <c r="M22" s="184" t="s">
        <v>100</v>
      </c>
      <c r="N22" s="186">
        <f>'يناير 2022'!CS22+'فبراير 2022'!CS22+'مارس 2022'!CY22+'ابريل 2022'!CZ22+'مايو 2022'!DA22+'يونيو 2022'!DA22+'يوليو 2022'!DA22+'أغسطس 2022'!DA22+'سبتمبر 2022'!DA22+'أكتوبر 2022'!DA22+'نوفمبر 2022'!DA22+'ديسمبر 2022'!DA22</f>
        <v>84673.310725597505</v>
      </c>
      <c r="O22" s="187">
        <f t="shared" si="5"/>
        <v>7056.1092271331254</v>
      </c>
      <c r="P22" s="183">
        <f t="shared" si="0"/>
        <v>7100</v>
      </c>
      <c r="Q22" s="187">
        <f t="shared" si="6"/>
        <v>781</v>
      </c>
    </row>
    <row r="23" spans="2:17" ht="23.25" x14ac:dyDescent="0.35">
      <c r="B23" s="178">
        <f>'مارس 2022'!CI23+'ابريل 2022'!CJ23+'يوليو 2022'!CK23</f>
        <v>585.4720926</v>
      </c>
      <c r="D23" s="173" t="s">
        <v>79</v>
      </c>
      <c r="E23" s="189">
        <f>'يناير 2022'!CK23+'فبراير 2022'!CK23+'مارس 2022'!CQ23+'ابريل 2022'!CR23+'مايو 2022'!CS23+'يونيو 2022'!CS23+'يوليو 2022'!CS23+'أغسطس 2022'!CS23+'سبتمبر 2022'!CS23+'أكتوبر 2022'!CS23+'نوفمبر 2022'!CS23+'ديسمبر 2022'!CS23</f>
        <v>70045.107489765011</v>
      </c>
      <c r="F23" s="189">
        <f>'يناير 2022'!CL23+'فبراير 2022'!CL23+'مارس 2022'!CR23+'ابريل 2022'!CS23+'مايو 2022'!CT23+'يونيو 2022'!CT23+'يوليو 2022'!CT23+'أغسطس 2022'!CT23+'سبتمبر 2022'!CT23+'أكتوبر 2022'!CT23+'نوفمبر 2022'!CT23+'ديسمبر 2022'!CT23</f>
        <v>25280.249622259347</v>
      </c>
      <c r="G23" s="189">
        <f t="shared" si="1"/>
        <v>44764.857867505663</v>
      </c>
      <c r="H23" s="190">
        <f t="shared" si="2"/>
        <v>44760</v>
      </c>
      <c r="I23" s="175">
        <f t="shared" si="3"/>
        <v>1265.5279074</v>
      </c>
      <c r="J23" s="175">
        <f>SUM('يوليو 2022'!AX23+'أغسطس 2022'!AX23+'سبتمبر 2022'!AX23+'أكتوبر 2022'!AX23+'نوفمبر 2022'!AX23+'ديسمبر 2022'!AX23)</f>
        <v>869.22799999999961</v>
      </c>
      <c r="K23" s="175">
        <f t="shared" si="4"/>
        <v>396.29990740000039</v>
      </c>
      <c r="L23" s="172"/>
      <c r="M23" s="184" t="s">
        <v>79</v>
      </c>
      <c r="N23" s="186">
        <f>'يناير 2022'!CS23+'فبراير 2022'!CS23+'مارس 2022'!CY23+'ابريل 2022'!CZ23+'مايو 2022'!DA23+'يونيو 2022'!DA23+'يوليو 2022'!DA23+'أغسطس 2022'!DA23+'سبتمبر 2022'!DA23+'أكتوبر 2022'!DA23+'نوفمبر 2022'!DA23+'ديسمبر 2022'!DA23</f>
        <v>73177.475397164992</v>
      </c>
      <c r="O23" s="187">
        <f t="shared" si="5"/>
        <v>6098.1229497637496</v>
      </c>
      <c r="P23" s="183">
        <f t="shared" si="0"/>
        <v>6100</v>
      </c>
      <c r="Q23" s="187">
        <f t="shared" si="6"/>
        <v>671</v>
      </c>
    </row>
    <row r="24" spans="2:17" ht="23.25" x14ac:dyDescent="0.35">
      <c r="B24" s="178">
        <f>'مارس 2022'!CI24+'ابريل 2022'!CJ24+'يوليو 2022'!CK24</f>
        <v>564.89823960000012</v>
      </c>
      <c r="D24" s="173" t="s">
        <v>101</v>
      </c>
      <c r="E24" s="189">
        <f>'يناير 2022'!CK24+'فبراير 2022'!CK24+'مارس 2022'!CQ24+'ابريل 2022'!CR24+'مايو 2022'!CS24+'يونيو 2022'!CS24+'يوليو 2022'!CS24+'أغسطس 2022'!CS24+'سبتمبر 2022'!CS24+'أكتوبر 2022'!CS24+'نوفمبر 2022'!CS24+'ديسمبر 2022'!CS24</f>
        <v>67663.79196368999</v>
      </c>
      <c r="F24" s="189">
        <f>'يناير 2022'!CL24+'فبراير 2022'!CL24+'مارس 2022'!CR24+'ابريل 2022'!CS24+'مايو 2022'!CT24+'يونيو 2022'!CT24+'يوليو 2022'!CT24+'أغسطس 2022'!CT24+'سبتمبر 2022'!CT24+'أكتوبر 2022'!CT24+'نوفمبر 2022'!CT24+'ديسمبر 2022'!CT24</f>
        <v>25080.902965736765</v>
      </c>
      <c r="G24" s="189">
        <f t="shared" si="1"/>
        <v>42582.888997953225</v>
      </c>
      <c r="H24" s="190">
        <f t="shared" si="2"/>
        <v>42580</v>
      </c>
      <c r="I24" s="175">
        <f t="shared" si="3"/>
        <v>1068.1017603999999</v>
      </c>
      <c r="J24" s="175">
        <f>SUM('يوليو 2022'!AX24+'أغسطس 2022'!AX24+'سبتمبر 2022'!AX24+'أكتوبر 2022'!AX24+'نوفمبر 2022'!AX24+'ديسمبر 2022'!AX24)</f>
        <v>838.83599999999956</v>
      </c>
      <c r="K24" s="175">
        <f t="shared" si="4"/>
        <v>229.26576040000032</v>
      </c>
      <c r="L24" s="172"/>
      <c r="M24" s="184" t="s">
        <v>101</v>
      </c>
      <c r="N24" s="186">
        <f>'يناير 2022'!CS24+'فبراير 2022'!CS24+'مارس 2022'!CY24+'ابريل 2022'!CZ24+'مايو 2022'!DA24+'يونيو 2022'!DA24+'يوليو 2022'!DA24+'أغسطس 2022'!DA24+'سبتمبر 2022'!DA24+'أكتوبر 2022'!DA24+'نوفمبر 2022'!DA24+'ديسمبر 2022'!DA24</f>
        <v>70487.21372408999</v>
      </c>
      <c r="O24" s="187">
        <f t="shared" si="5"/>
        <v>5873.9344770074995</v>
      </c>
      <c r="P24" s="183">
        <f t="shared" si="0"/>
        <v>5900</v>
      </c>
      <c r="Q24" s="187">
        <f t="shared" si="6"/>
        <v>649</v>
      </c>
    </row>
    <row r="25" spans="2:17" ht="23.25" x14ac:dyDescent="0.35">
      <c r="B25" s="178">
        <f>'مارس 2022'!CI25+'ابريل 2022'!CJ25+'يوليو 2022'!CK25</f>
        <v>507.02697930000011</v>
      </c>
      <c r="D25" s="173" t="s">
        <v>102</v>
      </c>
      <c r="E25" s="189">
        <f>'يناير 2022'!CK25+'فبراير 2022'!CK25+'مارس 2022'!CQ25+'ابريل 2022'!CR25+'مايو 2022'!CS25+'يونيو 2022'!CS25+'يوليو 2022'!CS25+'أغسطس 2022'!CS25+'سبتمبر 2022'!CS25+'أكتوبر 2022'!CS25+'نوفمبر 2022'!CS25+'ديسمبر 2022'!CS25</f>
        <v>60557.324407957523</v>
      </c>
      <c r="F25" s="189">
        <f>'يناير 2022'!CL25+'فبراير 2022'!CL25+'مارس 2022'!CR25+'ابريل 2022'!CS25+'مايو 2022'!CT25+'يونيو 2022'!CT25+'يوليو 2022'!CT25+'أغسطس 2022'!CT25+'سبتمبر 2022'!CT25+'أكتوبر 2022'!CT25+'نوفمبر 2022'!CT25+'ديسمبر 2022'!CT25</f>
        <v>23132.208711536754</v>
      </c>
      <c r="G25" s="189">
        <f t="shared" si="1"/>
        <v>37425.115696420769</v>
      </c>
      <c r="H25" s="190">
        <f t="shared" si="2"/>
        <v>37420</v>
      </c>
      <c r="I25" s="175">
        <f t="shared" si="3"/>
        <v>609.97302069999989</v>
      </c>
      <c r="J25" s="175">
        <f>SUM('يوليو 2022'!AX25+'أغسطس 2022'!AX25+'سبتمبر 2022'!AX25+'أكتوبر 2022'!AX25+'نوفمبر 2022'!AX25+'ديسمبر 2022'!AX25)</f>
        <v>389.33333333333331</v>
      </c>
      <c r="K25" s="175">
        <f t="shared" si="4"/>
        <v>220.63968736666658</v>
      </c>
      <c r="L25" s="172"/>
      <c r="M25" s="184" t="s">
        <v>102</v>
      </c>
      <c r="N25" s="186">
        <f>'يناير 2022'!CS25+'فبراير 2022'!CS25+'مارس 2022'!CY25+'ابريل 2022'!CZ25+'مايو 2022'!DA25+'يونيو 2022'!DA25+'يوليو 2022'!DA25+'أغسطس 2022'!DA25+'سبتمبر 2022'!DA25+'أكتوبر 2022'!DA25+'نوفمبر 2022'!DA25+'ديسمبر 2022'!DA25</f>
        <v>63324.257428657504</v>
      </c>
      <c r="O25" s="187">
        <f t="shared" si="5"/>
        <v>5277.021452388125</v>
      </c>
      <c r="P25" s="183">
        <f t="shared" si="0"/>
        <v>5300</v>
      </c>
      <c r="Q25" s="187">
        <f t="shared" si="6"/>
        <v>583</v>
      </c>
    </row>
    <row r="26" spans="2:17" ht="23.25" x14ac:dyDescent="0.35">
      <c r="B26" s="178">
        <f>'مارس 2022'!CI26+'ابريل 2022'!CJ26+'يوليو 2022'!CK26</f>
        <v>489.31079670000003</v>
      </c>
      <c r="D26" s="173" t="s">
        <v>103</v>
      </c>
      <c r="E26" s="189">
        <f>'يناير 2022'!CK26+'فبراير 2022'!CK26+'مارس 2022'!CQ26+'ابريل 2022'!CR26+'مايو 2022'!CS26+'يونيو 2022'!CS26+'يوليو 2022'!CS26+'أغسطس 2022'!CS26+'سبتمبر 2022'!CS26+'أكتوبر 2022'!CS26+'نوفمبر 2022'!CS26+'ديسمبر 2022'!CS26</f>
        <v>59034.969048442508</v>
      </c>
      <c r="F26" s="189">
        <f>'يناير 2022'!CL26+'فبراير 2022'!CL26+'مارس 2022'!CR26+'ابريل 2022'!CS26+'مايو 2022'!CT26+'يونيو 2022'!CT26+'يوليو 2022'!CT26+'أغسطس 2022'!CT26+'سبتمبر 2022'!CT26+'أكتوبر 2022'!CT26+'نوفمبر 2022'!CT26+'ديسمبر 2022'!CT26</f>
        <v>25008.10225839807</v>
      </c>
      <c r="G26" s="189">
        <f t="shared" si="1"/>
        <v>34026.866790044442</v>
      </c>
      <c r="H26" s="190">
        <f t="shared" si="2"/>
        <v>34020</v>
      </c>
      <c r="I26" s="175">
        <f t="shared" si="3"/>
        <v>287.68920329999997</v>
      </c>
      <c r="J26" s="175">
        <f>SUM('يوليو 2022'!AX26+'أغسطس 2022'!AX26+'سبتمبر 2022'!AX26+'أكتوبر 2022'!AX26+'نوفمبر 2022'!AX26+'ديسمبر 2022'!AX26)</f>
        <v>471</v>
      </c>
      <c r="K26" s="175">
        <f t="shared" si="4"/>
        <v>-183.31079670000003</v>
      </c>
      <c r="L26" s="172"/>
      <c r="M26" s="184" t="s">
        <v>103</v>
      </c>
      <c r="N26" s="186">
        <f>'يناير 2022'!CS26+'فبراير 2022'!CS26+'مارس 2022'!CY26+'ابريل 2022'!CZ26+'مايو 2022'!DA26+'يونيو 2022'!DA26+'يوليو 2022'!DA26+'أغسطس 2022'!DA26+'سبتمبر 2022'!DA26+'أكتوبر 2022'!DA26+'نوفمبر 2022'!DA26+'ديسمبر 2022'!DA26</f>
        <v>61714.018251742506</v>
      </c>
      <c r="O26" s="187">
        <f t="shared" si="5"/>
        <v>5142.8348543118755</v>
      </c>
      <c r="P26" s="183">
        <f t="shared" si="0"/>
        <v>5200</v>
      </c>
      <c r="Q26" s="187">
        <f t="shared" si="6"/>
        <v>572</v>
      </c>
    </row>
    <row r="27" spans="2:17" ht="23.25" x14ac:dyDescent="0.35">
      <c r="B27" s="178">
        <f>'مارس 2022'!CI27+'ابريل 2022'!CJ27+'يوليو 2022'!CK27</f>
        <v>513.28156800000011</v>
      </c>
      <c r="D27" s="173" t="s">
        <v>104</v>
      </c>
      <c r="E27" s="189">
        <f>'يناير 2022'!CK27+'فبراير 2022'!CK27+'مارس 2022'!CQ27+'ابريل 2022'!CR27+'مايو 2022'!CS27+'يونيو 2022'!CS27+'يوليو 2022'!CS27+'أغسطس 2022'!CS27+'سبتمبر 2022'!CS27+'أكتوبر 2022'!CS27+'نوفمبر 2022'!CS27+'ديسمبر 2022'!CS27</f>
        <v>61689.371455200009</v>
      </c>
      <c r="F27" s="189">
        <f>'يناير 2022'!CL27+'فبراير 2022'!CL27+'مارس 2022'!CR27+'ابريل 2022'!CS27+'مايو 2022'!CT27+'يونيو 2022'!CT27+'يوليو 2022'!CT27+'أغسطس 2022'!CT27+'سبتمبر 2022'!CT27+'أكتوبر 2022'!CT27+'نوفمبر 2022'!CT27+'ديسمبر 2022'!CT27</f>
        <v>23259.954689208007</v>
      </c>
      <c r="G27" s="189">
        <f t="shared" si="1"/>
        <v>38429.416765992006</v>
      </c>
      <c r="H27" s="190">
        <f t="shared" si="2"/>
        <v>38420</v>
      </c>
      <c r="I27" s="175">
        <f t="shared" si="3"/>
        <v>703.71843199999989</v>
      </c>
      <c r="J27" s="175">
        <f>SUM('يوليو 2022'!AX27+'أغسطس 2022'!AX27+'سبتمبر 2022'!AX27+'أكتوبر 2022'!AX27+'نوفمبر 2022'!AX27+'ديسمبر 2022'!AX27)</f>
        <v>643</v>
      </c>
      <c r="K27" s="175">
        <f t="shared" si="4"/>
        <v>60.718431999999893</v>
      </c>
      <c r="L27" s="172"/>
      <c r="M27" s="184" t="s">
        <v>104</v>
      </c>
      <c r="N27" s="186">
        <f>'يناير 2022'!CS27+'فبراير 2022'!CS27+'مارس 2022'!CY27+'ابريل 2022'!CZ27+'مايو 2022'!DA27+'يونيو 2022'!DA27+'يوليو 2022'!DA27+'أغسطس 2022'!DA27+'سبتمبر 2022'!DA27+'أكتوبر 2022'!DA27+'نوفمبر 2022'!DA27+'ديسمبر 2022'!DA27</f>
        <v>64400.369887200017</v>
      </c>
      <c r="O27" s="187">
        <f t="shared" si="5"/>
        <v>5366.6974906000014</v>
      </c>
      <c r="P27" s="183">
        <f t="shared" si="0"/>
        <v>5400</v>
      </c>
      <c r="Q27" s="187">
        <f t="shared" si="6"/>
        <v>594</v>
      </c>
    </row>
    <row r="28" spans="2:17" ht="23.25" x14ac:dyDescent="0.35">
      <c r="B28" s="178">
        <f>'مارس 2022'!CI28+'ابريل 2022'!CJ28+'يوليو 2022'!CK28</f>
        <v>0</v>
      </c>
      <c r="D28" s="173" t="s">
        <v>80</v>
      </c>
      <c r="E28" s="189">
        <f>'يناير 2022'!CK28+'فبراير 2022'!CK28+'مارس 2022'!CQ28+'ابريل 2022'!CR28+'مايو 2022'!CS28+'يونيو 2022'!CS28+'يوليو 2022'!CS28+'أغسطس 2022'!CS28+'سبتمبر 2022'!CS28+'أكتوبر 2022'!CS28+'نوفمبر 2022'!CS28+'ديسمبر 2022'!CS28</f>
        <v>47370.488799600018</v>
      </c>
      <c r="F28" s="189">
        <f>'يناير 2022'!CL28+'فبراير 2022'!CL28+'مارس 2022'!CR28+'ابريل 2022'!CS28+'مايو 2022'!CT28+'يونيو 2022'!CT28+'يوليو 2022'!CT28+'أغسطس 2022'!CT28+'سبتمبر 2022'!CT28+'أكتوبر 2022'!CT28+'نوفمبر 2022'!CT28+'ديسمبر 2022'!CT28</f>
        <v>20055.795377483999</v>
      </c>
      <c r="G28" s="189">
        <f t="shared" si="1"/>
        <v>27314.693422116019</v>
      </c>
      <c r="H28" s="190">
        <f t="shared" si="2"/>
        <v>27310</v>
      </c>
      <c r="I28" s="175">
        <f t="shared" si="3"/>
        <v>307.75</v>
      </c>
      <c r="J28" s="175">
        <f>SUM('يوليو 2022'!AX28+'أغسطس 2022'!AX28+'سبتمبر 2022'!AX28+'أكتوبر 2022'!AX28+'نوفمبر 2022'!AX28+'ديسمبر 2022'!AX28)</f>
        <v>131.83333333333334</v>
      </c>
      <c r="K28" s="175">
        <f t="shared" si="4"/>
        <v>175.91666666666666</v>
      </c>
      <c r="L28" s="172"/>
      <c r="M28" s="184" t="s">
        <v>80</v>
      </c>
      <c r="N28" s="186">
        <f>'يناير 2022'!CS28+'فبراير 2022'!CS28+'مارس 2022'!CY28+'ابريل 2022'!CZ28+'مايو 2022'!DA28+'يونيو 2022'!DA28+'يوليو 2022'!DA28+'أغسطس 2022'!DA28+'سبتمبر 2022'!DA28+'أكتوبر 2022'!DA28+'نوفمبر 2022'!DA28+'ديسمبر 2022'!DA28</f>
        <v>49848.248799600005</v>
      </c>
      <c r="O28" s="187">
        <f t="shared" si="5"/>
        <v>4154.0207333000008</v>
      </c>
      <c r="P28" s="183">
        <f t="shared" si="0"/>
        <v>4200</v>
      </c>
      <c r="Q28" s="187">
        <f t="shared" si="6"/>
        <v>462</v>
      </c>
    </row>
    <row r="29" spans="2:17" ht="23.25" x14ac:dyDescent="0.35">
      <c r="B29" s="178">
        <f>'مارس 2022'!CI29+'ابريل 2022'!CJ29+'يوليو 2022'!CK29</f>
        <v>0</v>
      </c>
      <c r="D29" s="173" t="s">
        <v>105</v>
      </c>
      <c r="E29" s="189">
        <f>'يناير 2022'!CK29+'فبراير 2022'!CK29+'مارس 2022'!CQ29+'ابريل 2022'!CR29+'مايو 2022'!CS29+'يونيو 2022'!CS29+'يوليو 2022'!CS29+'أغسطس 2022'!CS29+'سبتمبر 2022'!CS29+'أكتوبر 2022'!CS29+'نوفمبر 2022'!CS29+'ديسمبر 2022'!CS29</f>
        <v>44330.507047190011</v>
      </c>
      <c r="F29" s="189">
        <f>'يناير 2022'!CL29+'فبراير 2022'!CL29+'مارس 2022'!CR29+'ابريل 2022'!CS29+'مايو 2022'!CT29+'يونيو 2022'!CT29+'يوليو 2022'!CT29+'أغسطس 2022'!CT29+'سبتمبر 2022'!CT29+'أكتوبر 2022'!CT29+'نوفمبر 2022'!CT29+'ديسمبر 2022'!CT29</f>
        <v>19616.697077232096</v>
      </c>
      <c r="G29" s="189">
        <f t="shared" si="1"/>
        <v>24713.809969957914</v>
      </c>
      <c r="H29" s="190">
        <f t="shared" si="2"/>
        <v>24710</v>
      </c>
      <c r="I29" s="175">
        <f t="shared" si="3"/>
        <v>242.75</v>
      </c>
      <c r="J29" s="175">
        <f>SUM('يوليو 2022'!AX29+'أغسطس 2022'!AX29+'سبتمبر 2022'!AX29+'أكتوبر 2022'!AX29+'نوفمبر 2022'!AX29+'ديسمبر 2022'!AX29)</f>
        <v>85.666666666666671</v>
      </c>
      <c r="K29" s="175">
        <f t="shared" si="4"/>
        <v>157.08333333333331</v>
      </c>
      <c r="L29" s="172"/>
      <c r="M29" s="184" t="s">
        <v>105</v>
      </c>
      <c r="N29" s="186">
        <f>'يناير 2022'!CS29+'فبراير 2022'!CS29+'مارس 2022'!CY29+'ابريل 2022'!CZ29+'مايو 2022'!DA29+'يونيو 2022'!DA29+'يوليو 2022'!DA29+'أغسطس 2022'!DA29+'سبتمبر 2022'!DA29+'أكتوبر 2022'!DA29+'نوفمبر 2022'!DA29+'ديسمبر 2022'!DA29</f>
        <v>46663.907047190005</v>
      </c>
      <c r="O29" s="187">
        <f t="shared" si="5"/>
        <v>3888.6589205991672</v>
      </c>
      <c r="P29" s="183">
        <f t="shared" si="0"/>
        <v>3900</v>
      </c>
      <c r="Q29" s="187">
        <f t="shared" si="6"/>
        <v>429</v>
      </c>
    </row>
    <row r="30" spans="2:17" ht="23.25" x14ac:dyDescent="0.35">
      <c r="B30" s="178">
        <f>'مارس 2022'!CI30+'ابريل 2022'!CJ30+'يوليو 2022'!CK30</f>
        <v>0</v>
      </c>
      <c r="D30" s="173" t="s">
        <v>106</v>
      </c>
      <c r="E30" s="189">
        <f>'يناير 2022'!CK30+'فبراير 2022'!CK30+'مارس 2022'!CQ30+'ابريل 2022'!CR30+'مايو 2022'!CS30+'يونيو 2022'!CS30+'يوليو 2022'!CS30+'أغسطس 2022'!CS30+'سبتمبر 2022'!CS30+'أكتوبر 2022'!CS30+'نوفمبر 2022'!CS30+'ديسمبر 2022'!CS30</f>
        <v>44782.123986532519</v>
      </c>
      <c r="F30" s="189">
        <f>'يناير 2022'!CL30+'فبراير 2022'!CL30+'مارس 2022'!CR30+'ابريل 2022'!CS30+'مايو 2022'!CT30+'يونيو 2022'!CT30+'يوليو 2022'!CT30+'أغسطس 2022'!CT30+'سبتمبر 2022'!CT30+'أكتوبر 2022'!CT30+'نوفمبر 2022'!CT30+'ديسمبر 2022'!CT30</f>
        <v>19562.103284082092</v>
      </c>
      <c r="G30" s="189">
        <f t="shared" si="1"/>
        <v>25220.020702450427</v>
      </c>
      <c r="H30" s="190">
        <f t="shared" si="2"/>
        <v>25220</v>
      </c>
      <c r="I30" s="175">
        <f t="shared" si="3"/>
        <v>255.5</v>
      </c>
      <c r="J30" s="175">
        <f>SUM('يوليو 2022'!AX30+'أغسطس 2022'!AX30+'سبتمبر 2022'!AX30+'أكتوبر 2022'!AX30+'نوفمبر 2022'!AX30+'ديسمبر 2022'!AX30)</f>
        <v>102.83333333333333</v>
      </c>
      <c r="K30" s="175">
        <f t="shared" si="4"/>
        <v>152.66666666666669</v>
      </c>
      <c r="L30" s="172"/>
      <c r="M30" s="184" t="s">
        <v>106</v>
      </c>
      <c r="N30" s="186">
        <f>'يناير 2022'!CS30+'فبراير 2022'!CS30+'مارس 2022'!CY30+'ابريل 2022'!CZ30+'مايو 2022'!DA30+'يونيو 2022'!DA30+'يوليو 2022'!DA30+'أغسطس 2022'!DA30+'سبتمبر 2022'!DA30+'أكتوبر 2022'!DA30+'نوفمبر 2022'!DA30+'ديسمبر 2022'!DA30</f>
        <v>47131.723986532503</v>
      </c>
      <c r="O30" s="187">
        <f t="shared" si="5"/>
        <v>3927.6436655443754</v>
      </c>
      <c r="P30" s="183">
        <f t="shared" si="0"/>
        <v>4000</v>
      </c>
      <c r="Q30" s="187">
        <f t="shared" si="6"/>
        <v>440</v>
      </c>
    </row>
    <row r="31" spans="2:17" ht="23.25" x14ac:dyDescent="0.35">
      <c r="B31" s="178">
        <f>'مارس 2022'!CI31+'ابريل 2022'!CJ31+'يوليو 2022'!CK31</f>
        <v>0</v>
      </c>
      <c r="D31" s="173" t="s">
        <v>107</v>
      </c>
      <c r="E31" s="189">
        <f>'يناير 2022'!CK31+'فبراير 2022'!CK31+'مارس 2022'!CQ31+'ابريل 2022'!CR31+'مايو 2022'!CS31+'يونيو 2022'!CS31+'يوليو 2022'!CS31+'أغسطس 2022'!CS31+'سبتمبر 2022'!CS31+'أكتوبر 2022'!CS31+'نوفمبر 2022'!CS31+'ديسمبر 2022'!CS31</f>
        <v>40006.759081822493</v>
      </c>
      <c r="F31" s="189">
        <f>'يناير 2022'!CL31+'فبراير 2022'!CL31+'مارس 2022'!CR31+'ابريل 2022'!CS31+'مايو 2022'!CT31+'يونيو 2022'!CT31+'يوليو 2022'!CT31+'أغسطس 2022'!CT31+'سبتمبر 2022'!CT31+'أكتوبر 2022'!CT31+'نوفمبر 2022'!CT31+'ديسمبر 2022'!CT31</f>
        <v>18614.620569869108</v>
      </c>
      <c r="G31" s="189">
        <f t="shared" si="1"/>
        <v>21392.138511953384</v>
      </c>
      <c r="H31" s="190">
        <f t="shared" si="2"/>
        <v>21390</v>
      </c>
      <c r="I31" s="175">
        <f t="shared" si="3"/>
        <v>159.75</v>
      </c>
      <c r="J31" s="175">
        <f>SUM('يوليو 2022'!AX31+'أغسطس 2022'!AX31+'سبتمبر 2022'!AX31+'أكتوبر 2022'!AX31+'نوفمبر 2022'!AX31+'ديسمبر 2022'!AX31)</f>
        <v>47</v>
      </c>
      <c r="K31" s="175">
        <f t="shared" si="4"/>
        <v>112.75</v>
      </c>
      <c r="L31" s="172"/>
      <c r="M31" s="184" t="s">
        <v>107</v>
      </c>
      <c r="N31" s="186">
        <f>'يناير 2022'!CS31+'فبراير 2022'!CS31+'مارس 2022'!CY31+'ابريل 2022'!CZ31+'مايو 2022'!DA31+'يونيو 2022'!DA31+'يوليو 2022'!DA31+'أغسطس 2022'!DA31+'سبتمبر 2022'!DA31+'أكتوبر 2022'!DA31+'نوفمبر 2022'!DA31+'ديسمبر 2022'!DA31</f>
        <v>42150.219081822514</v>
      </c>
      <c r="O31" s="187">
        <f t="shared" si="5"/>
        <v>3512.5182568185428</v>
      </c>
      <c r="P31" s="183">
        <f t="shared" si="0"/>
        <v>3600</v>
      </c>
      <c r="Q31" s="187">
        <f t="shared" si="6"/>
        <v>396</v>
      </c>
    </row>
    <row r="32" spans="2:17" ht="23.25" x14ac:dyDescent="0.35">
      <c r="B32" s="178">
        <f>'مارس 2022'!CI32+'ابريل 2022'!CJ32+'يوليو 2022'!CK32</f>
        <v>0</v>
      </c>
      <c r="D32" s="173"/>
      <c r="E32" s="189">
        <f>'يناير 2022'!CK32+'فبراير 2022'!CK32+'مارس 2022'!CQ32+'ابريل 2022'!CR32+'مايو 2022'!CS32+'يونيو 2022'!CS32+'يوليو 2022'!CS32+'أغسطس 2022'!CS32+'سبتمبر 2022'!CS32+'أكتوبر 2022'!CS32+'نوفمبر 2022'!CS32+'ديسمبر 2022'!CS32</f>
        <v>0</v>
      </c>
      <c r="F32" s="189">
        <f>'يناير 2022'!CL32+'فبراير 2022'!CL32+'مارس 2022'!CR32+'ابريل 2022'!CS32+'مايو 2022'!CT32+'يونيو 2022'!CT32+'يوليو 2022'!CT32+'أغسطس 2022'!CT32+'سبتمبر 2022'!CT32+'أكتوبر 2022'!CT32+'نوفمبر 2022'!CT32+'ديسمبر 2022'!CT32</f>
        <v>9000</v>
      </c>
      <c r="G32" s="189">
        <f t="shared" si="1"/>
        <v>-9000</v>
      </c>
      <c r="H32" s="190">
        <f t="shared" si="2"/>
        <v>-9000</v>
      </c>
      <c r="I32" s="175">
        <f t="shared" si="3"/>
        <v>0</v>
      </c>
      <c r="J32" s="175">
        <f>SUM('يوليو 2022'!AX32+'أغسطس 2022'!AX32+'سبتمبر 2022'!AX32+'أكتوبر 2022'!AX32+'نوفمبر 2022'!AX32+'ديسمبر 2022'!AX32)</f>
        <v>0</v>
      </c>
      <c r="K32" s="175">
        <f t="shared" si="4"/>
        <v>0</v>
      </c>
      <c r="L32" s="172"/>
      <c r="M32" s="184"/>
      <c r="N32" s="186">
        <f>'يناير 2022'!CS32+'فبراير 2022'!CS32+'مارس 2022'!CY32+'ابريل 2022'!CZ32+'مايو 2022'!DA32+'يونيو 2022'!DA32+'يوليو 2022'!DA32+'أغسطس 2022'!DA32+'سبتمبر 2022'!DA32+'أكتوبر 2022'!DA32+'نوفمبر 2022'!DA32+'ديسمبر 2022'!DA32</f>
        <v>0</v>
      </c>
      <c r="O32" s="187">
        <f t="shared" si="5"/>
        <v>0</v>
      </c>
      <c r="P32" s="183">
        <f t="shared" si="0"/>
        <v>0</v>
      </c>
      <c r="Q32" s="187">
        <f t="shared" si="6"/>
        <v>0</v>
      </c>
    </row>
    <row r="33" spans="2:17" ht="23.25" x14ac:dyDescent="0.35">
      <c r="B33" s="178">
        <f>'مارس 2022'!CI33+'ابريل 2022'!CJ33+'يوليو 2022'!CK33</f>
        <v>0</v>
      </c>
      <c r="D33" s="173"/>
      <c r="E33" s="189">
        <f>'يناير 2022'!CK33+'فبراير 2022'!CK33+'مارس 2022'!CQ33+'ابريل 2022'!CR33+'مايو 2022'!CS33+'يونيو 2022'!CS33+'يوليو 2022'!CS33+'أغسطس 2022'!CS33+'سبتمبر 2022'!CS33+'أكتوبر 2022'!CS33+'نوفمبر 2022'!CS33+'ديسمبر 2022'!CS33</f>
        <v>0</v>
      </c>
      <c r="F33" s="189">
        <f>'يناير 2022'!CL33+'فبراير 2022'!CL33+'مارس 2022'!CR33+'ابريل 2022'!CS33+'مايو 2022'!CT33+'يونيو 2022'!CT33+'يوليو 2022'!CT33+'أغسطس 2022'!CT33+'سبتمبر 2022'!CT33+'أكتوبر 2022'!CT33+'نوفمبر 2022'!CT33+'ديسمبر 2022'!CT33</f>
        <v>9000</v>
      </c>
      <c r="G33" s="189">
        <f t="shared" si="1"/>
        <v>-9000</v>
      </c>
      <c r="H33" s="190">
        <f t="shared" si="2"/>
        <v>-9000</v>
      </c>
      <c r="I33" s="175">
        <f t="shared" si="3"/>
        <v>0</v>
      </c>
      <c r="J33" s="175">
        <f>SUM('يوليو 2022'!AX33+'أغسطس 2022'!AX33+'سبتمبر 2022'!AX33+'أكتوبر 2022'!AX33+'نوفمبر 2022'!AX33+'ديسمبر 2022'!AX33)</f>
        <v>0</v>
      </c>
      <c r="K33" s="175">
        <f t="shared" si="4"/>
        <v>0</v>
      </c>
      <c r="L33" s="172"/>
      <c r="M33" s="184"/>
      <c r="N33" s="186">
        <f>'يناير 2022'!CS33+'فبراير 2022'!CS33+'مارس 2022'!CY33+'ابريل 2022'!CZ33+'مايو 2022'!DA33+'يونيو 2022'!DA33+'يوليو 2022'!DA33+'أغسطس 2022'!DA33+'سبتمبر 2022'!DA33+'أكتوبر 2022'!DA33+'نوفمبر 2022'!DA33+'ديسمبر 2022'!DA33</f>
        <v>0</v>
      </c>
      <c r="O33" s="187">
        <f t="shared" si="5"/>
        <v>0</v>
      </c>
      <c r="P33" s="183">
        <f t="shared" si="0"/>
        <v>0</v>
      </c>
      <c r="Q33" s="187">
        <f t="shared" si="6"/>
        <v>0</v>
      </c>
    </row>
    <row r="34" spans="2:17" ht="23.25" x14ac:dyDescent="0.35">
      <c r="B34" s="178">
        <f>'مارس 2022'!CI34+'ابريل 2022'!CJ34+'يوليو 2022'!CK34</f>
        <v>0</v>
      </c>
      <c r="D34" s="174" t="s">
        <v>153</v>
      </c>
      <c r="E34" s="189">
        <f>'يناير 2022'!CK34+'فبراير 2022'!CK34+'مارس 2022'!CQ34+'ابريل 2022'!CR34+'مايو 2022'!CS34+'يونيو 2022'!CS34+'يوليو 2022'!CS34+'أغسطس 2022'!CS34+'سبتمبر 2022'!CS34+'أكتوبر 2022'!CS34+'نوفمبر 2022'!CS34+'ديسمبر 2022'!CS34</f>
        <v>0</v>
      </c>
      <c r="F34" s="189">
        <f>'يناير 2022'!CL34+'فبراير 2022'!CL34+'مارس 2022'!CR34+'ابريل 2022'!CS34+'مايو 2022'!CT34+'يونيو 2022'!CT34+'يوليو 2022'!CT34+'أغسطس 2022'!CT34+'سبتمبر 2022'!CT34+'أكتوبر 2022'!CT34+'نوفمبر 2022'!CT34+'ديسمبر 2022'!CT34</f>
        <v>0</v>
      </c>
      <c r="G34" s="189">
        <f t="shared" si="1"/>
        <v>0</v>
      </c>
      <c r="H34" s="190">
        <f t="shared" si="2"/>
        <v>0</v>
      </c>
      <c r="I34" s="175">
        <f t="shared" si="3"/>
        <v>0</v>
      </c>
      <c r="J34" s="175">
        <f>SUM('يوليو 2022'!AX34+'أغسطس 2022'!AX34+'سبتمبر 2022'!AX34+'أكتوبر 2022'!AX34+'نوفمبر 2022'!AX34+'ديسمبر 2022'!AX34)</f>
        <v>0</v>
      </c>
      <c r="K34" s="175">
        <f t="shared" si="4"/>
        <v>0</v>
      </c>
      <c r="L34" s="172"/>
      <c r="M34" s="185" t="s">
        <v>153</v>
      </c>
      <c r="N34" s="186">
        <f>'يناير 2022'!CS34+'فبراير 2022'!CS34+'مارس 2022'!CY34+'ابريل 2022'!CZ34+'مايو 2022'!DA34+'يونيو 2022'!DA34+'يوليو 2022'!DA34+'أغسطس 2022'!DA34+'سبتمبر 2022'!DA34+'أكتوبر 2022'!DA34+'نوفمبر 2022'!DA34+'ديسمبر 2022'!DA34</f>
        <v>0</v>
      </c>
      <c r="O34" s="187">
        <f t="shared" si="5"/>
        <v>0</v>
      </c>
      <c r="P34" s="183">
        <f t="shared" si="0"/>
        <v>0</v>
      </c>
      <c r="Q34" s="187">
        <f t="shared" si="6"/>
        <v>0</v>
      </c>
    </row>
    <row r="35" spans="2:17" ht="23.25" x14ac:dyDescent="0.35">
      <c r="B35" s="178">
        <f>'مارس 2022'!CI35+'ابريل 2022'!CJ35+'يوليو 2022'!CK35</f>
        <v>0</v>
      </c>
      <c r="D35" s="173" t="s">
        <v>108</v>
      </c>
      <c r="E35" s="189">
        <f>'يناير 2022'!CK35+'فبراير 2022'!CK35+'مارس 2022'!CQ35+'ابريل 2022'!CR35+'مايو 2022'!CS35+'يونيو 2022'!CS35+'يوليو 2022'!CS35+'أغسطس 2022'!CS35+'سبتمبر 2022'!CS35+'أكتوبر 2022'!CS35+'نوفمبر 2022'!CS35+'ديسمبر 2022'!CS35</f>
        <v>27165.092453147994</v>
      </c>
      <c r="F35" s="189">
        <f>'يناير 2022'!CL35+'فبراير 2022'!CL35+'مارس 2022'!CR35+'ابريل 2022'!CS35+'مايو 2022'!CT35+'يونيو 2022'!CT35+'يوليو 2022'!CT35+'أغسطس 2022'!CT35+'سبتمبر 2022'!CT35+'أكتوبر 2022'!CT35+'نوفمبر 2022'!CT35+'ديسمبر 2022'!CT35</f>
        <v>22399.291580320201</v>
      </c>
      <c r="G35" s="189">
        <f t="shared" si="1"/>
        <v>4765.8008728277928</v>
      </c>
      <c r="H35" s="190">
        <f t="shared" si="2"/>
        <v>4760</v>
      </c>
      <c r="I35" s="175">
        <f t="shared" si="3"/>
        <v>0</v>
      </c>
      <c r="J35" s="175">
        <f>SUM('يوليو 2022'!AX35+'أغسطس 2022'!AX35+'سبتمبر 2022'!AX35+'أكتوبر 2022'!AX35+'نوفمبر 2022'!AX35+'ديسمبر 2022'!AX35)</f>
        <v>78.5</v>
      </c>
      <c r="K35" s="175">
        <f t="shared" si="4"/>
        <v>-78.5</v>
      </c>
      <c r="L35" s="172"/>
      <c r="M35" s="184" t="s">
        <v>108</v>
      </c>
      <c r="N35" s="186">
        <f>'يناير 2022'!CS35+'فبراير 2022'!CS35+'مارس 2022'!CY35+'ابريل 2022'!CZ35+'مايو 2022'!DA35+'يونيو 2022'!DA35+'يوليو 2022'!DA35+'أغسطس 2022'!DA35+'سبتمبر 2022'!DA35+'أكتوبر 2022'!DA35+'نوفمبر 2022'!DA35+'ديسمبر 2022'!DA35</f>
        <v>43380.672453148007</v>
      </c>
      <c r="O35" s="187">
        <f t="shared" si="5"/>
        <v>3615.0560377623337</v>
      </c>
      <c r="P35" s="183">
        <f t="shared" si="0"/>
        <v>3700</v>
      </c>
      <c r="Q35" s="187">
        <f t="shared" si="6"/>
        <v>407</v>
      </c>
    </row>
    <row r="36" spans="2:17" ht="23.25" x14ac:dyDescent="0.35">
      <c r="B36" s="178">
        <f>'مارس 2022'!CI36+'ابريل 2022'!CJ36+'يوليو 2022'!CK36</f>
        <v>0</v>
      </c>
      <c r="D36" s="173" t="s">
        <v>109</v>
      </c>
      <c r="E36" s="189">
        <f>'يناير 2022'!CK36+'فبراير 2022'!CK36+'مارس 2022'!CQ36+'ابريل 2022'!CR36+'مايو 2022'!CS36+'يونيو 2022'!CS36+'يوليو 2022'!CS36+'أغسطس 2022'!CS36+'سبتمبر 2022'!CS36+'أكتوبر 2022'!CS36+'نوفمبر 2022'!CS36+'ديسمبر 2022'!CS36</f>
        <v>22753.305950524511</v>
      </c>
      <c r="F36" s="189">
        <f>'يناير 2022'!CL36+'فبراير 2022'!CL36+'مارس 2022'!CR36+'ابريل 2022'!CS36+'مايو 2022'!CT36+'يونيو 2022'!CT36+'يوليو 2022'!CT36+'أغسطس 2022'!CT36+'سبتمبر 2022'!CT36+'أكتوبر 2022'!CT36+'نوفمبر 2022'!CT36+'ديسمبر 2022'!CT36</f>
        <v>17873.275221388172</v>
      </c>
      <c r="G36" s="189">
        <f t="shared" si="1"/>
        <v>4880.0307291363388</v>
      </c>
      <c r="H36" s="190">
        <f t="shared" si="2"/>
        <v>4880</v>
      </c>
      <c r="I36" s="175">
        <f t="shared" si="3"/>
        <v>0</v>
      </c>
      <c r="J36" s="175">
        <f>SUM('يوليو 2022'!AX36+'أغسطس 2022'!AX36+'سبتمبر 2022'!AX36+'أكتوبر 2022'!AX36+'نوفمبر 2022'!AX36+'ديسمبر 2022'!AX36)</f>
        <v>0</v>
      </c>
      <c r="K36" s="175">
        <f t="shared" si="4"/>
        <v>0</v>
      </c>
      <c r="L36" s="172"/>
      <c r="M36" s="184" t="s">
        <v>109</v>
      </c>
      <c r="N36" s="186">
        <f>'يناير 2022'!CS36+'فبراير 2022'!CS36+'مارس 2022'!CY36+'ابريل 2022'!CZ36+'مايو 2022'!DA36+'يونيو 2022'!DA36+'يوليو 2022'!DA36+'أغسطس 2022'!DA36+'سبتمبر 2022'!DA36+'أكتوبر 2022'!DA36+'نوفمبر 2022'!DA36+'ديسمبر 2022'!DA36</f>
        <v>67442.365950524501</v>
      </c>
      <c r="O36" s="187">
        <f t="shared" si="5"/>
        <v>5620.1971625437081</v>
      </c>
      <c r="P36" s="183">
        <f t="shared" si="0"/>
        <v>5700</v>
      </c>
      <c r="Q36" s="187">
        <f t="shared" si="6"/>
        <v>627</v>
      </c>
    </row>
    <row r="37" spans="2:17" ht="23.25" x14ac:dyDescent="0.35">
      <c r="B37" s="178">
        <f>'مارس 2022'!CI37+'ابريل 2022'!CJ37+'يوليو 2022'!CK37</f>
        <v>0</v>
      </c>
      <c r="D37" s="173" t="s">
        <v>114</v>
      </c>
      <c r="E37" s="189">
        <f>'يناير 2022'!CK37+'فبراير 2022'!CK37+'مارس 2022'!CQ37+'ابريل 2022'!CR37+'مايو 2022'!CS37+'يونيو 2022'!CS37+'يوليو 2022'!CS37+'أغسطس 2022'!CS37+'سبتمبر 2022'!CS37+'أكتوبر 2022'!CS37+'نوفمبر 2022'!CS37+'ديسمبر 2022'!CS37</f>
        <v>22903.551477637506</v>
      </c>
      <c r="F37" s="189">
        <f>'يناير 2022'!CL37+'فبراير 2022'!CL37+'مارس 2022'!CR37+'ابريل 2022'!CS37+'مايو 2022'!CT37+'يونيو 2022'!CT37+'يوليو 2022'!CT37+'أغسطس 2022'!CT37+'سبتمبر 2022'!CT37+'أكتوبر 2022'!CT37+'نوفمبر 2022'!CT37+'ديسمبر 2022'!CT37</f>
        <v>20249.25111590813</v>
      </c>
      <c r="G37" s="189">
        <f t="shared" si="1"/>
        <v>2654.3003617293762</v>
      </c>
      <c r="H37" s="190">
        <f t="shared" si="2"/>
        <v>2650</v>
      </c>
      <c r="I37" s="175">
        <f t="shared" si="3"/>
        <v>0</v>
      </c>
      <c r="J37" s="175">
        <f>SUM('يوليو 2022'!AX37+'أغسطس 2022'!AX37+'سبتمبر 2022'!AX37+'أكتوبر 2022'!AX37+'نوفمبر 2022'!AX37+'ديسمبر 2022'!AX37)</f>
        <v>0</v>
      </c>
      <c r="K37" s="175">
        <f t="shared" si="4"/>
        <v>0</v>
      </c>
      <c r="L37" s="172"/>
      <c r="M37" s="184" t="s">
        <v>114</v>
      </c>
      <c r="N37" s="186">
        <f>'يناير 2022'!CS37+'فبراير 2022'!CS37+'مارس 2022'!CY37+'ابريل 2022'!CZ37+'مايو 2022'!DA37+'يونيو 2022'!DA37+'يوليو 2022'!DA37+'أغسطس 2022'!DA37+'سبتمبر 2022'!DA37+'أكتوبر 2022'!DA37+'نوفمبر 2022'!DA37+'ديسمبر 2022'!DA37</f>
        <v>64501.061477637486</v>
      </c>
      <c r="O37" s="187">
        <f t="shared" si="5"/>
        <v>5375.0884564697908</v>
      </c>
      <c r="P37" s="183">
        <f t="shared" si="0"/>
        <v>5400</v>
      </c>
      <c r="Q37" s="187">
        <f t="shared" si="6"/>
        <v>594</v>
      </c>
    </row>
    <row r="38" spans="2:17" ht="23.25" x14ac:dyDescent="0.35">
      <c r="B38" s="178">
        <f>'مارس 2022'!CI38+'ابريل 2022'!CJ38+'يوليو 2022'!CK38</f>
        <v>485.83831500000008</v>
      </c>
      <c r="D38" s="173" t="s">
        <v>110</v>
      </c>
      <c r="E38" s="189">
        <f>'يناير 2022'!CK38+'فبراير 2022'!CK38+'مارس 2022'!CQ38+'ابريل 2022'!CR38+'مايو 2022'!CS38+'يونيو 2022'!CS38+'يوليو 2022'!CS38+'أغسطس 2022'!CS38+'سبتمبر 2022'!CS38+'أكتوبر 2022'!CS38+'نوفمبر 2022'!CS38+'ديسمبر 2022'!CS38</f>
        <v>34240.487926725</v>
      </c>
      <c r="F38" s="189">
        <f>'يناير 2022'!CL38+'فبراير 2022'!CL38+'مارس 2022'!CR38+'ابريل 2022'!CS38+'مايو 2022'!CT38+'يونيو 2022'!CT38+'يوليو 2022'!CT38+'أغسطس 2022'!CT38+'سبتمبر 2022'!CT38+'أكتوبر 2022'!CT38+'نوفمبر 2022'!CT38+'ديسمبر 2022'!CT38</f>
        <v>19978.942985471254</v>
      </c>
      <c r="G38" s="189">
        <f t="shared" si="1"/>
        <v>14261.544941253745</v>
      </c>
      <c r="H38" s="190">
        <f t="shared" si="2"/>
        <v>14260</v>
      </c>
      <c r="I38" s="175">
        <f t="shared" si="3"/>
        <v>-485.83831500000008</v>
      </c>
      <c r="J38" s="175">
        <f>SUM('يوليو 2022'!AX38+'أغسطس 2022'!AX38+'سبتمبر 2022'!AX38+'أكتوبر 2022'!AX38+'نوفمبر 2022'!AX38+'ديسمبر 2022'!AX38)</f>
        <v>0</v>
      </c>
      <c r="K38" s="175">
        <f t="shared" si="4"/>
        <v>-485.83831500000008</v>
      </c>
      <c r="L38" s="172"/>
      <c r="M38" s="184" t="s">
        <v>110</v>
      </c>
      <c r="N38" s="186">
        <f>'يناير 2022'!CS38+'فبراير 2022'!CS38+'مارس 2022'!CY38+'ابريل 2022'!CZ38+'مايو 2022'!DA38+'يونيو 2022'!DA38+'يوليو 2022'!DA38+'أغسطس 2022'!DA38+'سبتمبر 2022'!DA38+'أكتوبر 2022'!DA38+'نوفمبر 2022'!DA38+'ديسمبر 2022'!DA38</f>
        <v>36793.649611724999</v>
      </c>
      <c r="O38" s="187">
        <f t="shared" si="5"/>
        <v>3066.1374676437499</v>
      </c>
      <c r="P38" s="183">
        <f t="shared" si="0"/>
        <v>3100</v>
      </c>
      <c r="Q38" s="187">
        <f t="shared" si="6"/>
        <v>341</v>
      </c>
    </row>
    <row r="39" spans="2:17" ht="23.25" x14ac:dyDescent="0.35">
      <c r="B39" s="178">
        <f>'مارس 2022'!CI39+'ابريل 2022'!CJ39+'يوليو 2022'!CK39</f>
        <v>549.05740320000007</v>
      </c>
      <c r="D39" s="173" t="s">
        <v>111</v>
      </c>
      <c r="E39" s="189">
        <f>'يناير 2022'!CK39+'فبراير 2022'!CK39+'مارس 2022'!CQ39+'ابريل 2022'!CR39+'مايو 2022'!CS39+'يونيو 2022'!CS39+'يوليو 2022'!CS39+'أغسطس 2022'!CS39+'سبتمبر 2022'!CS39+'أكتوبر 2022'!CS39+'نوفمبر 2022'!CS39+'ديسمبر 2022'!CS39</f>
        <v>38399.312599608005</v>
      </c>
      <c r="F39" s="189">
        <f>'يناير 2022'!CL39+'فبراير 2022'!CL39+'مارس 2022'!CR39+'ابريل 2022'!CS39+'مايو 2022'!CT39+'يونيو 2022'!CT39+'يوليو 2022'!CT39+'أغسطس 2022'!CT39+'سبتمبر 2022'!CT39+'أكتوبر 2022'!CT39+'نوفمبر 2022'!CT39+'ديسمبر 2022'!CT39</f>
        <v>22777.485796057197</v>
      </c>
      <c r="G39" s="189">
        <f t="shared" si="1"/>
        <v>15621.826803550808</v>
      </c>
      <c r="H39" s="190">
        <f t="shared" si="2"/>
        <v>15620</v>
      </c>
      <c r="I39" s="175">
        <f t="shared" si="3"/>
        <v>-533.55740320000007</v>
      </c>
      <c r="J39" s="175">
        <f>SUM('يوليو 2022'!AX39+'أغسطس 2022'!AX39+'سبتمبر 2022'!AX39+'أكتوبر 2022'!AX39+'نوفمبر 2022'!AX39+'ديسمبر 2022'!AX39)</f>
        <v>13.6668</v>
      </c>
      <c r="K39" s="175">
        <f t="shared" si="4"/>
        <v>-547.22420320000003</v>
      </c>
      <c r="L39" s="172"/>
      <c r="M39" s="184" t="s">
        <v>111</v>
      </c>
      <c r="N39" s="186">
        <f>'يناير 2022'!CS39+'فبراير 2022'!CS39+'مارس 2022'!CY39+'ابريل 2022'!CZ39+'مايو 2022'!DA39+'يونيو 2022'!DA39+'يوليو 2022'!DA39+'أغسطس 2022'!DA39+'سبتمبر 2022'!DA39+'أكتوبر 2022'!DA39+'نوفمبر 2022'!DA39+'ديسمبر 2022'!DA39</f>
        <v>41374.895196407997</v>
      </c>
      <c r="O39" s="187">
        <f t="shared" si="5"/>
        <v>3447.9079330339996</v>
      </c>
      <c r="P39" s="183">
        <f t="shared" si="0"/>
        <v>3500</v>
      </c>
      <c r="Q39" s="187">
        <f t="shared" si="6"/>
        <v>385</v>
      </c>
    </row>
    <row r="40" spans="2:17" ht="23.25" x14ac:dyDescent="0.35">
      <c r="B40" s="178">
        <f>'مارس 2022'!CI40+'ابريل 2022'!CJ40+'يوليو 2022'!CK40</f>
        <v>505.07950440000013</v>
      </c>
      <c r="D40" s="173" t="s">
        <v>112</v>
      </c>
      <c r="E40" s="189">
        <f>'يناير 2022'!CK40+'فبراير 2022'!CK40+'مارس 2022'!CQ40+'ابريل 2022'!CR40+'مايو 2022'!CS40+'يونيو 2022'!CS40+'يوليو 2022'!CS40+'أغسطس 2022'!CS40+'سبتمبر 2022'!CS40+'أكتوبر 2022'!CS40+'نوفمبر 2022'!CS40+'ديسمبر 2022'!CS40</f>
        <v>35626.250668085995</v>
      </c>
      <c r="F40" s="189">
        <f>'يناير 2022'!CL40+'فبراير 2022'!CL40+'مارس 2022'!CR40+'ابريل 2022'!CS40+'مايو 2022'!CT40+'يونيو 2022'!CT40+'يوليو 2022'!CT40+'أغسطس 2022'!CT40+'سبتمبر 2022'!CT40+'أكتوبر 2022'!CT40+'نوفمبر 2022'!CT40+'ديسمبر 2022'!CT40</f>
        <v>21340.246471186903</v>
      </c>
      <c r="G40" s="189">
        <f t="shared" si="1"/>
        <v>14286.004196899092</v>
      </c>
      <c r="H40" s="190">
        <f t="shared" si="2"/>
        <v>14280</v>
      </c>
      <c r="I40" s="175">
        <f t="shared" si="3"/>
        <v>-505.07950440000013</v>
      </c>
      <c r="J40" s="175">
        <f>SUM('يوليو 2022'!AX40+'أغسطس 2022'!AX40+'سبتمبر 2022'!AX40+'أكتوبر 2022'!AX40+'نوفمبر 2022'!AX40+'ديسمبر 2022'!AX40)</f>
        <v>0</v>
      </c>
      <c r="K40" s="175">
        <f t="shared" si="4"/>
        <v>-505.07950440000013</v>
      </c>
      <c r="L40" s="172"/>
      <c r="M40" s="184" t="s">
        <v>112</v>
      </c>
      <c r="N40" s="186">
        <f>'يناير 2022'!CS40+'فبراير 2022'!CS40+'مارس 2022'!CY40+'ابريل 2022'!CZ40+'مايو 2022'!DA40+'يونيو 2022'!DA40+'يوليو 2022'!DA40+'أغسطس 2022'!DA40+'سبتمبر 2022'!DA40+'أكتوبر 2022'!DA40+'نوفمبر 2022'!DA40+'ديسمبر 2022'!DA40</f>
        <v>38581.851163685998</v>
      </c>
      <c r="O40" s="187">
        <f t="shared" si="5"/>
        <v>3215.1542636404997</v>
      </c>
      <c r="P40" s="183">
        <f t="shared" si="0"/>
        <v>3300</v>
      </c>
      <c r="Q40" s="187">
        <f t="shared" si="6"/>
        <v>363</v>
      </c>
    </row>
    <row r="41" spans="2:17" ht="23.25" x14ac:dyDescent="0.35">
      <c r="B41" s="178">
        <f>'مارس 2022'!CI41+'ابريل 2022'!CJ41+'يوليو 2022'!CK41</f>
        <v>507.02697930000011</v>
      </c>
      <c r="D41" s="173" t="s">
        <v>81</v>
      </c>
      <c r="E41" s="189">
        <f>'يناير 2022'!CK41+'فبراير 2022'!CK41+'مارس 2022'!CQ41+'ابريل 2022'!CR41+'مايو 2022'!CS41+'يونيو 2022'!CS41+'يوليو 2022'!CS41+'أغسطس 2022'!CS41+'سبتمبر 2022'!CS41+'أكتوبر 2022'!CS41+'نوفمبر 2022'!CS41+'ديسمبر 2022'!CS41</f>
        <v>35754.376522129503</v>
      </c>
      <c r="F41" s="189">
        <f>'يناير 2022'!CL41+'فبراير 2022'!CL41+'مارس 2022'!CR41+'ابريل 2022'!CS41+'مايو 2022'!CT41+'يونيو 2022'!CT41+'يوليو 2022'!CT41+'أغسطس 2022'!CT41+'سبتمبر 2022'!CT41+'أكتوبر 2022'!CT41+'نوفمبر 2022'!CT41+'ديسمبر 2022'!CT41</f>
        <v>21540.988395384931</v>
      </c>
      <c r="G41" s="189">
        <f t="shared" si="1"/>
        <v>14213.388126744572</v>
      </c>
      <c r="H41" s="190">
        <f t="shared" si="2"/>
        <v>14210</v>
      </c>
      <c r="I41" s="175">
        <f t="shared" si="3"/>
        <v>-507.02697930000011</v>
      </c>
      <c r="J41" s="175">
        <f>SUM('يوليو 2022'!AX41+'أغسطس 2022'!AX41+'سبتمبر 2022'!AX41+'أكتوبر 2022'!AX41+'نوفمبر 2022'!AX41+'ديسمبر 2022'!AX41)</f>
        <v>0</v>
      </c>
      <c r="K41" s="175">
        <f t="shared" si="4"/>
        <v>-507.02697930000011</v>
      </c>
      <c r="L41" s="172"/>
      <c r="M41" s="184" t="s">
        <v>81</v>
      </c>
      <c r="N41" s="186">
        <f>'يناير 2022'!CS41+'فبراير 2022'!CS41+'مارس 2022'!CY41+'ابريل 2022'!CZ41+'مايو 2022'!DA41+'يونيو 2022'!DA41+'يوليو 2022'!DA41+'أغسطس 2022'!DA41+'سبتمبر 2022'!DA41+'أكتوبر 2022'!DA41+'نوفمبر 2022'!DA41+'ديسمبر 2022'!DA41</f>
        <v>38632.669542829492</v>
      </c>
      <c r="O41" s="187">
        <f t="shared" si="5"/>
        <v>3219.3891285691243</v>
      </c>
      <c r="P41" s="183">
        <f t="shared" si="0"/>
        <v>3300</v>
      </c>
      <c r="Q41" s="187">
        <f t="shared" si="6"/>
        <v>363</v>
      </c>
    </row>
    <row r="42" spans="2:17" ht="23.25" x14ac:dyDescent="0.35">
      <c r="B42" s="178">
        <f>'مارس 2022'!CI42+'ابريل 2022'!CJ42+'يوليو 2022'!CK42</f>
        <v>518.70711000000006</v>
      </c>
      <c r="D42" s="173" t="s">
        <v>113</v>
      </c>
      <c r="E42" s="189">
        <f>'يناير 2022'!CK42+'فبراير 2022'!CK42+'مارس 2022'!CQ42+'ابريل 2022'!CR42+'مايو 2022'!CS42+'يونيو 2022'!CS42+'يوليو 2022'!CS42+'أغسطس 2022'!CS42+'سبتمبر 2022'!CS42+'أكتوبر 2022'!CS42+'نوفمبر 2022'!CS42+'ديسمبر 2022'!CS42</f>
        <v>36402.858094650001</v>
      </c>
      <c r="F42" s="189">
        <f>'يناير 2022'!CL42+'فبراير 2022'!CL42+'مارس 2022'!CR42+'ابريل 2022'!CS42+'مايو 2022'!CT42+'يونيو 2022'!CT42+'يوليو 2022'!CT42+'أغسطس 2022'!CT42+'سبتمبر 2022'!CT42+'أكتوبر 2022'!CT42+'نوفمبر 2022'!CT42+'ديسمبر 2022'!CT42</f>
        <v>21606.062213705834</v>
      </c>
      <c r="G42" s="189">
        <f t="shared" si="1"/>
        <v>14796.795880944166</v>
      </c>
      <c r="H42" s="190">
        <f t="shared" si="2"/>
        <v>14790</v>
      </c>
      <c r="I42" s="175">
        <f t="shared" si="3"/>
        <v>-518.70711000000006</v>
      </c>
      <c r="J42" s="175">
        <f>SUM('يوليو 2022'!AX42+'أغسطس 2022'!AX42+'سبتمبر 2022'!AX42+'أكتوبر 2022'!AX42+'نوفمبر 2022'!AX42+'ديسمبر 2022'!AX42)</f>
        <v>0</v>
      </c>
      <c r="K42" s="175">
        <f t="shared" si="4"/>
        <v>-518.70711000000006</v>
      </c>
      <c r="L42" s="172"/>
      <c r="M42" s="184" t="s">
        <v>113</v>
      </c>
      <c r="N42" s="186">
        <f>'يناير 2022'!CS42+'فبراير 2022'!CS42+'مارس 2022'!CY42+'ابريل 2022'!CZ42+'مايو 2022'!DA42+'يونيو 2022'!DA42+'يوليو 2022'!DA42+'أغسطس 2022'!DA42+'سبتمبر 2022'!DA42+'أكتوبر 2022'!DA42+'نوفمبر 2022'!DA42+'ديسمبر 2022'!DA42</f>
        <v>39108.670984650009</v>
      </c>
      <c r="O42" s="187">
        <f t="shared" si="5"/>
        <v>3259.0559153875006</v>
      </c>
      <c r="P42" s="183">
        <f t="shared" si="0"/>
        <v>3300</v>
      </c>
      <c r="Q42" s="187">
        <f t="shared" si="6"/>
        <v>363</v>
      </c>
    </row>
    <row r="43" spans="2:17" ht="23.25" x14ac:dyDescent="0.35">
      <c r="B43" s="178">
        <f>'مارس 2022'!CI43+'ابريل 2022'!CJ43+'يوليو 2022'!CK43</f>
        <v>0</v>
      </c>
      <c r="D43" s="173"/>
      <c r="E43" s="189">
        <f>'يناير 2022'!CK43+'فبراير 2022'!CK43+'مارس 2022'!CQ43+'ابريل 2022'!CR43+'مايو 2022'!CS43+'يونيو 2022'!CS43+'يوليو 2022'!CS43+'أغسطس 2022'!CS43+'سبتمبر 2022'!CS43+'أكتوبر 2022'!CS43+'نوفمبر 2022'!CS43+'ديسمبر 2022'!CS43</f>
        <v>0</v>
      </c>
      <c r="F43" s="189">
        <f>'يناير 2022'!CL43+'فبراير 2022'!CL43+'مارس 2022'!CR43+'ابريل 2022'!CS43+'مايو 2022'!CT43+'يونيو 2022'!CT43+'يوليو 2022'!CT43+'أغسطس 2022'!CT43+'سبتمبر 2022'!CT43+'أكتوبر 2022'!CT43+'نوفمبر 2022'!CT43+'ديسمبر 2022'!CT43</f>
        <v>9000</v>
      </c>
      <c r="G43" s="189">
        <f t="shared" si="1"/>
        <v>-9000</v>
      </c>
      <c r="H43" s="190">
        <f t="shared" si="2"/>
        <v>-9000</v>
      </c>
      <c r="I43" s="175">
        <f t="shared" si="3"/>
        <v>0</v>
      </c>
      <c r="J43" s="175">
        <f>SUM('يوليو 2022'!AX43+'أغسطس 2022'!AX43+'سبتمبر 2022'!AX43+'أكتوبر 2022'!AX43+'نوفمبر 2022'!AX43+'ديسمبر 2022'!AX43)</f>
        <v>0</v>
      </c>
      <c r="K43" s="175">
        <f t="shared" si="4"/>
        <v>0</v>
      </c>
      <c r="L43" s="172"/>
      <c r="M43" s="184"/>
      <c r="N43" s="186">
        <f>'يناير 2022'!CS43+'فبراير 2022'!CS43+'مارس 2022'!CY43+'ابريل 2022'!CZ43+'مايو 2022'!DA43+'يونيو 2022'!DA43+'يوليو 2022'!DA43+'أغسطس 2022'!DA43+'سبتمبر 2022'!DA43+'أكتوبر 2022'!DA43+'نوفمبر 2022'!DA43+'ديسمبر 2022'!DA43</f>
        <v>0</v>
      </c>
      <c r="O43" s="187">
        <f t="shared" si="5"/>
        <v>0</v>
      </c>
      <c r="P43" s="183">
        <f t="shared" si="0"/>
        <v>0</v>
      </c>
      <c r="Q43" s="187">
        <f t="shared" si="6"/>
        <v>0</v>
      </c>
    </row>
    <row r="44" spans="2:17" ht="23.25" x14ac:dyDescent="0.35">
      <c r="B44" s="178">
        <f>'مارس 2022'!CI44+'ابريل 2022'!CJ44+'يوليو 2022'!CK44</f>
        <v>0</v>
      </c>
      <c r="D44" s="173"/>
      <c r="E44" s="189">
        <f>'يناير 2022'!CK44+'فبراير 2022'!CK44+'مارس 2022'!CQ44+'ابريل 2022'!CR44+'مايو 2022'!CS44+'يونيو 2022'!CS44+'يوليو 2022'!CS44+'أغسطس 2022'!CS44+'سبتمبر 2022'!CS44+'أكتوبر 2022'!CS44+'نوفمبر 2022'!CS44+'ديسمبر 2022'!CS44</f>
        <v>0</v>
      </c>
      <c r="F44" s="189">
        <f>'يناير 2022'!CL44+'فبراير 2022'!CL44+'مارس 2022'!CR44+'ابريل 2022'!CS44+'مايو 2022'!CT44+'يونيو 2022'!CT44+'يوليو 2022'!CT44+'أغسطس 2022'!CT44+'سبتمبر 2022'!CT44+'أكتوبر 2022'!CT44+'نوفمبر 2022'!CT44+'ديسمبر 2022'!CT44</f>
        <v>9000</v>
      </c>
      <c r="G44" s="189">
        <f t="shared" si="1"/>
        <v>-9000</v>
      </c>
      <c r="H44" s="190">
        <f t="shared" si="2"/>
        <v>-9000</v>
      </c>
      <c r="I44" s="175">
        <f t="shared" si="3"/>
        <v>0</v>
      </c>
      <c r="J44" s="175">
        <f>SUM('يوليو 2022'!AX44+'أغسطس 2022'!AX44+'سبتمبر 2022'!AX44+'أكتوبر 2022'!AX44+'نوفمبر 2022'!AX44+'ديسمبر 2022'!AX44)</f>
        <v>0</v>
      </c>
      <c r="K44" s="175">
        <f t="shared" si="4"/>
        <v>0</v>
      </c>
      <c r="L44" s="172"/>
      <c r="M44" s="184"/>
      <c r="N44" s="186">
        <f>'يناير 2022'!CS44+'فبراير 2022'!CS44+'مارس 2022'!CY44+'ابريل 2022'!CZ44+'مايو 2022'!DA44+'يونيو 2022'!DA44+'يوليو 2022'!DA44+'أغسطس 2022'!DA44+'سبتمبر 2022'!DA44+'أكتوبر 2022'!DA44+'نوفمبر 2022'!DA44+'ديسمبر 2022'!DA44</f>
        <v>0</v>
      </c>
      <c r="O44" s="187">
        <f t="shared" si="5"/>
        <v>0</v>
      </c>
      <c r="P44" s="183">
        <f t="shared" si="0"/>
        <v>0</v>
      </c>
      <c r="Q44" s="187">
        <f t="shared" si="6"/>
        <v>0</v>
      </c>
    </row>
    <row r="45" spans="2:17" ht="23.25" x14ac:dyDescent="0.35">
      <c r="B45" s="178">
        <f>'مارس 2022'!CI45+'ابريل 2022'!CJ45+'يوليو 2022'!CK45</f>
        <v>0</v>
      </c>
      <c r="D45" s="173"/>
      <c r="E45" s="189">
        <f>'يناير 2022'!CK45+'فبراير 2022'!CK45+'مارس 2022'!CQ45+'ابريل 2022'!CR45+'مايو 2022'!CS45+'يونيو 2022'!CS45+'يوليو 2022'!CS45+'أغسطس 2022'!CS45+'سبتمبر 2022'!CS45+'أكتوبر 2022'!CS45+'نوفمبر 2022'!CS45+'ديسمبر 2022'!CS45</f>
        <v>0</v>
      </c>
      <c r="F45" s="189">
        <f>'يناير 2022'!CL45+'فبراير 2022'!CL45+'مارس 2022'!CR45+'ابريل 2022'!CS45+'مايو 2022'!CT45+'يونيو 2022'!CT45+'يوليو 2022'!CT45+'أغسطس 2022'!CT45+'سبتمبر 2022'!CT45+'أكتوبر 2022'!CT45+'نوفمبر 2022'!CT45+'ديسمبر 2022'!CT45</f>
        <v>9000</v>
      </c>
      <c r="G45" s="189">
        <f t="shared" si="1"/>
        <v>-9000</v>
      </c>
      <c r="H45" s="190">
        <f t="shared" si="2"/>
        <v>-9000</v>
      </c>
      <c r="I45" s="175">
        <f t="shared" si="3"/>
        <v>0</v>
      </c>
      <c r="J45" s="175">
        <f>SUM('يوليو 2022'!AX45+'أغسطس 2022'!AX45+'سبتمبر 2022'!AX45+'أكتوبر 2022'!AX45+'نوفمبر 2022'!AX45+'ديسمبر 2022'!AX45)</f>
        <v>0</v>
      </c>
      <c r="K45" s="175">
        <f t="shared" si="4"/>
        <v>0</v>
      </c>
      <c r="L45" s="172"/>
      <c r="M45" s="184"/>
      <c r="N45" s="186">
        <f>'يناير 2022'!CS45+'فبراير 2022'!CS45+'مارس 2022'!CY45+'ابريل 2022'!CZ45+'مايو 2022'!DA45+'يونيو 2022'!DA45+'يوليو 2022'!DA45+'أغسطس 2022'!DA45+'سبتمبر 2022'!DA45+'أكتوبر 2022'!DA45+'نوفمبر 2022'!DA45+'ديسمبر 2022'!DA45</f>
        <v>0</v>
      </c>
      <c r="O45" s="187">
        <f t="shared" si="5"/>
        <v>0</v>
      </c>
      <c r="P45" s="183">
        <f t="shared" si="0"/>
        <v>0</v>
      </c>
      <c r="Q45" s="187">
        <f t="shared" si="6"/>
        <v>0</v>
      </c>
    </row>
  </sheetData>
  <mergeCells count="2">
    <mergeCell ref="M4:Q4"/>
    <mergeCell ref="D4:K4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S45"/>
  <sheetViews>
    <sheetView rightToLeft="1" topLeftCell="D4" workbookViewId="0">
      <pane xSplit="1" ySplit="2" topLeftCell="CI6" activePane="bottomRight" state="frozen"/>
      <selection activeCell="D4" sqref="D4"/>
      <selection pane="topRight" activeCell="E4" sqref="E4"/>
      <selection pane="bottomLeft" activeCell="D6" sqref="D6"/>
      <selection pane="bottomRight" activeCell="CS6" sqref="CS6:CS45"/>
    </sheetView>
  </sheetViews>
  <sheetFormatPr defaultRowHeight="14.25" x14ac:dyDescent="0.2"/>
  <cols>
    <col min="4" max="4" width="23.875" bestFit="1" customWidth="1"/>
    <col min="5" max="5" width="10" style="8" bestFit="1" customWidth="1"/>
    <col min="6" max="6" width="10.375" customWidth="1"/>
    <col min="11" max="11" width="11" style="6" customWidth="1"/>
    <col min="16" max="16" width="8.375" style="7" customWidth="1"/>
    <col min="17" max="17" width="9.375" style="7" customWidth="1"/>
    <col min="18" max="18" width="7.25" customWidth="1"/>
    <col min="19" max="27" width="8.625" customWidth="1"/>
    <col min="28" max="28" width="6.125" bestFit="1" customWidth="1"/>
    <col min="29" max="29" width="6.875" customWidth="1"/>
    <col min="31" max="31" width="6.75" customWidth="1"/>
    <col min="32" max="32" width="7.25" customWidth="1"/>
    <col min="33" max="33" width="7.5" customWidth="1"/>
    <col min="34" max="34" width="7.25" customWidth="1"/>
    <col min="35" max="35" width="7" customWidth="1"/>
    <col min="36" max="37" width="10.625" style="7" customWidth="1"/>
    <col min="38" max="42" width="10.625" style="7" hidden="1" customWidth="1"/>
    <col min="43" max="46" width="10.625" style="7" customWidth="1"/>
    <col min="47" max="47" width="9.5" customWidth="1"/>
    <col min="48" max="48" width="9.75" customWidth="1"/>
    <col min="49" max="49" width="7.625" customWidth="1"/>
    <col min="50" max="50" width="6.875" customWidth="1"/>
    <col min="52" max="52" width="6.5" customWidth="1"/>
    <col min="53" max="53" width="6" customWidth="1"/>
    <col min="54" max="54" width="6.875" customWidth="1"/>
    <col min="55" max="55" width="7.625" customWidth="1"/>
    <col min="56" max="56" width="6.875" customWidth="1"/>
    <col min="60" max="60" width="7.25" customWidth="1"/>
    <col min="61" max="61" width="6.75" customWidth="1"/>
    <col min="62" max="62" width="6.875" customWidth="1"/>
    <col min="65" max="65" width="7.375" customWidth="1"/>
    <col min="66" max="66" width="7.125" customWidth="1"/>
    <col min="70" max="70" width="10.625" style="10" customWidth="1"/>
    <col min="71" max="71" width="11.5" style="8" customWidth="1"/>
    <col min="72" max="72" width="11.125" bestFit="1" customWidth="1"/>
    <col min="73" max="73" width="11.125" customWidth="1"/>
    <col min="74" max="75" width="8.25" customWidth="1"/>
    <col min="76" max="76" width="11.125" style="14" bestFit="1" customWidth="1"/>
    <col min="77" max="77" width="13.25" style="14" customWidth="1"/>
    <col min="78" max="79" width="11.125" style="14" customWidth="1"/>
    <col min="80" max="80" width="21.125" style="14" customWidth="1"/>
    <col min="81" max="81" width="12" style="11" customWidth="1"/>
    <col min="82" max="84" width="11" style="12" customWidth="1"/>
    <col min="85" max="85" width="15.25" style="13" customWidth="1"/>
    <col min="86" max="86" width="32.75" customWidth="1"/>
    <col min="89" max="89" width="12.875" customWidth="1"/>
    <col min="90" max="90" width="12.25" customWidth="1"/>
    <col min="91" max="92" width="12.125" bestFit="1" customWidth="1"/>
    <col min="93" max="93" width="12.375" style="60" customWidth="1"/>
    <col min="95" max="95" width="12.875" customWidth="1"/>
    <col min="97" max="97" width="19.75" customWidth="1"/>
  </cols>
  <sheetData>
    <row r="1" spans="2:97" x14ac:dyDescent="0.2">
      <c r="D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</row>
    <row r="2" spans="2:97" ht="14.25" customHeight="1" x14ac:dyDescent="0.2">
      <c r="D2" s="41"/>
      <c r="E2" s="204" t="s">
        <v>126</v>
      </c>
      <c r="F2" s="204"/>
      <c r="G2" s="204"/>
      <c r="H2" s="204"/>
      <c r="I2" s="204"/>
      <c r="J2" s="204"/>
      <c r="K2" s="204"/>
      <c r="L2" s="204"/>
      <c r="M2" s="204"/>
      <c r="N2" s="204"/>
      <c r="O2" s="204"/>
      <c r="P2" s="204"/>
      <c r="Q2" s="204"/>
      <c r="R2" s="204"/>
      <c r="S2" s="204"/>
      <c r="T2" s="204"/>
      <c r="U2" s="204"/>
      <c r="V2" s="204"/>
      <c r="W2" s="204"/>
      <c r="X2" s="204"/>
      <c r="Y2" s="204"/>
      <c r="Z2" s="204"/>
      <c r="AA2" s="204"/>
      <c r="AB2" s="204"/>
      <c r="AC2" s="204"/>
      <c r="AD2" s="204"/>
      <c r="AE2" s="204"/>
      <c r="AF2" s="204"/>
      <c r="AG2" s="204"/>
      <c r="AH2" s="204"/>
      <c r="AI2" s="204"/>
      <c r="AJ2" s="204"/>
      <c r="AK2" s="202" t="s">
        <v>117</v>
      </c>
      <c r="AL2" s="202"/>
      <c r="AM2" s="202"/>
      <c r="AN2" s="202"/>
      <c r="AO2" s="202"/>
      <c r="AP2" s="202"/>
      <c r="AQ2" s="202"/>
      <c r="AR2" s="202"/>
      <c r="AS2" s="202"/>
      <c r="AT2" s="202"/>
      <c r="AU2" s="203" t="s">
        <v>124</v>
      </c>
      <c r="AV2" s="203"/>
      <c r="AW2" s="203"/>
      <c r="AX2" s="203"/>
      <c r="AY2" s="203"/>
      <c r="AZ2" s="203"/>
      <c r="BA2" s="203"/>
      <c r="BB2" s="203"/>
      <c r="BC2" s="203"/>
      <c r="BD2" s="203"/>
      <c r="BE2" s="203"/>
      <c r="BF2" s="203"/>
      <c r="BG2" s="203"/>
      <c r="BH2" s="203"/>
      <c r="BI2" s="203"/>
      <c r="BJ2" s="203"/>
      <c r="BK2" s="203"/>
      <c r="BL2" s="203"/>
      <c r="BM2" s="203"/>
      <c r="BN2" s="203"/>
      <c r="BO2" s="203"/>
      <c r="BP2" s="203"/>
      <c r="BQ2" s="203"/>
      <c r="BR2" s="203"/>
      <c r="BT2" s="205" t="s">
        <v>127</v>
      </c>
      <c r="BU2" s="205"/>
      <c r="BV2" s="205"/>
      <c r="BW2" s="205"/>
      <c r="BX2" s="205"/>
      <c r="BY2" s="205"/>
      <c r="BZ2" s="205"/>
      <c r="CA2" s="8"/>
      <c r="CB2" s="8"/>
      <c r="CC2" s="8"/>
      <c r="CD2" s="8"/>
      <c r="CE2" s="8"/>
      <c r="CF2" s="8"/>
      <c r="CG2" s="8"/>
      <c r="CH2" s="8"/>
    </row>
    <row r="3" spans="2:97" ht="14.25" customHeight="1" x14ac:dyDescent="0.2">
      <c r="D3" s="41"/>
      <c r="E3" s="204"/>
      <c r="F3" s="204"/>
      <c r="G3" s="204"/>
      <c r="H3" s="204"/>
      <c r="I3" s="204"/>
      <c r="J3" s="204"/>
      <c r="K3" s="204"/>
      <c r="L3" s="204"/>
      <c r="M3" s="204"/>
      <c r="N3" s="204"/>
      <c r="O3" s="204"/>
      <c r="P3" s="204"/>
      <c r="Q3" s="204"/>
      <c r="R3" s="204"/>
      <c r="S3" s="204"/>
      <c r="T3" s="204"/>
      <c r="U3" s="204"/>
      <c r="V3" s="204"/>
      <c r="W3" s="204"/>
      <c r="X3" s="204"/>
      <c r="Y3" s="204"/>
      <c r="Z3" s="204"/>
      <c r="AA3" s="204"/>
      <c r="AB3" s="204"/>
      <c r="AC3" s="204"/>
      <c r="AD3" s="204"/>
      <c r="AE3" s="204"/>
      <c r="AF3" s="204"/>
      <c r="AG3" s="204"/>
      <c r="AH3" s="204"/>
      <c r="AI3" s="204"/>
      <c r="AJ3" s="204"/>
      <c r="AK3" s="202"/>
      <c r="AL3" s="202"/>
      <c r="AM3" s="202"/>
      <c r="AN3" s="202"/>
      <c r="AO3" s="202"/>
      <c r="AP3" s="202"/>
      <c r="AQ3" s="202"/>
      <c r="AR3" s="202"/>
      <c r="AS3" s="202"/>
      <c r="AT3" s="202"/>
      <c r="AU3" s="203"/>
      <c r="AV3" s="203"/>
      <c r="AW3" s="203"/>
      <c r="AX3" s="203"/>
      <c r="AY3" s="203"/>
      <c r="AZ3" s="203"/>
      <c r="BA3" s="203"/>
      <c r="BB3" s="203"/>
      <c r="BC3" s="203"/>
      <c r="BD3" s="203"/>
      <c r="BE3" s="203"/>
      <c r="BF3" s="203"/>
      <c r="BG3" s="203"/>
      <c r="BH3" s="203"/>
      <c r="BI3" s="203"/>
      <c r="BJ3" s="203"/>
      <c r="BK3" s="203"/>
      <c r="BL3" s="203"/>
      <c r="BM3" s="203"/>
      <c r="BN3" s="203"/>
      <c r="BO3" s="203"/>
      <c r="BP3" s="203"/>
      <c r="BQ3" s="203"/>
      <c r="BR3" s="203"/>
      <c r="BT3" s="205"/>
      <c r="BU3" s="205"/>
      <c r="BV3" s="205"/>
      <c r="BW3" s="205"/>
      <c r="BX3" s="205"/>
      <c r="BY3" s="205"/>
      <c r="BZ3" s="205"/>
      <c r="CA3" s="8"/>
      <c r="CB3" s="8"/>
      <c r="CC3" s="8"/>
      <c r="CD3" s="8"/>
      <c r="CE3" s="8"/>
      <c r="CF3" s="8"/>
      <c r="CG3" s="8"/>
      <c r="CH3" s="8"/>
    </row>
    <row r="4" spans="2:97" ht="24" thickBot="1" x14ac:dyDescent="0.25">
      <c r="D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P4" s="8"/>
      <c r="BQ4" s="8"/>
      <c r="BR4" s="8"/>
      <c r="BT4" s="8"/>
      <c r="BU4" s="8"/>
      <c r="BV4" s="8"/>
      <c r="BW4" s="8"/>
      <c r="BX4" s="8"/>
      <c r="BY4" s="8"/>
      <c r="BZ4" s="8"/>
      <c r="CA4" s="8"/>
      <c r="CB4" s="8"/>
      <c r="CC4" s="8"/>
      <c r="CD4" s="8"/>
      <c r="CE4" s="8"/>
      <c r="CF4" s="8"/>
      <c r="CG4" s="8"/>
      <c r="CH4" s="8"/>
      <c r="CK4" s="206" t="s">
        <v>139</v>
      </c>
      <c r="CL4" s="206"/>
      <c r="CM4" s="206"/>
      <c r="CN4" s="206"/>
      <c r="CO4" s="206"/>
    </row>
    <row r="5" spans="2:97" s="56" customFormat="1" ht="78.75" customHeight="1" thickBot="1" x14ac:dyDescent="0.35">
      <c r="D5" s="45" t="s">
        <v>71</v>
      </c>
      <c r="E5" s="46" t="s">
        <v>145</v>
      </c>
      <c r="F5" s="46" t="s">
        <v>72</v>
      </c>
      <c r="G5" s="46" t="s">
        <v>1</v>
      </c>
      <c r="H5" s="46" t="s">
        <v>2</v>
      </c>
      <c r="I5" s="46" t="s">
        <v>3</v>
      </c>
      <c r="J5" s="46" t="s">
        <v>4</v>
      </c>
      <c r="K5" s="46" t="s">
        <v>146</v>
      </c>
      <c r="L5" s="46" t="s">
        <v>6</v>
      </c>
      <c r="M5" s="46" t="s">
        <v>7</v>
      </c>
      <c r="N5" s="46" t="s">
        <v>8</v>
      </c>
      <c r="O5" s="46" t="s">
        <v>9</v>
      </c>
      <c r="P5" s="46" t="s">
        <v>10</v>
      </c>
      <c r="Q5" s="46" t="s">
        <v>19</v>
      </c>
      <c r="R5" s="46" t="s">
        <v>11</v>
      </c>
      <c r="S5" s="47"/>
      <c r="T5" s="48"/>
      <c r="U5" s="48">
        <v>2014</v>
      </c>
      <c r="V5" s="48">
        <v>2015</v>
      </c>
      <c r="W5" s="48">
        <v>2016</v>
      </c>
      <c r="X5" s="57">
        <v>0.03</v>
      </c>
      <c r="Y5" s="57">
        <v>0.05</v>
      </c>
      <c r="Z5" s="57">
        <v>0.06</v>
      </c>
      <c r="AA5" s="48" t="s">
        <v>131</v>
      </c>
      <c r="AB5" s="48" t="s">
        <v>12</v>
      </c>
      <c r="AC5" s="48" t="s">
        <v>13</v>
      </c>
      <c r="AD5" s="48" t="s">
        <v>14</v>
      </c>
      <c r="AE5" s="48" t="s">
        <v>15</v>
      </c>
      <c r="AF5" s="48" t="s">
        <v>16</v>
      </c>
      <c r="AG5" s="48" t="s">
        <v>73</v>
      </c>
      <c r="AH5" s="48" t="s">
        <v>18</v>
      </c>
      <c r="AI5" s="48"/>
      <c r="AJ5" s="48" t="s">
        <v>130</v>
      </c>
      <c r="AK5" s="49" t="s">
        <v>118</v>
      </c>
      <c r="AL5" s="49" t="s">
        <v>123</v>
      </c>
      <c r="AM5" s="49" t="s">
        <v>119</v>
      </c>
      <c r="AN5" s="49" t="s">
        <v>120</v>
      </c>
      <c r="AO5" s="49" t="s">
        <v>121</v>
      </c>
      <c r="AP5" s="49" t="s">
        <v>122</v>
      </c>
      <c r="AQ5" s="49" t="s">
        <v>135</v>
      </c>
      <c r="AR5" s="49" t="s">
        <v>136</v>
      </c>
      <c r="AS5" s="49" t="s">
        <v>133</v>
      </c>
      <c r="AT5" s="49" t="s">
        <v>134</v>
      </c>
      <c r="AU5" s="50" t="s">
        <v>115</v>
      </c>
      <c r="AV5" s="50"/>
      <c r="AW5" s="50" t="s">
        <v>23</v>
      </c>
      <c r="AX5" s="50" t="s">
        <v>24</v>
      </c>
      <c r="AY5" s="50" t="s">
        <v>25</v>
      </c>
      <c r="AZ5" s="50" t="s">
        <v>26</v>
      </c>
      <c r="BA5" s="50" t="s">
        <v>27</v>
      </c>
      <c r="BB5" s="50" t="s">
        <v>74</v>
      </c>
      <c r="BC5" s="50" t="s">
        <v>75</v>
      </c>
      <c r="BD5" s="50" t="s">
        <v>1</v>
      </c>
      <c r="BE5" s="50" t="s">
        <v>30</v>
      </c>
      <c r="BF5" s="50" t="s">
        <v>132</v>
      </c>
      <c r="BG5" s="50" t="s">
        <v>68</v>
      </c>
      <c r="BH5" s="50" t="s">
        <v>31</v>
      </c>
      <c r="BI5" s="50" t="s">
        <v>32</v>
      </c>
      <c r="BJ5" s="50" t="s">
        <v>33</v>
      </c>
      <c r="BK5" s="50" t="s">
        <v>34</v>
      </c>
      <c r="BL5" s="50" t="s">
        <v>35</v>
      </c>
      <c r="BM5" s="50" t="s">
        <v>67</v>
      </c>
      <c r="BN5" s="50" t="s">
        <v>36</v>
      </c>
      <c r="BO5" s="50" t="s">
        <v>147</v>
      </c>
      <c r="BP5" s="50" t="s">
        <v>116</v>
      </c>
      <c r="BQ5" s="50" t="s">
        <v>154</v>
      </c>
      <c r="BR5" s="50" t="s">
        <v>128</v>
      </c>
      <c r="BS5" s="51" t="s">
        <v>129</v>
      </c>
      <c r="BT5" s="52" t="s">
        <v>61</v>
      </c>
      <c r="BU5" s="52" t="s">
        <v>125</v>
      </c>
      <c r="BV5" s="52" t="s">
        <v>84</v>
      </c>
      <c r="BW5" s="52" t="s">
        <v>85</v>
      </c>
      <c r="BX5" s="52" t="s">
        <v>86</v>
      </c>
      <c r="BY5" s="52" t="s">
        <v>138</v>
      </c>
      <c r="BZ5" s="52" t="s">
        <v>137</v>
      </c>
      <c r="CA5" s="51" t="s">
        <v>70</v>
      </c>
      <c r="CB5" s="53" t="s">
        <v>148</v>
      </c>
      <c r="CC5" s="53" t="s">
        <v>83</v>
      </c>
      <c r="CD5" s="45" t="s">
        <v>82</v>
      </c>
      <c r="CE5" s="54"/>
      <c r="CF5" s="54"/>
      <c r="CG5" s="55" t="s">
        <v>150</v>
      </c>
      <c r="CH5" s="55" t="s">
        <v>39</v>
      </c>
      <c r="CK5" s="58" t="s">
        <v>140</v>
      </c>
      <c r="CL5" s="58" t="s">
        <v>141</v>
      </c>
      <c r="CM5" s="58" t="s">
        <v>142</v>
      </c>
      <c r="CN5" s="58" t="s">
        <v>143</v>
      </c>
      <c r="CO5" s="58" t="s">
        <v>144</v>
      </c>
      <c r="CQ5" s="62" t="s">
        <v>151</v>
      </c>
      <c r="CS5" s="181" t="s">
        <v>181</v>
      </c>
    </row>
    <row r="6" spans="2:97" ht="23.25" customHeight="1" x14ac:dyDescent="0.35">
      <c r="B6">
        <v>1777.8157000000001</v>
      </c>
      <c r="C6">
        <v>1</v>
      </c>
      <c r="D6" s="32" t="s">
        <v>87</v>
      </c>
      <c r="E6" s="23">
        <v>675.83</v>
      </c>
      <c r="F6" s="24"/>
      <c r="G6" s="22"/>
      <c r="H6" s="22"/>
      <c r="I6" s="22"/>
      <c r="J6" s="22"/>
      <c r="K6" s="25">
        <f>B6*107%</f>
        <v>1902.2627990000003</v>
      </c>
      <c r="L6" s="22"/>
      <c r="M6" s="26"/>
      <c r="N6" s="22"/>
      <c r="O6" s="22"/>
      <c r="P6" s="22">
        <f>K6*15%</f>
        <v>285.33941985000001</v>
      </c>
      <c r="Q6" s="22">
        <v>141.49</v>
      </c>
      <c r="R6" s="22"/>
      <c r="S6" s="25"/>
      <c r="T6" s="25"/>
      <c r="U6" s="25">
        <v>76.44</v>
      </c>
      <c r="V6" s="25">
        <v>85.57</v>
      </c>
      <c r="W6" s="22">
        <v>102.85</v>
      </c>
      <c r="X6" s="22">
        <v>46.58</v>
      </c>
      <c r="Y6" s="22">
        <v>83.075500000000005</v>
      </c>
      <c r="Z6" s="22">
        <f>B6*6%</f>
        <v>106.668942</v>
      </c>
      <c r="AA6" s="22">
        <v>190</v>
      </c>
      <c r="AB6" s="25">
        <v>6</v>
      </c>
      <c r="AC6" s="22"/>
      <c r="AD6" s="22"/>
      <c r="AE6" s="22">
        <v>10</v>
      </c>
      <c r="AF6" s="22"/>
      <c r="AG6" s="22"/>
      <c r="AH6" s="22"/>
      <c r="AI6" s="22"/>
      <c r="AJ6" s="22">
        <f>SUM(G6:AI6)</f>
        <v>3036.2766608499996</v>
      </c>
      <c r="AK6" s="15"/>
      <c r="AL6" s="15"/>
      <c r="AM6" s="15"/>
      <c r="AN6" s="15"/>
      <c r="AO6" s="15"/>
      <c r="AP6" s="15"/>
      <c r="AQ6" s="15"/>
      <c r="AR6" s="15"/>
      <c r="AS6" s="15">
        <v>20</v>
      </c>
      <c r="AT6" s="15">
        <v>15</v>
      </c>
      <c r="AU6" s="17">
        <v>627</v>
      </c>
      <c r="AV6" s="17"/>
      <c r="AW6" s="18">
        <v>142</v>
      </c>
      <c r="AX6" s="18"/>
      <c r="AY6" s="18"/>
      <c r="AZ6" s="18">
        <v>0.5</v>
      </c>
      <c r="BA6" s="18">
        <v>3</v>
      </c>
      <c r="BB6" s="18"/>
      <c r="BC6" s="18">
        <v>0</v>
      </c>
      <c r="BD6" s="18"/>
      <c r="BE6" s="18"/>
      <c r="BF6" s="18" t="str">
        <f>IF(AS6&lt;18,(P6/18)*(18-AS6),"0")</f>
        <v>0</v>
      </c>
      <c r="BG6" s="18">
        <f>IF(AT6&lt;18,(Q6/18)*(18-AT6),"0")</f>
        <v>23.581666666666667</v>
      </c>
      <c r="BH6" s="18"/>
      <c r="BI6" s="18"/>
      <c r="BJ6" s="18"/>
      <c r="BK6" s="18"/>
      <c r="BL6" s="18"/>
      <c r="BM6" s="18"/>
      <c r="BN6" s="18"/>
      <c r="BO6" s="18">
        <v>1.3</v>
      </c>
      <c r="BP6" s="18">
        <v>5</v>
      </c>
      <c r="BQ6" s="18"/>
      <c r="BR6" s="19">
        <f>SUM(AU6:BQ6)</f>
        <v>802.38166666666666</v>
      </c>
      <c r="BS6" s="34">
        <f>AJ6-BR6</f>
        <v>2233.894994183333</v>
      </c>
      <c r="BT6" s="39">
        <f t="shared" ref="BT6:BT31" si="0">K6*120%</f>
        <v>2282.7153588000001</v>
      </c>
      <c r="BU6" s="36"/>
      <c r="BV6" s="36">
        <v>3</v>
      </c>
      <c r="BW6" s="37" t="str">
        <f>IF(BV6=4,30%,IF(BV6=5,40%,IF(BV6=6,50%,IF(BV6&gt;6,1,"0"))))</f>
        <v>0</v>
      </c>
      <c r="BX6" s="36">
        <f>(BT6*BW6)</f>
        <v>0</v>
      </c>
      <c r="BY6" s="39"/>
      <c r="BZ6" s="36"/>
      <c r="CA6" s="34">
        <f>BT6-BU6-BX6-BY6-BZ6</f>
        <v>2282.7153588000001</v>
      </c>
      <c r="CB6" s="34" t="s">
        <v>149</v>
      </c>
      <c r="CC6" s="34">
        <f>BS6+CA6</f>
        <v>4516.6103529833326</v>
      </c>
      <c r="CD6" s="42"/>
      <c r="CE6" s="44"/>
      <c r="CF6" s="44"/>
      <c r="CG6" s="40">
        <f>(BS6+CA6+CD6)-(CE6+CF6)</f>
        <v>4516.6103529833326</v>
      </c>
      <c r="CH6" s="9"/>
      <c r="CK6" s="59">
        <f>K6+P6+X6+Y6+Z6+AA6+CA6+CD6</f>
        <v>4896.6420196500003</v>
      </c>
      <c r="CL6" s="59">
        <f>E6+AU6+AX6+AY6+BC6+BF6+BO6+BP6+750</f>
        <v>2059.13</v>
      </c>
      <c r="CM6" s="59">
        <f>CK6-CL6</f>
        <v>2837.5120196500002</v>
      </c>
      <c r="CN6" s="59">
        <f>TRUNC(CM6,-1)</f>
        <v>2830</v>
      </c>
      <c r="CO6" s="61">
        <f>IF(AND(CN6&gt;1250,CN6&lt;2501),(CN6-1250)*2.5%,IF(AND(CN6&gt;2500,CN6&lt;3751),(CN6-2500)*10%+31.25,IF(AND(CN6&gt;3750,CN6&lt;5001),(CN6-3750)*15%+31.25+125,IF(AND(CN6&gt;5000,CN6&lt;16666.68),(CN6-5000)*20%+31.25+125+187.5,"0"))))</f>
        <v>64.25</v>
      </c>
      <c r="CQ6" s="63">
        <f>CG6-CO6</f>
        <v>4452.3603529833326</v>
      </c>
      <c r="CS6" s="182">
        <f>(AJ6-Q6)+CA6+CD6</f>
        <v>5177.50201965</v>
      </c>
    </row>
    <row r="7" spans="2:97" ht="23.25" x14ac:dyDescent="0.35">
      <c r="B7">
        <v>1825.3879000000002</v>
      </c>
      <c r="C7">
        <v>2</v>
      </c>
      <c r="D7" s="33" t="s">
        <v>78</v>
      </c>
      <c r="E7" s="28">
        <v>687.13</v>
      </c>
      <c r="F7" s="29"/>
      <c r="G7" s="27"/>
      <c r="H7" s="27"/>
      <c r="I7" s="27"/>
      <c r="J7" s="27"/>
      <c r="K7" s="25">
        <f t="shared" ref="K7:K45" si="1">B7*107%</f>
        <v>1953.1650530000004</v>
      </c>
      <c r="L7" s="27"/>
      <c r="M7" s="31"/>
      <c r="N7" s="27"/>
      <c r="O7" s="27"/>
      <c r="P7" s="22">
        <f t="shared" ref="P7:P43" si="2">K7*15%</f>
        <v>292.97475795000003</v>
      </c>
      <c r="Q7" s="22">
        <v>141.49</v>
      </c>
      <c r="R7" s="27"/>
      <c r="S7" s="30"/>
      <c r="T7" s="30"/>
      <c r="U7" s="30">
        <v>78.33</v>
      </c>
      <c r="V7" s="30">
        <v>87.73</v>
      </c>
      <c r="W7" s="27">
        <v>105.57</v>
      </c>
      <c r="X7" s="27">
        <v>47.83</v>
      </c>
      <c r="Y7" s="27">
        <v>85.298500000000004</v>
      </c>
      <c r="Z7" s="22">
        <f t="shared" ref="Z7:Z45" si="3">B7*6%</f>
        <v>109.523274</v>
      </c>
      <c r="AA7" s="27">
        <v>190</v>
      </c>
      <c r="AB7" s="30">
        <v>10</v>
      </c>
      <c r="AC7" s="27"/>
      <c r="AD7" s="27"/>
      <c r="AE7" s="22">
        <v>10</v>
      </c>
      <c r="AF7" s="27"/>
      <c r="AG7" s="27"/>
      <c r="AH7" s="27"/>
      <c r="AI7" s="27"/>
      <c r="AJ7" s="22">
        <f>SUM(G7:AI7)</f>
        <v>3111.9115849500004</v>
      </c>
      <c r="AK7" s="16"/>
      <c r="AL7" s="16"/>
      <c r="AM7" s="16"/>
      <c r="AN7" s="16"/>
      <c r="AO7" s="16"/>
      <c r="AP7" s="16"/>
      <c r="AQ7" s="16"/>
      <c r="AR7" s="16"/>
      <c r="AS7" s="15">
        <v>20</v>
      </c>
      <c r="AT7" s="15">
        <v>20</v>
      </c>
      <c r="AU7" s="20">
        <v>649</v>
      </c>
      <c r="AV7" s="20"/>
      <c r="AW7" s="21">
        <v>139.30000000000001</v>
      </c>
      <c r="AX7" s="21"/>
      <c r="AY7" s="21">
        <v>18.739999999999998</v>
      </c>
      <c r="AZ7" s="21">
        <v>0.5</v>
      </c>
      <c r="BA7" s="21">
        <v>3</v>
      </c>
      <c r="BB7" s="21"/>
      <c r="BC7" s="21">
        <v>0</v>
      </c>
      <c r="BD7" s="21"/>
      <c r="BE7" s="21"/>
      <c r="BF7" s="18" t="str">
        <f t="shared" ref="BF7:BF45" si="4">IF(AS7&lt;18,(P7/18)*(18-AS7),"0")</f>
        <v>0</v>
      </c>
      <c r="BG7" s="18" t="str">
        <f t="shared" ref="BG7:BG45" si="5">IF(AT7&lt;18,(Q7/18)*(18-AT7),"0")</f>
        <v>0</v>
      </c>
      <c r="BH7" s="21"/>
      <c r="BI7" s="21"/>
      <c r="BJ7" s="21"/>
      <c r="BK7" s="21"/>
      <c r="BL7" s="21"/>
      <c r="BM7" s="21"/>
      <c r="BN7" s="21"/>
      <c r="BO7" s="21">
        <v>1.34</v>
      </c>
      <c r="BP7" s="21">
        <v>5</v>
      </c>
      <c r="BQ7" s="21"/>
      <c r="BR7" s="19">
        <f t="shared" ref="BR7:BR45" si="6">SUM(AU7:BQ7)</f>
        <v>816.88</v>
      </c>
      <c r="BS7" s="35">
        <f t="shared" ref="BS7:BS43" si="7">AJ7-BR7</f>
        <v>2295.0315849500003</v>
      </c>
      <c r="BT7" s="39">
        <f t="shared" si="0"/>
        <v>2343.7980636000002</v>
      </c>
      <c r="BU7" s="38"/>
      <c r="BV7" s="38">
        <v>3</v>
      </c>
      <c r="BW7" s="37" t="str">
        <f t="shared" ref="BW7:BW43" si="8">IF(BV7=4,30%,IF(BV7=5,40%,IF(BV7=6,50%,IF(BV7&gt;6,1,"0"))))</f>
        <v>0</v>
      </c>
      <c r="BX7" s="39">
        <f t="shared" ref="BX7:BX43" si="9">(BT7*BW7)</f>
        <v>0</v>
      </c>
      <c r="BY7" s="39"/>
      <c r="BZ7" s="39"/>
      <c r="CA7" s="34">
        <f t="shared" ref="CA7:CA45" si="10">BT7-BU7-BX7-BY7-BZ7</f>
        <v>2343.7980636000002</v>
      </c>
      <c r="CB7" s="34" t="s">
        <v>149</v>
      </c>
      <c r="CC7" s="34">
        <f t="shared" ref="CC7:CC43" si="11">BS7+CA7</f>
        <v>4638.8296485500005</v>
      </c>
      <c r="CD7" s="43"/>
      <c r="CE7" s="44"/>
      <c r="CF7" s="44"/>
      <c r="CG7" s="40">
        <f t="shared" ref="CG7:CG45" si="12">(BS7+CA7+CD7)-CE7</f>
        <v>4638.8296485500005</v>
      </c>
      <c r="CH7" s="1"/>
      <c r="CK7" s="59">
        <f>K7+P7+X7+Y7+Z7+AA7+CA7+CD7</f>
        <v>5022.5896485500007</v>
      </c>
      <c r="CL7" s="59">
        <f>E7+AU7+AX7+AY7+BC7+BF7+BO7+BP7+750</f>
        <v>2111.21</v>
      </c>
      <c r="CM7" s="59">
        <f t="shared" ref="CM7:CM45" si="13">CK7-CL7</f>
        <v>2911.3796485500006</v>
      </c>
      <c r="CN7" s="59">
        <f t="shared" ref="CN7:CN45" si="14">TRUNC(CM7,-1)</f>
        <v>2910</v>
      </c>
      <c r="CO7" s="61">
        <f t="shared" ref="CO7:CO45" si="15">IF(AND(CN7&gt;1250,CN7&lt;2501),(CN7-1250)*2.5%,IF(AND(CN7&gt;2500,CN7&lt;3751),(CN7-2500)*10%+31.25,IF(AND(CN7&gt;3750,CN7&lt;5001),(CN7-3750)*15%+31.25+125,IF(AND(CN7&gt;5000,CN7&lt;16666.68),(CN7-5000)*20%+31.25+125+187.5,"0"))))</f>
        <v>72.25</v>
      </c>
      <c r="CQ7" s="63">
        <f t="shared" ref="CQ7:CQ45" si="16">CG7-CO7</f>
        <v>4566.5796485500005</v>
      </c>
      <c r="CS7" s="182">
        <f t="shared" ref="CS7:CS45" si="17">(AJ7-Q7)+CA7+CD7</f>
        <v>5314.2196485500008</v>
      </c>
    </row>
    <row r="8" spans="2:97" ht="23.25" x14ac:dyDescent="0.35">
      <c r="B8">
        <v>778.05050000000006</v>
      </c>
      <c r="C8">
        <v>3</v>
      </c>
      <c r="D8" s="33" t="s">
        <v>76</v>
      </c>
      <c r="E8" s="28">
        <v>470.48</v>
      </c>
      <c r="F8" s="29"/>
      <c r="G8" s="27"/>
      <c r="H8" s="27"/>
      <c r="I8" s="27"/>
      <c r="J8" s="27"/>
      <c r="K8" s="25">
        <f t="shared" si="1"/>
        <v>832.51403500000015</v>
      </c>
      <c r="L8" s="27"/>
      <c r="M8" s="31">
        <v>81</v>
      </c>
      <c r="N8" s="27"/>
      <c r="O8" s="27"/>
      <c r="P8" s="22">
        <f t="shared" si="2"/>
        <v>124.87710525000001</v>
      </c>
      <c r="Q8" s="22">
        <f>141.49+20</f>
        <v>161.49</v>
      </c>
      <c r="R8" s="27"/>
      <c r="S8" s="30"/>
      <c r="T8" s="30"/>
      <c r="U8" s="30">
        <v>36.22</v>
      </c>
      <c r="V8" s="30">
        <v>38.22</v>
      </c>
      <c r="W8" s="27">
        <v>65</v>
      </c>
      <c r="X8" s="27">
        <v>27.43</v>
      </c>
      <c r="Y8" s="27">
        <v>36.357500000000002</v>
      </c>
      <c r="Z8" s="22">
        <f t="shared" si="3"/>
        <v>46.683030000000002</v>
      </c>
      <c r="AA8" s="27">
        <v>190</v>
      </c>
      <c r="AB8" s="30">
        <v>10</v>
      </c>
      <c r="AC8" s="27"/>
      <c r="AD8" s="27"/>
      <c r="AE8" s="22">
        <v>10</v>
      </c>
      <c r="AF8" s="27"/>
      <c r="AG8" s="27"/>
      <c r="AH8" s="27"/>
      <c r="AI8" s="27"/>
      <c r="AJ8" s="27">
        <f t="shared" ref="AJ8:AJ35" si="18">SUM(G8:AI8)</f>
        <v>1659.7916702500004</v>
      </c>
      <c r="AK8" s="16"/>
      <c r="AL8" s="16"/>
      <c r="AM8" s="16"/>
      <c r="AN8" s="16"/>
      <c r="AO8" s="16"/>
      <c r="AP8" s="16"/>
      <c r="AQ8" s="16"/>
      <c r="AR8" s="16"/>
      <c r="AS8" s="15">
        <v>22</v>
      </c>
      <c r="AT8" s="15">
        <v>22</v>
      </c>
      <c r="AU8" s="20">
        <v>286</v>
      </c>
      <c r="AV8" s="20"/>
      <c r="AW8" s="21">
        <v>0</v>
      </c>
      <c r="AX8" s="21"/>
      <c r="AY8" s="21"/>
      <c r="AZ8" s="21">
        <v>0.5</v>
      </c>
      <c r="BA8" s="21">
        <v>3</v>
      </c>
      <c r="BB8" s="21"/>
      <c r="BC8" s="21">
        <v>0</v>
      </c>
      <c r="BD8" s="21"/>
      <c r="BE8" s="21"/>
      <c r="BF8" s="18" t="str">
        <f t="shared" si="4"/>
        <v>0</v>
      </c>
      <c r="BG8" s="18" t="str">
        <f t="shared" si="5"/>
        <v>0</v>
      </c>
      <c r="BH8" s="21"/>
      <c r="BI8" s="21"/>
      <c r="BJ8" s="21"/>
      <c r="BK8" s="21"/>
      <c r="BL8" s="21"/>
      <c r="BM8" s="21"/>
      <c r="BN8" s="21"/>
      <c r="BO8" s="21">
        <v>0.69</v>
      </c>
      <c r="BP8" s="21">
        <v>3</v>
      </c>
      <c r="BQ8" s="21">
        <v>998</v>
      </c>
      <c r="BR8" s="19">
        <f t="shared" si="6"/>
        <v>1291.19</v>
      </c>
      <c r="BS8" s="35">
        <f t="shared" si="7"/>
        <v>368.60167025000032</v>
      </c>
      <c r="BT8" s="39">
        <f t="shared" si="0"/>
        <v>999.01684200000011</v>
      </c>
      <c r="BU8" s="38">
        <v>999.02</v>
      </c>
      <c r="BV8" s="38">
        <v>3</v>
      </c>
      <c r="BW8" s="37" t="str">
        <f t="shared" si="8"/>
        <v>0</v>
      </c>
      <c r="BX8" s="39">
        <f t="shared" si="9"/>
        <v>0</v>
      </c>
      <c r="BY8" s="39"/>
      <c r="BZ8" s="39"/>
      <c r="CA8" s="34">
        <f t="shared" si="10"/>
        <v>-3.1579999998712083E-3</v>
      </c>
      <c r="CB8" s="34" t="s">
        <v>149</v>
      </c>
      <c r="CC8" s="34">
        <f t="shared" si="11"/>
        <v>368.59851225000045</v>
      </c>
      <c r="CD8" s="43"/>
      <c r="CE8" s="44"/>
      <c r="CF8" s="44"/>
      <c r="CG8" s="40">
        <f t="shared" si="12"/>
        <v>368.59851225000045</v>
      </c>
      <c r="CH8" s="1"/>
      <c r="CK8" s="59">
        <f t="shared" ref="CK8:CK45" si="19">K8+P8+X8+Y8+Z8+AA8+CA8+CD8</f>
        <v>1257.8585122500003</v>
      </c>
      <c r="CL8" s="59">
        <f t="shared" ref="CL8:CL45" si="20">E8+AU8+AX8+AY8+BC8+BF8+BO8+BP8+750</f>
        <v>1510.17</v>
      </c>
      <c r="CM8" s="59">
        <f t="shared" si="13"/>
        <v>-252.31148774999974</v>
      </c>
      <c r="CN8" s="59">
        <f t="shared" si="14"/>
        <v>-250</v>
      </c>
      <c r="CO8" s="61" t="str">
        <f t="shared" si="15"/>
        <v>0</v>
      </c>
      <c r="CQ8" s="63">
        <f t="shared" si="16"/>
        <v>368.59851225000045</v>
      </c>
      <c r="CS8" s="182">
        <f t="shared" si="17"/>
        <v>1498.2985122500004</v>
      </c>
    </row>
    <row r="9" spans="2:97" ht="23.25" x14ac:dyDescent="0.35">
      <c r="B9">
        <v>3324.8003000000003</v>
      </c>
      <c r="C9">
        <v>4</v>
      </c>
      <c r="D9" s="33" t="s">
        <v>88</v>
      </c>
      <c r="E9" s="28">
        <v>1275.8900000000001</v>
      </c>
      <c r="F9" s="29"/>
      <c r="G9" s="27"/>
      <c r="H9" s="27"/>
      <c r="I9" s="27"/>
      <c r="J9" s="27"/>
      <c r="K9" s="25">
        <f t="shared" si="1"/>
        <v>3557.5363210000005</v>
      </c>
      <c r="L9" s="27"/>
      <c r="M9" s="31"/>
      <c r="N9" s="27"/>
      <c r="O9" s="27"/>
      <c r="P9" s="22">
        <f t="shared" si="2"/>
        <v>533.63044815000001</v>
      </c>
      <c r="Q9" s="22">
        <v>141.49</v>
      </c>
      <c r="R9" s="27"/>
      <c r="S9" s="30"/>
      <c r="T9" s="30"/>
      <c r="U9" s="30">
        <v>154.26</v>
      </c>
      <c r="V9" s="30">
        <v>172.26</v>
      </c>
      <c r="W9" s="27">
        <v>120</v>
      </c>
      <c r="X9" s="27">
        <v>87.12</v>
      </c>
      <c r="Y9" s="27">
        <v>155.36450000000002</v>
      </c>
      <c r="Z9" s="22">
        <f t="shared" si="3"/>
        <v>199.48801800000001</v>
      </c>
      <c r="AA9" s="27">
        <v>190</v>
      </c>
      <c r="AB9" s="30">
        <v>10</v>
      </c>
      <c r="AC9" s="27"/>
      <c r="AD9" s="27"/>
      <c r="AE9" s="22">
        <v>10</v>
      </c>
      <c r="AF9" s="27"/>
      <c r="AG9" s="27"/>
      <c r="AH9" s="27"/>
      <c r="AI9" s="27"/>
      <c r="AJ9" s="27">
        <f t="shared" si="18"/>
        <v>5331.1492871500004</v>
      </c>
      <c r="AK9" s="16"/>
      <c r="AL9" s="16"/>
      <c r="AM9" s="16"/>
      <c r="AN9" s="16"/>
      <c r="AO9" s="16"/>
      <c r="AP9" s="16"/>
      <c r="AQ9" s="16"/>
      <c r="AR9" s="16"/>
      <c r="AS9" s="15">
        <v>24</v>
      </c>
      <c r="AT9" s="15">
        <v>12</v>
      </c>
      <c r="AU9" s="20">
        <v>1034</v>
      </c>
      <c r="AV9" s="20"/>
      <c r="AW9" s="21">
        <v>354.93333333333339</v>
      </c>
      <c r="AX9" s="21"/>
      <c r="AY9" s="21"/>
      <c r="AZ9" s="21">
        <v>0.5</v>
      </c>
      <c r="BA9" s="21">
        <v>3</v>
      </c>
      <c r="BB9" s="21"/>
      <c r="BC9" s="21">
        <v>0</v>
      </c>
      <c r="BD9" s="21"/>
      <c r="BE9" s="21"/>
      <c r="BF9" s="18" t="str">
        <f t="shared" si="4"/>
        <v>0</v>
      </c>
      <c r="BG9" s="18">
        <f t="shared" si="5"/>
        <v>47.163333333333334</v>
      </c>
      <c r="BH9" s="21"/>
      <c r="BI9" s="21"/>
      <c r="BJ9" s="21"/>
      <c r="BK9" s="21"/>
      <c r="BL9" s="21"/>
      <c r="BM9" s="21"/>
      <c r="BN9" s="21"/>
      <c r="BO9" s="21">
        <v>2.33</v>
      </c>
      <c r="BP9" s="21">
        <v>5</v>
      </c>
      <c r="BQ9" s="21"/>
      <c r="BR9" s="19">
        <f t="shared" si="6"/>
        <v>1446.9266666666667</v>
      </c>
      <c r="BS9" s="35">
        <f t="shared" si="7"/>
        <v>3884.2226204833337</v>
      </c>
      <c r="BT9" s="39">
        <f t="shared" si="0"/>
        <v>4269.0435852000001</v>
      </c>
      <c r="BU9" s="38">
        <v>2269.04</v>
      </c>
      <c r="BV9" s="38">
        <v>3</v>
      </c>
      <c r="BW9" s="37" t="str">
        <f t="shared" si="8"/>
        <v>0</v>
      </c>
      <c r="BX9" s="39">
        <f t="shared" si="9"/>
        <v>0</v>
      </c>
      <c r="BY9" s="39"/>
      <c r="BZ9" s="39"/>
      <c r="CA9" s="34">
        <f t="shared" si="10"/>
        <v>2000.0035852000001</v>
      </c>
      <c r="CB9" s="34" t="s">
        <v>149</v>
      </c>
      <c r="CC9" s="34">
        <f t="shared" si="11"/>
        <v>5884.2262056833333</v>
      </c>
      <c r="CD9" s="43"/>
      <c r="CE9" s="44"/>
      <c r="CF9" s="44"/>
      <c r="CG9" s="40">
        <f t="shared" si="12"/>
        <v>5884.2262056833333</v>
      </c>
      <c r="CH9" s="1"/>
      <c r="CK9" s="59">
        <f t="shared" si="19"/>
        <v>6723.1428723500003</v>
      </c>
      <c r="CL9" s="59">
        <f t="shared" si="20"/>
        <v>3067.2200000000003</v>
      </c>
      <c r="CM9" s="59">
        <f t="shared" si="13"/>
        <v>3655.92287235</v>
      </c>
      <c r="CN9" s="59">
        <f t="shared" si="14"/>
        <v>3650</v>
      </c>
      <c r="CO9" s="61">
        <f t="shared" si="15"/>
        <v>146.25</v>
      </c>
      <c r="CQ9" s="63">
        <f t="shared" si="16"/>
        <v>5737.9762056833333</v>
      </c>
      <c r="CS9" s="182">
        <f t="shared" si="17"/>
        <v>7189.6628723500007</v>
      </c>
    </row>
    <row r="10" spans="2:97" ht="23.25" x14ac:dyDescent="0.35">
      <c r="B10">
        <v>1536.4665000000002</v>
      </c>
      <c r="C10">
        <v>5</v>
      </c>
      <c r="D10" s="33" t="s">
        <v>89</v>
      </c>
      <c r="E10" s="28">
        <v>609</v>
      </c>
      <c r="F10" s="29"/>
      <c r="G10" s="27"/>
      <c r="H10" s="27"/>
      <c r="I10" s="27"/>
      <c r="J10" s="27"/>
      <c r="K10" s="25">
        <f t="shared" si="1"/>
        <v>1644.0191550000004</v>
      </c>
      <c r="L10" s="27"/>
      <c r="M10" s="31"/>
      <c r="N10" s="27"/>
      <c r="O10" s="27"/>
      <c r="P10" s="22">
        <f t="shared" si="2"/>
        <v>246.60287325000004</v>
      </c>
      <c r="Q10" s="22">
        <v>141.49</v>
      </c>
      <c r="R10" s="27"/>
      <c r="S10" s="30"/>
      <c r="T10" s="30"/>
      <c r="U10" s="30">
        <v>70.73</v>
      </c>
      <c r="V10" s="30">
        <v>78.94</v>
      </c>
      <c r="W10" s="27">
        <v>94.69</v>
      </c>
      <c r="X10" s="27">
        <v>40.26</v>
      </c>
      <c r="Y10" s="27">
        <v>71.797499999999999</v>
      </c>
      <c r="Z10" s="22">
        <f t="shared" si="3"/>
        <v>92.187990000000013</v>
      </c>
      <c r="AA10" s="27">
        <v>190</v>
      </c>
      <c r="AB10" s="30">
        <v>10</v>
      </c>
      <c r="AC10" s="27"/>
      <c r="AD10" s="27"/>
      <c r="AE10" s="22">
        <v>10</v>
      </c>
      <c r="AF10" s="27"/>
      <c r="AG10" s="27"/>
      <c r="AH10" s="27"/>
      <c r="AI10" s="27"/>
      <c r="AJ10" s="27">
        <f t="shared" si="18"/>
        <v>2690.7175182500009</v>
      </c>
      <c r="AK10" s="16"/>
      <c r="AL10" s="16"/>
      <c r="AM10" s="16"/>
      <c r="AN10" s="16"/>
      <c r="AO10" s="16"/>
      <c r="AP10" s="16"/>
      <c r="AQ10" s="16"/>
      <c r="AR10" s="16">
        <v>30</v>
      </c>
      <c r="AS10" s="15">
        <v>0</v>
      </c>
      <c r="AT10" s="15">
        <v>0</v>
      </c>
      <c r="AU10" s="20">
        <v>528</v>
      </c>
      <c r="AV10" s="20"/>
      <c r="AW10" s="21">
        <v>60.166666666666664</v>
      </c>
      <c r="AX10" s="21"/>
      <c r="AY10" s="21"/>
      <c r="AZ10" s="21">
        <v>0.5</v>
      </c>
      <c r="BA10" s="21">
        <v>3</v>
      </c>
      <c r="BB10" s="21"/>
      <c r="BC10" s="21">
        <v>0</v>
      </c>
      <c r="BD10" s="21"/>
      <c r="BE10" s="21"/>
      <c r="BF10" s="18">
        <f t="shared" si="4"/>
        <v>246.60287325000004</v>
      </c>
      <c r="BG10" s="18">
        <f t="shared" si="5"/>
        <v>141.49</v>
      </c>
      <c r="BH10" s="21"/>
      <c r="BI10" s="21"/>
      <c r="BJ10" s="21"/>
      <c r="BK10" s="21"/>
      <c r="BL10" s="21"/>
      <c r="BM10" s="21"/>
      <c r="BN10" s="21"/>
      <c r="BO10" s="21">
        <v>1.1499999999999999</v>
      </c>
      <c r="BP10" s="21">
        <v>3</v>
      </c>
      <c r="BQ10" s="21"/>
      <c r="BR10" s="19">
        <f t="shared" si="6"/>
        <v>983.90953991666663</v>
      </c>
      <c r="BS10" s="35">
        <f t="shared" si="7"/>
        <v>1706.8079783333342</v>
      </c>
      <c r="BT10" s="39">
        <f t="shared" si="0"/>
        <v>1972.8229860000004</v>
      </c>
      <c r="BU10" s="38"/>
      <c r="BV10" s="38">
        <v>3</v>
      </c>
      <c r="BW10" s="37" t="str">
        <f t="shared" si="8"/>
        <v>0</v>
      </c>
      <c r="BX10" s="39">
        <f t="shared" si="9"/>
        <v>0</v>
      </c>
      <c r="BY10" s="39">
        <v>181.52</v>
      </c>
      <c r="BZ10" s="39"/>
      <c r="CA10" s="34">
        <f t="shared" si="10"/>
        <v>1791.3029860000004</v>
      </c>
      <c r="CB10" s="34" t="s">
        <v>149</v>
      </c>
      <c r="CC10" s="34">
        <f t="shared" si="11"/>
        <v>3498.1109643333348</v>
      </c>
      <c r="CD10" s="43"/>
      <c r="CE10" s="44"/>
      <c r="CF10" s="44"/>
      <c r="CG10" s="40">
        <f t="shared" si="12"/>
        <v>3498.1109643333348</v>
      </c>
      <c r="CH10" s="1"/>
      <c r="CK10" s="59">
        <f t="shared" si="19"/>
        <v>4076.1705042500007</v>
      </c>
      <c r="CL10" s="59">
        <f t="shared" si="20"/>
        <v>2137.7528732500004</v>
      </c>
      <c r="CM10" s="59">
        <f t="shared" si="13"/>
        <v>1938.4176310000003</v>
      </c>
      <c r="CN10" s="59">
        <f t="shared" si="14"/>
        <v>1930</v>
      </c>
      <c r="CO10" s="61">
        <f t="shared" si="15"/>
        <v>17</v>
      </c>
      <c r="CQ10" s="63">
        <f t="shared" si="16"/>
        <v>3481.1109643333348</v>
      </c>
      <c r="CS10" s="182">
        <f t="shared" si="17"/>
        <v>4340.5305042500013</v>
      </c>
    </row>
    <row r="11" spans="2:97" ht="23.25" x14ac:dyDescent="0.35">
      <c r="B11">
        <v>1936.7855999999999</v>
      </c>
      <c r="C11">
        <v>6</v>
      </c>
      <c r="D11" s="33" t="s">
        <v>90</v>
      </c>
      <c r="E11" s="28">
        <v>646.03</v>
      </c>
      <c r="F11" s="29"/>
      <c r="G11" s="27"/>
      <c r="H11" s="27"/>
      <c r="I11" s="27"/>
      <c r="J11" s="27"/>
      <c r="K11" s="25">
        <f t="shared" si="1"/>
        <v>2072.360592</v>
      </c>
      <c r="L11" s="27"/>
      <c r="M11" s="31"/>
      <c r="N11" s="27"/>
      <c r="O11" s="27"/>
      <c r="P11" s="22">
        <f t="shared" si="2"/>
        <v>310.8540888</v>
      </c>
      <c r="Q11" s="22">
        <v>141.49</v>
      </c>
      <c r="R11" s="27"/>
      <c r="S11" s="30"/>
      <c r="T11" s="30"/>
      <c r="U11" s="30">
        <v>89.99</v>
      </c>
      <c r="V11" s="30">
        <v>100.44</v>
      </c>
      <c r="W11" s="27">
        <v>119.89</v>
      </c>
      <c r="X11" s="27">
        <v>50.75</v>
      </c>
      <c r="Y11" s="27">
        <v>90.504000000000005</v>
      </c>
      <c r="Z11" s="22">
        <f t="shared" si="3"/>
        <v>116.20713599999999</v>
      </c>
      <c r="AA11" s="27">
        <v>190</v>
      </c>
      <c r="AB11" s="30">
        <v>10</v>
      </c>
      <c r="AC11" s="27"/>
      <c r="AD11" s="27"/>
      <c r="AE11" s="22">
        <v>10</v>
      </c>
      <c r="AF11" s="27"/>
      <c r="AG11" s="27"/>
      <c r="AH11" s="27"/>
      <c r="AI11" s="27"/>
      <c r="AJ11" s="27">
        <f t="shared" si="18"/>
        <v>3302.4858167999992</v>
      </c>
      <c r="AK11" s="16"/>
      <c r="AL11" s="16"/>
      <c r="AM11" s="16"/>
      <c r="AN11" s="16"/>
      <c r="AO11" s="16"/>
      <c r="AP11" s="16"/>
      <c r="AQ11" s="16"/>
      <c r="AR11" s="16"/>
      <c r="AS11" s="15">
        <v>19</v>
      </c>
      <c r="AT11" s="15">
        <v>19</v>
      </c>
      <c r="AU11" s="20">
        <v>671</v>
      </c>
      <c r="AV11" s="20"/>
      <c r="AW11" s="21">
        <v>115.44</v>
      </c>
      <c r="AX11" s="21"/>
      <c r="AY11" s="21"/>
      <c r="AZ11" s="21">
        <v>0.5</v>
      </c>
      <c r="BA11" s="21">
        <v>3</v>
      </c>
      <c r="BB11" s="21"/>
      <c r="BC11" s="21">
        <v>0</v>
      </c>
      <c r="BD11" s="21"/>
      <c r="BE11" s="21"/>
      <c r="BF11" s="18" t="str">
        <f t="shared" si="4"/>
        <v>0</v>
      </c>
      <c r="BG11" s="18" t="str">
        <f t="shared" si="5"/>
        <v>0</v>
      </c>
      <c r="BH11" s="21"/>
      <c r="BI11" s="21"/>
      <c r="BJ11" s="21"/>
      <c r="BK11" s="21"/>
      <c r="BL11" s="21"/>
      <c r="BM11" s="21"/>
      <c r="BN11" s="21"/>
      <c r="BO11" s="21">
        <v>1.43</v>
      </c>
      <c r="BP11" s="21">
        <v>5</v>
      </c>
      <c r="BQ11" s="21"/>
      <c r="BR11" s="19">
        <f t="shared" si="6"/>
        <v>796.37</v>
      </c>
      <c r="BS11" s="35">
        <f t="shared" si="7"/>
        <v>2506.1158167999993</v>
      </c>
      <c r="BT11" s="39">
        <f t="shared" si="0"/>
        <v>2486.8327104</v>
      </c>
      <c r="BU11" s="38"/>
      <c r="BV11" s="38">
        <v>3</v>
      </c>
      <c r="BW11" s="37" t="str">
        <f t="shared" si="8"/>
        <v>0</v>
      </c>
      <c r="BX11" s="39">
        <f t="shared" si="9"/>
        <v>0</v>
      </c>
      <c r="BY11" s="39"/>
      <c r="BZ11" s="39"/>
      <c r="CA11" s="34">
        <f t="shared" si="10"/>
        <v>2486.8327104</v>
      </c>
      <c r="CB11" s="34" t="s">
        <v>149</v>
      </c>
      <c r="CC11" s="34">
        <f t="shared" si="11"/>
        <v>4992.9485271999993</v>
      </c>
      <c r="CD11" s="43"/>
      <c r="CE11" s="44"/>
      <c r="CF11" s="44"/>
      <c r="CG11" s="40">
        <f t="shared" si="12"/>
        <v>4992.9485271999993</v>
      </c>
      <c r="CH11" s="1"/>
      <c r="CK11" s="59">
        <f t="shared" si="19"/>
        <v>5317.5085271999997</v>
      </c>
      <c r="CL11" s="59">
        <f t="shared" si="20"/>
        <v>2073.46</v>
      </c>
      <c r="CM11" s="59">
        <f t="shared" si="13"/>
        <v>3244.0485271999996</v>
      </c>
      <c r="CN11" s="59">
        <f t="shared" si="14"/>
        <v>3240</v>
      </c>
      <c r="CO11" s="61">
        <f t="shared" si="15"/>
        <v>105.25</v>
      </c>
      <c r="CQ11" s="63">
        <f t="shared" si="16"/>
        <v>4887.6985271999993</v>
      </c>
      <c r="CS11" s="182">
        <f t="shared" si="17"/>
        <v>5647.8285271999994</v>
      </c>
    </row>
    <row r="12" spans="2:97" ht="23.25" x14ac:dyDescent="0.35">
      <c r="B12">
        <v>1852.0523000000003</v>
      </c>
      <c r="C12">
        <v>7</v>
      </c>
      <c r="D12" s="33" t="s">
        <v>91</v>
      </c>
      <c r="E12" s="28">
        <v>703.74</v>
      </c>
      <c r="F12" s="29"/>
      <c r="G12" s="27"/>
      <c r="H12" s="27"/>
      <c r="I12" s="27"/>
      <c r="J12" s="27"/>
      <c r="K12" s="25">
        <f t="shared" si="1"/>
        <v>1981.6959610000004</v>
      </c>
      <c r="L12" s="27"/>
      <c r="M12" s="31"/>
      <c r="N12" s="27"/>
      <c r="O12" s="27"/>
      <c r="P12" s="22">
        <f t="shared" si="2"/>
        <v>297.25439415000005</v>
      </c>
      <c r="Q12" s="22">
        <v>141.49</v>
      </c>
      <c r="R12" s="27"/>
      <c r="S12" s="30"/>
      <c r="T12" s="30"/>
      <c r="U12" s="30">
        <v>79.61</v>
      </c>
      <c r="V12" s="30">
        <v>89.13</v>
      </c>
      <c r="W12" s="27">
        <v>107.16</v>
      </c>
      <c r="X12" s="27">
        <v>48.52</v>
      </c>
      <c r="Y12" s="27">
        <v>86.544500000000014</v>
      </c>
      <c r="Z12" s="22">
        <f t="shared" si="3"/>
        <v>111.12313800000001</v>
      </c>
      <c r="AA12" s="27">
        <v>190</v>
      </c>
      <c r="AB12" s="30">
        <v>10</v>
      </c>
      <c r="AC12" s="27"/>
      <c r="AD12" s="27"/>
      <c r="AE12" s="22">
        <v>10</v>
      </c>
      <c r="AF12" s="27"/>
      <c r="AG12" s="27"/>
      <c r="AH12" s="27"/>
      <c r="AI12" s="27"/>
      <c r="AJ12" s="27">
        <f t="shared" si="18"/>
        <v>3152.5279931499999</v>
      </c>
      <c r="AK12" s="16"/>
      <c r="AL12" s="16"/>
      <c r="AM12" s="16"/>
      <c r="AN12" s="16"/>
      <c r="AO12" s="16"/>
      <c r="AP12" s="16"/>
      <c r="AQ12" s="16"/>
      <c r="AR12" s="16"/>
      <c r="AS12" s="15">
        <v>25</v>
      </c>
      <c r="AT12" s="15">
        <v>13</v>
      </c>
      <c r="AU12" s="20">
        <v>649</v>
      </c>
      <c r="AV12" s="20"/>
      <c r="AW12" s="21">
        <v>143.33333333333334</v>
      </c>
      <c r="AX12" s="21"/>
      <c r="AY12" s="21"/>
      <c r="AZ12" s="21">
        <v>0.5</v>
      </c>
      <c r="BA12" s="21">
        <v>3</v>
      </c>
      <c r="BB12" s="21"/>
      <c r="BC12" s="21">
        <v>0</v>
      </c>
      <c r="BD12" s="21"/>
      <c r="BE12" s="21"/>
      <c r="BF12" s="18" t="str">
        <f t="shared" si="4"/>
        <v>0</v>
      </c>
      <c r="BG12" s="18">
        <f t="shared" si="5"/>
        <v>39.302777777777777</v>
      </c>
      <c r="BH12" s="21"/>
      <c r="BI12" s="21"/>
      <c r="BJ12" s="21"/>
      <c r="BK12" s="21"/>
      <c r="BL12" s="21"/>
      <c r="BM12" s="21"/>
      <c r="BN12" s="21"/>
      <c r="BO12" s="21">
        <v>1.36</v>
      </c>
      <c r="BP12" s="21">
        <v>5</v>
      </c>
      <c r="BQ12" s="21"/>
      <c r="BR12" s="19">
        <f t="shared" si="6"/>
        <v>841.49611111111119</v>
      </c>
      <c r="BS12" s="35">
        <f t="shared" si="7"/>
        <v>2311.0318820388889</v>
      </c>
      <c r="BT12" s="39">
        <f t="shared" si="0"/>
        <v>2378.0351532000004</v>
      </c>
      <c r="BU12" s="38"/>
      <c r="BV12" s="38">
        <v>3</v>
      </c>
      <c r="BW12" s="37" t="str">
        <f t="shared" si="8"/>
        <v>0</v>
      </c>
      <c r="BX12" s="39">
        <f t="shared" si="9"/>
        <v>0</v>
      </c>
      <c r="BY12" s="39"/>
      <c r="BZ12" s="39"/>
      <c r="CA12" s="34">
        <f t="shared" si="10"/>
        <v>2378.0351532000004</v>
      </c>
      <c r="CB12" s="34" t="s">
        <v>149</v>
      </c>
      <c r="CC12" s="34">
        <f t="shared" si="11"/>
        <v>4689.0670352388897</v>
      </c>
      <c r="CD12" s="43"/>
      <c r="CE12" s="44"/>
      <c r="CF12" s="44"/>
      <c r="CG12" s="40">
        <f t="shared" si="12"/>
        <v>4689.0670352388897</v>
      </c>
      <c r="CH12" s="1"/>
      <c r="CK12" s="59">
        <f t="shared" si="19"/>
        <v>5093.17314635</v>
      </c>
      <c r="CL12" s="59">
        <f t="shared" si="20"/>
        <v>2109.1</v>
      </c>
      <c r="CM12" s="59">
        <f t="shared" si="13"/>
        <v>2984.0731463500001</v>
      </c>
      <c r="CN12" s="59">
        <f t="shared" si="14"/>
        <v>2980</v>
      </c>
      <c r="CO12" s="61">
        <f t="shared" si="15"/>
        <v>79.25</v>
      </c>
      <c r="CQ12" s="63">
        <f t="shared" si="16"/>
        <v>4609.8170352388897</v>
      </c>
      <c r="CS12" s="182">
        <f t="shared" si="17"/>
        <v>5389.0731463500006</v>
      </c>
    </row>
    <row r="13" spans="2:97" ht="23.25" x14ac:dyDescent="0.35">
      <c r="B13">
        <v>1850.6827000000001</v>
      </c>
      <c r="C13">
        <v>8</v>
      </c>
      <c r="D13" s="33" t="s">
        <v>92</v>
      </c>
      <c r="E13" s="28">
        <v>683.06</v>
      </c>
      <c r="F13" s="29"/>
      <c r="G13" s="27"/>
      <c r="H13" s="27"/>
      <c r="I13" s="27"/>
      <c r="J13" s="27"/>
      <c r="K13" s="25">
        <f t="shared" si="1"/>
        <v>1980.2304890000003</v>
      </c>
      <c r="L13" s="27"/>
      <c r="M13" s="31"/>
      <c r="N13" s="27"/>
      <c r="O13" s="27"/>
      <c r="P13" s="22">
        <f t="shared" si="2"/>
        <v>297.03457335000002</v>
      </c>
      <c r="Q13" s="22">
        <v>141.49</v>
      </c>
      <c r="R13" s="27"/>
      <c r="S13" s="30"/>
      <c r="T13" s="30"/>
      <c r="U13" s="30">
        <v>79.81</v>
      </c>
      <c r="V13" s="30">
        <v>89.11</v>
      </c>
      <c r="W13" s="27">
        <v>106.96</v>
      </c>
      <c r="X13" s="27">
        <v>48.49</v>
      </c>
      <c r="Y13" s="27">
        <v>86.480500000000006</v>
      </c>
      <c r="Z13" s="22">
        <f t="shared" si="3"/>
        <v>111.04096199999999</v>
      </c>
      <c r="AA13" s="27">
        <v>190</v>
      </c>
      <c r="AB13" s="30">
        <v>10</v>
      </c>
      <c r="AC13" s="27"/>
      <c r="AD13" s="27"/>
      <c r="AE13" s="22">
        <v>10</v>
      </c>
      <c r="AF13" s="27"/>
      <c r="AG13" s="27"/>
      <c r="AH13" s="27">
        <v>5.5</v>
      </c>
      <c r="AI13" s="27"/>
      <c r="AJ13" s="27">
        <f t="shared" si="18"/>
        <v>3156.1465243500002</v>
      </c>
      <c r="AK13" s="16"/>
      <c r="AL13" s="16"/>
      <c r="AM13" s="16"/>
      <c r="AN13" s="16"/>
      <c r="AO13" s="16"/>
      <c r="AP13" s="16"/>
      <c r="AQ13" s="16"/>
      <c r="AR13" s="16"/>
      <c r="AS13" s="15">
        <v>28</v>
      </c>
      <c r="AT13" s="15">
        <v>28</v>
      </c>
      <c r="AU13" s="20">
        <v>649</v>
      </c>
      <c r="AV13" s="20"/>
      <c r="AW13" s="21">
        <v>112.59166666666665</v>
      </c>
      <c r="AX13" s="21"/>
      <c r="AY13" s="21"/>
      <c r="AZ13" s="21">
        <v>0.5</v>
      </c>
      <c r="BA13" s="21">
        <v>3</v>
      </c>
      <c r="BB13" s="21"/>
      <c r="BC13" s="21">
        <v>0</v>
      </c>
      <c r="BD13" s="21"/>
      <c r="BE13" s="21"/>
      <c r="BF13" s="18" t="str">
        <f t="shared" si="4"/>
        <v>0</v>
      </c>
      <c r="BG13" s="18" t="str">
        <f t="shared" si="5"/>
        <v>0</v>
      </c>
      <c r="BH13" s="21"/>
      <c r="BI13" s="21"/>
      <c r="BJ13" s="21"/>
      <c r="BK13" s="21"/>
      <c r="BL13" s="21"/>
      <c r="BM13" s="21"/>
      <c r="BN13" s="21"/>
      <c r="BO13" s="21">
        <v>1.36</v>
      </c>
      <c r="BP13" s="21">
        <v>3</v>
      </c>
      <c r="BQ13" s="21"/>
      <c r="BR13" s="19">
        <f t="shared" si="6"/>
        <v>769.45166666666671</v>
      </c>
      <c r="BS13" s="35">
        <f t="shared" si="7"/>
        <v>2386.6948576833333</v>
      </c>
      <c r="BT13" s="39">
        <f t="shared" si="0"/>
        <v>2376.2765868000001</v>
      </c>
      <c r="BU13" s="38"/>
      <c r="BV13" s="38">
        <v>3</v>
      </c>
      <c r="BW13" s="37" t="str">
        <f t="shared" si="8"/>
        <v>0</v>
      </c>
      <c r="BX13" s="39">
        <f t="shared" si="9"/>
        <v>0</v>
      </c>
      <c r="BY13" s="39"/>
      <c r="BZ13" s="39"/>
      <c r="CA13" s="34">
        <f t="shared" si="10"/>
        <v>2376.2765868000001</v>
      </c>
      <c r="CB13" s="34" t="s">
        <v>149</v>
      </c>
      <c r="CC13" s="34">
        <f t="shared" si="11"/>
        <v>4762.9714444833335</v>
      </c>
      <c r="CD13" s="43"/>
      <c r="CE13" s="44"/>
      <c r="CF13" s="44"/>
      <c r="CG13" s="40">
        <f t="shared" si="12"/>
        <v>4762.9714444833335</v>
      </c>
      <c r="CH13" s="1"/>
      <c r="CK13" s="59">
        <f t="shared" si="19"/>
        <v>5089.5531111500004</v>
      </c>
      <c r="CL13" s="59">
        <f t="shared" si="20"/>
        <v>2086.42</v>
      </c>
      <c r="CM13" s="59">
        <f t="shared" si="13"/>
        <v>3003.1331111500003</v>
      </c>
      <c r="CN13" s="59">
        <f t="shared" si="14"/>
        <v>3000</v>
      </c>
      <c r="CO13" s="61">
        <f t="shared" si="15"/>
        <v>81.25</v>
      </c>
      <c r="CQ13" s="63">
        <f t="shared" si="16"/>
        <v>4681.7214444833335</v>
      </c>
      <c r="CS13" s="182">
        <f t="shared" si="17"/>
        <v>5390.9331111499996</v>
      </c>
    </row>
    <row r="14" spans="2:97" ht="23.25" x14ac:dyDescent="0.35">
      <c r="B14">
        <v>1759.8397000000002</v>
      </c>
      <c r="C14">
        <v>9</v>
      </c>
      <c r="D14" s="33" t="s">
        <v>77</v>
      </c>
      <c r="E14" s="28">
        <v>650.36</v>
      </c>
      <c r="F14" s="29"/>
      <c r="G14" s="27"/>
      <c r="H14" s="27"/>
      <c r="I14" s="27"/>
      <c r="J14" s="27"/>
      <c r="K14" s="25">
        <f t="shared" si="1"/>
        <v>1883.0284790000003</v>
      </c>
      <c r="L14" s="27"/>
      <c r="M14" s="31"/>
      <c r="N14" s="27"/>
      <c r="O14" s="27"/>
      <c r="P14" s="22">
        <f t="shared" si="2"/>
        <v>282.45427185000005</v>
      </c>
      <c r="Q14" s="22">
        <v>141.49</v>
      </c>
      <c r="R14" s="27"/>
      <c r="S14" s="30"/>
      <c r="T14" s="30"/>
      <c r="U14" s="30">
        <v>75.92</v>
      </c>
      <c r="V14" s="30">
        <v>84.75</v>
      </c>
      <c r="W14" s="27">
        <v>101.7</v>
      </c>
      <c r="X14" s="27">
        <v>46.11</v>
      </c>
      <c r="Y14" s="27">
        <v>82.235500000000002</v>
      </c>
      <c r="Z14" s="22">
        <f t="shared" si="3"/>
        <v>105.59038200000001</v>
      </c>
      <c r="AA14" s="27">
        <v>190</v>
      </c>
      <c r="AB14" s="30">
        <v>10</v>
      </c>
      <c r="AC14" s="27"/>
      <c r="AD14" s="27"/>
      <c r="AE14" s="22">
        <v>10</v>
      </c>
      <c r="AF14" s="27"/>
      <c r="AG14" s="27"/>
      <c r="AH14" s="27">
        <v>5.5</v>
      </c>
      <c r="AI14" s="27"/>
      <c r="AJ14" s="27">
        <f t="shared" si="18"/>
        <v>3018.7786328500001</v>
      </c>
      <c r="AK14" s="16"/>
      <c r="AL14" s="16"/>
      <c r="AM14" s="16"/>
      <c r="AN14" s="16"/>
      <c r="AO14" s="16"/>
      <c r="AP14" s="16"/>
      <c r="AQ14" s="16"/>
      <c r="AR14" s="16"/>
      <c r="AS14" s="15">
        <v>29</v>
      </c>
      <c r="AT14" s="15">
        <v>29</v>
      </c>
      <c r="AU14" s="20">
        <v>627</v>
      </c>
      <c r="AV14" s="20"/>
      <c r="AW14" s="21">
        <v>131.30799999999994</v>
      </c>
      <c r="AX14" s="21">
        <v>4.62</v>
      </c>
      <c r="AY14" s="21"/>
      <c r="AZ14" s="21">
        <v>0.5</v>
      </c>
      <c r="BA14" s="21">
        <v>3</v>
      </c>
      <c r="BB14" s="21"/>
      <c r="BC14" s="21">
        <v>0</v>
      </c>
      <c r="BD14" s="21"/>
      <c r="BE14" s="21"/>
      <c r="BF14" s="18" t="str">
        <f t="shared" si="4"/>
        <v>0</v>
      </c>
      <c r="BG14" s="18" t="str">
        <f t="shared" si="5"/>
        <v>0</v>
      </c>
      <c r="BH14" s="21"/>
      <c r="BI14" s="21"/>
      <c r="BJ14" s="21"/>
      <c r="BK14" s="21"/>
      <c r="BL14" s="21"/>
      <c r="BM14" s="21"/>
      <c r="BN14" s="21"/>
      <c r="BO14" s="21">
        <v>1.3</v>
      </c>
      <c r="BP14" s="21">
        <v>3</v>
      </c>
      <c r="BQ14" s="21"/>
      <c r="BR14" s="19">
        <f t="shared" si="6"/>
        <v>770.72799999999995</v>
      </c>
      <c r="BS14" s="35">
        <f t="shared" si="7"/>
        <v>2248.0506328500001</v>
      </c>
      <c r="BT14" s="39">
        <f t="shared" si="0"/>
        <v>2259.6341748000004</v>
      </c>
      <c r="BU14" s="38"/>
      <c r="BV14" s="38">
        <v>3</v>
      </c>
      <c r="BW14" s="37" t="str">
        <f t="shared" si="8"/>
        <v>0</v>
      </c>
      <c r="BX14" s="39">
        <f t="shared" si="9"/>
        <v>0</v>
      </c>
      <c r="BY14" s="39"/>
      <c r="BZ14" s="39"/>
      <c r="CA14" s="34">
        <f t="shared" si="10"/>
        <v>2259.6341748000004</v>
      </c>
      <c r="CB14" s="34" t="s">
        <v>149</v>
      </c>
      <c r="CC14" s="34">
        <f t="shared" si="11"/>
        <v>4507.6848076500009</v>
      </c>
      <c r="CD14" s="43"/>
      <c r="CE14" s="44"/>
      <c r="CF14" s="44"/>
      <c r="CG14" s="40">
        <f t="shared" si="12"/>
        <v>4507.6848076500009</v>
      </c>
      <c r="CH14" s="1"/>
      <c r="CK14" s="59">
        <f t="shared" si="19"/>
        <v>4849.0528076500013</v>
      </c>
      <c r="CL14" s="59">
        <f t="shared" si="20"/>
        <v>2036.28</v>
      </c>
      <c r="CM14" s="59">
        <f t="shared" si="13"/>
        <v>2812.7728076500016</v>
      </c>
      <c r="CN14" s="59">
        <f t="shared" si="14"/>
        <v>2810</v>
      </c>
      <c r="CO14" s="61">
        <f t="shared" si="15"/>
        <v>62.25</v>
      </c>
      <c r="CQ14" s="63">
        <f t="shared" si="16"/>
        <v>4445.4348076500009</v>
      </c>
      <c r="CS14" s="182">
        <f t="shared" si="17"/>
        <v>5136.9228076500003</v>
      </c>
    </row>
    <row r="15" spans="2:97" ht="23.25" x14ac:dyDescent="0.35">
      <c r="B15">
        <v>1647.7679000000001</v>
      </c>
      <c r="C15">
        <v>10</v>
      </c>
      <c r="D15" s="33" t="s">
        <v>93</v>
      </c>
      <c r="E15" s="28">
        <v>648.22</v>
      </c>
      <c r="F15" s="29"/>
      <c r="G15" s="27"/>
      <c r="H15" s="27"/>
      <c r="I15" s="27"/>
      <c r="J15" s="27"/>
      <c r="K15" s="25">
        <f t="shared" si="1"/>
        <v>1763.1116530000002</v>
      </c>
      <c r="L15" s="27"/>
      <c r="M15" s="31"/>
      <c r="N15" s="27"/>
      <c r="O15" s="27"/>
      <c r="P15" s="22">
        <f t="shared" si="2"/>
        <v>264.46674795000001</v>
      </c>
      <c r="Q15" s="22">
        <v>141.49</v>
      </c>
      <c r="R15" s="27"/>
      <c r="S15" s="30"/>
      <c r="T15" s="30"/>
      <c r="U15" s="30">
        <v>76.45</v>
      </c>
      <c r="V15" s="30">
        <v>85.35</v>
      </c>
      <c r="W15" s="27">
        <v>101.93</v>
      </c>
      <c r="X15" s="27">
        <v>43.17</v>
      </c>
      <c r="Y15" s="27">
        <v>76.998500000000007</v>
      </c>
      <c r="Z15" s="22">
        <f t="shared" si="3"/>
        <v>98.866073999999998</v>
      </c>
      <c r="AA15" s="27">
        <v>200</v>
      </c>
      <c r="AB15" s="30">
        <v>10</v>
      </c>
      <c r="AC15" s="27"/>
      <c r="AD15" s="27"/>
      <c r="AE15" s="22">
        <v>10</v>
      </c>
      <c r="AF15" s="27"/>
      <c r="AG15" s="27"/>
      <c r="AH15" s="27">
        <v>5.5</v>
      </c>
      <c r="AI15" s="27"/>
      <c r="AJ15" s="27">
        <f t="shared" si="18"/>
        <v>2877.3329749499999</v>
      </c>
      <c r="AK15" s="16"/>
      <c r="AL15" s="16"/>
      <c r="AM15" s="16"/>
      <c r="AN15" s="16"/>
      <c r="AO15" s="16"/>
      <c r="AP15" s="16"/>
      <c r="AQ15" s="16"/>
      <c r="AR15" s="16"/>
      <c r="AS15" s="15">
        <v>9</v>
      </c>
      <c r="AT15" s="15">
        <v>9</v>
      </c>
      <c r="AU15" s="20">
        <v>583</v>
      </c>
      <c r="AV15" s="20"/>
      <c r="AW15" s="21">
        <v>111.33333333333333</v>
      </c>
      <c r="AX15" s="21"/>
      <c r="AY15" s="21"/>
      <c r="AZ15" s="21">
        <v>0.5</v>
      </c>
      <c r="BA15" s="21">
        <v>3</v>
      </c>
      <c r="BB15" s="21"/>
      <c r="BC15" s="21">
        <v>0</v>
      </c>
      <c r="BD15" s="21"/>
      <c r="BE15" s="21"/>
      <c r="BF15" s="18">
        <f t="shared" si="4"/>
        <v>132.23337397500001</v>
      </c>
      <c r="BG15" s="18">
        <f t="shared" si="5"/>
        <v>70.745000000000005</v>
      </c>
      <c r="BH15" s="21"/>
      <c r="BI15" s="21"/>
      <c r="BJ15" s="21"/>
      <c r="BK15" s="21"/>
      <c r="BL15" s="21"/>
      <c r="BM15" s="21"/>
      <c r="BN15" s="21"/>
      <c r="BO15" s="21">
        <v>1.24</v>
      </c>
      <c r="BP15" s="21">
        <v>3</v>
      </c>
      <c r="BQ15" s="21"/>
      <c r="BR15" s="19">
        <f t="shared" si="6"/>
        <v>905.05170730833345</v>
      </c>
      <c r="BS15" s="35">
        <f t="shared" si="7"/>
        <v>1972.2812676416665</v>
      </c>
      <c r="BT15" s="39">
        <f t="shared" si="0"/>
        <v>2115.7339836000001</v>
      </c>
      <c r="BU15" s="38"/>
      <c r="BV15" s="38">
        <v>3</v>
      </c>
      <c r="BW15" s="37" t="str">
        <f t="shared" si="8"/>
        <v>0</v>
      </c>
      <c r="BX15" s="39">
        <f t="shared" si="9"/>
        <v>0</v>
      </c>
      <c r="BY15" s="39"/>
      <c r="BZ15" s="39"/>
      <c r="CA15" s="34">
        <f t="shared" si="10"/>
        <v>2115.7339836000001</v>
      </c>
      <c r="CB15" s="34" t="s">
        <v>149</v>
      </c>
      <c r="CC15" s="34">
        <f t="shared" si="11"/>
        <v>4088.0152512416666</v>
      </c>
      <c r="CD15" s="43"/>
      <c r="CE15" s="44"/>
      <c r="CF15" s="44"/>
      <c r="CG15" s="40">
        <f t="shared" si="12"/>
        <v>4088.0152512416666</v>
      </c>
      <c r="CH15" s="1"/>
      <c r="CK15" s="59">
        <f t="shared" si="19"/>
        <v>4562.3469585500006</v>
      </c>
      <c r="CL15" s="59">
        <f t="shared" si="20"/>
        <v>2117.6933739750002</v>
      </c>
      <c r="CM15" s="59">
        <f t="shared" si="13"/>
        <v>2444.6535845750004</v>
      </c>
      <c r="CN15" s="59">
        <f t="shared" si="14"/>
        <v>2440</v>
      </c>
      <c r="CO15" s="61">
        <f t="shared" si="15"/>
        <v>29.75</v>
      </c>
      <c r="CQ15" s="63">
        <f t="shared" si="16"/>
        <v>4058.2652512416666</v>
      </c>
      <c r="CS15" s="182">
        <f t="shared" si="17"/>
        <v>4851.5769585500002</v>
      </c>
    </row>
    <row r="16" spans="2:97" ht="23.25" x14ac:dyDescent="0.35">
      <c r="B16">
        <v>675.23419999999999</v>
      </c>
      <c r="C16">
        <v>12</v>
      </c>
      <c r="D16" s="33" t="s">
        <v>94</v>
      </c>
      <c r="E16" s="28">
        <v>368.01</v>
      </c>
      <c r="F16" s="29"/>
      <c r="G16" s="27"/>
      <c r="H16" s="27"/>
      <c r="I16" s="27"/>
      <c r="J16" s="27"/>
      <c r="K16" s="25">
        <f t="shared" si="1"/>
        <v>722.50059399999998</v>
      </c>
      <c r="L16" s="27"/>
      <c r="M16" s="31"/>
      <c r="N16" s="27"/>
      <c r="O16" s="27"/>
      <c r="P16" s="22">
        <f t="shared" si="2"/>
        <v>108.3750891</v>
      </c>
      <c r="Q16" s="22">
        <v>141.49</v>
      </c>
      <c r="R16" s="27"/>
      <c r="S16" s="30"/>
      <c r="T16" s="30"/>
      <c r="U16" s="30">
        <v>29.87</v>
      </c>
      <c r="V16" s="30">
        <v>33.520000000000003</v>
      </c>
      <c r="W16" s="27">
        <v>65</v>
      </c>
      <c r="X16" s="27">
        <v>33.74</v>
      </c>
      <c r="Y16" s="27">
        <v>31.552999999999997</v>
      </c>
      <c r="Z16" s="22">
        <f t="shared" si="3"/>
        <v>40.514052</v>
      </c>
      <c r="AA16" s="27">
        <v>200</v>
      </c>
      <c r="AB16" s="30">
        <v>10</v>
      </c>
      <c r="AC16" s="27"/>
      <c r="AD16" s="27"/>
      <c r="AE16" s="22">
        <v>10</v>
      </c>
      <c r="AF16" s="27"/>
      <c r="AG16" s="27"/>
      <c r="AH16" s="27">
        <v>5.5</v>
      </c>
      <c r="AI16" s="27"/>
      <c r="AJ16" s="27">
        <f t="shared" si="18"/>
        <v>1432.0627350999998</v>
      </c>
      <c r="AK16" s="16"/>
      <c r="AL16" s="16"/>
      <c r="AM16" s="16"/>
      <c r="AN16" s="16"/>
      <c r="AO16" s="16"/>
      <c r="AP16" s="16"/>
      <c r="AQ16" s="16"/>
      <c r="AR16" s="16"/>
      <c r="AS16" s="15">
        <v>31</v>
      </c>
      <c r="AT16" s="15">
        <v>31</v>
      </c>
      <c r="AU16" s="20">
        <v>253</v>
      </c>
      <c r="AV16" s="20"/>
      <c r="AW16" s="21">
        <v>0</v>
      </c>
      <c r="AX16" s="21"/>
      <c r="AY16" s="21"/>
      <c r="AZ16" s="21">
        <v>0.5</v>
      </c>
      <c r="BA16" s="21">
        <v>3</v>
      </c>
      <c r="BB16" s="21"/>
      <c r="BC16" s="21">
        <v>0</v>
      </c>
      <c r="BD16" s="21"/>
      <c r="BE16" s="21"/>
      <c r="BF16" s="18" t="str">
        <f t="shared" si="4"/>
        <v>0</v>
      </c>
      <c r="BG16" s="18" t="str">
        <f t="shared" si="5"/>
        <v>0</v>
      </c>
      <c r="BH16" s="21"/>
      <c r="BI16" s="21"/>
      <c r="BJ16" s="21"/>
      <c r="BK16" s="21"/>
      <c r="BL16" s="21"/>
      <c r="BM16" s="21"/>
      <c r="BN16" s="21"/>
      <c r="BO16" s="21">
        <v>0.59</v>
      </c>
      <c r="BP16" s="21">
        <v>3</v>
      </c>
      <c r="BQ16" s="21"/>
      <c r="BR16" s="19">
        <f t="shared" si="6"/>
        <v>260.08999999999997</v>
      </c>
      <c r="BS16" s="35">
        <f t="shared" si="7"/>
        <v>1171.9727350999999</v>
      </c>
      <c r="BT16" s="39">
        <f t="shared" si="0"/>
        <v>867.00071279999997</v>
      </c>
      <c r="BU16" s="38"/>
      <c r="BV16" s="38">
        <v>3</v>
      </c>
      <c r="BW16" s="37" t="str">
        <f t="shared" si="8"/>
        <v>0</v>
      </c>
      <c r="BX16" s="39">
        <f t="shared" si="9"/>
        <v>0</v>
      </c>
      <c r="BY16" s="39"/>
      <c r="BZ16" s="39"/>
      <c r="CA16" s="34">
        <f t="shared" si="10"/>
        <v>867.00071279999997</v>
      </c>
      <c r="CB16" s="34" t="s">
        <v>149</v>
      </c>
      <c r="CC16" s="34">
        <f t="shared" si="11"/>
        <v>2038.9734478999999</v>
      </c>
      <c r="CD16" s="43"/>
      <c r="CE16" s="44"/>
      <c r="CF16" s="44"/>
      <c r="CG16" s="40">
        <f t="shared" si="12"/>
        <v>2038.9734478999999</v>
      </c>
      <c r="CH16" s="1"/>
      <c r="CK16" s="59">
        <f t="shared" si="19"/>
        <v>2003.6834478999999</v>
      </c>
      <c r="CL16" s="59">
        <f t="shared" si="20"/>
        <v>1374.6</v>
      </c>
      <c r="CM16" s="59">
        <f t="shared" si="13"/>
        <v>629.08344790000001</v>
      </c>
      <c r="CN16" s="59">
        <f t="shared" si="14"/>
        <v>620</v>
      </c>
      <c r="CO16" s="61" t="str">
        <f t="shared" si="15"/>
        <v>0</v>
      </c>
      <c r="CQ16" s="63">
        <f t="shared" si="16"/>
        <v>2038.9734478999999</v>
      </c>
      <c r="CS16" s="182">
        <f t="shared" si="17"/>
        <v>2157.5734478999998</v>
      </c>
    </row>
    <row r="17" spans="2:97" ht="23.25" x14ac:dyDescent="0.35">
      <c r="B17">
        <v>1611.9978000000001</v>
      </c>
      <c r="C17">
        <v>13</v>
      </c>
      <c r="D17" s="33" t="s">
        <v>95</v>
      </c>
      <c r="E17" s="28">
        <v>619.04999999999995</v>
      </c>
      <c r="F17" s="29"/>
      <c r="G17" s="27"/>
      <c r="H17" s="27"/>
      <c r="I17" s="27"/>
      <c r="J17" s="27"/>
      <c r="K17" s="25">
        <f t="shared" si="1"/>
        <v>1724.8376460000002</v>
      </c>
      <c r="L17" s="27"/>
      <c r="M17" s="31"/>
      <c r="N17" s="27"/>
      <c r="O17" s="27"/>
      <c r="P17" s="22">
        <f t="shared" si="2"/>
        <v>258.72564690000002</v>
      </c>
      <c r="Q17" s="22">
        <v>141.49</v>
      </c>
      <c r="R17" s="27"/>
      <c r="S17" s="30"/>
      <c r="T17" s="30"/>
      <c r="U17" s="30">
        <v>74.8</v>
      </c>
      <c r="V17" s="30">
        <v>83.51</v>
      </c>
      <c r="W17" s="27">
        <v>99.71</v>
      </c>
      <c r="X17" s="27">
        <v>42.23</v>
      </c>
      <c r="Y17" s="27">
        <v>75.326999999999998</v>
      </c>
      <c r="Z17" s="22">
        <f t="shared" si="3"/>
        <v>96.719868000000005</v>
      </c>
      <c r="AA17" s="27">
        <v>200</v>
      </c>
      <c r="AB17" s="30">
        <v>10</v>
      </c>
      <c r="AC17" s="27"/>
      <c r="AD17" s="27"/>
      <c r="AE17" s="22">
        <v>10</v>
      </c>
      <c r="AF17" s="27"/>
      <c r="AG17" s="27"/>
      <c r="AH17" s="27">
        <v>5.5</v>
      </c>
      <c r="AI17" s="27"/>
      <c r="AJ17" s="27">
        <f t="shared" si="18"/>
        <v>2822.8501609000004</v>
      </c>
      <c r="AK17" s="16"/>
      <c r="AL17" s="16"/>
      <c r="AM17" s="16"/>
      <c r="AN17" s="16"/>
      <c r="AO17" s="16"/>
      <c r="AP17" s="16"/>
      <c r="AQ17" s="16"/>
      <c r="AR17" s="16"/>
      <c r="AS17" s="15">
        <v>29</v>
      </c>
      <c r="AT17" s="15">
        <v>29</v>
      </c>
      <c r="AU17" s="20">
        <v>572</v>
      </c>
      <c r="AV17" s="20"/>
      <c r="AW17" s="21">
        <v>111.66666666666667</v>
      </c>
      <c r="AX17" s="21"/>
      <c r="AY17" s="21"/>
      <c r="AZ17" s="21">
        <v>0.5</v>
      </c>
      <c r="BA17" s="21">
        <v>3</v>
      </c>
      <c r="BB17" s="21"/>
      <c r="BC17" s="21">
        <v>0</v>
      </c>
      <c r="BD17" s="21"/>
      <c r="BE17" s="21"/>
      <c r="BF17" s="18" t="str">
        <f t="shared" si="4"/>
        <v>0</v>
      </c>
      <c r="BG17" s="18" t="str">
        <f t="shared" si="5"/>
        <v>0</v>
      </c>
      <c r="BH17" s="21"/>
      <c r="BI17" s="21"/>
      <c r="BJ17" s="21"/>
      <c r="BK17" s="21"/>
      <c r="BL17" s="21"/>
      <c r="BM17" s="21"/>
      <c r="BN17" s="21"/>
      <c r="BO17" s="21">
        <v>1.21</v>
      </c>
      <c r="BP17" s="21">
        <v>3</v>
      </c>
      <c r="BQ17" s="21"/>
      <c r="BR17" s="19">
        <f t="shared" si="6"/>
        <v>691.37666666666667</v>
      </c>
      <c r="BS17" s="35">
        <f t="shared" si="7"/>
        <v>2131.4734942333339</v>
      </c>
      <c r="BT17" s="39">
        <f t="shared" si="0"/>
        <v>2069.8051752000001</v>
      </c>
      <c r="BU17" s="38"/>
      <c r="BV17" s="38">
        <v>3</v>
      </c>
      <c r="BW17" s="37" t="str">
        <f t="shared" si="8"/>
        <v>0</v>
      </c>
      <c r="BX17" s="39">
        <f t="shared" si="9"/>
        <v>0</v>
      </c>
      <c r="BY17" s="39"/>
      <c r="BZ17" s="39"/>
      <c r="CA17" s="34">
        <f t="shared" si="10"/>
        <v>2069.8051752000001</v>
      </c>
      <c r="CB17" s="34" t="s">
        <v>149</v>
      </c>
      <c r="CC17" s="34">
        <f t="shared" si="11"/>
        <v>4201.2786694333336</v>
      </c>
      <c r="CD17" s="43"/>
      <c r="CE17" s="44"/>
      <c r="CF17" s="44"/>
      <c r="CG17" s="40">
        <f t="shared" si="12"/>
        <v>4201.2786694333336</v>
      </c>
      <c r="CH17" s="1"/>
      <c r="CK17" s="59">
        <f t="shared" si="19"/>
        <v>4467.6453361000003</v>
      </c>
      <c r="CL17" s="59">
        <f t="shared" si="20"/>
        <v>1945.26</v>
      </c>
      <c r="CM17" s="59">
        <f t="shared" si="13"/>
        <v>2522.3853361000001</v>
      </c>
      <c r="CN17" s="59">
        <f t="shared" si="14"/>
        <v>2520</v>
      </c>
      <c r="CO17" s="61">
        <f t="shared" si="15"/>
        <v>33.25</v>
      </c>
      <c r="CQ17" s="63">
        <f t="shared" si="16"/>
        <v>4168.0286694333336</v>
      </c>
      <c r="CS17" s="182">
        <f t="shared" si="17"/>
        <v>4751.1653361000008</v>
      </c>
    </row>
    <row r="18" spans="2:97" ht="23.25" x14ac:dyDescent="0.35">
      <c r="B18">
        <v>2198.0903000000003</v>
      </c>
      <c r="C18">
        <v>14</v>
      </c>
      <c r="D18" s="33" t="s">
        <v>96</v>
      </c>
      <c r="E18" s="28">
        <v>826.2</v>
      </c>
      <c r="F18" s="29"/>
      <c r="G18" s="27"/>
      <c r="H18" s="27"/>
      <c r="I18" s="27"/>
      <c r="J18" s="27"/>
      <c r="K18" s="25">
        <f t="shared" si="1"/>
        <v>2351.9566210000003</v>
      </c>
      <c r="L18" s="27"/>
      <c r="M18" s="31"/>
      <c r="N18" s="27"/>
      <c r="O18" s="27"/>
      <c r="P18" s="22">
        <f t="shared" si="2"/>
        <v>352.79349315000002</v>
      </c>
      <c r="Q18" s="22">
        <v>141.49</v>
      </c>
      <c r="R18" s="27"/>
      <c r="S18" s="30"/>
      <c r="T18" s="30"/>
      <c r="U18" s="30">
        <v>95.19</v>
      </c>
      <c r="V18" s="30">
        <v>106.34</v>
      </c>
      <c r="W18" s="27">
        <v>120</v>
      </c>
      <c r="X18" s="27">
        <v>57.59</v>
      </c>
      <c r="Y18" s="27">
        <v>102.7145</v>
      </c>
      <c r="Z18" s="22">
        <f t="shared" si="3"/>
        <v>131.88541800000002</v>
      </c>
      <c r="AA18" s="27">
        <v>190</v>
      </c>
      <c r="AB18" s="30">
        <v>10</v>
      </c>
      <c r="AC18" s="27"/>
      <c r="AD18" s="27"/>
      <c r="AE18" s="22">
        <v>10</v>
      </c>
      <c r="AF18" s="27"/>
      <c r="AG18" s="27"/>
      <c r="AH18" s="27"/>
      <c r="AI18" s="27"/>
      <c r="AJ18" s="27">
        <f t="shared" si="18"/>
        <v>3669.9600321500006</v>
      </c>
      <c r="AK18" s="16"/>
      <c r="AL18" s="16"/>
      <c r="AM18" s="16"/>
      <c r="AN18" s="16"/>
      <c r="AO18" s="16"/>
      <c r="AP18" s="16"/>
      <c r="AQ18" s="16"/>
      <c r="AR18" s="16"/>
      <c r="AS18" s="15">
        <v>22</v>
      </c>
      <c r="AT18" s="15">
        <v>12</v>
      </c>
      <c r="AU18" s="20">
        <v>770</v>
      </c>
      <c r="AV18" s="20"/>
      <c r="AW18" s="21">
        <v>188.90933333333339</v>
      </c>
      <c r="AX18" s="21"/>
      <c r="AY18" s="21"/>
      <c r="AZ18" s="21">
        <v>0.5</v>
      </c>
      <c r="BA18" s="21">
        <v>3</v>
      </c>
      <c r="BB18" s="21"/>
      <c r="BC18" s="21">
        <v>0</v>
      </c>
      <c r="BD18" s="21"/>
      <c r="BE18" s="21"/>
      <c r="BF18" s="18" t="str">
        <f t="shared" si="4"/>
        <v>0</v>
      </c>
      <c r="BG18" s="18">
        <f t="shared" si="5"/>
        <v>47.163333333333334</v>
      </c>
      <c r="BH18" s="21"/>
      <c r="BI18" s="21"/>
      <c r="BJ18" s="21"/>
      <c r="BK18" s="21"/>
      <c r="BL18" s="21"/>
      <c r="BM18" s="21"/>
      <c r="BN18" s="21"/>
      <c r="BO18" s="21">
        <v>1.59</v>
      </c>
      <c r="BP18" s="21">
        <v>5</v>
      </c>
      <c r="BQ18" s="21"/>
      <c r="BR18" s="19">
        <f t="shared" si="6"/>
        <v>1016.1626666666667</v>
      </c>
      <c r="BS18" s="35">
        <f t="shared" si="7"/>
        <v>2653.797365483334</v>
      </c>
      <c r="BT18" s="39">
        <f t="shared" si="0"/>
        <v>2822.3479452000001</v>
      </c>
      <c r="BU18" s="38"/>
      <c r="BV18" s="38">
        <v>3</v>
      </c>
      <c r="BW18" s="37" t="str">
        <f t="shared" si="8"/>
        <v>0</v>
      </c>
      <c r="BX18" s="39">
        <f t="shared" si="9"/>
        <v>0</v>
      </c>
      <c r="BY18" s="39"/>
      <c r="BZ18" s="39"/>
      <c r="CA18" s="34">
        <f t="shared" si="10"/>
        <v>2822.3479452000001</v>
      </c>
      <c r="CB18" s="34" t="s">
        <v>149</v>
      </c>
      <c r="CC18" s="34">
        <f t="shared" si="11"/>
        <v>5476.1453106833342</v>
      </c>
      <c r="CD18" s="43"/>
      <c r="CE18" s="44"/>
      <c r="CF18" s="44"/>
      <c r="CG18" s="40">
        <f t="shared" si="12"/>
        <v>5476.1453106833342</v>
      </c>
      <c r="CH18" s="1"/>
      <c r="CK18" s="59">
        <f t="shared" si="19"/>
        <v>6009.2879773500008</v>
      </c>
      <c r="CL18" s="59">
        <f t="shared" si="20"/>
        <v>2352.79</v>
      </c>
      <c r="CM18" s="59">
        <f t="shared" si="13"/>
        <v>3656.4979773500008</v>
      </c>
      <c r="CN18" s="59">
        <f t="shared" si="14"/>
        <v>3650</v>
      </c>
      <c r="CO18" s="61">
        <f t="shared" si="15"/>
        <v>146.25</v>
      </c>
      <c r="CQ18" s="63">
        <f t="shared" si="16"/>
        <v>5329.8953106833342</v>
      </c>
      <c r="CS18" s="182">
        <f t="shared" si="17"/>
        <v>6350.8179773500005</v>
      </c>
    </row>
    <row r="19" spans="2:97" ht="23.25" x14ac:dyDescent="0.35">
      <c r="B19">
        <v>1524.3219999999999</v>
      </c>
      <c r="C19">
        <v>15</v>
      </c>
      <c r="D19" s="33" t="s">
        <v>97</v>
      </c>
      <c r="E19" s="28">
        <v>587.46</v>
      </c>
      <c r="F19" s="29"/>
      <c r="G19" s="27"/>
      <c r="H19" s="27"/>
      <c r="I19" s="27"/>
      <c r="J19" s="27"/>
      <c r="K19" s="25">
        <f t="shared" si="1"/>
        <v>1631.0245399999999</v>
      </c>
      <c r="L19" s="27"/>
      <c r="M19" s="31"/>
      <c r="N19" s="27"/>
      <c r="O19" s="27"/>
      <c r="P19" s="22">
        <f t="shared" si="2"/>
        <v>244.65368099999998</v>
      </c>
      <c r="Q19" s="22">
        <v>141.49</v>
      </c>
      <c r="R19" s="27"/>
      <c r="S19" s="30"/>
      <c r="T19" s="30"/>
      <c r="U19" s="30">
        <v>70.760000000000005</v>
      </c>
      <c r="V19" s="30">
        <v>78.989999999999995</v>
      </c>
      <c r="W19" s="27">
        <v>94.28</v>
      </c>
      <c r="X19" s="27">
        <v>39.94</v>
      </c>
      <c r="Y19" s="27">
        <v>71.23</v>
      </c>
      <c r="Z19" s="22">
        <f t="shared" si="3"/>
        <v>91.459319999999991</v>
      </c>
      <c r="AA19" s="27">
        <v>200</v>
      </c>
      <c r="AB19" s="30">
        <v>10</v>
      </c>
      <c r="AC19" s="27"/>
      <c r="AD19" s="27"/>
      <c r="AE19" s="22">
        <v>10</v>
      </c>
      <c r="AF19" s="27"/>
      <c r="AG19" s="27"/>
      <c r="AH19" s="27"/>
      <c r="AI19" s="27"/>
      <c r="AJ19" s="27">
        <f t="shared" si="18"/>
        <v>2683.8275410000001</v>
      </c>
      <c r="AK19" s="16"/>
      <c r="AL19" s="16"/>
      <c r="AM19" s="16"/>
      <c r="AN19" s="16"/>
      <c r="AO19" s="16"/>
      <c r="AP19" s="16"/>
      <c r="AQ19" s="16"/>
      <c r="AR19" s="16"/>
      <c r="AS19" s="15">
        <v>24</v>
      </c>
      <c r="AT19" s="15">
        <v>12</v>
      </c>
      <c r="AU19" s="20">
        <v>550</v>
      </c>
      <c r="AV19" s="20"/>
      <c r="AW19" s="21">
        <v>73.333333333333329</v>
      </c>
      <c r="AX19" s="21"/>
      <c r="AY19" s="21">
        <v>3.04</v>
      </c>
      <c r="AZ19" s="21">
        <v>0.5</v>
      </c>
      <c r="BA19" s="21">
        <v>3</v>
      </c>
      <c r="BB19" s="21"/>
      <c r="BC19" s="21">
        <v>0</v>
      </c>
      <c r="BD19" s="21"/>
      <c r="BE19" s="21"/>
      <c r="BF19" s="18" t="str">
        <f t="shared" si="4"/>
        <v>0</v>
      </c>
      <c r="BG19" s="18">
        <f t="shared" si="5"/>
        <v>47.163333333333334</v>
      </c>
      <c r="BH19" s="21"/>
      <c r="BI19" s="21"/>
      <c r="BJ19" s="21"/>
      <c r="BK19" s="21"/>
      <c r="BL19" s="21"/>
      <c r="BM19" s="21"/>
      <c r="BN19" s="21"/>
      <c r="BO19" s="21">
        <v>1.1499999999999999</v>
      </c>
      <c r="BP19" s="21">
        <v>3</v>
      </c>
      <c r="BQ19" s="21"/>
      <c r="BR19" s="19">
        <f t="shared" si="6"/>
        <v>681.18666666666661</v>
      </c>
      <c r="BS19" s="35">
        <f t="shared" si="7"/>
        <v>2002.6408743333336</v>
      </c>
      <c r="BT19" s="39">
        <f t="shared" si="0"/>
        <v>1957.2294479999998</v>
      </c>
      <c r="BU19" s="38"/>
      <c r="BV19" s="38">
        <v>3</v>
      </c>
      <c r="BW19" s="37" t="str">
        <f t="shared" si="8"/>
        <v>0</v>
      </c>
      <c r="BX19" s="39">
        <f t="shared" si="9"/>
        <v>0</v>
      </c>
      <c r="BY19" s="39"/>
      <c r="BZ19" s="39"/>
      <c r="CA19" s="34">
        <f t="shared" si="10"/>
        <v>1957.2294479999998</v>
      </c>
      <c r="CB19" s="34" t="s">
        <v>149</v>
      </c>
      <c r="CC19" s="34">
        <f t="shared" si="11"/>
        <v>3959.8703223333332</v>
      </c>
      <c r="CD19" s="43"/>
      <c r="CE19" s="44"/>
      <c r="CF19" s="44"/>
      <c r="CG19" s="40">
        <f t="shared" si="12"/>
        <v>3959.8703223333332</v>
      </c>
      <c r="CH19" s="1"/>
      <c r="CK19" s="59">
        <f t="shared" si="19"/>
        <v>4235.5369890000002</v>
      </c>
      <c r="CL19" s="59">
        <f t="shared" si="20"/>
        <v>1894.65</v>
      </c>
      <c r="CM19" s="59">
        <f t="shared" si="13"/>
        <v>2340.8869890000001</v>
      </c>
      <c r="CN19" s="59">
        <f t="shared" si="14"/>
        <v>2340</v>
      </c>
      <c r="CO19" s="61">
        <f t="shared" si="15"/>
        <v>27.25</v>
      </c>
      <c r="CQ19" s="63">
        <f t="shared" si="16"/>
        <v>3932.6203223333332</v>
      </c>
      <c r="CS19" s="182">
        <f t="shared" si="17"/>
        <v>4499.5669889999999</v>
      </c>
    </row>
    <row r="20" spans="2:97" ht="23.25" x14ac:dyDescent="0.35">
      <c r="B20">
        <v>1703.6112000000003</v>
      </c>
      <c r="C20">
        <v>16</v>
      </c>
      <c r="D20" s="33" t="s">
        <v>98</v>
      </c>
      <c r="E20" s="28">
        <v>647.91999999999996</v>
      </c>
      <c r="F20" s="29"/>
      <c r="G20" s="27"/>
      <c r="H20" s="27"/>
      <c r="I20" s="27"/>
      <c r="J20" s="27"/>
      <c r="K20" s="25">
        <f t="shared" si="1"/>
        <v>1822.8639840000003</v>
      </c>
      <c r="L20" s="27"/>
      <c r="M20" s="31"/>
      <c r="N20" s="27"/>
      <c r="O20" s="27"/>
      <c r="P20" s="22">
        <f t="shared" si="2"/>
        <v>273.42959760000002</v>
      </c>
      <c r="Q20" s="22">
        <v>141.49</v>
      </c>
      <c r="R20" s="27"/>
      <c r="S20" s="30"/>
      <c r="T20" s="30"/>
      <c r="U20" s="30">
        <v>73.27</v>
      </c>
      <c r="V20" s="30">
        <v>82.02</v>
      </c>
      <c r="W20" s="27">
        <v>98.55</v>
      </c>
      <c r="X20" s="27">
        <v>44.64</v>
      </c>
      <c r="Y20" s="27">
        <v>79.608000000000004</v>
      </c>
      <c r="Z20" s="22">
        <f t="shared" si="3"/>
        <v>102.21667200000002</v>
      </c>
      <c r="AA20" s="27">
        <v>190</v>
      </c>
      <c r="AB20" s="30">
        <v>10</v>
      </c>
      <c r="AC20" s="27"/>
      <c r="AD20" s="27"/>
      <c r="AE20" s="22">
        <v>10</v>
      </c>
      <c r="AF20" s="27"/>
      <c r="AG20" s="27"/>
      <c r="AH20" s="27"/>
      <c r="AI20" s="27"/>
      <c r="AJ20" s="27">
        <f t="shared" si="18"/>
        <v>2928.0882536000008</v>
      </c>
      <c r="AK20" s="16"/>
      <c r="AL20" s="16"/>
      <c r="AM20" s="16"/>
      <c r="AN20" s="16"/>
      <c r="AO20" s="16"/>
      <c r="AP20" s="16"/>
      <c r="AQ20" s="16"/>
      <c r="AR20" s="16"/>
      <c r="AS20" s="15">
        <v>19</v>
      </c>
      <c r="AT20" s="15">
        <v>19</v>
      </c>
      <c r="AU20" s="20">
        <v>605</v>
      </c>
      <c r="AV20" s="20"/>
      <c r="AW20" s="21">
        <v>127.7</v>
      </c>
      <c r="AX20" s="21"/>
      <c r="AY20" s="21">
        <v>4.18</v>
      </c>
      <c r="AZ20" s="21">
        <v>0.5</v>
      </c>
      <c r="BA20" s="21">
        <v>3</v>
      </c>
      <c r="BB20" s="21"/>
      <c r="BC20" s="21">
        <v>0</v>
      </c>
      <c r="BD20" s="21"/>
      <c r="BE20" s="21"/>
      <c r="BF20" s="18" t="str">
        <f t="shared" si="4"/>
        <v>0</v>
      </c>
      <c r="BG20" s="18" t="str">
        <f t="shared" si="5"/>
        <v>0</v>
      </c>
      <c r="BH20" s="21"/>
      <c r="BI20" s="21"/>
      <c r="BJ20" s="21"/>
      <c r="BK20" s="21"/>
      <c r="BL20" s="21"/>
      <c r="BM20" s="21"/>
      <c r="BN20" s="21"/>
      <c r="BO20" s="21">
        <v>1.26</v>
      </c>
      <c r="BP20" s="21">
        <v>3</v>
      </c>
      <c r="BQ20" s="21"/>
      <c r="BR20" s="19">
        <f t="shared" si="6"/>
        <v>744.64</v>
      </c>
      <c r="BS20" s="35">
        <f t="shared" si="7"/>
        <v>2183.448253600001</v>
      </c>
      <c r="BT20" s="39">
        <f t="shared" si="0"/>
        <v>2187.4367808000002</v>
      </c>
      <c r="BU20" s="38"/>
      <c r="BV20" s="38">
        <v>3</v>
      </c>
      <c r="BW20" s="37" t="str">
        <f t="shared" si="8"/>
        <v>0</v>
      </c>
      <c r="BX20" s="39">
        <f t="shared" si="9"/>
        <v>0</v>
      </c>
      <c r="BY20" s="39"/>
      <c r="BZ20" s="39"/>
      <c r="CA20" s="34">
        <f t="shared" si="10"/>
        <v>2187.4367808000002</v>
      </c>
      <c r="CB20" s="34" t="s">
        <v>149</v>
      </c>
      <c r="CC20" s="34">
        <f t="shared" si="11"/>
        <v>4370.8850344000011</v>
      </c>
      <c r="CD20" s="43"/>
      <c r="CE20" s="44"/>
      <c r="CF20" s="44"/>
      <c r="CG20" s="40">
        <f t="shared" si="12"/>
        <v>4370.8850344000011</v>
      </c>
      <c r="CH20" s="1"/>
      <c r="CK20" s="59">
        <f t="shared" si="19"/>
        <v>4700.1950344000006</v>
      </c>
      <c r="CL20" s="59">
        <f t="shared" si="20"/>
        <v>2011.3600000000001</v>
      </c>
      <c r="CM20" s="59">
        <f t="shared" si="13"/>
        <v>2688.8350344000005</v>
      </c>
      <c r="CN20" s="59">
        <f t="shared" si="14"/>
        <v>2680</v>
      </c>
      <c r="CO20" s="61">
        <f t="shared" si="15"/>
        <v>49.25</v>
      </c>
      <c r="CQ20" s="63">
        <f t="shared" si="16"/>
        <v>4321.6350344000011</v>
      </c>
      <c r="CS20" s="182">
        <f t="shared" si="17"/>
        <v>4974.0350344000017</v>
      </c>
    </row>
    <row r="21" spans="2:97" ht="23.25" x14ac:dyDescent="0.35">
      <c r="B21">
        <v>2123.1047000000003</v>
      </c>
      <c r="C21">
        <v>19</v>
      </c>
      <c r="D21" s="33" t="s">
        <v>99</v>
      </c>
      <c r="E21" s="28">
        <v>817.96</v>
      </c>
      <c r="F21" s="29"/>
      <c r="G21" s="27"/>
      <c r="H21" s="27"/>
      <c r="I21" s="27"/>
      <c r="J21" s="27"/>
      <c r="K21" s="25">
        <f t="shared" si="1"/>
        <v>2271.7220290000005</v>
      </c>
      <c r="L21" s="27"/>
      <c r="M21" s="31"/>
      <c r="N21" s="27"/>
      <c r="O21" s="27"/>
      <c r="P21" s="22">
        <f t="shared" si="2"/>
        <v>340.75830435000006</v>
      </c>
      <c r="Q21" s="22">
        <v>141.49</v>
      </c>
      <c r="R21" s="27"/>
      <c r="S21" s="30"/>
      <c r="T21" s="30"/>
      <c r="U21" s="30">
        <v>98.6</v>
      </c>
      <c r="V21" s="30">
        <v>110.06</v>
      </c>
      <c r="W21" s="27">
        <v>120</v>
      </c>
      <c r="X21" s="27">
        <v>55.63</v>
      </c>
      <c r="Y21" s="27">
        <v>99.21050000000001</v>
      </c>
      <c r="Z21" s="22">
        <f t="shared" si="3"/>
        <v>127.38628200000001</v>
      </c>
      <c r="AA21" s="27">
        <v>190</v>
      </c>
      <c r="AB21" s="30">
        <v>10</v>
      </c>
      <c r="AC21" s="27"/>
      <c r="AD21" s="27"/>
      <c r="AE21" s="22">
        <v>10</v>
      </c>
      <c r="AF21" s="27"/>
      <c r="AG21" s="27"/>
      <c r="AH21" s="27"/>
      <c r="AI21" s="27"/>
      <c r="AJ21" s="27">
        <f t="shared" si="18"/>
        <v>3574.8571153500002</v>
      </c>
      <c r="AK21" s="16"/>
      <c r="AL21" s="16"/>
      <c r="AM21" s="16"/>
      <c r="AN21" s="16"/>
      <c r="AO21" s="16"/>
      <c r="AP21" s="16"/>
      <c r="AQ21" s="16"/>
      <c r="AR21" s="16"/>
      <c r="AS21" s="15">
        <v>18</v>
      </c>
      <c r="AT21" s="15">
        <v>18</v>
      </c>
      <c r="AU21" s="20">
        <v>748</v>
      </c>
      <c r="AV21" s="20"/>
      <c r="AW21" s="21">
        <v>161.79333333333332</v>
      </c>
      <c r="AX21" s="21"/>
      <c r="AY21" s="21"/>
      <c r="AZ21" s="21">
        <v>0.5</v>
      </c>
      <c r="BA21" s="21">
        <v>3</v>
      </c>
      <c r="BB21" s="21"/>
      <c r="BC21" s="21">
        <v>0</v>
      </c>
      <c r="BD21" s="21"/>
      <c r="BE21" s="21"/>
      <c r="BF21" s="18" t="str">
        <f t="shared" si="4"/>
        <v>0</v>
      </c>
      <c r="BG21" s="18" t="str">
        <f t="shared" si="5"/>
        <v>0</v>
      </c>
      <c r="BH21" s="21"/>
      <c r="BI21" s="21"/>
      <c r="BJ21" s="21"/>
      <c r="BK21" s="21"/>
      <c r="BL21" s="21"/>
      <c r="BM21" s="21"/>
      <c r="BN21" s="21"/>
      <c r="BO21" s="21">
        <v>1.55</v>
      </c>
      <c r="BP21" s="21">
        <v>5</v>
      </c>
      <c r="BQ21" s="21"/>
      <c r="BR21" s="19">
        <f t="shared" si="6"/>
        <v>919.84333333333325</v>
      </c>
      <c r="BS21" s="35">
        <f t="shared" si="7"/>
        <v>2655.0137820166669</v>
      </c>
      <c r="BT21" s="39">
        <f t="shared" si="0"/>
        <v>2726.0664348000005</v>
      </c>
      <c r="BU21" s="38"/>
      <c r="BV21" s="38">
        <v>3</v>
      </c>
      <c r="BW21" s="37" t="str">
        <f t="shared" si="8"/>
        <v>0</v>
      </c>
      <c r="BX21" s="39">
        <f t="shared" si="9"/>
        <v>0</v>
      </c>
      <c r="BY21" s="39"/>
      <c r="BZ21" s="39"/>
      <c r="CA21" s="34">
        <f t="shared" si="10"/>
        <v>2726.0664348000005</v>
      </c>
      <c r="CB21" s="34" t="s">
        <v>149</v>
      </c>
      <c r="CC21" s="34">
        <f t="shared" si="11"/>
        <v>5381.0802168166674</v>
      </c>
      <c r="CD21" s="43"/>
      <c r="CE21" s="44"/>
      <c r="CF21" s="44"/>
      <c r="CG21" s="40">
        <f t="shared" si="12"/>
        <v>5381.0802168166674</v>
      </c>
      <c r="CH21" s="1"/>
      <c r="CK21" s="59">
        <f t="shared" si="19"/>
        <v>5810.773550150001</v>
      </c>
      <c r="CL21" s="59">
        <f t="shared" si="20"/>
        <v>2322.5100000000002</v>
      </c>
      <c r="CM21" s="59">
        <f t="shared" si="13"/>
        <v>3488.2635501500008</v>
      </c>
      <c r="CN21" s="59">
        <f t="shared" si="14"/>
        <v>3480</v>
      </c>
      <c r="CO21" s="61">
        <f t="shared" si="15"/>
        <v>129.25</v>
      </c>
      <c r="CQ21" s="63">
        <f t="shared" si="16"/>
        <v>5251.8302168166674</v>
      </c>
      <c r="CS21" s="182">
        <f t="shared" si="17"/>
        <v>6159.4335501500009</v>
      </c>
    </row>
    <row r="22" spans="2:97" ht="23.25" x14ac:dyDescent="0.35">
      <c r="B22">
        <v>2128.3049000000001</v>
      </c>
      <c r="C22">
        <v>20</v>
      </c>
      <c r="D22" s="33" t="s">
        <v>100</v>
      </c>
      <c r="E22" s="28">
        <v>799.39</v>
      </c>
      <c r="F22" s="29"/>
      <c r="G22" s="27"/>
      <c r="H22" s="27"/>
      <c r="I22" s="27"/>
      <c r="J22" s="27"/>
      <c r="K22" s="25">
        <f t="shared" si="1"/>
        <v>2277.286243</v>
      </c>
      <c r="L22" s="27"/>
      <c r="M22" s="31"/>
      <c r="N22" s="27"/>
      <c r="O22" s="27"/>
      <c r="P22" s="22">
        <f t="shared" si="2"/>
        <v>341.59293644999997</v>
      </c>
      <c r="Q22" s="22">
        <v>141.49</v>
      </c>
      <c r="R22" s="27"/>
      <c r="S22" s="30"/>
      <c r="T22" s="30"/>
      <c r="U22" s="30">
        <v>91.24</v>
      </c>
      <c r="V22" s="30">
        <v>102.23</v>
      </c>
      <c r="W22" s="27">
        <v>120</v>
      </c>
      <c r="X22" s="27">
        <v>55.76</v>
      </c>
      <c r="Y22" s="27">
        <v>99.453500000000005</v>
      </c>
      <c r="Z22" s="22">
        <f t="shared" si="3"/>
        <v>127.698294</v>
      </c>
      <c r="AA22" s="27">
        <v>190</v>
      </c>
      <c r="AB22" s="30">
        <v>10</v>
      </c>
      <c r="AC22" s="27"/>
      <c r="AD22" s="27"/>
      <c r="AE22" s="22">
        <v>10</v>
      </c>
      <c r="AF22" s="27"/>
      <c r="AG22" s="27"/>
      <c r="AH22" s="27"/>
      <c r="AI22" s="27"/>
      <c r="AJ22" s="27">
        <f t="shared" si="18"/>
        <v>3566.7509734499999</v>
      </c>
      <c r="AK22" s="16"/>
      <c r="AL22" s="16"/>
      <c r="AM22" s="16"/>
      <c r="AN22" s="16"/>
      <c r="AO22" s="16"/>
      <c r="AP22" s="16"/>
      <c r="AQ22" s="16"/>
      <c r="AR22" s="16"/>
      <c r="AS22" s="15">
        <v>18</v>
      </c>
      <c r="AT22" s="15">
        <v>18</v>
      </c>
      <c r="AU22" s="20">
        <v>748</v>
      </c>
      <c r="AV22" s="20"/>
      <c r="AW22" s="21">
        <v>142.26333333333329</v>
      </c>
      <c r="AX22" s="21"/>
      <c r="AY22" s="21"/>
      <c r="AZ22" s="21">
        <v>0.5</v>
      </c>
      <c r="BA22" s="21">
        <v>3</v>
      </c>
      <c r="BB22" s="21"/>
      <c r="BC22" s="21">
        <v>0</v>
      </c>
      <c r="BD22" s="21"/>
      <c r="BE22" s="21"/>
      <c r="BF22" s="18" t="str">
        <f t="shared" si="4"/>
        <v>0</v>
      </c>
      <c r="BG22" s="18" t="str">
        <f t="shared" si="5"/>
        <v>0</v>
      </c>
      <c r="BH22" s="21"/>
      <c r="BI22" s="21"/>
      <c r="BJ22" s="21"/>
      <c r="BK22" s="21"/>
      <c r="BL22" s="21"/>
      <c r="BM22" s="21"/>
      <c r="BN22" s="21"/>
      <c r="BO22" s="21">
        <v>1.54</v>
      </c>
      <c r="BP22" s="21">
        <v>5</v>
      </c>
      <c r="BQ22" s="21"/>
      <c r="BR22" s="19">
        <f t="shared" si="6"/>
        <v>900.30333333333328</v>
      </c>
      <c r="BS22" s="35">
        <f t="shared" si="7"/>
        <v>2666.4476401166667</v>
      </c>
      <c r="BT22" s="39">
        <f t="shared" si="0"/>
        <v>2732.7434915999997</v>
      </c>
      <c r="BU22" s="38"/>
      <c r="BV22" s="38">
        <v>3</v>
      </c>
      <c r="BW22" s="37" t="str">
        <f t="shared" si="8"/>
        <v>0</v>
      </c>
      <c r="BX22" s="39">
        <f t="shared" si="9"/>
        <v>0</v>
      </c>
      <c r="BY22" s="39"/>
      <c r="BZ22" s="39"/>
      <c r="CA22" s="34">
        <f t="shared" si="10"/>
        <v>2732.7434915999997</v>
      </c>
      <c r="CB22" s="34" t="s">
        <v>149</v>
      </c>
      <c r="CC22" s="34">
        <f t="shared" si="11"/>
        <v>5399.1911317166669</v>
      </c>
      <c r="CD22" s="43"/>
      <c r="CE22" s="44"/>
      <c r="CF22" s="44"/>
      <c r="CG22" s="40">
        <f t="shared" si="12"/>
        <v>5399.1911317166669</v>
      </c>
      <c r="CH22" s="1"/>
      <c r="CK22" s="59">
        <f t="shared" si="19"/>
        <v>5824.5344650499992</v>
      </c>
      <c r="CL22" s="59">
        <f t="shared" si="20"/>
        <v>2303.9299999999998</v>
      </c>
      <c r="CM22" s="59">
        <f t="shared" si="13"/>
        <v>3520.6044650499994</v>
      </c>
      <c r="CN22" s="59">
        <f t="shared" si="14"/>
        <v>3520</v>
      </c>
      <c r="CO22" s="61">
        <f t="shared" si="15"/>
        <v>133.25</v>
      </c>
      <c r="CQ22" s="63">
        <f t="shared" si="16"/>
        <v>5265.9411317166669</v>
      </c>
      <c r="CS22" s="182">
        <f t="shared" si="17"/>
        <v>6158.0044650500004</v>
      </c>
    </row>
    <row r="23" spans="2:97" ht="23.25" x14ac:dyDescent="0.35">
      <c r="B23">
        <v>1823.9005999999999</v>
      </c>
      <c r="C23">
        <v>21</v>
      </c>
      <c r="D23" s="33" t="s">
        <v>79</v>
      </c>
      <c r="E23" s="28">
        <v>681.76</v>
      </c>
      <c r="F23" s="29"/>
      <c r="G23" s="27"/>
      <c r="H23" s="27"/>
      <c r="I23" s="27"/>
      <c r="J23" s="27"/>
      <c r="K23" s="25">
        <f t="shared" si="1"/>
        <v>1951.5736420000001</v>
      </c>
      <c r="L23" s="27"/>
      <c r="M23" s="31"/>
      <c r="N23" s="27"/>
      <c r="O23" s="27"/>
      <c r="P23" s="22">
        <f t="shared" si="2"/>
        <v>292.7360463</v>
      </c>
      <c r="Q23" s="22">
        <v>141.49</v>
      </c>
      <c r="R23" s="27"/>
      <c r="S23" s="30"/>
      <c r="T23" s="30"/>
      <c r="U23" s="30">
        <v>84.55</v>
      </c>
      <c r="V23" s="30">
        <v>94.43</v>
      </c>
      <c r="W23" s="27">
        <v>112.84</v>
      </c>
      <c r="X23" s="27">
        <v>47.79</v>
      </c>
      <c r="Y23" s="27">
        <v>85.228999999999999</v>
      </c>
      <c r="Z23" s="22">
        <f t="shared" si="3"/>
        <v>109.43403599999999</v>
      </c>
      <c r="AA23" s="27">
        <v>190</v>
      </c>
      <c r="AB23" s="30">
        <v>8</v>
      </c>
      <c r="AC23" s="27"/>
      <c r="AD23" s="27"/>
      <c r="AE23" s="22">
        <v>10</v>
      </c>
      <c r="AF23" s="27"/>
      <c r="AG23" s="27"/>
      <c r="AH23" s="27"/>
      <c r="AI23" s="27"/>
      <c r="AJ23" s="27">
        <f t="shared" si="18"/>
        <v>3128.0727242999997</v>
      </c>
      <c r="AK23" s="16"/>
      <c r="AL23" s="16"/>
      <c r="AM23" s="16"/>
      <c r="AN23" s="16"/>
      <c r="AO23" s="16"/>
      <c r="AP23" s="16"/>
      <c r="AQ23" s="16"/>
      <c r="AR23" s="16"/>
      <c r="AS23" s="15">
        <v>18</v>
      </c>
      <c r="AT23" s="15">
        <v>18</v>
      </c>
      <c r="AU23" s="20">
        <v>649</v>
      </c>
      <c r="AV23" s="20"/>
      <c r="AW23" s="21">
        <v>144.87133333333327</v>
      </c>
      <c r="AX23" s="21"/>
      <c r="AY23" s="21">
        <v>21.47</v>
      </c>
      <c r="AZ23" s="21">
        <v>0.5</v>
      </c>
      <c r="BA23" s="21">
        <v>3</v>
      </c>
      <c r="BB23" s="21"/>
      <c r="BC23" s="21">
        <v>0</v>
      </c>
      <c r="BD23" s="21"/>
      <c r="BE23" s="21"/>
      <c r="BF23" s="18" t="str">
        <f t="shared" si="4"/>
        <v>0</v>
      </c>
      <c r="BG23" s="18" t="str">
        <f t="shared" si="5"/>
        <v>0</v>
      </c>
      <c r="BH23" s="21"/>
      <c r="BI23" s="21"/>
      <c r="BJ23" s="21"/>
      <c r="BK23" s="21"/>
      <c r="BL23" s="21"/>
      <c r="BM23" s="21"/>
      <c r="BN23" s="21"/>
      <c r="BO23" s="21">
        <v>1.35</v>
      </c>
      <c r="BP23" s="21">
        <v>3</v>
      </c>
      <c r="BQ23" s="21"/>
      <c r="BR23" s="19">
        <f t="shared" si="6"/>
        <v>823.19133333333332</v>
      </c>
      <c r="BS23" s="35">
        <f t="shared" si="7"/>
        <v>2304.8813909666665</v>
      </c>
      <c r="BT23" s="39">
        <f t="shared" si="0"/>
        <v>2341.8883704</v>
      </c>
      <c r="BU23" s="38"/>
      <c r="BV23" s="38">
        <v>3</v>
      </c>
      <c r="BW23" s="37" t="str">
        <f t="shared" si="8"/>
        <v>0</v>
      </c>
      <c r="BX23" s="39">
        <f t="shared" si="9"/>
        <v>0</v>
      </c>
      <c r="BY23" s="39"/>
      <c r="BZ23" s="39"/>
      <c r="CA23" s="34">
        <f t="shared" si="10"/>
        <v>2341.8883704</v>
      </c>
      <c r="CB23" s="34" t="s">
        <v>149</v>
      </c>
      <c r="CC23" s="34">
        <f t="shared" si="11"/>
        <v>4646.769761366666</v>
      </c>
      <c r="CD23" s="43"/>
      <c r="CE23" s="44"/>
      <c r="CF23" s="44"/>
      <c r="CG23" s="40">
        <f t="shared" si="12"/>
        <v>4646.769761366666</v>
      </c>
      <c r="CH23" s="1"/>
      <c r="CK23" s="59">
        <f t="shared" si="19"/>
        <v>5018.6510946999997</v>
      </c>
      <c r="CL23" s="59">
        <f t="shared" si="20"/>
        <v>2106.58</v>
      </c>
      <c r="CM23" s="59">
        <f t="shared" si="13"/>
        <v>2912.0710946999998</v>
      </c>
      <c r="CN23" s="59">
        <f t="shared" si="14"/>
        <v>2910</v>
      </c>
      <c r="CO23" s="61">
        <f t="shared" si="15"/>
        <v>72.25</v>
      </c>
      <c r="CQ23" s="63">
        <f t="shared" si="16"/>
        <v>4574.519761366666</v>
      </c>
      <c r="CS23" s="182">
        <f t="shared" si="17"/>
        <v>5328.4710946999994</v>
      </c>
    </row>
    <row r="24" spans="2:97" ht="23.25" x14ac:dyDescent="0.35">
      <c r="B24">
        <v>1759.8076000000001</v>
      </c>
      <c r="C24">
        <v>22</v>
      </c>
      <c r="D24" s="33" t="s">
        <v>101</v>
      </c>
      <c r="E24" s="28">
        <v>650.36</v>
      </c>
      <c r="F24" s="29"/>
      <c r="G24" s="27"/>
      <c r="H24" s="27"/>
      <c r="I24" s="27"/>
      <c r="J24" s="27"/>
      <c r="K24" s="25">
        <f t="shared" si="1"/>
        <v>1882.9941320000003</v>
      </c>
      <c r="L24" s="27"/>
      <c r="M24" s="31"/>
      <c r="N24" s="27"/>
      <c r="O24" s="27"/>
      <c r="P24" s="22">
        <f t="shared" si="2"/>
        <v>282.44911980000001</v>
      </c>
      <c r="Q24" s="22">
        <v>141.49</v>
      </c>
      <c r="R24" s="27"/>
      <c r="S24" s="30"/>
      <c r="T24" s="30"/>
      <c r="U24" s="30">
        <v>75.91</v>
      </c>
      <c r="V24" s="30">
        <v>84.75</v>
      </c>
      <c r="W24" s="27">
        <v>101.7</v>
      </c>
      <c r="X24" s="27">
        <v>46.11</v>
      </c>
      <c r="Y24" s="27">
        <v>82.234000000000009</v>
      </c>
      <c r="Z24" s="22">
        <f t="shared" si="3"/>
        <v>105.58845600000001</v>
      </c>
      <c r="AA24" s="27">
        <v>190</v>
      </c>
      <c r="AB24" s="30">
        <v>10</v>
      </c>
      <c r="AC24" s="27"/>
      <c r="AD24" s="27"/>
      <c r="AE24" s="22">
        <v>10</v>
      </c>
      <c r="AF24" s="27"/>
      <c r="AG24" s="27"/>
      <c r="AH24" s="27"/>
      <c r="AI24" s="27"/>
      <c r="AJ24" s="27">
        <f t="shared" si="18"/>
        <v>3013.2257077999998</v>
      </c>
      <c r="AK24" s="16"/>
      <c r="AL24" s="16"/>
      <c r="AM24" s="16"/>
      <c r="AN24" s="16"/>
      <c r="AO24" s="16"/>
      <c r="AP24" s="16"/>
      <c r="AQ24" s="16"/>
      <c r="AR24" s="16"/>
      <c r="AS24" s="15">
        <v>18</v>
      </c>
      <c r="AT24" s="15">
        <v>18</v>
      </c>
      <c r="AU24" s="20">
        <v>627</v>
      </c>
      <c r="AV24" s="20"/>
      <c r="AW24" s="21">
        <v>139.80599999999993</v>
      </c>
      <c r="AX24" s="21"/>
      <c r="AY24" s="21">
        <v>51.32</v>
      </c>
      <c r="AZ24" s="21">
        <v>0.5</v>
      </c>
      <c r="BA24" s="21">
        <v>3</v>
      </c>
      <c r="BB24" s="21"/>
      <c r="BC24" s="21">
        <v>0</v>
      </c>
      <c r="BD24" s="21"/>
      <c r="BE24" s="21"/>
      <c r="BF24" s="18" t="str">
        <f t="shared" si="4"/>
        <v>0</v>
      </c>
      <c r="BG24" s="18" t="str">
        <f t="shared" si="5"/>
        <v>0</v>
      </c>
      <c r="BH24" s="21"/>
      <c r="BI24" s="21"/>
      <c r="BJ24" s="21"/>
      <c r="BK24" s="21"/>
      <c r="BL24" s="21"/>
      <c r="BM24" s="21"/>
      <c r="BN24" s="21"/>
      <c r="BO24" s="21">
        <v>1.29</v>
      </c>
      <c r="BP24" s="21">
        <v>3</v>
      </c>
      <c r="BQ24" s="21"/>
      <c r="BR24" s="19">
        <f t="shared" si="6"/>
        <v>825.91599999999994</v>
      </c>
      <c r="BS24" s="35">
        <f t="shared" si="7"/>
        <v>2187.3097078000001</v>
      </c>
      <c r="BT24" s="39">
        <f t="shared" si="0"/>
        <v>2259.5929584</v>
      </c>
      <c r="BU24" s="38"/>
      <c r="BV24" s="38">
        <v>3</v>
      </c>
      <c r="BW24" s="37" t="str">
        <f t="shared" si="8"/>
        <v>0</v>
      </c>
      <c r="BX24" s="39">
        <f t="shared" si="9"/>
        <v>0</v>
      </c>
      <c r="BY24" s="39"/>
      <c r="BZ24" s="39"/>
      <c r="CA24" s="34">
        <f t="shared" si="10"/>
        <v>2259.5929584</v>
      </c>
      <c r="CB24" s="34" t="s">
        <v>149</v>
      </c>
      <c r="CC24" s="34">
        <f t="shared" si="11"/>
        <v>4446.9026661999997</v>
      </c>
      <c r="CD24" s="43"/>
      <c r="CE24" s="44"/>
      <c r="CF24" s="44"/>
      <c r="CG24" s="40">
        <f t="shared" si="12"/>
        <v>4446.9026661999997</v>
      </c>
      <c r="CH24" s="1"/>
      <c r="CK24" s="59">
        <f t="shared" si="19"/>
        <v>4848.9686662000004</v>
      </c>
      <c r="CL24" s="59">
        <f t="shared" si="20"/>
        <v>2082.9700000000003</v>
      </c>
      <c r="CM24" s="59">
        <f t="shared" si="13"/>
        <v>2765.9986662000001</v>
      </c>
      <c r="CN24" s="59">
        <f t="shared" si="14"/>
        <v>2760</v>
      </c>
      <c r="CO24" s="61">
        <f t="shared" si="15"/>
        <v>57.25</v>
      </c>
      <c r="CQ24" s="63">
        <f t="shared" si="16"/>
        <v>4389.6526661999997</v>
      </c>
      <c r="CS24" s="182">
        <f t="shared" si="17"/>
        <v>5131.3286661999991</v>
      </c>
    </row>
    <row r="25" spans="2:97" ht="23.25" x14ac:dyDescent="0.35">
      <c r="B25">
        <v>1579.5233000000001</v>
      </c>
      <c r="C25">
        <v>24</v>
      </c>
      <c r="D25" s="33" t="s">
        <v>102</v>
      </c>
      <c r="E25" s="28">
        <v>607.16</v>
      </c>
      <c r="F25" s="29"/>
      <c r="G25" s="27"/>
      <c r="H25" s="27"/>
      <c r="I25" s="27"/>
      <c r="J25" s="27"/>
      <c r="K25" s="25">
        <f t="shared" si="1"/>
        <v>1690.0899310000002</v>
      </c>
      <c r="L25" s="27"/>
      <c r="M25" s="31"/>
      <c r="N25" s="27"/>
      <c r="O25" s="27"/>
      <c r="P25" s="22">
        <f t="shared" si="2"/>
        <v>253.51348965000003</v>
      </c>
      <c r="Q25" s="22">
        <v>141.49</v>
      </c>
      <c r="R25" s="27"/>
      <c r="S25" s="30"/>
      <c r="T25" s="30"/>
      <c r="U25" s="30">
        <v>73.3</v>
      </c>
      <c r="V25" s="30">
        <v>81.83</v>
      </c>
      <c r="W25" s="27">
        <v>97.7</v>
      </c>
      <c r="X25" s="27">
        <v>41.38</v>
      </c>
      <c r="Y25" s="27">
        <v>73.8095</v>
      </c>
      <c r="Z25" s="22">
        <f t="shared" si="3"/>
        <v>94.771398000000005</v>
      </c>
      <c r="AA25" s="27">
        <v>200</v>
      </c>
      <c r="AB25" s="30">
        <v>10</v>
      </c>
      <c r="AC25" s="27"/>
      <c r="AD25" s="27"/>
      <c r="AE25" s="22">
        <v>10</v>
      </c>
      <c r="AF25" s="27"/>
      <c r="AG25" s="27"/>
      <c r="AH25" s="27"/>
      <c r="AI25" s="27"/>
      <c r="AJ25" s="27">
        <f t="shared" si="18"/>
        <v>2767.8843186500003</v>
      </c>
      <c r="AK25" s="16"/>
      <c r="AL25" s="16"/>
      <c r="AM25" s="16"/>
      <c r="AN25" s="16"/>
      <c r="AO25" s="16"/>
      <c r="AP25" s="16"/>
      <c r="AQ25" s="16"/>
      <c r="AR25" s="16"/>
      <c r="AS25" s="15">
        <v>22</v>
      </c>
      <c r="AT25" s="15">
        <v>22</v>
      </c>
      <c r="AU25" s="20">
        <v>561</v>
      </c>
      <c r="AV25" s="20"/>
      <c r="AW25" s="21">
        <v>97.333333333333329</v>
      </c>
      <c r="AX25" s="21"/>
      <c r="AY25" s="21">
        <v>2.73</v>
      </c>
      <c r="AZ25" s="21">
        <v>0.5</v>
      </c>
      <c r="BA25" s="21">
        <v>3</v>
      </c>
      <c r="BB25" s="21"/>
      <c r="BC25" s="21">
        <v>0</v>
      </c>
      <c r="BD25" s="21"/>
      <c r="BE25" s="21"/>
      <c r="BF25" s="18" t="str">
        <f t="shared" si="4"/>
        <v>0</v>
      </c>
      <c r="BG25" s="18" t="str">
        <f t="shared" si="5"/>
        <v>0</v>
      </c>
      <c r="BH25" s="21"/>
      <c r="BI25" s="21"/>
      <c r="BJ25" s="21"/>
      <c r="BK25" s="21"/>
      <c r="BL25" s="21"/>
      <c r="BM25" s="21"/>
      <c r="BN25" s="21"/>
      <c r="BO25" s="21">
        <v>1.19</v>
      </c>
      <c r="BP25" s="21">
        <v>3</v>
      </c>
      <c r="BQ25" s="21"/>
      <c r="BR25" s="19">
        <f t="shared" si="6"/>
        <v>668.75333333333344</v>
      </c>
      <c r="BS25" s="35">
        <f t="shared" si="7"/>
        <v>2099.1309853166667</v>
      </c>
      <c r="BT25" s="39">
        <f t="shared" si="0"/>
        <v>2028.1079172000002</v>
      </c>
      <c r="BU25" s="38"/>
      <c r="BV25" s="38">
        <v>3</v>
      </c>
      <c r="BW25" s="37" t="str">
        <f t="shared" si="8"/>
        <v>0</v>
      </c>
      <c r="BX25" s="39">
        <f t="shared" si="9"/>
        <v>0</v>
      </c>
      <c r="BY25" s="39"/>
      <c r="BZ25" s="39"/>
      <c r="CA25" s="34">
        <f t="shared" si="10"/>
        <v>2028.1079172000002</v>
      </c>
      <c r="CB25" s="34" t="s">
        <v>149</v>
      </c>
      <c r="CC25" s="34">
        <f t="shared" si="11"/>
        <v>4127.2389025166667</v>
      </c>
      <c r="CD25" s="43"/>
      <c r="CE25" s="44"/>
      <c r="CF25" s="44"/>
      <c r="CG25" s="40">
        <f t="shared" si="12"/>
        <v>4127.2389025166667</v>
      </c>
      <c r="CH25" s="1"/>
      <c r="CK25" s="59">
        <f t="shared" si="19"/>
        <v>4381.6722358500001</v>
      </c>
      <c r="CL25" s="59">
        <f t="shared" si="20"/>
        <v>1925.08</v>
      </c>
      <c r="CM25" s="59">
        <f t="shared" si="13"/>
        <v>2456.5922358500002</v>
      </c>
      <c r="CN25" s="59">
        <f t="shared" si="14"/>
        <v>2450</v>
      </c>
      <c r="CO25" s="61">
        <f t="shared" si="15"/>
        <v>30</v>
      </c>
      <c r="CQ25" s="63">
        <f t="shared" si="16"/>
        <v>4097.2389025166667</v>
      </c>
      <c r="CS25" s="182">
        <f t="shared" si="17"/>
        <v>4654.50223585</v>
      </c>
    </row>
    <row r="26" spans="2:97" ht="23.25" x14ac:dyDescent="0.35">
      <c r="B26">
        <v>1524.3326999999999</v>
      </c>
      <c r="C26">
        <v>25</v>
      </c>
      <c r="D26" s="33" t="s">
        <v>103</v>
      </c>
      <c r="E26" s="28">
        <v>587.47</v>
      </c>
      <c r="F26" s="29"/>
      <c r="G26" s="27"/>
      <c r="H26" s="27"/>
      <c r="I26" s="27"/>
      <c r="J26" s="27"/>
      <c r="K26" s="25">
        <f t="shared" si="1"/>
        <v>1631.035989</v>
      </c>
      <c r="L26" s="27"/>
      <c r="M26" s="31"/>
      <c r="N26" s="27"/>
      <c r="O26" s="27"/>
      <c r="P26" s="22">
        <f t="shared" si="2"/>
        <v>244.65539834999998</v>
      </c>
      <c r="Q26" s="22">
        <v>141.49</v>
      </c>
      <c r="R26" s="27"/>
      <c r="S26" s="30"/>
      <c r="T26" s="30"/>
      <c r="U26" s="30">
        <v>70.760000000000005</v>
      </c>
      <c r="V26" s="30">
        <v>78.989999999999995</v>
      </c>
      <c r="W26" s="27">
        <v>94.28</v>
      </c>
      <c r="X26" s="27">
        <v>39.94</v>
      </c>
      <c r="Y26" s="27">
        <v>71.230499999999992</v>
      </c>
      <c r="Z26" s="22">
        <f t="shared" si="3"/>
        <v>91.45996199999999</v>
      </c>
      <c r="AA26" s="27">
        <v>200</v>
      </c>
      <c r="AB26" s="30">
        <v>10</v>
      </c>
      <c r="AC26" s="27"/>
      <c r="AD26" s="27"/>
      <c r="AE26" s="22">
        <v>10</v>
      </c>
      <c r="AF26" s="27"/>
      <c r="AG26" s="27"/>
      <c r="AH26" s="27"/>
      <c r="AI26" s="27"/>
      <c r="AJ26" s="27">
        <f t="shared" si="18"/>
        <v>2683.8418493500003</v>
      </c>
      <c r="AK26" s="16"/>
      <c r="AL26" s="16"/>
      <c r="AM26" s="16"/>
      <c r="AN26" s="16"/>
      <c r="AO26" s="16"/>
      <c r="AP26" s="16"/>
      <c r="AQ26" s="16"/>
      <c r="AR26" s="16"/>
      <c r="AS26" s="15">
        <v>24</v>
      </c>
      <c r="AT26" s="15">
        <v>13</v>
      </c>
      <c r="AU26" s="20">
        <v>550</v>
      </c>
      <c r="AV26" s="20"/>
      <c r="AW26" s="21">
        <v>78.5</v>
      </c>
      <c r="AX26" s="21"/>
      <c r="AY26" s="21"/>
      <c r="AZ26" s="21">
        <v>0.5</v>
      </c>
      <c r="BA26" s="21">
        <v>3</v>
      </c>
      <c r="BB26" s="21"/>
      <c r="BC26" s="21">
        <v>0</v>
      </c>
      <c r="BD26" s="21"/>
      <c r="BE26" s="21"/>
      <c r="BF26" s="18" t="str">
        <f t="shared" si="4"/>
        <v>0</v>
      </c>
      <c r="BG26" s="18">
        <f t="shared" si="5"/>
        <v>39.302777777777777</v>
      </c>
      <c r="BH26" s="21"/>
      <c r="BI26" s="21"/>
      <c r="BJ26" s="21"/>
      <c r="BK26" s="21"/>
      <c r="BL26" s="21"/>
      <c r="BM26" s="21"/>
      <c r="BN26" s="21"/>
      <c r="BO26" s="21"/>
      <c r="BP26" s="21"/>
      <c r="BQ26" s="21"/>
      <c r="BR26" s="19">
        <f t="shared" si="6"/>
        <v>671.30277777777781</v>
      </c>
      <c r="BS26" s="35">
        <f t="shared" si="7"/>
        <v>2012.5390715722224</v>
      </c>
      <c r="BT26" s="39">
        <f t="shared" si="0"/>
        <v>1957.2431867999999</v>
      </c>
      <c r="BU26" s="38"/>
      <c r="BV26" s="38">
        <v>3</v>
      </c>
      <c r="BW26" s="37" t="str">
        <f t="shared" si="8"/>
        <v>0</v>
      </c>
      <c r="BX26" s="39">
        <f t="shared" si="9"/>
        <v>0</v>
      </c>
      <c r="BY26" s="39"/>
      <c r="BZ26" s="39"/>
      <c r="CA26" s="34">
        <f t="shared" si="10"/>
        <v>1957.2431867999999</v>
      </c>
      <c r="CB26" s="34" t="s">
        <v>149</v>
      </c>
      <c r="CC26" s="34">
        <f t="shared" si="11"/>
        <v>3969.7822583722223</v>
      </c>
      <c r="CD26" s="43"/>
      <c r="CE26" s="44"/>
      <c r="CF26" s="44"/>
      <c r="CG26" s="40">
        <f t="shared" si="12"/>
        <v>3969.7822583722223</v>
      </c>
      <c r="CH26" s="1"/>
      <c r="CK26" s="59">
        <f t="shared" si="19"/>
        <v>4235.5650361499993</v>
      </c>
      <c r="CL26" s="59">
        <f t="shared" si="20"/>
        <v>1887.47</v>
      </c>
      <c r="CM26" s="59">
        <f t="shared" si="13"/>
        <v>2348.095036149999</v>
      </c>
      <c r="CN26" s="59">
        <f t="shared" si="14"/>
        <v>2340</v>
      </c>
      <c r="CO26" s="61">
        <f t="shared" si="15"/>
        <v>27.25</v>
      </c>
      <c r="CQ26" s="63">
        <f t="shared" si="16"/>
        <v>3942.5322583722223</v>
      </c>
      <c r="CS26" s="182">
        <f t="shared" si="17"/>
        <v>4499.5950361499999</v>
      </c>
    </row>
    <row r="27" spans="2:97" ht="23.25" x14ac:dyDescent="0.35">
      <c r="B27">
        <v>1599.0080000000003</v>
      </c>
      <c r="C27">
        <v>26</v>
      </c>
      <c r="D27" s="33" t="s">
        <v>104</v>
      </c>
      <c r="E27" s="28">
        <v>615.34</v>
      </c>
      <c r="F27" s="29"/>
      <c r="G27" s="27"/>
      <c r="H27" s="27"/>
      <c r="I27" s="27"/>
      <c r="J27" s="27"/>
      <c r="K27" s="25">
        <f t="shared" si="1"/>
        <v>1710.9385600000003</v>
      </c>
      <c r="L27" s="27"/>
      <c r="M27" s="31"/>
      <c r="N27" s="27"/>
      <c r="O27" s="27"/>
      <c r="P27" s="22">
        <f t="shared" si="2"/>
        <v>256.64078400000005</v>
      </c>
      <c r="Q27" s="22">
        <v>141.49</v>
      </c>
      <c r="R27" s="27"/>
      <c r="S27" s="30"/>
      <c r="T27" s="30"/>
      <c r="U27" s="30">
        <v>70.760000000000005</v>
      </c>
      <c r="V27" s="30">
        <v>78.989999999999995</v>
      </c>
      <c r="W27" s="27">
        <v>98.94</v>
      </c>
      <c r="X27" s="27">
        <v>41.89</v>
      </c>
      <c r="Y27" s="27">
        <v>74.720000000000013</v>
      </c>
      <c r="Z27" s="22">
        <f t="shared" si="3"/>
        <v>95.940480000000008</v>
      </c>
      <c r="AA27" s="27">
        <v>190</v>
      </c>
      <c r="AB27" s="30">
        <v>10</v>
      </c>
      <c r="AC27" s="27"/>
      <c r="AD27" s="27"/>
      <c r="AE27" s="22">
        <v>10</v>
      </c>
      <c r="AF27" s="27"/>
      <c r="AG27" s="27"/>
      <c r="AH27" s="27"/>
      <c r="AI27" s="27"/>
      <c r="AJ27" s="27">
        <f t="shared" si="18"/>
        <v>2780.3098240000004</v>
      </c>
      <c r="AK27" s="16"/>
      <c r="AL27" s="16"/>
      <c r="AM27" s="16"/>
      <c r="AN27" s="16"/>
      <c r="AO27" s="16"/>
      <c r="AP27" s="16"/>
      <c r="AQ27" s="16"/>
      <c r="AR27" s="16"/>
      <c r="AS27" s="15">
        <v>18</v>
      </c>
      <c r="AT27" s="15">
        <v>18</v>
      </c>
      <c r="AU27" s="20">
        <v>572</v>
      </c>
      <c r="AV27" s="20"/>
      <c r="AW27" s="21">
        <v>107.16666666666667</v>
      </c>
      <c r="AX27" s="21"/>
      <c r="AY27" s="21"/>
      <c r="AZ27" s="21">
        <v>0.5</v>
      </c>
      <c r="BA27" s="21">
        <v>3</v>
      </c>
      <c r="BB27" s="21"/>
      <c r="BC27" s="21">
        <v>0</v>
      </c>
      <c r="BD27" s="21"/>
      <c r="BE27" s="21"/>
      <c r="BF27" s="18" t="str">
        <f t="shared" si="4"/>
        <v>0</v>
      </c>
      <c r="BG27" s="18" t="str">
        <f t="shared" si="5"/>
        <v>0</v>
      </c>
      <c r="BH27" s="21"/>
      <c r="BI27" s="21"/>
      <c r="BJ27" s="21"/>
      <c r="BK27" s="21"/>
      <c r="BL27" s="21"/>
      <c r="BM27" s="21"/>
      <c r="BN27" s="21"/>
      <c r="BO27" s="21"/>
      <c r="BP27" s="21"/>
      <c r="BQ27" s="21"/>
      <c r="BR27" s="19">
        <f t="shared" si="6"/>
        <v>682.66666666666663</v>
      </c>
      <c r="BS27" s="35">
        <f t="shared" si="7"/>
        <v>2097.6431573333339</v>
      </c>
      <c r="BT27" s="39">
        <f t="shared" si="0"/>
        <v>2053.1262720000004</v>
      </c>
      <c r="BU27" s="38"/>
      <c r="BV27" s="38">
        <v>3</v>
      </c>
      <c r="BW27" s="37" t="str">
        <f t="shared" si="8"/>
        <v>0</v>
      </c>
      <c r="BX27" s="39">
        <f t="shared" si="9"/>
        <v>0</v>
      </c>
      <c r="BY27" s="39"/>
      <c r="BZ27" s="39"/>
      <c r="CA27" s="34">
        <f t="shared" si="10"/>
        <v>2053.1262720000004</v>
      </c>
      <c r="CB27" s="34" t="s">
        <v>149</v>
      </c>
      <c r="CC27" s="34">
        <f t="shared" si="11"/>
        <v>4150.7694293333343</v>
      </c>
      <c r="CD27" s="43"/>
      <c r="CE27" s="44"/>
      <c r="CF27" s="44"/>
      <c r="CG27" s="40">
        <f t="shared" si="12"/>
        <v>4150.7694293333343</v>
      </c>
      <c r="CH27" s="1"/>
      <c r="CK27" s="59">
        <f t="shared" si="19"/>
        <v>4423.256096000001</v>
      </c>
      <c r="CL27" s="59">
        <f t="shared" si="20"/>
        <v>1937.3400000000001</v>
      </c>
      <c r="CM27" s="59">
        <f t="shared" si="13"/>
        <v>2485.9160960000008</v>
      </c>
      <c r="CN27" s="59">
        <f t="shared" si="14"/>
        <v>2480</v>
      </c>
      <c r="CO27" s="61">
        <f t="shared" si="15"/>
        <v>30.75</v>
      </c>
      <c r="CQ27" s="63">
        <f t="shared" si="16"/>
        <v>4120.0194293333343</v>
      </c>
      <c r="CS27" s="182">
        <f t="shared" si="17"/>
        <v>4691.9460960000006</v>
      </c>
    </row>
    <row r="28" spans="2:97" ht="23.25" x14ac:dyDescent="0.35">
      <c r="B28">
        <v>1210.384</v>
      </c>
      <c r="C28">
        <v>27</v>
      </c>
      <c r="D28" s="33" t="s">
        <v>80</v>
      </c>
      <c r="E28" s="28">
        <v>477.64</v>
      </c>
      <c r="F28" s="29"/>
      <c r="G28" s="27"/>
      <c r="H28" s="27"/>
      <c r="I28" s="27"/>
      <c r="J28" s="27"/>
      <c r="K28" s="25">
        <f t="shared" si="1"/>
        <v>1295.1108800000002</v>
      </c>
      <c r="L28" s="27"/>
      <c r="M28" s="31"/>
      <c r="N28" s="27"/>
      <c r="O28" s="27"/>
      <c r="P28" s="22">
        <f t="shared" si="2"/>
        <v>194.26663200000002</v>
      </c>
      <c r="Q28" s="22">
        <v>141.49</v>
      </c>
      <c r="R28" s="27"/>
      <c r="S28" s="30"/>
      <c r="T28" s="30"/>
      <c r="U28" s="30">
        <v>52.68</v>
      </c>
      <c r="V28" s="30">
        <v>58.73</v>
      </c>
      <c r="W28" s="27">
        <v>75.069999999999993</v>
      </c>
      <c r="X28" s="27">
        <v>31.71</v>
      </c>
      <c r="Y28" s="27">
        <v>56.56</v>
      </c>
      <c r="Z28" s="22">
        <f t="shared" si="3"/>
        <v>72.623040000000003</v>
      </c>
      <c r="AA28" s="27">
        <v>200</v>
      </c>
      <c r="AB28" s="30">
        <v>10</v>
      </c>
      <c r="AC28" s="27"/>
      <c r="AD28" s="27"/>
      <c r="AE28" s="22">
        <v>10</v>
      </c>
      <c r="AF28" s="27"/>
      <c r="AG28" s="27"/>
      <c r="AH28" s="27"/>
      <c r="AI28" s="27"/>
      <c r="AJ28" s="27">
        <f t="shared" si="18"/>
        <v>2198.2405520000002</v>
      </c>
      <c r="AK28" s="16"/>
      <c r="AL28" s="16"/>
      <c r="AM28" s="16"/>
      <c r="AN28" s="16"/>
      <c r="AO28" s="16"/>
      <c r="AP28" s="16"/>
      <c r="AQ28" s="16"/>
      <c r="AR28" s="16"/>
      <c r="AS28" s="15">
        <v>20</v>
      </c>
      <c r="AT28" s="15">
        <v>15</v>
      </c>
      <c r="AU28" s="20">
        <v>440</v>
      </c>
      <c r="AV28" s="20"/>
      <c r="AW28" s="21">
        <v>32.958333333333336</v>
      </c>
      <c r="AX28" s="21"/>
      <c r="AY28" s="21"/>
      <c r="AZ28" s="21">
        <v>0.5</v>
      </c>
      <c r="BA28" s="21">
        <v>3</v>
      </c>
      <c r="BB28" s="21"/>
      <c r="BC28" s="21">
        <v>0</v>
      </c>
      <c r="BD28" s="21"/>
      <c r="BE28" s="21"/>
      <c r="BF28" s="18" t="str">
        <f t="shared" si="4"/>
        <v>0</v>
      </c>
      <c r="BG28" s="18">
        <f t="shared" si="5"/>
        <v>23.581666666666667</v>
      </c>
      <c r="BH28" s="21"/>
      <c r="BI28" s="21"/>
      <c r="BJ28" s="21"/>
      <c r="BK28" s="21"/>
      <c r="BL28" s="21"/>
      <c r="BM28" s="21"/>
      <c r="BN28" s="21"/>
      <c r="BO28" s="21"/>
      <c r="BP28" s="21"/>
      <c r="BQ28" s="21"/>
      <c r="BR28" s="19">
        <f t="shared" si="6"/>
        <v>500.03999999999996</v>
      </c>
      <c r="BS28" s="35">
        <f t="shared" si="7"/>
        <v>1698.2005520000002</v>
      </c>
      <c r="BT28" s="39">
        <f t="shared" si="0"/>
        <v>1554.1330560000001</v>
      </c>
      <c r="BU28" s="38"/>
      <c r="BV28" s="38">
        <v>3</v>
      </c>
      <c r="BW28" s="37" t="str">
        <f t="shared" si="8"/>
        <v>0</v>
      </c>
      <c r="BX28" s="39">
        <f t="shared" si="9"/>
        <v>0</v>
      </c>
      <c r="BY28" s="39"/>
      <c r="BZ28" s="39"/>
      <c r="CA28" s="34">
        <f t="shared" si="10"/>
        <v>1554.1330560000001</v>
      </c>
      <c r="CB28" s="34" t="s">
        <v>149</v>
      </c>
      <c r="CC28" s="34">
        <f t="shared" si="11"/>
        <v>3252.3336080000004</v>
      </c>
      <c r="CD28" s="43"/>
      <c r="CE28" s="44"/>
      <c r="CF28" s="44"/>
      <c r="CG28" s="40">
        <f t="shared" si="12"/>
        <v>3252.3336080000004</v>
      </c>
      <c r="CH28" s="1"/>
      <c r="CK28" s="59">
        <f t="shared" si="19"/>
        <v>3404.4036080000005</v>
      </c>
      <c r="CL28" s="59">
        <f t="shared" si="20"/>
        <v>1667.6399999999999</v>
      </c>
      <c r="CM28" s="59">
        <f t="shared" si="13"/>
        <v>1736.7636080000007</v>
      </c>
      <c r="CN28" s="59">
        <f t="shared" si="14"/>
        <v>1730</v>
      </c>
      <c r="CO28" s="61">
        <f t="shared" si="15"/>
        <v>12</v>
      </c>
      <c r="CQ28" s="63">
        <f t="shared" si="16"/>
        <v>3240.3336080000004</v>
      </c>
      <c r="CS28" s="182">
        <f t="shared" si="17"/>
        <v>3610.8836080000005</v>
      </c>
    </row>
    <row r="29" spans="2:97" ht="23.25" x14ac:dyDescent="0.35">
      <c r="B29">
        <v>1156.7556</v>
      </c>
      <c r="C29">
        <v>28</v>
      </c>
      <c r="D29" s="33" t="s">
        <v>105</v>
      </c>
      <c r="E29" s="28">
        <v>467.95</v>
      </c>
      <c r="F29" s="29"/>
      <c r="G29" s="27"/>
      <c r="H29" s="27"/>
      <c r="I29" s="27"/>
      <c r="J29" s="27"/>
      <c r="K29" s="25">
        <f t="shared" si="1"/>
        <v>1237.728492</v>
      </c>
      <c r="L29" s="27"/>
      <c r="M29" s="31"/>
      <c r="N29" s="27"/>
      <c r="O29" s="27"/>
      <c r="P29" s="22">
        <f t="shared" si="2"/>
        <v>185.65927379999999</v>
      </c>
      <c r="Q29" s="22">
        <v>141.49</v>
      </c>
      <c r="R29" s="27"/>
      <c r="S29" s="30"/>
      <c r="T29" s="30"/>
      <c r="U29" s="30">
        <v>50.38</v>
      </c>
      <c r="V29" s="30">
        <v>56.28</v>
      </c>
      <c r="W29" s="27">
        <v>71.790000000000006</v>
      </c>
      <c r="X29" s="27">
        <v>30.31</v>
      </c>
      <c r="Y29" s="27">
        <v>54.054000000000002</v>
      </c>
      <c r="Z29" s="22">
        <f t="shared" si="3"/>
        <v>69.405335999999991</v>
      </c>
      <c r="AA29" s="27">
        <v>200</v>
      </c>
      <c r="AB29" s="30">
        <v>6</v>
      </c>
      <c r="AC29" s="27"/>
      <c r="AD29" s="27"/>
      <c r="AE29" s="22">
        <v>10</v>
      </c>
      <c r="AF29" s="27"/>
      <c r="AG29" s="27"/>
      <c r="AH29" s="27"/>
      <c r="AI29" s="27"/>
      <c r="AJ29" s="27">
        <f t="shared" si="18"/>
        <v>2113.0971018</v>
      </c>
      <c r="AK29" s="16"/>
      <c r="AL29" s="16"/>
      <c r="AM29" s="16"/>
      <c r="AN29" s="16"/>
      <c r="AO29" s="16"/>
      <c r="AP29" s="16"/>
      <c r="AQ29" s="16"/>
      <c r="AR29" s="16"/>
      <c r="AS29" s="15">
        <v>21</v>
      </c>
      <c r="AT29" s="15">
        <v>21</v>
      </c>
      <c r="AU29" s="20">
        <v>407</v>
      </c>
      <c r="AV29" s="20"/>
      <c r="AW29" s="21">
        <v>21.416666666666668</v>
      </c>
      <c r="AX29" s="21"/>
      <c r="AY29" s="21"/>
      <c r="AZ29" s="21">
        <v>0.5</v>
      </c>
      <c r="BA29" s="21">
        <v>3</v>
      </c>
      <c r="BB29" s="21"/>
      <c r="BC29" s="21">
        <v>0</v>
      </c>
      <c r="BD29" s="21"/>
      <c r="BE29" s="21"/>
      <c r="BF29" s="18" t="str">
        <f t="shared" si="4"/>
        <v>0</v>
      </c>
      <c r="BG29" s="18" t="str">
        <f t="shared" si="5"/>
        <v>0</v>
      </c>
      <c r="BH29" s="21"/>
      <c r="BI29" s="21"/>
      <c r="BJ29" s="21"/>
      <c r="BK29" s="21"/>
      <c r="BL29" s="21"/>
      <c r="BM29" s="21"/>
      <c r="BN29" s="21"/>
      <c r="BO29" s="21"/>
      <c r="BP29" s="21"/>
      <c r="BQ29" s="21"/>
      <c r="BR29" s="19">
        <f t="shared" si="6"/>
        <v>431.91666666666669</v>
      </c>
      <c r="BS29" s="35">
        <f t="shared" si="7"/>
        <v>1681.1804351333333</v>
      </c>
      <c r="BT29" s="39">
        <f t="shared" si="0"/>
        <v>1485.2741904</v>
      </c>
      <c r="BU29" s="38"/>
      <c r="BV29" s="38">
        <v>3</v>
      </c>
      <c r="BW29" s="37" t="str">
        <f t="shared" si="8"/>
        <v>0</v>
      </c>
      <c r="BX29" s="39">
        <f t="shared" si="9"/>
        <v>0</v>
      </c>
      <c r="BY29" s="39"/>
      <c r="BZ29" s="39"/>
      <c r="CA29" s="34">
        <f t="shared" si="10"/>
        <v>1485.2741904</v>
      </c>
      <c r="CB29" s="34" t="s">
        <v>149</v>
      </c>
      <c r="CC29" s="34">
        <f t="shared" si="11"/>
        <v>3166.4546255333335</v>
      </c>
      <c r="CD29" s="43"/>
      <c r="CE29" s="44"/>
      <c r="CF29" s="44"/>
      <c r="CG29" s="40">
        <f t="shared" si="12"/>
        <v>3166.4546255333335</v>
      </c>
      <c r="CH29" s="1"/>
      <c r="CK29" s="59">
        <f t="shared" si="19"/>
        <v>3262.4312921999999</v>
      </c>
      <c r="CL29" s="59">
        <f t="shared" si="20"/>
        <v>1624.95</v>
      </c>
      <c r="CM29" s="59">
        <f t="shared" si="13"/>
        <v>1637.4812921999999</v>
      </c>
      <c r="CN29" s="59">
        <f t="shared" si="14"/>
        <v>1630</v>
      </c>
      <c r="CO29" s="61">
        <f t="shared" si="15"/>
        <v>9.5</v>
      </c>
      <c r="CQ29" s="63">
        <f t="shared" si="16"/>
        <v>3156.9546255333335</v>
      </c>
      <c r="CS29" s="182">
        <f t="shared" si="17"/>
        <v>3456.8812921999997</v>
      </c>
    </row>
    <row r="30" spans="2:97" ht="23.25" x14ac:dyDescent="0.35">
      <c r="B30">
        <v>1140.7163</v>
      </c>
      <c r="C30">
        <v>29</v>
      </c>
      <c r="D30" s="33" t="s">
        <v>106</v>
      </c>
      <c r="E30" s="28">
        <v>457.64</v>
      </c>
      <c r="F30" s="29"/>
      <c r="G30" s="27"/>
      <c r="H30" s="27"/>
      <c r="I30" s="27"/>
      <c r="J30" s="27"/>
      <c r="K30" s="25">
        <f t="shared" si="1"/>
        <v>1220.5664410000002</v>
      </c>
      <c r="L30" s="27"/>
      <c r="M30" s="31"/>
      <c r="N30" s="27"/>
      <c r="O30" s="27"/>
      <c r="P30" s="22">
        <f t="shared" si="2"/>
        <v>183.08496615000001</v>
      </c>
      <c r="Q30" s="22">
        <v>141.49</v>
      </c>
      <c r="R30" s="27"/>
      <c r="S30" s="30"/>
      <c r="T30" s="30"/>
      <c r="U30" s="30">
        <v>49.69</v>
      </c>
      <c r="V30" s="30">
        <v>55.38</v>
      </c>
      <c r="W30" s="27">
        <v>70.73</v>
      </c>
      <c r="X30" s="27">
        <v>29.89</v>
      </c>
      <c r="Y30" s="27">
        <v>53.304499999999997</v>
      </c>
      <c r="Z30" s="22">
        <f t="shared" si="3"/>
        <v>68.442977999999997</v>
      </c>
      <c r="AA30" s="27">
        <v>200</v>
      </c>
      <c r="AB30" s="30">
        <v>10</v>
      </c>
      <c r="AC30" s="27"/>
      <c r="AD30" s="27"/>
      <c r="AE30" s="22">
        <v>10</v>
      </c>
      <c r="AF30" s="27"/>
      <c r="AG30" s="27"/>
      <c r="AH30" s="27"/>
      <c r="AI30" s="27"/>
      <c r="AJ30" s="27">
        <f t="shared" si="18"/>
        <v>2092.5788851500001</v>
      </c>
      <c r="AK30" s="16"/>
      <c r="AL30" s="16"/>
      <c r="AM30" s="16"/>
      <c r="AN30" s="16"/>
      <c r="AO30" s="16"/>
      <c r="AP30" s="16"/>
      <c r="AQ30" s="16"/>
      <c r="AR30" s="16"/>
      <c r="AS30" s="15">
        <v>20</v>
      </c>
      <c r="AT30" s="15">
        <v>15</v>
      </c>
      <c r="AU30" s="20">
        <v>418</v>
      </c>
      <c r="AV30" s="20"/>
      <c r="AW30" s="21">
        <v>25.708333333333332</v>
      </c>
      <c r="AX30" s="21"/>
      <c r="AY30" s="21"/>
      <c r="AZ30" s="21">
        <v>0.5</v>
      </c>
      <c r="BA30" s="21">
        <v>3</v>
      </c>
      <c r="BB30" s="21"/>
      <c r="BC30" s="21">
        <v>0</v>
      </c>
      <c r="BD30" s="21"/>
      <c r="BE30" s="21"/>
      <c r="BF30" s="18" t="str">
        <f t="shared" si="4"/>
        <v>0</v>
      </c>
      <c r="BG30" s="18">
        <f t="shared" si="5"/>
        <v>23.581666666666667</v>
      </c>
      <c r="BH30" s="21"/>
      <c r="BI30" s="21"/>
      <c r="BJ30" s="21"/>
      <c r="BK30" s="21"/>
      <c r="BL30" s="21"/>
      <c r="BM30" s="21"/>
      <c r="BN30" s="21"/>
      <c r="BO30" s="21"/>
      <c r="BP30" s="21"/>
      <c r="BQ30" s="21"/>
      <c r="BR30" s="19">
        <f t="shared" si="6"/>
        <v>470.78999999999996</v>
      </c>
      <c r="BS30" s="35">
        <f t="shared" si="7"/>
        <v>1621.7888851500002</v>
      </c>
      <c r="BT30" s="39">
        <f t="shared" si="0"/>
        <v>1464.6797292000001</v>
      </c>
      <c r="BU30" s="38"/>
      <c r="BV30" s="38">
        <v>3</v>
      </c>
      <c r="BW30" s="37" t="str">
        <f t="shared" si="8"/>
        <v>0</v>
      </c>
      <c r="BX30" s="39">
        <f t="shared" si="9"/>
        <v>0</v>
      </c>
      <c r="BY30" s="39"/>
      <c r="BZ30" s="39"/>
      <c r="CA30" s="34">
        <f t="shared" si="10"/>
        <v>1464.6797292000001</v>
      </c>
      <c r="CB30" s="34" t="s">
        <v>149</v>
      </c>
      <c r="CC30" s="34">
        <f t="shared" si="11"/>
        <v>3086.4686143500003</v>
      </c>
      <c r="CD30" s="43"/>
      <c r="CE30" s="44"/>
      <c r="CF30" s="44"/>
      <c r="CG30" s="40">
        <f t="shared" si="12"/>
        <v>3086.4686143500003</v>
      </c>
      <c r="CH30" s="1"/>
      <c r="CK30" s="59">
        <f t="shared" si="19"/>
        <v>3219.9686143500003</v>
      </c>
      <c r="CL30" s="59">
        <f t="shared" si="20"/>
        <v>1625.6399999999999</v>
      </c>
      <c r="CM30" s="59">
        <f t="shared" si="13"/>
        <v>1594.3286143500004</v>
      </c>
      <c r="CN30" s="59">
        <f t="shared" si="14"/>
        <v>1590</v>
      </c>
      <c r="CO30" s="61">
        <f t="shared" si="15"/>
        <v>8.5</v>
      </c>
      <c r="CQ30" s="63">
        <f t="shared" si="16"/>
        <v>3077.9686143500003</v>
      </c>
      <c r="CS30" s="182">
        <f t="shared" si="17"/>
        <v>3415.7686143500005</v>
      </c>
    </row>
    <row r="31" spans="2:97" ht="23.25" x14ac:dyDescent="0.35">
      <c r="B31">
        <v>1012.1879000000001</v>
      </c>
      <c r="C31">
        <v>30</v>
      </c>
      <c r="D31" s="33" t="s">
        <v>107</v>
      </c>
      <c r="E31" s="28">
        <v>419.81</v>
      </c>
      <c r="F31" s="29"/>
      <c r="G31" s="27"/>
      <c r="H31" s="27"/>
      <c r="I31" s="27"/>
      <c r="J31" s="27"/>
      <c r="K31" s="25">
        <f t="shared" si="1"/>
        <v>1083.0410530000001</v>
      </c>
      <c r="L31" s="27"/>
      <c r="M31" s="31"/>
      <c r="N31" s="27"/>
      <c r="O31" s="27"/>
      <c r="P31" s="22">
        <f t="shared" si="2"/>
        <v>162.45615795000001</v>
      </c>
      <c r="Q31" s="22">
        <v>141.49</v>
      </c>
      <c r="R31" s="27"/>
      <c r="S31" s="30"/>
      <c r="T31" s="30"/>
      <c r="U31" s="30">
        <v>50.38</v>
      </c>
      <c r="V31" s="30">
        <v>56.28</v>
      </c>
      <c r="W31" s="27">
        <v>65</v>
      </c>
      <c r="X31" s="27">
        <v>26.52</v>
      </c>
      <c r="Y31" s="27">
        <v>47.298500000000004</v>
      </c>
      <c r="Z31" s="22">
        <f t="shared" si="3"/>
        <v>60.731274000000006</v>
      </c>
      <c r="AA31" s="27">
        <v>200</v>
      </c>
      <c r="AB31" s="30">
        <v>6</v>
      </c>
      <c r="AC31" s="27"/>
      <c r="AD31" s="27"/>
      <c r="AE31" s="22">
        <v>10</v>
      </c>
      <c r="AF31" s="27"/>
      <c r="AG31" s="27"/>
      <c r="AH31" s="27"/>
      <c r="AI31" s="27"/>
      <c r="AJ31" s="27">
        <f t="shared" si="18"/>
        <v>1909.1969849500003</v>
      </c>
      <c r="AK31" s="16"/>
      <c r="AL31" s="16"/>
      <c r="AM31" s="16"/>
      <c r="AN31" s="16"/>
      <c r="AO31" s="16"/>
      <c r="AP31" s="16"/>
      <c r="AQ31" s="16"/>
      <c r="AR31" s="16"/>
      <c r="AS31" s="15">
        <v>21</v>
      </c>
      <c r="AT31" s="15">
        <v>21</v>
      </c>
      <c r="AU31" s="20">
        <v>374</v>
      </c>
      <c r="AV31" s="20"/>
      <c r="AW31" s="21">
        <v>11.75</v>
      </c>
      <c r="AX31" s="21"/>
      <c r="AY31" s="21"/>
      <c r="AZ31" s="21">
        <v>0.5</v>
      </c>
      <c r="BA31" s="21">
        <v>3</v>
      </c>
      <c r="BB31" s="21"/>
      <c r="BC31" s="21">
        <v>0</v>
      </c>
      <c r="BD31" s="21"/>
      <c r="BE31" s="21"/>
      <c r="BF31" s="18" t="str">
        <f t="shared" si="4"/>
        <v>0</v>
      </c>
      <c r="BG31" s="18" t="str">
        <f t="shared" si="5"/>
        <v>0</v>
      </c>
      <c r="BH31" s="21"/>
      <c r="BI31" s="21"/>
      <c r="BJ31" s="21"/>
      <c r="BK31" s="21"/>
      <c r="BL31" s="21"/>
      <c r="BM31" s="21"/>
      <c r="BN31" s="21"/>
      <c r="BO31" s="21"/>
      <c r="BP31" s="21"/>
      <c r="BQ31" s="21"/>
      <c r="BR31" s="19">
        <f t="shared" si="6"/>
        <v>389.25</v>
      </c>
      <c r="BS31" s="35">
        <f t="shared" si="7"/>
        <v>1519.9469849500003</v>
      </c>
      <c r="BT31" s="39">
        <f t="shared" si="0"/>
        <v>1299.6492636</v>
      </c>
      <c r="BU31" s="38"/>
      <c r="BV31" s="38">
        <v>3</v>
      </c>
      <c r="BW31" s="37" t="str">
        <f t="shared" si="8"/>
        <v>0</v>
      </c>
      <c r="BX31" s="39">
        <f t="shared" si="9"/>
        <v>0</v>
      </c>
      <c r="BY31" s="39"/>
      <c r="BZ31" s="39"/>
      <c r="CA31" s="34">
        <f t="shared" si="10"/>
        <v>1299.6492636</v>
      </c>
      <c r="CB31" s="34" t="s">
        <v>149</v>
      </c>
      <c r="CC31" s="34">
        <f t="shared" si="11"/>
        <v>2819.5962485500004</v>
      </c>
      <c r="CD31" s="43"/>
      <c r="CE31" s="44"/>
      <c r="CF31" s="44"/>
      <c r="CG31" s="40">
        <f t="shared" si="12"/>
        <v>2819.5962485500004</v>
      </c>
      <c r="CH31" s="1"/>
      <c r="CK31" s="59">
        <f t="shared" si="19"/>
        <v>2879.6962485500003</v>
      </c>
      <c r="CL31" s="59">
        <f t="shared" si="20"/>
        <v>1543.81</v>
      </c>
      <c r="CM31" s="59">
        <f t="shared" si="13"/>
        <v>1335.8862485500003</v>
      </c>
      <c r="CN31" s="59">
        <f t="shared" si="14"/>
        <v>1330</v>
      </c>
      <c r="CO31" s="61">
        <f t="shared" si="15"/>
        <v>2</v>
      </c>
      <c r="CQ31" s="63">
        <f t="shared" si="16"/>
        <v>2817.5962485500004</v>
      </c>
      <c r="CS31" s="182">
        <f t="shared" si="17"/>
        <v>3067.3562485500006</v>
      </c>
    </row>
    <row r="32" spans="2:97" ht="23.25" x14ac:dyDescent="0.35">
      <c r="D32" s="33"/>
      <c r="E32" s="28"/>
      <c r="F32" s="29"/>
      <c r="G32" s="27"/>
      <c r="H32" s="27"/>
      <c r="I32" s="27"/>
      <c r="J32" s="27"/>
      <c r="K32" s="25">
        <f t="shared" ref="K32:K33" si="21">B32*107%</f>
        <v>0</v>
      </c>
      <c r="L32" s="27"/>
      <c r="M32" s="31"/>
      <c r="N32" s="27"/>
      <c r="O32" s="27"/>
      <c r="P32" s="22">
        <f t="shared" ref="P32:P33" si="22">K32*15%</f>
        <v>0</v>
      </c>
      <c r="Q32" s="22"/>
      <c r="R32" s="27"/>
      <c r="S32" s="30"/>
      <c r="T32" s="30"/>
      <c r="U32" s="30"/>
      <c r="V32" s="30"/>
      <c r="W32" s="27"/>
      <c r="X32" s="27"/>
      <c r="Y32" s="27"/>
      <c r="Z32" s="22">
        <f t="shared" ref="Z32:Z33" si="23">B32*6%</f>
        <v>0</v>
      </c>
      <c r="AA32" s="27"/>
      <c r="AB32" s="30"/>
      <c r="AC32" s="27"/>
      <c r="AD32" s="27"/>
      <c r="AE32" s="22"/>
      <c r="AF32" s="27"/>
      <c r="AG32" s="27"/>
      <c r="AH32" s="27"/>
      <c r="AI32" s="27"/>
      <c r="AJ32" s="27">
        <f t="shared" si="18"/>
        <v>0</v>
      </c>
      <c r="AK32" s="16"/>
      <c r="AL32" s="16"/>
      <c r="AM32" s="16"/>
      <c r="AN32" s="16"/>
      <c r="AO32" s="16"/>
      <c r="AP32" s="16"/>
      <c r="AQ32" s="16"/>
      <c r="AR32" s="16"/>
      <c r="AS32" s="15">
        <v>18</v>
      </c>
      <c r="AT32" s="15">
        <v>18</v>
      </c>
      <c r="AU32" s="20"/>
      <c r="AV32" s="20"/>
      <c r="AW32" s="21"/>
      <c r="AX32" s="21"/>
      <c r="AY32" s="21"/>
      <c r="AZ32" s="21">
        <v>0.5</v>
      </c>
      <c r="BA32" s="21">
        <v>3</v>
      </c>
      <c r="BB32" s="21"/>
      <c r="BC32" s="21">
        <v>0</v>
      </c>
      <c r="BD32" s="21"/>
      <c r="BE32" s="21"/>
      <c r="BF32" s="18" t="str">
        <f t="shared" ref="BF32:BF33" si="24">IF(AS32&lt;18,(P32/18)*(18-AS32),"0")</f>
        <v>0</v>
      </c>
      <c r="BG32" s="18" t="str">
        <f t="shared" ref="BG32:BG33" si="25">IF(AT32&lt;18,(Q32/18)*(18-AT32),"0")</f>
        <v>0</v>
      </c>
      <c r="BH32" s="21"/>
      <c r="BI32" s="21"/>
      <c r="BJ32" s="21"/>
      <c r="BK32" s="21"/>
      <c r="BL32" s="21"/>
      <c r="BM32" s="21"/>
      <c r="BN32" s="21"/>
      <c r="BO32" s="21"/>
      <c r="BP32" s="21"/>
      <c r="BQ32" s="21"/>
      <c r="BR32" s="19">
        <f t="shared" ref="BR32:BR33" si="26">SUM(AU32:BQ32)</f>
        <v>3.5</v>
      </c>
      <c r="BS32" s="35">
        <f t="shared" ref="BS32:BS33" si="27">AJ32-BR32</f>
        <v>-3.5</v>
      </c>
      <c r="BT32" s="39">
        <f t="shared" ref="BT32:BT33" si="28">K32*120%</f>
        <v>0</v>
      </c>
      <c r="BU32" s="38"/>
      <c r="BV32" s="38"/>
      <c r="BW32" s="37" t="str">
        <f t="shared" ref="BW32:BW33" si="29">IF(BV32=4,30%,IF(BV32=5,40%,IF(BV32=6,50%,IF(BV32&gt;6,1,"0"))))</f>
        <v>0</v>
      </c>
      <c r="BX32" s="39">
        <f t="shared" ref="BX32:BX33" si="30">(BT32*BW32)</f>
        <v>0</v>
      </c>
      <c r="BY32" s="39"/>
      <c r="BZ32" s="39"/>
      <c r="CA32" s="34">
        <f t="shared" ref="CA32:CA33" si="31">BT32-BU32-BX32-BY32-BZ32</f>
        <v>0</v>
      </c>
      <c r="CB32" s="34" t="s">
        <v>149</v>
      </c>
      <c r="CC32" s="34">
        <f t="shared" ref="CC32:CC33" si="32">BS32+CA32</f>
        <v>-3.5</v>
      </c>
      <c r="CD32" s="43"/>
      <c r="CE32" s="44"/>
      <c r="CF32" s="44"/>
      <c r="CG32" s="40">
        <f t="shared" ref="CG32:CG33" si="33">(BS32+CA32+CD32)-CE32</f>
        <v>-3.5</v>
      </c>
      <c r="CH32" s="1"/>
      <c r="CK32" s="59">
        <f t="shared" ref="CK32:CK33" si="34">K32+P32+X32+Y32+Z32+AA32+CA32+CD32</f>
        <v>0</v>
      </c>
      <c r="CL32" s="59">
        <f t="shared" ref="CL32:CL33" si="35">E32+AU32+AX32+AY32+BC32+BF32+BO32+BP32+750</f>
        <v>750</v>
      </c>
      <c r="CM32" s="59">
        <f t="shared" ref="CM32:CM33" si="36">CK32-CL32</f>
        <v>-750</v>
      </c>
      <c r="CN32" s="59">
        <f t="shared" ref="CN32:CN33" si="37">TRUNC(CM32,-1)</f>
        <v>-750</v>
      </c>
      <c r="CO32" s="61" t="str">
        <f t="shared" ref="CO32:CO33" si="38">IF(AND(CN32&gt;1250,CN32&lt;2501),(CN32-1250)*2.5%,IF(AND(CN32&gt;2500,CN32&lt;3751),(CN32-2500)*10%+31.25,IF(AND(CN32&gt;3750,CN32&lt;5001),(CN32-3750)*15%+31.25+125,IF(AND(CN32&gt;5000,CN32&lt;16666.68),(CN32-5000)*20%+31.25+125+187.5,"0"))))</f>
        <v>0</v>
      </c>
      <c r="CQ32" s="63">
        <f t="shared" ref="CQ32:CQ33" si="39">CG32-CO32</f>
        <v>-3.5</v>
      </c>
      <c r="CS32" s="182">
        <f t="shared" si="17"/>
        <v>0</v>
      </c>
    </row>
    <row r="33" spans="1:97" ht="23.25" x14ac:dyDescent="0.35">
      <c r="D33" s="33"/>
      <c r="E33" s="28"/>
      <c r="F33" s="29"/>
      <c r="G33" s="27"/>
      <c r="H33" s="27"/>
      <c r="I33" s="27"/>
      <c r="J33" s="27"/>
      <c r="K33" s="25">
        <f t="shared" si="21"/>
        <v>0</v>
      </c>
      <c r="L33" s="27"/>
      <c r="M33" s="31"/>
      <c r="N33" s="27"/>
      <c r="O33" s="27"/>
      <c r="P33" s="22">
        <f t="shared" si="22"/>
        <v>0</v>
      </c>
      <c r="Q33" s="22"/>
      <c r="R33" s="27"/>
      <c r="S33" s="30"/>
      <c r="T33" s="30"/>
      <c r="U33" s="30"/>
      <c r="V33" s="30"/>
      <c r="W33" s="27"/>
      <c r="X33" s="27"/>
      <c r="Y33" s="27"/>
      <c r="Z33" s="22">
        <f t="shared" si="23"/>
        <v>0</v>
      </c>
      <c r="AA33" s="27"/>
      <c r="AB33" s="30"/>
      <c r="AC33" s="27"/>
      <c r="AD33" s="27"/>
      <c r="AE33" s="22"/>
      <c r="AF33" s="27"/>
      <c r="AG33" s="27"/>
      <c r="AH33" s="27"/>
      <c r="AI33" s="27"/>
      <c r="AJ33" s="27">
        <f t="shared" si="18"/>
        <v>0</v>
      </c>
      <c r="AK33" s="16"/>
      <c r="AL33" s="16"/>
      <c r="AM33" s="16"/>
      <c r="AN33" s="16"/>
      <c r="AO33" s="16"/>
      <c r="AP33" s="16"/>
      <c r="AQ33" s="16"/>
      <c r="AR33" s="16"/>
      <c r="AS33" s="15">
        <v>18</v>
      </c>
      <c r="AT33" s="15">
        <v>18</v>
      </c>
      <c r="AU33" s="20"/>
      <c r="AV33" s="20"/>
      <c r="AW33" s="21"/>
      <c r="AX33" s="21"/>
      <c r="AY33" s="21"/>
      <c r="AZ33" s="21">
        <v>0.5</v>
      </c>
      <c r="BA33" s="21">
        <v>3</v>
      </c>
      <c r="BB33" s="21"/>
      <c r="BC33" s="21">
        <v>0</v>
      </c>
      <c r="BD33" s="21"/>
      <c r="BE33" s="21"/>
      <c r="BF33" s="18" t="str">
        <f t="shared" si="24"/>
        <v>0</v>
      </c>
      <c r="BG33" s="18" t="str">
        <f t="shared" si="25"/>
        <v>0</v>
      </c>
      <c r="BH33" s="21"/>
      <c r="BI33" s="21"/>
      <c r="BJ33" s="21"/>
      <c r="BK33" s="21"/>
      <c r="BL33" s="21"/>
      <c r="BM33" s="21"/>
      <c r="BN33" s="21"/>
      <c r="BO33" s="21"/>
      <c r="BP33" s="21"/>
      <c r="BQ33" s="21"/>
      <c r="BR33" s="19">
        <f t="shared" si="26"/>
        <v>3.5</v>
      </c>
      <c r="BS33" s="35">
        <f t="shared" si="27"/>
        <v>-3.5</v>
      </c>
      <c r="BT33" s="39">
        <f t="shared" si="28"/>
        <v>0</v>
      </c>
      <c r="BU33" s="38"/>
      <c r="BV33" s="38"/>
      <c r="BW33" s="37" t="str">
        <f t="shared" si="29"/>
        <v>0</v>
      </c>
      <c r="BX33" s="39">
        <f t="shared" si="30"/>
        <v>0</v>
      </c>
      <c r="BY33" s="39"/>
      <c r="BZ33" s="39"/>
      <c r="CA33" s="34">
        <f t="shared" si="31"/>
        <v>0</v>
      </c>
      <c r="CB33" s="34"/>
      <c r="CC33" s="34">
        <f t="shared" si="32"/>
        <v>-3.5</v>
      </c>
      <c r="CD33" s="43"/>
      <c r="CE33" s="44"/>
      <c r="CF33" s="44"/>
      <c r="CG33" s="40">
        <f t="shared" si="33"/>
        <v>-3.5</v>
      </c>
      <c r="CH33" s="1"/>
      <c r="CK33" s="59">
        <f t="shared" si="34"/>
        <v>0</v>
      </c>
      <c r="CL33" s="59">
        <f t="shared" si="35"/>
        <v>750</v>
      </c>
      <c r="CM33" s="59">
        <f t="shared" si="36"/>
        <v>-750</v>
      </c>
      <c r="CN33" s="59">
        <f t="shared" si="37"/>
        <v>-750</v>
      </c>
      <c r="CO33" s="61" t="str">
        <f t="shared" si="38"/>
        <v>0</v>
      </c>
      <c r="CQ33" s="63">
        <f t="shared" si="39"/>
        <v>-3.5</v>
      </c>
      <c r="CS33" s="182">
        <f t="shared" si="17"/>
        <v>0</v>
      </c>
    </row>
    <row r="34" spans="1:97" s="10" customFormat="1" ht="26.25" x14ac:dyDescent="0.4">
      <c r="D34" s="64" t="s">
        <v>153</v>
      </c>
      <c r="E34" s="65"/>
      <c r="F34" s="66"/>
      <c r="G34" s="67"/>
      <c r="H34" s="67"/>
      <c r="I34" s="67"/>
      <c r="J34" s="67"/>
      <c r="K34" s="68"/>
      <c r="L34" s="67"/>
      <c r="M34" s="69"/>
      <c r="N34" s="67"/>
      <c r="O34" s="67"/>
      <c r="P34" s="70"/>
      <c r="Q34" s="70"/>
      <c r="R34" s="67"/>
      <c r="S34" s="71"/>
      <c r="T34" s="71"/>
      <c r="U34" s="71"/>
      <c r="V34" s="71"/>
      <c r="W34" s="67"/>
      <c r="X34" s="67"/>
      <c r="Y34" s="67"/>
      <c r="Z34" s="70"/>
      <c r="AA34" s="67"/>
      <c r="AB34" s="71"/>
      <c r="AC34" s="67"/>
      <c r="AD34" s="67"/>
      <c r="AE34" s="70"/>
      <c r="AF34" s="67"/>
      <c r="AG34" s="67"/>
      <c r="AH34" s="67"/>
      <c r="AI34" s="67"/>
      <c r="AJ34" s="67"/>
      <c r="AK34" s="72"/>
      <c r="AL34" s="72"/>
      <c r="AM34" s="72"/>
      <c r="AN34" s="72"/>
      <c r="AO34" s="72"/>
      <c r="AP34" s="72"/>
      <c r="AQ34" s="72"/>
      <c r="AR34" s="72"/>
      <c r="AS34" s="73"/>
      <c r="AT34" s="73"/>
      <c r="AU34" s="74"/>
      <c r="AV34" s="74"/>
      <c r="AW34" s="75"/>
      <c r="AX34" s="75"/>
      <c r="AY34" s="97"/>
      <c r="AZ34" s="97"/>
      <c r="BA34" s="97"/>
      <c r="BB34" s="97"/>
      <c r="BC34" s="75"/>
      <c r="BD34" s="75"/>
      <c r="BE34" s="75"/>
      <c r="BF34" s="76"/>
      <c r="BG34" s="76"/>
      <c r="BH34" s="75"/>
      <c r="BI34" s="75"/>
      <c r="BJ34" s="75"/>
      <c r="BK34" s="75"/>
      <c r="BL34" s="75"/>
      <c r="BM34" s="75"/>
      <c r="BN34" s="75"/>
      <c r="BO34" s="75"/>
      <c r="BP34" s="75"/>
      <c r="BQ34" s="75"/>
      <c r="BR34" s="77"/>
      <c r="BS34" s="78"/>
      <c r="BT34" s="79"/>
      <c r="BU34" s="67"/>
      <c r="BV34" s="67"/>
      <c r="BW34" s="80"/>
      <c r="BX34" s="79"/>
      <c r="BY34" s="79"/>
      <c r="BZ34" s="79"/>
      <c r="CA34" s="79"/>
      <c r="CB34" s="79"/>
      <c r="CC34" s="79"/>
      <c r="CD34" s="78"/>
      <c r="CE34" s="81"/>
      <c r="CF34" s="81"/>
      <c r="CG34" s="81"/>
      <c r="CH34" s="82"/>
      <c r="CK34" s="83"/>
      <c r="CL34" s="83"/>
      <c r="CM34" s="83"/>
      <c r="CN34" s="83"/>
      <c r="CO34" s="84"/>
      <c r="CQ34" s="85"/>
      <c r="CS34" s="182">
        <f t="shared" si="17"/>
        <v>0</v>
      </c>
    </row>
    <row r="35" spans="1:97" ht="23.25" x14ac:dyDescent="0.35">
      <c r="B35">
        <v>1178.4551999999999</v>
      </c>
      <c r="C35">
        <v>32</v>
      </c>
      <c r="D35" s="33" t="s">
        <v>108</v>
      </c>
      <c r="E35" s="28">
        <v>479.37</v>
      </c>
      <c r="F35" s="29"/>
      <c r="G35" s="27"/>
      <c r="H35" s="27"/>
      <c r="I35" s="27"/>
      <c r="J35" s="27"/>
      <c r="K35" s="25">
        <f t="shared" si="1"/>
        <v>1260.947064</v>
      </c>
      <c r="L35" s="27"/>
      <c r="M35" s="31"/>
      <c r="N35" s="27"/>
      <c r="O35" s="27">
        <v>1112.5899999999999</v>
      </c>
      <c r="P35" s="22">
        <f t="shared" si="2"/>
        <v>189.14205959999998</v>
      </c>
      <c r="Q35" s="22">
        <v>0</v>
      </c>
      <c r="R35" s="27"/>
      <c r="S35" s="30"/>
      <c r="T35" s="30"/>
      <c r="U35" s="30">
        <v>36.67</v>
      </c>
      <c r="V35" s="30">
        <v>40.9</v>
      </c>
      <c r="W35" s="27">
        <v>68.11</v>
      </c>
      <c r="X35" s="27">
        <v>30.87</v>
      </c>
      <c r="Y35" s="27">
        <v>55.067999999999998</v>
      </c>
      <c r="Z35" s="22">
        <f t="shared" si="3"/>
        <v>70.707311999999988</v>
      </c>
      <c r="AA35" s="27">
        <v>190</v>
      </c>
      <c r="AB35" s="30">
        <v>10</v>
      </c>
      <c r="AC35" s="27"/>
      <c r="AD35" s="27"/>
      <c r="AE35" s="22">
        <v>10</v>
      </c>
      <c r="AF35" s="27"/>
      <c r="AG35" s="27"/>
      <c r="AH35" s="27"/>
      <c r="AI35" s="27"/>
      <c r="AJ35" s="27">
        <f t="shared" si="18"/>
        <v>3075.0044356000003</v>
      </c>
      <c r="AK35" s="16"/>
      <c r="AL35" s="16"/>
      <c r="AM35" s="16"/>
      <c r="AN35" s="16"/>
      <c r="AO35" s="16"/>
      <c r="AP35" s="16"/>
      <c r="AQ35" s="16"/>
      <c r="AR35" s="16"/>
      <c r="AS35" s="15">
        <v>0</v>
      </c>
      <c r="AT35" s="15">
        <v>0</v>
      </c>
      <c r="AU35" s="20">
        <v>407</v>
      </c>
      <c r="AV35" s="20"/>
      <c r="AW35" s="21">
        <v>19.625</v>
      </c>
      <c r="AX35" s="21"/>
      <c r="AY35" s="21">
        <v>47.76</v>
      </c>
      <c r="AZ35" s="21">
        <v>0.5</v>
      </c>
      <c r="BA35" s="21">
        <v>3</v>
      </c>
      <c r="BB35" s="21"/>
      <c r="BC35" s="21">
        <v>0</v>
      </c>
      <c r="BD35" s="21"/>
      <c r="BE35" s="21"/>
      <c r="BF35" s="18">
        <f t="shared" si="4"/>
        <v>189.14205959999998</v>
      </c>
      <c r="BG35" s="18">
        <f t="shared" si="5"/>
        <v>0</v>
      </c>
      <c r="BH35" s="21"/>
      <c r="BI35" s="21"/>
      <c r="BJ35" s="21"/>
      <c r="BK35" s="21"/>
      <c r="BL35" s="21"/>
      <c r="BM35" s="21"/>
      <c r="BN35" s="21"/>
      <c r="BO35" s="21">
        <v>0.9</v>
      </c>
      <c r="BP35" s="21">
        <v>3</v>
      </c>
      <c r="BQ35" s="21"/>
      <c r="BR35" s="19">
        <f t="shared" si="6"/>
        <v>670.92705960000001</v>
      </c>
      <c r="BS35" s="35">
        <f t="shared" si="7"/>
        <v>2404.0773760000002</v>
      </c>
      <c r="BT35" s="39"/>
      <c r="BU35" s="38"/>
      <c r="BV35" s="38">
        <v>3</v>
      </c>
      <c r="BW35" s="37" t="str">
        <f t="shared" si="8"/>
        <v>0</v>
      </c>
      <c r="BX35" s="39">
        <f t="shared" si="9"/>
        <v>0</v>
      </c>
      <c r="BY35" s="39">
        <f t="shared" ref="BY35:BY45" si="40">IF(AQ35&gt;=1,(BS35*12)/360*AQ35,0)</f>
        <v>0</v>
      </c>
      <c r="BZ35" s="39"/>
      <c r="CA35" s="34">
        <f t="shared" si="10"/>
        <v>0</v>
      </c>
      <c r="CB35" s="34"/>
      <c r="CC35" s="34">
        <f t="shared" si="11"/>
        <v>2404.0773760000002</v>
      </c>
      <c r="CD35" s="43"/>
      <c r="CE35" s="44"/>
      <c r="CF35" s="44"/>
      <c r="CG35" s="40">
        <f t="shared" si="12"/>
        <v>2404.0773760000002</v>
      </c>
      <c r="CH35" s="1"/>
      <c r="CK35" s="59">
        <f t="shared" si="19"/>
        <v>1796.7344355999999</v>
      </c>
      <c r="CL35" s="59">
        <f t="shared" si="20"/>
        <v>1877.1720596</v>
      </c>
      <c r="CM35" s="59">
        <f t="shared" si="13"/>
        <v>-80.437624000000142</v>
      </c>
      <c r="CN35" s="59">
        <f t="shared" si="14"/>
        <v>-80</v>
      </c>
      <c r="CO35" s="61" t="str">
        <f t="shared" si="15"/>
        <v>0</v>
      </c>
      <c r="CQ35" s="63">
        <f t="shared" si="16"/>
        <v>2404.0773760000002</v>
      </c>
      <c r="CS35" s="182">
        <f t="shared" si="17"/>
        <v>3075.0044356000003</v>
      </c>
    </row>
    <row r="36" spans="1:97" ht="23.25" x14ac:dyDescent="0.35">
      <c r="B36">
        <v>984.49630000000013</v>
      </c>
      <c r="C36">
        <v>33</v>
      </c>
      <c r="D36" s="33" t="s">
        <v>109</v>
      </c>
      <c r="E36" s="28">
        <v>427.51</v>
      </c>
      <c r="F36" s="29"/>
      <c r="G36" s="27"/>
      <c r="H36" s="27"/>
      <c r="I36" s="27"/>
      <c r="J36" s="27"/>
      <c r="K36" s="25">
        <f t="shared" si="1"/>
        <v>1053.4110410000003</v>
      </c>
      <c r="L36" s="27"/>
      <c r="M36" s="31"/>
      <c r="N36" s="27">
        <v>3110.32</v>
      </c>
      <c r="O36" s="27"/>
      <c r="P36" s="22">
        <f t="shared" si="2"/>
        <v>158.01165615000005</v>
      </c>
      <c r="Q36" s="22">
        <v>0</v>
      </c>
      <c r="R36" s="27"/>
      <c r="S36" s="30"/>
      <c r="T36" s="30"/>
      <c r="U36" s="30">
        <v>42.63</v>
      </c>
      <c r="V36" s="30">
        <v>47.54</v>
      </c>
      <c r="W36" s="27">
        <v>65</v>
      </c>
      <c r="X36" s="27">
        <v>25.79</v>
      </c>
      <c r="Y36" s="27">
        <v>46.004500000000007</v>
      </c>
      <c r="Z36" s="22">
        <f t="shared" si="3"/>
        <v>59.069778000000007</v>
      </c>
      <c r="AA36" s="27">
        <v>190</v>
      </c>
      <c r="AB36" s="30">
        <v>6</v>
      </c>
      <c r="AC36" s="27"/>
      <c r="AD36" s="27"/>
      <c r="AE36" s="22">
        <v>10</v>
      </c>
      <c r="AF36" s="27">
        <v>311.02999999999997</v>
      </c>
      <c r="AG36" s="27"/>
      <c r="AH36" s="27"/>
      <c r="AI36" s="27"/>
      <c r="AJ36" s="27">
        <f t="shared" ref="AJ36:AJ43" si="41">SUM(G36:AI36)</f>
        <v>5124.8069751500007</v>
      </c>
      <c r="AK36" s="16"/>
      <c r="AL36" s="16"/>
      <c r="AM36" s="16"/>
      <c r="AN36" s="16"/>
      <c r="AO36" s="16"/>
      <c r="AP36" s="16"/>
      <c r="AQ36" s="16"/>
      <c r="AR36" s="16"/>
      <c r="AS36" s="15">
        <v>31</v>
      </c>
      <c r="AT36" s="15">
        <v>0</v>
      </c>
      <c r="AU36" s="20">
        <v>308</v>
      </c>
      <c r="AV36" s="20"/>
      <c r="AW36" s="21">
        <v>0</v>
      </c>
      <c r="AX36" s="21"/>
      <c r="AY36" s="21"/>
      <c r="AZ36" s="21">
        <v>0.5</v>
      </c>
      <c r="BA36" s="21">
        <v>3</v>
      </c>
      <c r="BB36" s="21"/>
      <c r="BC36" s="21">
        <v>0</v>
      </c>
      <c r="BD36" s="21"/>
      <c r="BE36" s="21"/>
      <c r="BF36" s="18" t="str">
        <f t="shared" si="4"/>
        <v>0</v>
      </c>
      <c r="BG36" s="18">
        <f t="shared" si="5"/>
        <v>0</v>
      </c>
      <c r="BH36" s="21"/>
      <c r="BI36" s="21"/>
      <c r="BJ36" s="21"/>
      <c r="BK36" s="21"/>
      <c r="BL36" s="21"/>
      <c r="BM36" s="21"/>
      <c r="BN36" s="21"/>
      <c r="BO36" s="21">
        <v>0.77</v>
      </c>
      <c r="BP36" s="21">
        <v>3</v>
      </c>
      <c r="BQ36" s="21"/>
      <c r="BR36" s="19">
        <f t="shared" si="6"/>
        <v>315.27</v>
      </c>
      <c r="BS36" s="35">
        <f t="shared" si="7"/>
        <v>4809.5369751500002</v>
      </c>
      <c r="BT36" s="39"/>
      <c r="BU36" s="38"/>
      <c r="BV36" s="38">
        <v>3</v>
      </c>
      <c r="BW36" s="37" t="str">
        <f t="shared" si="8"/>
        <v>0</v>
      </c>
      <c r="BX36" s="39">
        <f t="shared" si="9"/>
        <v>0</v>
      </c>
      <c r="BY36" s="39">
        <f t="shared" si="40"/>
        <v>0</v>
      </c>
      <c r="BZ36" s="39"/>
      <c r="CA36" s="34">
        <f t="shared" si="10"/>
        <v>0</v>
      </c>
      <c r="CB36" s="34"/>
      <c r="CC36" s="34">
        <f t="shared" si="11"/>
        <v>4809.5369751500002</v>
      </c>
      <c r="CD36" s="43"/>
      <c r="CE36" s="44"/>
      <c r="CF36" s="44"/>
      <c r="CG36" s="40">
        <f t="shared" si="12"/>
        <v>4809.5369751500002</v>
      </c>
      <c r="CH36" s="1"/>
      <c r="CK36" s="59">
        <f t="shared" si="19"/>
        <v>1532.2869751500004</v>
      </c>
      <c r="CL36" s="59">
        <f t="shared" si="20"/>
        <v>1489.28</v>
      </c>
      <c r="CM36" s="59">
        <f t="shared" si="13"/>
        <v>43.006975150000471</v>
      </c>
      <c r="CN36" s="59">
        <f t="shared" si="14"/>
        <v>40</v>
      </c>
      <c r="CO36" s="61" t="str">
        <f t="shared" si="15"/>
        <v>0</v>
      </c>
      <c r="CQ36" s="63">
        <f t="shared" si="16"/>
        <v>4809.5369751500002</v>
      </c>
      <c r="CS36" s="182">
        <f t="shared" si="17"/>
        <v>5124.8069751500007</v>
      </c>
    </row>
    <row r="37" spans="1:97" ht="23.25" x14ac:dyDescent="0.35">
      <c r="B37">
        <v>976.64250000000004</v>
      </c>
      <c r="C37">
        <v>40</v>
      </c>
      <c r="D37" s="33" t="s">
        <v>114</v>
      </c>
      <c r="E37" s="28">
        <v>427.51</v>
      </c>
      <c r="F37" s="29"/>
      <c r="G37" s="27"/>
      <c r="H37" s="27"/>
      <c r="I37" s="27"/>
      <c r="J37" s="27"/>
      <c r="K37" s="25">
        <f t="shared" ref="K37" si="42">B37*107%</f>
        <v>1045.0074750000001</v>
      </c>
      <c r="L37" s="27"/>
      <c r="M37" s="31"/>
      <c r="N37" s="27">
        <v>3471.94</v>
      </c>
      <c r="O37" s="27"/>
      <c r="P37" s="22">
        <f t="shared" ref="P37" si="43">K37*15%</f>
        <v>156.75112125000001</v>
      </c>
      <c r="Q37" s="22">
        <v>0</v>
      </c>
      <c r="R37" s="27"/>
      <c r="S37" s="30"/>
      <c r="T37" s="30"/>
      <c r="U37" s="30">
        <v>42.63</v>
      </c>
      <c r="V37" s="30">
        <v>47.54</v>
      </c>
      <c r="W37" s="27">
        <v>65</v>
      </c>
      <c r="X37" s="27">
        <v>25.59</v>
      </c>
      <c r="Y37" s="27">
        <v>45.637500000000003</v>
      </c>
      <c r="Z37" s="22">
        <f t="shared" ref="Z37" si="44">B37*6%</f>
        <v>58.598550000000003</v>
      </c>
      <c r="AA37" s="27">
        <v>190</v>
      </c>
      <c r="AB37" s="30">
        <v>10</v>
      </c>
      <c r="AC37" s="27"/>
      <c r="AD37" s="27"/>
      <c r="AE37" s="22">
        <v>10</v>
      </c>
      <c r="AF37" s="27">
        <v>347.19</v>
      </c>
      <c r="AG37" s="27"/>
      <c r="AH37" s="27"/>
      <c r="AI37" s="27"/>
      <c r="AJ37" s="27">
        <f t="shared" ref="AJ37" si="45">SUM(G37:AI37)</f>
        <v>5515.8846462499996</v>
      </c>
      <c r="AK37" s="16"/>
      <c r="AL37" s="16"/>
      <c r="AM37" s="16"/>
      <c r="AN37" s="16"/>
      <c r="AO37" s="16"/>
      <c r="AP37" s="16"/>
      <c r="AQ37" s="16"/>
      <c r="AR37" s="16"/>
      <c r="AS37" s="15">
        <v>31</v>
      </c>
      <c r="AT37" s="15">
        <v>0</v>
      </c>
      <c r="AU37" s="20">
        <v>506</v>
      </c>
      <c r="AV37" s="20"/>
      <c r="AW37" s="21">
        <v>0</v>
      </c>
      <c r="AX37" s="21"/>
      <c r="AY37" s="21"/>
      <c r="AZ37" s="21">
        <v>0.5</v>
      </c>
      <c r="BA37" s="21">
        <v>3</v>
      </c>
      <c r="BB37" s="21"/>
      <c r="BC37" s="21">
        <v>0</v>
      </c>
      <c r="BD37" s="21"/>
      <c r="BE37" s="21"/>
      <c r="BF37" s="18" t="str">
        <f t="shared" ref="BF37" si="46">IF(AS37&lt;18,(P37/18)*(18-AS37),"0")</f>
        <v>0</v>
      </c>
      <c r="BG37" s="18">
        <f t="shared" ref="BG37" si="47">IF(AT37&lt;18,(Q37/18)*(18-AT37),"0")</f>
        <v>0</v>
      </c>
      <c r="BH37" s="21"/>
      <c r="BI37" s="21"/>
      <c r="BJ37" s="21"/>
      <c r="BK37" s="21"/>
      <c r="BL37" s="21"/>
      <c r="BM37" s="21"/>
      <c r="BN37" s="21"/>
      <c r="BO37" s="21">
        <v>0.77</v>
      </c>
      <c r="BP37" s="21">
        <v>3</v>
      </c>
      <c r="BQ37" s="21"/>
      <c r="BR37" s="19">
        <f t="shared" ref="BR37" si="48">SUM(AU37:BQ37)</f>
        <v>513.27</v>
      </c>
      <c r="BS37" s="35">
        <f t="shared" ref="BS37" si="49">AJ37-BR37</f>
        <v>5002.6146462500001</v>
      </c>
      <c r="BT37" s="39"/>
      <c r="BU37" s="38"/>
      <c r="BV37" s="38">
        <v>3</v>
      </c>
      <c r="BW37" s="37" t="str">
        <f t="shared" ref="BW37" si="50">IF(BV37=4,30%,IF(BV37=5,40%,IF(BV37=6,50%,IF(BV37&gt;6,1,"0"))))</f>
        <v>0</v>
      </c>
      <c r="BX37" s="39">
        <f t="shared" ref="BX37" si="51">(BT37*BW37)</f>
        <v>0</v>
      </c>
      <c r="BY37" s="39">
        <f t="shared" ref="BY37" si="52">IF(AQ37&gt;=1,(BS37*12)/360*AQ37,0)</f>
        <v>0</v>
      </c>
      <c r="BZ37" s="39"/>
      <c r="CA37" s="34">
        <f t="shared" ref="CA37" si="53">BT37-BU37-BX37-BY37-BZ37</f>
        <v>0</v>
      </c>
      <c r="CB37" s="34"/>
      <c r="CC37" s="34">
        <f t="shared" ref="CC37" si="54">BS37+CA37</f>
        <v>5002.6146462500001</v>
      </c>
      <c r="CD37" s="43"/>
      <c r="CE37" s="44"/>
      <c r="CF37" s="44"/>
      <c r="CG37" s="40">
        <f t="shared" ref="CG37" si="55">(BS37+CA37+CD37)-CE37</f>
        <v>5002.6146462500001</v>
      </c>
      <c r="CH37" s="1"/>
      <c r="CK37" s="59">
        <f t="shared" ref="CK37" si="56">K37+P37+X37+Y37+Z37+AA37+CA37+CD37</f>
        <v>1521.5846462500001</v>
      </c>
      <c r="CL37" s="59">
        <f t="shared" ref="CL37" si="57">E37+AU37+AX37+AY37+BC37+BF37+BO37+BP37+750</f>
        <v>1687.28</v>
      </c>
      <c r="CM37" s="59">
        <f t="shared" ref="CM37" si="58">CK37-CL37</f>
        <v>-165.69535374999987</v>
      </c>
      <c r="CN37" s="59">
        <f t="shared" ref="CN37" si="59">TRUNC(CM37,-1)</f>
        <v>-160</v>
      </c>
      <c r="CO37" s="61" t="str">
        <f t="shared" ref="CO37" si="60">IF(AND(CN37&gt;1250,CN37&lt;2501),(CN37-1250)*2.5%,IF(AND(CN37&gt;2500,CN37&lt;3751),(CN37-2500)*10%+31.25,IF(AND(CN37&gt;3750,CN37&lt;5001),(CN37-3750)*15%+31.25+125,IF(AND(CN37&gt;5000,CN37&lt;16666.68),(CN37-5000)*20%+31.25+125+187.5,"0"))))</f>
        <v>0</v>
      </c>
      <c r="CQ37" s="63">
        <f t="shared" ref="CQ37" si="61">CG37-CO37</f>
        <v>5002.6146462500001</v>
      </c>
      <c r="CS37" s="182">
        <f t="shared" si="17"/>
        <v>5515.8846462499996</v>
      </c>
    </row>
    <row r="38" spans="1:97" ht="23.25" x14ac:dyDescent="0.35">
      <c r="B38">
        <v>1513.5150000000001</v>
      </c>
      <c r="C38">
        <v>34</v>
      </c>
      <c r="D38" s="33" t="s">
        <v>110</v>
      </c>
      <c r="E38" s="28">
        <v>588.96</v>
      </c>
      <c r="F38" s="29"/>
      <c r="G38" s="27"/>
      <c r="H38" s="27"/>
      <c r="I38" s="27"/>
      <c r="J38" s="27"/>
      <c r="K38" s="25">
        <f t="shared" si="1"/>
        <v>1619.4610500000001</v>
      </c>
      <c r="L38" s="27"/>
      <c r="M38" s="31"/>
      <c r="N38" s="27">
        <v>0</v>
      </c>
      <c r="O38" s="27"/>
      <c r="P38" s="22">
        <f t="shared" si="2"/>
        <v>242.91915750000001</v>
      </c>
      <c r="Q38" s="22">
        <v>0</v>
      </c>
      <c r="R38" s="27"/>
      <c r="S38" s="30"/>
      <c r="T38" s="30"/>
      <c r="U38" s="30">
        <v>65.73</v>
      </c>
      <c r="V38" s="30">
        <v>73.52</v>
      </c>
      <c r="W38" s="27">
        <v>94</v>
      </c>
      <c r="X38" s="27">
        <v>39.65</v>
      </c>
      <c r="Y38" s="27">
        <v>70.725000000000009</v>
      </c>
      <c r="Z38" s="22">
        <f t="shared" si="3"/>
        <v>90.810900000000004</v>
      </c>
      <c r="AA38" s="27">
        <v>190</v>
      </c>
      <c r="AB38" s="30">
        <v>10</v>
      </c>
      <c r="AC38" s="27"/>
      <c r="AD38" s="27"/>
      <c r="AE38" s="22">
        <v>10</v>
      </c>
      <c r="AF38" s="27">
        <v>0</v>
      </c>
      <c r="AG38" s="27"/>
      <c r="AH38" s="27"/>
      <c r="AI38" s="27"/>
      <c r="AJ38" s="27">
        <f t="shared" si="41"/>
        <v>2506.8161075000003</v>
      </c>
      <c r="AK38" s="16"/>
      <c r="AL38" s="16"/>
      <c r="AM38" s="16"/>
      <c r="AN38" s="16"/>
      <c r="AO38" s="16"/>
      <c r="AP38" s="16"/>
      <c r="AQ38" s="16"/>
      <c r="AR38" s="16"/>
      <c r="AS38" s="15">
        <v>16</v>
      </c>
      <c r="AT38" s="15">
        <v>0</v>
      </c>
      <c r="AU38" s="20">
        <v>286</v>
      </c>
      <c r="AV38" s="20"/>
      <c r="AW38" s="21">
        <v>0</v>
      </c>
      <c r="AX38" s="21"/>
      <c r="AY38" s="21"/>
      <c r="AZ38" s="21">
        <v>0.5</v>
      </c>
      <c r="BA38" s="21">
        <v>3</v>
      </c>
      <c r="BB38" s="21"/>
      <c r="BC38" s="21">
        <v>0</v>
      </c>
      <c r="BD38" s="21"/>
      <c r="BE38" s="21"/>
      <c r="BF38" s="18">
        <f t="shared" si="4"/>
        <v>26.991017500000002</v>
      </c>
      <c r="BG38" s="18">
        <f t="shared" si="5"/>
        <v>0</v>
      </c>
      <c r="BH38" s="21"/>
      <c r="BI38" s="21">
        <v>500</v>
      </c>
      <c r="BJ38" s="21"/>
      <c r="BK38" s="21"/>
      <c r="BL38" s="21"/>
      <c r="BM38" s="21"/>
      <c r="BN38" s="21"/>
      <c r="BO38" s="21">
        <v>1.1299999999999999</v>
      </c>
      <c r="BP38" s="21">
        <v>3</v>
      </c>
      <c r="BQ38" s="21"/>
      <c r="BR38" s="19">
        <f t="shared" si="6"/>
        <v>820.62101749999999</v>
      </c>
      <c r="BS38" s="35">
        <f t="shared" si="7"/>
        <v>1686.1950900000002</v>
      </c>
      <c r="BT38" s="39"/>
      <c r="BU38" s="38"/>
      <c r="BV38" s="38">
        <v>3</v>
      </c>
      <c r="BW38" s="37" t="str">
        <f t="shared" si="8"/>
        <v>0</v>
      </c>
      <c r="BX38" s="39">
        <f t="shared" si="9"/>
        <v>0</v>
      </c>
      <c r="BY38" s="39">
        <f t="shared" si="40"/>
        <v>0</v>
      </c>
      <c r="BZ38" s="39"/>
      <c r="CA38" s="34">
        <f t="shared" si="10"/>
        <v>0</v>
      </c>
      <c r="CB38" s="34"/>
      <c r="CC38" s="34">
        <f t="shared" si="11"/>
        <v>1686.1950900000002</v>
      </c>
      <c r="CD38" s="43"/>
      <c r="CE38" s="44"/>
      <c r="CF38" s="44"/>
      <c r="CG38" s="40">
        <f t="shared" si="12"/>
        <v>1686.1950900000002</v>
      </c>
      <c r="CH38" s="1"/>
      <c r="CK38" s="59">
        <f t="shared" si="19"/>
        <v>2253.5661075000003</v>
      </c>
      <c r="CL38" s="59">
        <f t="shared" si="20"/>
        <v>1656.0810175000001</v>
      </c>
      <c r="CM38" s="59">
        <f t="shared" si="13"/>
        <v>597.48509000000013</v>
      </c>
      <c r="CN38" s="59">
        <f t="shared" si="14"/>
        <v>590</v>
      </c>
      <c r="CO38" s="61" t="str">
        <f t="shared" si="15"/>
        <v>0</v>
      </c>
      <c r="CQ38" s="63">
        <f t="shared" si="16"/>
        <v>1686.1950900000002</v>
      </c>
      <c r="CS38" s="182">
        <f t="shared" si="17"/>
        <v>2506.8161075000003</v>
      </c>
    </row>
    <row r="39" spans="1:97" ht="23.25" x14ac:dyDescent="0.35">
      <c r="B39">
        <v>1710.4592</v>
      </c>
      <c r="C39">
        <v>36</v>
      </c>
      <c r="D39" s="33" t="s">
        <v>111</v>
      </c>
      <c r="E39" s="28">
        <v>653.4</v>
      </c>
      <c r="F39" s="29"/>
      <c r="G39" s="27"/>
      <c r="H39" s="27"/>
      <c r="I39" s="27"/>
      <c r="J39" s="27"/>
      <c r="K39" s="25">
        <f t="shared" si="1"/>
        <v>1830.1913440000001</v>
      </c>
      <c r="L39" s="27"/>
      <c r="M39" s="31"/>
      <c r="N39" s="27">
        <v>0</v>
      </c>
      <c r="O39" s="27"/>
      <c r="P39" s="22">
        <f t="shared" si="2"/>
        <v>274.52870159999998</v>
      </c>
      <c r="Q39" s="22">
        <v>0</v>
      </c>
      <c r="R39" s="27"/>
      <c r="S39" s="30"/>
      <c r="T39" s="30"/>
      <c r="U39" s="30">
        <v>79.33</v>
      </c>
      <c r="V39" s="30">
        <v>88.58</v>
      </c>
      <c r="W39" s="27">
        <v>105.81</v>
      </c>
      <c r="X39" s="27">
        <v>44.81</v>
      </c>
      <c r="Y39" s="27">
        <v>79.927999999999997</v>
      </c>
      <c r="Z39" s="22">
        <f t="shared" si="3"/>
        <v>102.62755199999999</v>
      </c>
      <c r="AA39" s="27">
        <v>190</v>
      </c>
      <c r="AB39" s="30">
        <v>10</v>
      </c>
      <c r="AC39" s="27"/>
      <c r="AD39" s="27"/>
      <c r="AE39" s="22">
        <v>10</v>
      </c>
      <c r="AF39" s="27">
        <v>0</v>
      </c>
      <c r="AG39" s="27"/>
      <c r="AH39" s="27"/>
      <c r="AI39" s="27"/>
      <c r="AJ39" s="27">
        <f t="shared" si="41"/>
        <v>2815.8055975999996</v>
      </c>
      <c r="AK39" s="16"/>
      <c r="AL39" s="16"/>
      <c r="AM39" s="16"/>
      <c r="AN39" s="16"/>
      <c r="AO39" s="16"/>
      <c r="AP39" s="16"/>
      <c r="AQ39" s="16"/>
      <c r="AR39" s="16"/>
      <c r="AS39" s="15">
        <v>0</v>
      </c>
      <c r="AT39" s="15">
        <v>0</v>
      </c>
      <c r="AU39" s="20">
        <v>385</v>
      </c>
      <c r="AV39" s="20"/>
      <c r="AW39" s="21">
        <v>3.4167000000000001</v>
      </c>
      <c r="AX39" s="21"/>
      <c r="AY39" s="21"/>
      <c r="AZ39" s="21">
        <v>0.5</v>
      </c>
      <c r="BA39" s="21">
        <v>3</v>
      </c>
      <c r="BB39" s="21"/>
      <c r="BC39" s="21">
        <v>0</v>
      </c>
      <c r="BD39" s="21"/>
      <c r="BE39" s="21"/>
      <c r="BF39" s="18">
        <f t="shared" si="4"/>
        <v>274.52870159999998</v>
      </c>
      <c r="BG39" s="18">
        <f t="shared" si="5"/>
        <v>0</v>
      </c>
      <c r="BH39" s="21"/>
      <c r="BI39" s="21"/>
      <c r="BJ39" s="21"/>
      <c r="BK39" s="21"/>
      <c r="BL39" s="21"/>
      <c r="BM39" s="21"/>
      <c r="BN39" s="21"/>
      <c r="BO39" s="21">
        <v>1.27</v>
      </c>
      <c r="BP39" s="21">
        <v>3</v>
      </c>
      <c r="BQ39" s="21"/>
      <c r="BR39" s="19">
        <f t="shared" si="6"/>
        <v>670.71540159999995</v>
      </c>
      <c r="BS39" s="35">
        <f t="shared" si="7"/>
        <v>2145.0901959999997</v>
      </c>
      <c r="BT39" s="39"/>
      <c r="BU39" s="38"/>
      <c r="BV39" s="38">
        <v>3</v>
      </c>
      <c r="BW39" s="37" t="str">
        <f t="shared" si="8"/>
        <v>0</v>
      </c>
      <c r="BX39" s="39">
        <f t="shared" si="9"/>
        <v>0</v>
      </c>
      <c r="BY39" s="39">
        <f t="shared" si="40"/>
        <v>0</v>
      </c>
      <c r="BZ39" s="39"/>
      <c r="CA39" s="34">
        <f t="shared" si="10"/>
        <v>0</v>
      </c>
      <c r="CB39" s="34"/>
      <c r="CC39" s="34">
        <f t="shared" si="11"/>
        <v>2145.0901959999997</v>
      </c>
      <c r="CD39" s="43"/>
      <c r="CE39" s="44"/>
      <c r="CF39" s="44"/>
      <c r="CG39" s="40">
        <f t="shared" si="12"/>
        <v>2145.0901959999997</v>
      </c>
      <c r="CH39" s="1"/>
      <c r="CK39" s="59">
        <f t="shared" si="19"/>
        <v>2522.0855975999998</v>
      </c>
      <c r="CL39" s="59">
        <f t="shared" si="20"/>
        <v>2067.1987016000003</v>
      </c>
      <c r="CM39" s="59">
        <f t="shared" si="13"/>
        <v>454.88689599999952</v>
      </c>
      <c r="CN39" s="59">
        <f t="shared" si="14"/>
        <v>450</v>
      </c>
      <c r="CO39" s="61" t="str">
        <f t="shared" si="15"/>
        <v>0</v>
      </c>
      <c r="CQ39" s="63">
        <f t="shared" si="16"/>
        <v>2145.0901959999997</v>
      </c>
      <c r="CS39" s="182">
        <f t="shared" si="17"/>
        <v>2815.8055975999996</v>
      </c>
    </row>
    <row r="40" spans="1:97" ht="23.25" x14ac:dyDescent="0.35">
      <c r="A40" t="s">
        <v>152</v>
      </c>
      <c r="B40">
        <v>1573.4564</v>
      </c>
      <c r="C40">
        <v>37</v>
      </c>
      <c r="D40" s="33" t="s">
        <v>112</v>
      </c>
      <c r="E40" s="28">
        <v>616.29999999999995</v>
      </c>
      <c r="F40" s="29" t="s">
        <v>152</v>
      </c>
      <c r="G40" s="27"/>
      <c r="H40" s="27"/>
      <c r="I40" s="27"/>
      <c r="J40" s="27"/>
      <c r="K40" s="25">
        <f t="shared" si="1"/>
        <v>1683.5983480000002</v>
      </c>
      <c r="L40" s="27"/>
      <c r="M40" s="31"/>
      <c r="N40" s="27"/>
      <c r="O40" s="27"/>
      <c r="P40" s="22">
        <f t="shared" si="2"/>
        <v>252.53975220000001</v>
      </c>
      <c r="Q40" s="22">
        <v>0</v>
      </c>
      <c r="R40" s="27"/>
      <c r="S40" s="30"/>
      <c r="T40" s="30"/>
      <c r="U40" s="30">
        <v>80.67</v>
      </c>
      <c r="V40" s="30">
        <v>90.36</v>
      </c>
      <c r="W40" s="27">
        <v>97.36</v>
      </c>
      <c r="X40" s="27">
        <v>41.22</v>
      </c>
      <c r="Y40" s="27">
        <v>73.525999999999996</v>
      </c>
      <c r="Z40" s="22">
        <f t="shared" si="3"/>
        <v>94.407383999999993</v>
      </c>
      <c r="AA40" s="27">
        <v>200</v>
      </c>
      <c r="AB40" s="30">
        <v>10</v>
      </c>
      <c r="AC40" s="27"/>
      <c r="AD40" s="27"/>
      <c r="AE40" s="22">
        <v>10</v>
      </c>
      <c r="AF40" s="27"/>
      <c r="AG40" s="27"/>
      <c r="AH40" s="27"/>
      <c r="AI40" s="27"/>
      <c r="AJ40" s="27">
        <f t="shared" si="41"/>
        <v>2633.6814842000003</v>
      </c>
      <c r="AK40" s="16"/>
      <c r="AL40" s="16"/>
      <c r="AM40" s="16"/>
      <c r="AN40" s="16"/>
      <c r="AO40" s="16"/>
      <c r="AP40" s="16"/>
      <c r="AQ40" s="16"/>
      <c r="AR40" s="16"/>
      <c r="AS40" s="15">
        <v>14</v>
      </c>
      <c r="AT40" s="15">
        <v>0</v>
      </c>
      <c r="AU40" s="20">
        <v>352</v>
      </c>
      <c r="AV40" s="20"/>
      <c r="AW40" s="21">
        <v>0</v>
      </c>
      <c r="AX40" s="21"/>
      <c r="AY40" s="21"/>
      <c r="AZ40" s="21">
        <v>0.5</v>
      </c>
      <c r="BA40" s="21">
        <v>3</v>
      </c>
      <c r="BB40" s="21"/>
      <c r="BC40" s="21">
        <v>0</v>
      </c>
      <c r="BD40" s="21"/>
      <c r="BE40" s="21"/>
      <c r="BF40" s="18">
        <f t="shared" si="4"/>
        <v>56.119944933333336</v>
      </c>
      <c r="BG40" s="18">
        <f t="shared" si="5"/>
        <v>0</v>
      </c>
      <c r="BH40" s="21"/>
      <c r="BI40" s="21"/>
      <c r="BJ40" s="21"/>
      <c r="BK40" s="21"/>
      <c r="BL40" s="21"/>
      <c r="BM40" s="21"/>
      <c r="BN40" s="21"/>
      <c r="BO40" s="21"/>
      <c r="BP40" s="21"/>
      <c r="BQ40" s="21"/>
      <c r="BR40" s="19">
        <f t="shared" si="6"/>
        <v>411.61994493333333</v>
      </c>
      <c r="BS40" s="35">
        <f t="shared" si="7"/>
        <v>2222.0615392666668</v>
      </c>
      <c r="BT40" s="39"/>
      <c r="BU40" s="38"/>
      <c r="BV40" s="38">
        <v>3</v>
      </c>
      <c r="BW40" s="37" t="str">
        <f t="shared" si="8"/>
        <v>0</v>
      </c>
      <c r="BX40" s="39">
        <f t="shared" si="9"/>
        <v>0</v>
      </c>
      <c r="BY40" s="39">
        <f t="shared" si="40"/>
        <v>0</v>
      </c>
      <c r="BZ40" s="39"/>
      <c r="CA40" s="34">
        <f t="shared" si="10"/>
        <v>0</v>
      </c>
      <c r="CB40" s="34"/>
      <c r="CC40" s="34">
        <f t="shared" si="11"/>
        <v>2222.0615392666668</v>
      </c>
      <c r="CD40" s="43"/>
      <c r="CE40" s="44"/>
      <c r="CF40" s="44"/>
      <c r="CG40" s="40">
        <f t="shared" si="12"/>
        <v>2222.0615392666668</v>
      </c>
      <c r="CH40" s="1"/>
      <c r="CK40" s="59">
        <f t="shared" si="19"/>
        <v>2345.2914842000005</v>
      </c>
      <c r="CL40" s="59">
        <f t="shared" si="20"/>
        <v>1774.4199449333332</v>
      </c>
      <c r="CM40" s="59">
        <f t="shared" si="13"/>
        <v>570.87153926666724</v>
      </c>
      <c r="CN40" s="59">
        <f t="shared" si="14"/>
        <v>570</v>
      </c>
      <c r="CO40" s="61" t="str">
        <f t="shared" si="15"/>
        <v>0</v>
      </c>
      <c r="CQ40" s="63">
        <f t="shared" si="16"/>
        <v>2222.0615392666668</v>
      </c>
      <c r="CS40" s="182">
        <f t="shared" si="17"/>
        <v>2633.6814842000003</v>
      </c>
    </row>
    <row r="41" spans="1:97" ht="23.25" x14ac:dyDescent="0.35">
      <c r="A41" t="s">
        <v>152</v>
      </c>
      <c r="B41">
        <v>1579.5233000000001</v>
      </c>
      <c r="C41">
        <v>38</v>
      </c>
      <c r="D41" s="33" t="s">
        <v>81</v>
      </c>
      <c r="E41" s="28">
        <v>632.79999999999995</v>
      </c>
      <c r="F41" s="29" t="s">
        <v>152</v>
      </c>
      <c r="G41" s="27"/>
      <c r="H41" s="27"/>
      <c r="I41" s="27"/>
      <c r="J41" s="27"/>
      <c r="K41" s="25">
        <f t="shared" si="1"/>
        <v>1690.0899310000002</v>
      </c>
      <c r="L41" s="27"/>
      <c r="M41" s="31"/>
      <c r="N41" s="27"/>
      <c r="O41" s="27"/>
      <c r="P41" s="22">
        <f t="shared" si="2"/>
        <v>253.51348965000003</v>
      </c>
      <c r="Q41" s="22">
        <v>0</v>
      </c>
      <c r="R41" s="27"/>
      <c r="S41" s="30"/>
      <c r="T41" s="30"/>
      <c r="U41" s="30">
        <v>77.709999999999994</v>
      </c>
      <c r="V41" s="30">
        <v>86.7</v>
      </c>
      <c r="W41" s="27">
        <v>97.7</v>
      </c>
      <c r="X41" s="27">
        <v>41.38</v>
      </c>
      <c r="Y41" s="27">
        <v>73.8095</v>
      </c>
      <c r="Z41" s="22">
        <f t="shared" si="3"/>
        <v>94.771398000000005</v>
      </c>
      <c r="AA41" s="27">
        <v>200</v>
      </c>
      <c r="AB41" s="30">
        <v>10</v>
      </c>
      <c r="AC41" s="27"/>
      <c r="AD41" s="27"/>
      <c r="AE41" s="22">
        <v>10</v>
      </c>
      <c r="AF41" s="27"/>
      <c r="AG41" s="27"/>
      <c r="AH41" s="27"/>
      <c r="AI41" s="27"/>
      <c r="AJ41" s="27">
        <f t="shared" si="41"/>
        <v>2635.6743186499998</v>
      </c>
      <c r="AK41" s="16"/>
      <c r="AL41" s="16"/>
      <c r="AM41" s="16"/>
      <c r="AN41" s="16"/>
      <c r="AO41" s="16"/>
      <c r="AP41" s="16"/>
      <c r="AQ41" s="16"/>
      <c r="AR41" s="16"/>
      <c r="AS41" s="15">
        <v>14</v>
      </c>
      <c r="AT41" s="15">
        <v>0</v>
      </c>
      <c r="AU41" s="20">
        <v>352</v>
      </c>
      <c r="AV41" s="20"/>
      <c r="AW41" s="21">
        <v>0</v>
      </c>
      <c r="AX41" s="21"/>
      <c r="AY41" s="21"/>
      <c r="AZ41" s="21">
        <v>0.5</v>
      </c>
      <c r="BA41" s="21">
        <v>3</v>
      </c>
      <c r="BB41" s="21"/>
      <c r="BC41" s="21">
        <v>0</v>
      </c>
      <c r="BD41" s="21"/>
      <c r="BE41" s="21"/>
      <c r="BF41" s="18">
        <f t="shared" si="4"/>
        <v>56.336331033333337</v>
      </c>
      <c r="BG41" s="18">
        <f t="shared" si="5"/>
        <v>0</v>
      </c>
      <c r="BH41" s="21"/>
      <c r="BI41" s="21"/>
      <c r="BJ41" s="21"/>
      <c r="BK41" s="21"/>
      <c r="BL41" s="21"/>
      <c r="BM41" s="21"/>
      <c r="BN41" s="21"/>
      <c r="BO41" s="21"/>
      <c r="BP41" s="21"/>
      <c r="BQ41" s="21"/>
      <c r="BR41" s="19">
        <f t="shared" si="6"/>
        <v>411.83633103333335</v>
      </c>
      <c r="BS41" s="35">
        <f t="shared" si="7"/>
        <v>2223.8379876166664</v>
      </c>
      <c r="BT41" s="39"/>
      <c r="BU41" s="38"/>
      <c r="BV41" s="38">
        <v>3</v>
      </c>
      <c r="BW41" s="37" t="str">
        <f t="shared" si="8"/>
        <v>0</v>
      </c>
      <c r="BX41" s="39">
        <f t="shared" si="9"/>
        <v>0</v>
      </c>
      <c r="BY41" s="39">
        <f t="shared" si="40"/>
        <v>0</v>
      </c>
      <c r="BZ41" s="39"/>
      <c r="CA41" s="34">
        <f t="shared" si="10"/>
        <v>0</v>
      </c>
      <c r="CB41" s="34"/>
      <c r="CC41" s="34">
        <f t="shared" si="11"/>
        <v>2223.8379876166664</v>
      </c>
      <c r="CD41" s="43"/>
      <c r="CE41" s="44"/>
      <c r="CF41" s="44"/>
      <c r="CG41" s="40">
        <f t="shared" si="12"/>
        <v>2223.8379876166664</v>
      </c>
      <c r="CH41" s="1"/>
      <c r="CK41" s="59">
        <f t="shared" si="19"/>
        <v>2353.5643186500001</v>
      </c>
      <c r="CL41" s="59">
        <f t="shared" si="20"/>
        <v>1791.1363310333334</v>
      </c>
      <c r="CM41" s="59">
        <f t="shared" si="13"/>
        <v>562.42798761666677</v>
      </c>
      <c r="CN41" s="59">
        <f t="shared" si="14"/>
        <v>560</v>
      </c>
      <c r="CO41" s="61" t="str">
        <f t="shared" si="15"/>
        <v>0</v>
      </c>
      <c r="CQ41" s="63">
        <f t="shared" si="16"/>
        <v>2223.8379876166664</v>
      </c>
      <c r="CS41" s="182">
        <f t="shared" si="17"/>
        <v>2635.6743186499998</v>
      </c>
    </row>
    <row r="42" spans="1:97" ht="23.25" x14ac:dyDescent="0.35">
      <c r="B42">
        <v>1615.91</v>
      </c>
      <c r="C42">
        <v>39</v>
      </c>
      <c r="D42" s="33" t="s">
        <v>113</v>
      </c>
      <c r="E42" s="28">
        <v>611.49</v>
      </c>
      <c r="F42" s="29"/>
      <c r="G42" s="27"/>
      <c r="H42" s="27"/>
      <c r="I42" s="27"/>
      <c r="J42" s="27"/>
      <c r="K42" s="25">
        <f t="shared" si="1"/>
        <v>1729.0237000000002</v>
      </c>
      <c r="L42" s="27"/>
      <c r="M42" s="31"/>
      <c r="N42" s="27">
        <v>0</v>
      </c>
      <c r="O42" s="27"/>
      <c r="P42" s="22">
        <f t="shared" si="2"/>
        <v>259.35355500000003</v>
      </c>
      <c r="Q42" s="22">
        <v>0</v>
      </c>
      <c r="R42" s="27"/>
      <c r="S42" s="30"/>
      <c r="T42" s="30"/>
      <c r="U42" s="30">
        <v>70.12</v>
      </c>
      <c r="V42" s="30">
        <v>78.28</v>
      </c>
      <c r="W42" s="27">
        <v>100.31</v>
      </c>
      <c r="X42" s="27">
        <v>42.34</v>
      </c>
      <c r="Y42" s="27">
        <v>75.512500000000003</v>
      </c>
      <c r="Z42" s="22">
        <f t="shared" si="3"/>
        <v>96.954599999999999</v>
      </c>
      <c r="AA42" s="27">
        <v>190</v>
      </c>
      <c r="AB42" s="30">
        <v>10</v>
      </c>
      <c r="AC42" s="27"/>
      <c r="AD42" s="27"/>
      <c r="AE42" s="22">
        <v>10</v>
      </c>
      <c r="AF42" s="27">
        <v>0</v>
      </c>
      <c r="AG42" s="27"/>
      <c r="AH42" s="27"/>
      <c r="AI42" s="27"/>
      <c r="AJ42" s="27">
        <f t="shared" si="41"/>
        <v>2661.8943550000004</v>
      </c>
      <c r="AK42" s="16"/>
      <c r="AL42" s="16"/>
      <c r="AM42" s="16"/>
      <c r="AN42" s="16"/>
      <c r="AO42" s="16"/>
      <c r="AP42" s="16"/>
      <c r="AQ42" s="16"/>
      <c r="AR42" s="16"/>
      <c r="AS42" s="15">
        <v>14</v>
      </c>
      <c r="AT42" s="15">
        <v>0</v>
      </c>
      <c r="AU42" s="20">
        <v>352</v>
      </c>
      <c r="AV42" s="20"/>
      <c r="AW42" s="21">
        <v>1.25</v>
      </c>
      <c r="AX42" s="21"/>
      <c r="AY42" s="21"/>
      <c r="AZ42" s="21">
        <v>0.5</v>
      </c>
      <c r="BA42" s="21">
        <v>3</v>
      </c>
      <c r="BB42" s="21"/>
      <c r="BC42" s="21">
        <v>0</v>
      </c>
      <c r="BD42" s="21"/>
      <c r="BE42" s="21"/>
      <c r="BF42" s="18">
        <f t="shared" si="4"/>
        <v>57.634123333333342</v>
      </c>
      <c r="BG42" s="18">
        <f t="shared" si="5"/>
        <v>0</v>
      </c>
      <c r="BH42" s="21"/>
      <c r="BI42" s="21"/>
      <c r="BJ42" s="21"/>
      <c r="BK42" s="21"/>
      <c r="BL42" s="21"/>
      <c r="BM42" s="21"/>
      <c r="BN42" s="21"/>
      <c r="BO42" s="21">
        <v>1.2</v>
      </c>
      <c r="BP42" s="21">
        <v>3</v>
      </c>
      <c r="BQ42" s="21"/>
      <c r="BR42" s="19">
        <f t="shared" si="6"/>
        <v>418.58412333333331</v>
      </c>
      <c r="BS42" s="35">
        <f t="shared" si="7"/>
        <v>2243.3102316666673</v>
      </c>
      <c r="BT42" s="39"/>
      <c r="BU42" s="38"/>
      <c r="BV42" s="38">
        <v>3</v>
      </c>
      <c r="BW42" s="37" t="str">
        <f t="shared" si="8"/>
        <v>0</v>
      </c>
      <c r="BX42" s="39">
        <f t="shared" si="9"/>
        <v>0</v>
      </c>
      <c r="BY42" s="39">
        <f t="shared" si="40"/>
        <v>0</v>
      </c>
      <c r="BZ42" s="39"/>
      <c r="CA42" s="34">
        <f t="shared" si="10"/>
        <v>0</v>
      </c>
      <c r="CB42" s="34"/>
      <c r="CC42" s="34">
        <f t="shared" si="11"/>
        <v>2243.3102316666673</v>
      </c>
      <c r="CD42" s="43"/>
      <c r="CE42" s="44"/>
      <c r="CF42" s="44"/>
      <c r="CG42" s="40">
        <f t="shared" si="12"/>
        <v>2243.3102316666673</v>
      </c>
      <c r="CH42" s="1"/>
      <c r="CK42" s="59">
        <f t="shared" si="19"/>
        <v>2393.1843550000003</v>
      </c>
      <c r="CL42" s="59">
        <f t="shared" si="20"/>
        <v>1775.3241233333333</v>
      </c>
      <c r="CM42" s="59">
        <f t="shared" si="13"/>
        <v>617.860231666667</v>
      </c>
      <c r="CN42" s="59">
        <f t="shared" si="14"/>
        <v>610</v>
      </c>
      <c r="CO42" s="61" t="str">
        <f t="shared" si="15"/>
        <v>0</v>
      </c>
      <c r="CQ42" s="63">
        <f t="shared" si="16"/>
        <v>2243.3102316666673</v>
      </c>
      <c r="CS42" s="182">
        <f t="shared" si="17"/>
        <v>2661.8943550000004</v>
      </c>
    </row>
    <row r="43" spans="1:97" ht="23.25" x14ac:dyDescent="0.35">
      <c r="B43">
        <v>976.64250000000004</v>
      </c>
      <c r="C43">
        <v>40</v>
      </c>
      <c r="D43" s="33"/>
      <c r="E43" s="28"/>
      <c r="F43" s="29"/>
      <c r="G43" s="27"/>
      <c r="H43" s="27"/>
      <c r="I43" s="27"/>
      <c r="J43" s="27"/>
      <c r="K43" s="25"/>
      <c r="L43" s="27"/>
      <c r="M43" s="31"/>
      <c r="N43" s="27"/>
      <c r="O43" s="27"/>
      <c r="P43" s="22">
        <f t="shared" si="2"/>
        <v>0</v>
      </c>
      <c r="Q43" s="22">
        <v>0</v>
      </c>
      <c r="R43" s="27"/>
      <c r="S43" s="30"/>
      <c r="T43" s="30"/>
      <c r="U43" s="30"/>
      <c r="V43" s="30"/>
      <c r="W43" s="27"/>
      <c r="X43" s="27"/>
      <c r="Y43" s="27"/>
      <c r="Z43" s="22"/>
      <c r="AA43" s="27"/>
      <c r="AB43" s="30"/>
      <c r="AC43" s="27"/>
      <c r="AD43" s="27"/>
      <c r="AE43" s="22"/>
      <c r="AF43" s="27"/>
      <c r="AG43" s="27"/>
      <c r="AH43" s="27"/>
      <c r="AI43" s="27"/>
      <c r="AJ43" s="27">
        <f t="shared" si="41"/>
        <v>0</v>
      </c>
      <c r="AK43" s="16"/>
      <c r="AL43" s="16"/>
      <c r="AM43" s="16"/>
      <c r="AN43" s="16"/>
      <c r="AO43" s="16"/>
      <c r="AP43" s="16"/>
      <c r="AQ43" s="16"/>
      <c r="AR43" s="16"/>
      <c r="AS43" s="15">
        <v>18</v>
      </c>
      <c r="AT43" s="15">
        <v>18</v>
      </c>
      <c r="AU43" s="20">
        <v>0</v>
      </c>
      <c r="AV43" s="20"/>
      <c r="AW43" s="21"/>
      <c r="AX43" s="21"/>
      <c r="AY43" s="21"/>
      <c r="AZ43" s="21">
        <v>0.5</v>
      </c>
      <c r="BA43" s="21">
        <v>3</v>
      </c>
      <c r="BB43" s="21"/>
      <c r="BC43" s="21">
        <v>0</v>
      </c>
      <c r="BD43" s="21"/>
      <c r="BE43" s="21"/>
      <c r="BF43" s="18" t="str">
        <f t="shared" si="4"/>
        <v>0</v>
      </c>
      <c r="BG43" s="18" t="str">
        <f t="shared" si="5"/>
        <v>0</v>
      </c>
      <c r="BH43" s="21"/>
      <c r="BI43" s="21"/>
      <c r="BJ43" s="21"/>
      <c r="BK43" s="21"/>
      <c r="BL43" s="21"/>
      <c r="BM43" s="21"/>
      <c r="BN43" s="21"/>
      <c r="BO43" s="21"/>
      <c r="BP43" s="21"/>
      <c r="BQ43" s="21"/>
      <c r="BR43" s="19">
        <f t="shared" si="6"/>
        <v>3.5</v>
      </c>
      <c r="BS43" s="35">
        <f t="shared" si="7"/>
        <v>-3.5</v>
      </c>
      <c r="BT43" s="39"/>
      <c r="BU43" s="38"/>
      <c r="BV43" s="38">
        <v>3</v>
      </c>
      <c r="BW43" s="37" t="str">
        <f t="shared" si="8"/>
        <v>0</v>
      </c>
      <c r="BX43" s="39">
        <f t="shared" si="9"/>
        <v>0</v>
      </c>
      <c r="BY43" s="39">
        <f t="shared" si="40"/>
        <v>0</v>
      </c>
      <c r="BZ43" s="39"/>
      <c r="CA43" s="34">
        <f t="shared" si="10"/>
        <v>0</v>
      </c>
      <c r="CB43" s="34"/>
      <c r="CC43" s="34">
        <f t="shared" si="11"/>
        <v>-3.5</v>
      </c>
      <c r="CD43" s="43"/>
      <c r="CE43" s="44"/>
      <c r="CF43" s="44"/>
      <c r="CG43" s="40">
        <f t="shared" si="12"/>
        <v>-3.5</v>
      </c>
      <c r="CH43" s="1"/>
      <c r="CK43" s="59">
        <f t="shared" si="19"/>
        <v>0</v>
      </c>
      <c r="CL43" s="59">
        <f t="shared" si="20"/>
        <v>750</v>
      </c>
      <c r="CM43" s="59">
        <f t="shared" si="13"/>
        <v>-750</v>
      </c>
      <c r="CN43" s="59">
        <f t="shared" si="14"/>
        <v>-750</v>
      </c>
      <c r="CO43" s="61" t="str">
        <f t="shared" si="15"/>
        <v>0</v>
      </c>
      <c r="CQ43" s="63">
        <f t="shared" si="16"/>
        <v>-3.5</v>
      </c>
      <c r="CS43" s="182">
        <f t="shared" si="17"/>
        <v>0</v>
      </c>
    </row>
    <row r="44" spans="1:97" ht="23.25" x14ac:dyDescent="0.35">
      <c r="C44">
        <v>41</v>
      </c>
      <c r="D44" s="33"/>
      <c r="E44" s="28"/>
      <c r="F44" s="29"/>
      <c r="G44" s="27"/>
      <c r="H44" s="27"/>
      <c r="I44" s="27"/>
      <c r="J44" s="27"/>
      <c r="K44" s="25">
        <f>B44*107%</f>
        <v>0</v>
      </c>
      <c r="L44" s="27"/>
      <c r="M44" s="31"/>
      <c r="N44" s="27"/>
      <c r="O44" s="27"/>
      <c r="P44" s="22"/>
      <c r="Q44" s="22"/>
      <c r="R44" s="27"/>
      <c r="S44" s="30"/>
      <c r="T44" s="30"/>
      <c r="U44" s="30"/>
      <c r="V44" s="30"/>
      <c r="W44" s="27"/>
      <c r="X44" s="27"/>
      <c r="Y44" s="27"/>
      <c r="Z44" s="22">
        <f>B44*6%</f>
        <v>0</v>
      </c>
      <c r="AA44" s="27"/>
      <c r="AB44" s="30"/>
      <c r="AC44" s="27"/>
      <c r="AD44" s="27"/>
      <c r="AE44" s="27"/>
      <c r="AF44" s="27"/>
      <c r="AG44" s="27"/>
      <c r="AH44" s="27"/>
      <c r="AI44" s="27"/>
      <c r="AJ44" s="27"/>
      <c r="AK44" s="16"/>
      <c r="AL44" s="16"/>
      <c r="AM44" s="16"/>
      <c r="AN44" s="16"/>
      <c r="AO44" s="16"/>
      <c r="AP44" s="16"/>
      <c r="AQ44" s="16"/>
      <c r="AR44" s="16"/>
      <c r="AS44" s="15">
        <v>18</v>
      </c>
      <c r="AT44" s="15">
        <v>18</v>
      </c>
      <c r="AU44" s="20"/>
      <c r="AV44" s="20"/>
      <c r="AW44" s="21"/>
      <c r="AX44" s="21"/>
      <c r="AY44" s="21"/>
      <c r="AZ44" s="21">
        <v>0.5</v>
      </c>
      <c r="BA44" s="21">
        <v>3</v>
      </c>
      <c r="BB44" s="21"/>
      <c r="BC44" s="21">
        <v>0</v>
      </c>
      <c r="BD44" s="21"/>
      <c r="BE44" s="21"/>
      <c r="BF44" s="18" t="str">
        <f t="shared" si="4"/>
        <v>0</v>
      </c>
      <c r="BG44" s="18" t="str">
        <f t="shared" si="5"/>
        <v>0</v>
      </c>
      <c r="BH44" s="21"/>
      <c r="BI44" s="21"/>
      <c r="BJ44" s="21"/>
      <c r="BK44" s="21"/>
      <c r="BL44" s="21"/>
      <c r="BM44" s="21"/>
      <c r="BN44" s="21"/>
      <c r="BO44" s="21"/>
      <c r="BP44" s="21"/>
      <c r="BQ44" s="21"/>
      <c r="BR44" s="19">
        <f t="shared" si="6"/>
        <v>3.5</v>
      </c>
      <c r="BS44" s="35"/>
      <c r="BT44" s="39"/>
      <c r="BU44" s="38"/>
      <c r="BV44" s="38">
        <v>3</v>
      </c>
      <c r="BW44" s="37"/>
      <c r="BX44" s="39"/>
      <c r="BY44" s="39">
        <f t="shared" si="40"/>
        <v>0</v>
      </c>
      <c r="BZ44" s="39"/>
      <c r="CA44" s="34">
        <f t="shared" si="10"/>
        <v>0</v>
      </c>
      <c r="CB44" s="34"/>
      <c r="CC44" s="34"/>
      <c r="CD44" s="43"/>
      <c r="CE44" s="44"/>
      <c r="CF44" s="44"/>
      <c r="CG44" s="40">
        <f>(BS44+CA44+CD44)-CE44</f>
        <v>0</v>
      </c>
      <c r="CH44" s="1"/>
      <c r="CK44" s="59">
        <f t="shared" si="19"/>
        <v>0</v>
      </c>
      <c r="CL44" s="59">
        <f t="shared" si="20"/>
        <v>750</v>
      </c>
      <c r="CM44" s="59">
        <f t="shared" si="13"/>
        <v>-750</v>
      </c>
      <c r="CN44" s="59">
        <f t="shared" si="14"/>
        <v>-750</v>
      </c>
      <c r="CO44" s="61" t="str">
        <f t="shared" si="15"/>
        <v>0</v>
      </c>
      <c r="CQ44" s="63">
        <f t="shared" si="16"/>
        <v>0</v>
      </c>
      <c r="CS44" s="182">
        <f t="shared" si="17"/>
        <v>0</v>
      </c>
    </row>
    <row r="45" spans="1:97" ht="23.25" x14ac:dyDescent="0.35">
      <c r="C45">
        <v>42</v>
      </c>
      <c r="D45" s="33"/>
      <c r="E45" s="28"/>
      <c r="F45" s="29"/>
      <c r="G45" s="27"/>
      <c r="H45" s="27"/>
      <c r="I45" s="27"/>
      <c r="J45" s="27"/>
      <c r="K45" s="25">
        <f t="shared" si="1"/>
        <v>0</v>
      </c>
      <c r="L45" s="27"/>
      <c r="M45" s="31"/>
      <c r="N45" s="27"/>
      <c r="O45" s="27"/>
      <c r="P45" s="22"/>
      <c r="Q45" s="22"/>
      <c r="R45" s="27"/>
      <c r="S45" s="30"/>
      <c r="T45" s="30"/>
      <c r="U45" s="30"/>
      <c r="V45" s="30"/>
      <c r="W45" s="27"/>
      <c r="X45" s="27"/>
      <c r="Y45" s="27"/>
      <c r="Z45" s="22">
        <f t="shared" si="3"/>
        <v>0</v>
      </c>
      <c r="AA45" s="27"/>
      <c r="AB45" s="30"/>
      <c r="AC45" s="27"/>
      <c r="AD45" s="27"/>
      <c r="AE45" s="27"/>
      <c r="AF45" s="27"/>
      <c r="AG45" s="27"/>
      <c r="AH45" s="27"/>
      <c r="AI45" s="27"/>
      <c r="AJ45" s="27"/>
      <c r="AK45" s="16"/>
      <c r="AL45" s="16"/>
      <c r="AM45" s="16"/>
      <c r="AN45" s="16"/>
      <c r="AO45" s="16"/>
      <c r="AP45" s="16"/>
      <c r="AQ45" s="16"/>
      <c r="AR45" s="16"/>
      <c r="AS45" s="15">
        <v>18</v>
      </c>
      <c r="AT45" s="15">
        <v>18</v>
      </c>
      <c r="AU45" s="20"/>
      <c r="AV45" s="20"/>
      <c r="AW45" s="21"/>
      <c r="AX45" s="21"/>
      <c r="AY45" s="21"/>
      <c r="AZ45" s="21">
        <v>0.5</v>
      </c>
      <c r="BA45" s="21">
        <v>3</v>
      </c>
      <c r="BB45" s="21"/>
      <c r="BC45" s="21">
        <v>0</v>
      </c>
      <c r="BD45" s="21"/>
      <c r="BE45" s="21"/>
      <c r="BF45" s="18" t="str">
        <f t="shared" si="4"/>
        <v>0</v>
      </c>
      <c r="BG45" s="18" t="str">
        <f t="shared" si="5"/>
        <v>0</v>
      </c>
      <c r="BH45" s="21"/>
      <c r="BI45" s="21"/>
      <c r="BJ45" s="21"/>
      <c r="BK45" s="21"/>
      <c r="BL45" s="21"/>
      <c r="BM45" s="21"/>
      <c r="BN45" s="21"/>
      <c r="BO45" s="21"/>
      <c r="BP45" s="21"/>
      <c r="BQ45" s="21"/>
      <c r="BR45" s="19">
        <f t="shared" si="6"/>
        <v>3.5</v>
      </c>
      <c r="BS45" s="35"/>
      <c r="BT45" s="39"/>
      <c r="BU45" s="38"/>
      <c r="BV45" s="38">
        <v>3</v>
      </c>
      <c r="BW45" s="37"/>
      <c r="BX45" s="39"/>
      <c r="BY45" s="39">
        <f t="shared" si="40"/>
        <v>0</v>
      </c>
      <c r="BZ45" s="39"/>
      <c r="CA45" s="34">
        <f t="shared" si="10"/>
        <v>0</v>
      </c>
      <c r="CB45" s="34"/>
      <c r="CC45" s="34"/>
      <c r="CD45" s="43"/>
      <c r="CE45" s="44"/>
      <c r="CF45" s="44"/>
      <c r="CG45" s="40">
        <f t="shared" si="12"/>
        <v>0</v>
      </c>
      <c r="CH45" s="1"/>
      <c r="CK45" s="59">
        <f t="shared" si="19"/>
        <v>0</v>
      </c>
      <c r="CL45" s="59">
        <f t="shared" si="20"/>
        <v>750</v>
      </c>
      <c r="CM45" s="59">
        <f t="shared" si="13"/>
        <v>-750</v>
      </c>
      <c r="CN45" s="59">
        <f t="shared" si="14"/>
        <v>-750</v>
      </c>
      <c r="CO45" s="61" t="str">
        <f t="shared" si="15"/>
        <v>0</v>
      </c>
      <c r="CQ45" s="63">
        <f t="shared" si="16"/>
        <v>0</v>
      </c>
      <c r="CS45" s="182">
        <f t="shared" si="17"/>
        <v>0</v>
      </c>
    </row>
  </sheetData>
  <mergeCells count="5">
    <mergeCell ref="AK2:AT3"/>
    <mergeCell ref="AU2:BR3"/>
    <mergeCell ref="E2:AJ3"/>
    <mergeCell ref="BT2:BZ3"/>
    <mergeCell ref="CK4:CO4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S45"/>
  <sheetViews>
    <sheetView rightToLeft="1" topLeftCell="D4" workbookViewId="0">
      <pane xSplit="1" ySplit="2" topLeftCell="CI6" activePane="bottomRight" state="frozen"/>
      <selection activeCell="D4" sqref="D4"/>
      <selection pane="topRight" activeCell="E4" sqref="E4"/>
      <selection pane="bottomLeft" activeCell="D6" sqref="D6"/>
      <selection pane="bottomRight" activeCell="CS5" sqref="CS5:CS6"/>
    </sheetView>
  </sheetViews>
  <sheetFormatPr defaultRowHeight="14.25" x14ac:dyDescent="0.2"/>
  <cols>
    <col min="4" max="4" width="23.875" bestFit="1" customWidth="1"/>
    <col min="5" max="5" width="10" style="8" bestFit="1" customWidth="1"/>
    <col min="6" max="6" width="10.375" customWidth="1"/>
    <col min="11" max="11" width="11" style="6" customWidth="1"/>
    <col min="16" max="16" width="8.375" style="7" customWidth="1"/>
    <col min="17" max="17" width="9.375" style="7" customWidth="1"/>
    <col min="18" max="18" width="7.25" customWidth="1"/>
    <col min="19" max="27" width="8.625" customWidth="1"/>
    <col min="28" max="28" width="6.125" bestFit="1" customWidth="1"/>
    <col min="29" max="29" width="6.875" customWidth="1"/>
    <col min="31" max="31" width="6.75" customWidth="1"/>
    <col min="32" max="32" width="7.25" customWidth="1"/>
    <col min="33" max="33" width="7.5" customWidth="1"/>
    <col min="34" max="34" width="7.25" customWidth="1"/>
    <col min="35" max="35" width="7" customWidth="1"/>
    <col min="36" max="37" width="10.625" style="7" customWidth="1"/>
    <col min="38" max="42" width="10.625" style="7" hidden="1" customWidth="1"/>
    <col min="43" max="46" width="10.625" style="7" customWidth="1"/>
    <col min="47" max="47" width="9.5" customWidth="1"/>
    <col min="48" max="48" width="9.75" customWidth="1"/>
    <col min="49" max="49" width="7.625" customWidth="1"/>
    <col min="50" max="50" width="6.875" customWidth="1"/>
    <col min="52" max="52" width="6.5" customWidth="1"/>
    <col min="53" max="53" width="6" customWidth="1"/>
    <col min="54" max="54" width="6.875" customWidth="1"/>
    <col min="55" max="55" width="7.625" customWidth="1"/>
    <col min="56" max="56" width="6.875" customWidth="1"/>
    <col min="60" max="60" width="7.25" customWidth="1"/>
    <col min="61" max="61" width="6.75" customWidth="1"/>
    <col min="62" max="62" width="6.875" customWidth="1"/>
    <col min="65" max="65" width="7.375" customWidth="1"/>
    <col min="66" max="66" width="7.125" customWidth="1"/>
    <col min="70" max="70" width="10.625" style="10" customWidth="1"/>
    <col min="71" max="71" width="11.5" style="8" customWidth="1"/>
    <col min="72" max="72" width="11.125" bestFit="1" customWidth="1"/>
    <col min="73" max="73" width="11.125" customWidth="1"/>
    <col min="74" max="75" width="8.25" customWidth="1"/>
    <col min="76" max="76" width="11.125" style="14" bestFit="1" customWidth="1"/>
    <col min="77" max="77" width="13.25" style="14" customWidth="1"/>
    <col min="78" max="79" width="11.125" style="14" customWidth="1"/>
    <col min="80" max="80" width="21.125" style="14" customWidth="1"/>
    <col min="81" max="81" width="12" style="11" customWidth="1"/>
    <col min="82" max="84" width="11" style="12" customWidth="1"/>
    <col min="85" max="85" width="15.25" style="13" customWidth="1"/>
    <col min="86" max="86" width="32.75" customWidth="1"/>
    <col min="89" max="89" width="12.875" customWidth="1"/>
    <col min="90" max="90" width="12.25" customWidth="1"/>
    <col min="91" max="92" width="12.125" bestFit="1" customWidth="1"/>
    <col min="93" max="93" width="12.375" style="60" customWidth="1"/>
    <col min="95" max="95" width="12.875" customWidth="1"/>
    <col min="97" max="97" width="18.625" customWidth="1"/>
  </cols>
  <sheetData>
    <row r="1" spans="2:97" x14ac:dyDescent="0.2">
      <c r="D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</row>
    <row r="2" spans="2:97" ht="14.25" customHeight="1" x14ac:dyDescent="0.2">
      <c r="D2" s="41"/>
      <c r="E2" s="204" t="s">
        <v>126</v>
      </c>
      <c r="F2" s="204"/>
      <c r="G2" s="204"/>
      <c r="H2" s="204"/>
      <c r="I2" s="204"/>
      <c r="J2" s="204"/>
      <c r="K2" s="204"/>
      <c r="L2" s="204"/>
      <c r="M2" s="204"/>
      <c r="N2" s="204"/>
      <c r="O2" s="204"/>
      <c r="P2" s="204"/>
      <c r="Q2" s="204"/>
      <c r="R2" s="204"/>
      <c r="S2" s="204"/>
      <c r="T2" s="204"/>
      <c r="U2" s="204"/>
      <c r="V2" s="204"/>
      <c r="W2" s="204"/>
      <c r="X2" s="204"/>
      <c r="Y2" s="204"/>
      <c r="Z2" s="204"/>
      <c r="AA2" s="204"/>
      <c r="AB2" s="204"/>
      <c r="AC2" s="204"/>
      <c r="AD2" s="204"/>
      <c r="AE2" s="204"/>
      <c r="AF2" s="204"/>
      <c r="AG2" s="204"/>
      <c r="AH2" s="204"/>
      <c r="AI2" s="204"/>
      <c r="AJ2" s="204"/>
      <c r="AK2" s="202" t="s">
        <v>117</v>
      </c>
      <c r="AL2" s="202"/>
      <c r="AM2" s="202"/>
      <c r="AN2" s="202"/>
      <c r="AO2" s="202"/>
      <c r="AP2" s="202"/>
      <c r="AQ2" s="202"/>
      <c r="AR2" s="202"/>
      <c r="AS2" s="202"/>
      <c r="AT2" s="202"/>
      <c r="AU2" s="203" t="s">
        <v>124</v>
      </c>
      <c r="AV2" s="203"/>
      <c r="AW2" s="203"/>
      <c r="AX2" s="203"/>
      <c r="AY2" s="203"/>
      <c r="AZ2" s="203"/>
      <c r="BA2" s="203"/>
      <c r="BB2" s="203"/>
      <c r="BC2" s="203"/>
      <c r="BD2" s="203"/>
      <c r="BE2" s="203"/>
      <c r="BF2" s="203"/>
      <c r="BG2" s="203"/>
      <c r="BH2" s="203"/>
      <c r="BI2" s="203"/>
      <c r="BJ2" s="203"/>
      <c r="BK2" s="203"/>
      <c r="BL2" s="203"/>
      <c r="BM2" s="203"/>
      <c r="BN2" s="203"/>
      <c r="BO2" s="203"/>
      <c r="BP2" s="203"/>
      <c r="BQ2" s="203"/>
      <c r="BR2" s="203"/>
      <c r="BT2" s="205" t="s">
        <v>127</v>
      </c>
      <c r="BU2" s="205"/>
      <c r="BV2" s="205"/>
      <c r="BW2" s="205"/>
      <c r="BX2" s="205"/>
      <c r="BY2" s="205"/>
      <c r="BZ2" s="205"/>
      <c r="CA2" s="8"/>
      <c r="CB2" s="8"/>
      <c r="CC2" s="8"/>
      <c r="CD2" s="8"/>
      <c r="CE2" s="8"/>
      <c r="CF2" s="8"/>
      <c r="CG2" s="8"/>
      <c r="CH2" s="8"/>
    </row>
    <row r="3" spans="2:97" ht="14.25" customHeight="1" x14ac:dyDescent="0.2">
      <c r="D3" s="41"/>
      <c r="E3" s="204"/>
      <c r="F3" s="204"/>
      <c r="G3" s="204"/>
      <c r="H3" s="204"/>
      <c r="I3" s="204"/>
      <c r="J3" s="204"/>
      <c r="K3" s="204"/>
      <c r="L3" s="204"/>
      <c r="M3" s="204"/>
      <c r="N3" s="204"/>
      <c r="O3" s="204"/>
      <c r="P3" s="204"/>
      <c r="Q3" s="204"/>
      <c r="R3" s="204"/>
      <c r="S3" s="204"/>
      <c r="T3" s="204"/>
      <c r="U3" s="204"/>
      <c r="V3" s="204"/>
      <c r="W3" s="204"/>
      <c r="X3" s="204"/>
      <c r="Y3" s="204"/>
      <c r="Z3" s="204"/>
      <c r="AA3" s="204"/>
      <c r="AB3" s="204"/>
      <c r="AC3" s="204"/>
      <c r="AD3" s="204"/>
      <c r="AE3" s="204"/>
      <c r="AF3" s="204"/>
      <c r="AG3" s="204"/>
      <c r="AH3" s="204"/>
      <c r="AI3" s="204"/>
      <c r="AJ3" s="204"/>
      <c r="AK3" s="202"/>
      <c r="AL3" s="202"/>
      <c r="AM3" s="202"/>
      <c r="AN3" s="202"/>
      <c r="AO3" s="202"/>
      <c r="AP3" s="202"/>
      <c r="AQ3" s="202"/>
      <c r="AR3" s="202"/>
      <c r="AS3" s="202"/>
      <c r="AT3" s="202"/>
      <c r="AU3" s="203"/>
      <c r="AV3" s="203"/>
      <c r="AW3" s="203"/>
      <c r="AX3" s="203"/>
      <c r="AY3" s="203"/>
      <c r="AZ3" s="203"/>
      <c r="BA3" s="203"/>
      <c r="BB3" s="203"/>
      <c r="BC3" s="203"/>
      <c r="BD3" s="203"/>
      <c r="BE3" s="203"/>
      <c r="BF3" s="203"/>
      <c r="BG3" s="203"/>
      <c r="BH3" s="203"/>
      <c r="BI3" s="203"/>
      <c r="BJ3" s="203"/>
      <c r="BK3" s="203"/>
      <c r="BL3" s="203"/>
      <c r="BM3" s="203"/>
      <c r="BN3" s="203"/>
      <c r="BO3" s="203"/>
      <c r="BP3" s="203"/>
      <c r="BQ3" s="203"/>
      <c r="BR3" s="203"/>
      <c r="BT3" s="205"/>
      <c r="BU3" s="205"/>
      <c r="BV3" s="205"/>
      <c r="BW3" s="205"/>
      <c r="BX3" s="205"/>
      <c r="BY3" s="205"/>
      <c r="BZ3" s="205"/>
      <c r="CA3" s="8"/>
      <c r="CB3" s="8"/>
      <c r="CC3" s="8"/>
      <c r="CD3" s="8"/>
      <c r="CE3" s="8"/>
      <c r="CF3" s="8"/>
      <c r="CG3" s="8"/>
      <c r="CH3" s="8"/>
    </row>
    <row r="4" spans="2:97" ht="24" thickBot="1" x14ac:dyDescent="0.25">
      <c r="D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P4" s="8"/>
      <c r="BQ4" s="8"/>
      <c r="BR4" s="8"/>
      <c r="BT4" s="8"/>
      <c r="BU4" s="8"/>
      <c r="BV4" s="8"/>
      <c r="BW4" s="8"/>
      <c r="BX4" s="8"/>
      <c r="BY4" s="8"/>
      <c r="BZ4" s="8"/>
      <c r="CA4" s="8"/>
      <c r="CB4" s="8"/>
      <c r="CC4" s="8"/>
      <c r="CD4" s="8"/>
      <c r="CE4" s="8"/>
      <c r="CF4" s="8"/>
      <c r="CG4" s="8"/>
      <c r="CH4" s="8"/>
      <c r="CK4" s="206" t="s">
        <v>139</v>
      </c>
      <c r="CL4" s="206"/>
      <c r="CM4" s="206"/>
      <c r="CN4" s="206"/>
      <c r="CO4" s="206"/>
    </row>
    <row r="5" spans="2:97" s="56" customFormat="1" ht="78.75" customHeight="1" thickBot="1" x14ac:dyDescent="0.35">
      <c r="D5" s="45" t="s">
        <v>71</v>
      </c>
      <c r="E5" s="46" t="s">
        <v>145</v>
      </c>
      <c r="F5" s="46" t="s">
        <v>72</v>
      </c>
      <c r="G5" s="46" t="s">
        <v>1</v>
      </c>
      <c r="H5" s="46" t="s">
        <v>2</v>
      </c>
      <c r="I5" s="46" t="s">
        <v>3</v>
      </c>
      <c r="J5" s="46" t="s">
        <v>4</v>
      </c>
      <c r="K5" s="46" t="s">
        <v>146</v>
      </c>
      <c r="L5" s="46" t="s">
        <v>6</v>
      </c>
      <c r="M5" s="46" t="s">
        <v>7</v>
      </c>
      <c r="N5" s="46" t="s">
        <v>8</v>
      </c>
      <c r="O5" s="46" t="s">
        <v>9</v>
      </c>
      <c r="P5" s="46" t="s">
        <v>10</v>
      </c>
      <c r="Q5" s="46" t="s">
        <v>19</v>
      </c>
      <c r="R5" s="46" t="s">
        <v>11</v>
      </c>
      <c r="S5" s="47" t="s">
        <v>155</v>
      </c>
      <c r="T5" s="48"/>
      <c r="U5" s="48">
        <v>2014</v>
      </c>
      <c r="V5" s="48">
        <v>2015</v>
      </c>
      <c r="W5" s="48">
        <v>2016</v>
      </c>
      <c r="X5" s="57">
        <v>0.03</v>
      </c>
      <c r="Y5" s="57">
        <v>0.05</v>
      </c>
      <c r="Z5" s="57">
        <v>0.06</v>
      </c>
      <c r="AA5" s="48" t="s">
        <v>131</v>
      </c>
      <c r="AB5" s="48" t="s">
        <v>12</v>
      </c>
      <c r="AC5" s="48" t="s">
        <v>13</v>
      </c>
      <c r="AD5" s="48" t="s">
        <v>14</v>
      </c>
      <c r="AE5" s="48" t="s">
        <v>15</v>
      </c>
      <c r="AF5" s="48" t="s">
        <v>16</v>
      </c>
      <c r="AG5" s="48" t="s">
        <v>73</v>
      </c>
      <c r="AH5" s="48" t="s">
        <v>18</v>
      </c>
      <c r="AI5" s="48"/>
      <c r="AJ5" s="48" t="s">
        <v>130</v>
      </c>
      <c r="AK5" s="49" t="s">
        <v>118</v>
      </c>
      <c r="AL5" s="49" t="s">
        <v>123</v>
      </c>
      <c r="AM5" s="49" t="s">
        <v>119</v>
      </c>
      <c r="AN5" s="49" t="s">
        <v>120</v>
      </c>
      <c r="AO5" s="49" t="s">
        <v>121</v>
      </c>
      <c r="AP5" s="49" t="s">
        <v>122</v>
      </c>
      <c r="AQ5" s="49" t="s">
        <v>135</v>
      </c>
      <c r="AR5" s="49" t="s">
        <v>136</v>
      </c>
      <c r="AS5" s="49" t="s">
        <v>133</v>
      </c>
      <c r="AT5" s="49" t="s">
        <v>134</v>
      </c>
      <c r="AU5" s="50" t="s">
        <v>115</v>
      </c>
      <c r="AV5" s="50"/>
      <c r="AW5" s="50" t="s">
        <v>23</v>
      </c>
      <c r="AX5" s="50" t="s">
        <v>24</v>
      </c>
      <c r="AY5" s="50" t="s">
        <v>25</v>
      </c>
      <c r="AZ5" s="50" t="s">
        <v>26</v>
      </c>
      <c r="BA5" s="50" t="s">
        <v>27</v>
      </c>
      <c r="BB5" s="50" t="s">
        <v>74</v>
      </c>
      <c r="BC5" s="50" t="s">
        <v>75</v>
      </c>
      <c r="BD5" s="50" t="s">
        <v>1</v>
      </c>
      <c r="BE5" s="50" t="s">
        <v>30</v>
      </c>
      <c r="BF5" s="50" t="s">
        <v>132</v>
      </c>
      <c r="BG5" s="50" t="s">
        <v>68</v>
      </c>
      <c r="BH5" s="50" t="s">
        <v>31</v>
      </c>
      <c r="BI5" s="50" t="s">
        <v>32</v>
      </c>
      <c r="BJ5" s="50" t="s">
        <v>33</v>
      </c>
      <c r="BK5" s="50" t="s">
        <v>34</v>
      </c>
      <c r="BL5" s="50" t="s">
        <v>35</v>
      </c>
      <c r="BM5" s="50" t="s">
        <v>67</v>
      </c>
      <c r="BN5" s="50" t="s">
        <v>36</v>
      </c>
      <c r="BO5" s="50" t="s">
        <v>147</v>
      </c>
      <c r="BP5" s="50" t="s">
        <v>116</v>
      </c>
      <c r="BQ5" s="50" t="s">
        <v>154</v>
      </c>
      <c r="BR5" s="50" t="s">
        <v>128</v>
      </c>
      <c r="BS5" s="51" t="s">
        <v>129</v>
      </c>
      <c r="BT5" s="52" t="s">
        <v>61</v>
      </c>
      <c r="BU5" s="52" t="s">
        <v>125</v>
      </c>
      <c r="BV5" s="52" t="s">
        <v>84</v>
      </c>
      <c r="BW5" s="52" t="s">
        <v>85</v>
      </c>
      <c r="BX5" s="52" t="s">
        <v>86</v>
      </c>
      <c r="BY5" s="52" t="s">
        <v>138</v>
      </c>
      <c r="BZ5" s="52" t="s">
        <v>137</v>
      </c>
      <c r="CA5" s="51" t="s">
        <v>70</v>
      </c>
      <c r="CB5" s="53" t="s">
        <v>148</v>
      </c>
      <c r="CC5" s="53" t="s">
        <v>83</v>
      </c>
      <c r="CD5" s="45" t="s">
        <v>82</v>
      </c>
      <c r="CE5" s="54"/>
      <c r="CF5" s="54"/>
      <c r="CG5" s="55" t="s">
        <v>150</v>
      </c>
      <c r="CH5" s="55" t="s">
        <v>39</v>
      </c>
      <c r="CK5" s="58" t="s">
        <v>140</v>
      </c>
      <c r="CL5" s="58" t="s">
        <v>141</v>
      </c>
      <c r="CM5" s="58" t="s">
        <v>142</v>
      </c>
      <c r="CN5" s="58" t="s">
        <v>143</v>
      </c>
      <c r="CO5" s="58" t="s">
        <v>144</v>
      </c>
      <c r="CQ5" s="62" t="s">
        <v>151</v>
      </c>
      <c r="CS5" s="181" t="s">
        <v>181</v>
      </c>
    </row>
    <row r="6" spans="2:97" ht="23.25" customHeight="1" x14ac:dyDescent="0.35">
      <c r="B6">
        <v>1777.8157000000001</v>
      </c>
      <c r="C6">
        <v>1</v>
      </c>
      <c r="D6" s="32" t="s">
        <v>87</v>
      </c>
      <c r="E6" s="23">
        <v>675.83</v>
      </c>
      <c r="F6" s="24"/>
      <c r="G6" s="22"/>
      <c r="H6" s="22"/>
      <c r="I6" s="22"/>
      <c r="J6" s="22"/>
      <c r="K6" s="25">
        <f>B6*107%</f>
        <v>1902.2627990000003</v>
      </c>
      <c r="L6" s="22"/>
      <c r="M6" s="26"/>
      <c r="N6" s="22"/>
      <c r="O6" s="22"/>
      <c r="P6" s="22">
        <f>K6*15%</f>
        <v>285.33941985000001</v>
      </c>
      <c r="Q6" s="22">
        <v>141.49</v>
      </c>
      <c r="R6" s="22"/>
      <c r="S6" s="25"/>
      <c r="T6" s="25"/>
      <c r="U6" s="25">
        <v>76.44</v>
      </c>
      <c r="V6" s="25">
        <v>85.57</v>
      </c>
      <c r="W6" s="22">
        <v>102.85</v>
      </c>
      <c r="X6" s="22">
        <v>46.58</v>
      </c>
      <c r="Y6" s="22">
        <v>83.075500000000005</v>
      </c>
      <c r="Z6" s="22">
        <f>B6*6%</f>
        <v>106.668942</v>
      </c>
      <c r="AA6" s="22">
        <v>190</v>
      </c>
      <c r="AB6" s="25">
        <v>6</v>
      </c>
      <c r="AC6" s="22"/>
      <c r="AD6" s="22"/>
      <c r="AE6" s="22">
        <v>10</v>
      </c>
      <c r="AF6" s="22"/>
      <c r="AG6" s="22"/>
      <c r="AH6" s="22"/>
      <c r="AI6" s="22"/>
      <c r="AJ6" s="22">
        <f>SUM(G6:AI6)</f>
        <v>3036.2766608499996</v>
      </c>
      <c r="AK6" s="15"/>
      <c r="AL6" s="15"/>
      <c r="AM6" s="15"/>
      <c r="AN6" s="15"/>
      <c r="AO6" s="15"/>
      <c r="AP6" s="15"/>
      <c r="AQ6" s="15"/>
      <c r="AR6" s="15"/>
      <c r="AS6" s="15">
        <v>19</v>
      </c>
      <c r="AT6" s="15">
        <v>17</v>
      </c>
      <c r="AU6" s="17">
        <v>627</v>
      </c>
      <c r="AV6" s="17"/>
      <c r="AW6" s="18">
        <v>142</v>
      </c>
      <c r="AX6" s="18"/>
      <c r="AY6" s="18"/>
      <c r="AZ6" s="18">
        <v>0.5</v>
      </c>
      <c r="BA6" s="18">
        <v>3</v>
      </c>
      <c r="BB6" s="18"/>
      <c r="BC6" s="18">
        <v>0</v>
      </c>
      <c r="BD6" s="18"/>
      <c r="BE6" s="18"/>
      <c r="BF6" s="18" t="str">
        <f>IF(AS6&lt;18,(P6/18)*(18-AS6),"0")</f>
        <v>0</v>
      </c>
      <c r="BG6" s="18">
        <f>IF(AT6&lt;18,(Q6/18)*(18-AT6),"0")</f>
        <v>7.860555555555556</v>
      </c>
      <c r="BH6" s="18"/>
      <c r="BI6" s="18"/>
      <c r="BJ6" s="18"/>
      <c r="BK6" s="18"/>
      <c r="BL6" s="18"/>
      <c r="BM6" s="18"/>
      <c r="BN6" s="18"/>
      <c r="BO6" s="18">
        <v>1.3</v>
      </c>
      <c r="BP6" s="18">
        <v>5</v>
      </c>
      <c r="BQ6" s="18"/>
      <c r="BR6" s="19">
        <f>SUM(AU6:BQ6)</f>
        <v>786.66055555555556</v>
      </c>
      <c r="BS6" s="34">
        <f>AJ6-BR6</f>
        <v>2249.616105294444</v>
      </c>
      <c r="BT6" s="39">
        <f t="shared" ref="BT6:BT33" si="0">K6*120%</f>
        <v>2282.7153588000001</v>
      </c>
      <c r="BU6" s="36"/>
      <c r="BV6" s="36">
        <v>3</v>
      </c>
      <c r="BW6" s="37" t="str">
        <f>IF(BV6=4,30%,IF(BV6=5,40%,IF(BV6=6,50%,IF(BV6&gt;6,1,"0"))))</f>
        <v>0</v>
      </c>
      <c r="BX6" s="36">
        <f>(BT6*BW6)</f>
        <v>0</v>
      </c>
      <c r="BY6" s="39"/>
      <c r="BZ6" s="36"/>
      <c r="CA6" s="34">
        <f>BT6-BU6-BX6-BY6-BZ6</f>
        <v>2282.7153588000001</v>
      </c>
      <c r="CB6" s="34" t="s">
        <v>156</v>
      </c>
      <c r="CC6" s="34">
        <f>BS6+CA6</f>
        <v>4532.3314640944445</v>
      </c>
      <c r="CD6" s="42"/>
      <c r="CE6" s="44"/>
      <c r="CF6" s="44"/>
      <c r="CG6" s="40">
        <f>(BS6+CA6+CD6)-(CE6+CF6)</f>
        <v>4532.3314640944445</v>
      </c>
      <c r="CH6" s="9"/>
      <c r="CK6" s="59">
        <f>K6+P6+X6+Y6+Z6+AA6+CA6+CD6</f>
        <v>4896.6420196500003</v>
      </c>
      <c r="CL6" s="59">
        <f>E6+AU6+AX6+AY6+BC6+BF6+BO6+BP6+750</f>
        <v>2059.13</v>
      </c>
      <c r="CM6" s="59">
        <f>CK6-CL6</f>
        <v>2837.5120196500002</v>
      </c>
      <c r="CN6" s="59">
        <f>TRUNC(CM6,-1)</f>
        <v>2830</v>
      </c>
      <c r="CO6" s="61">
        <f>IF(AND(CN6&gt;1250,CN6&lt;2501),(CN6-1250)*2.5%,IF(AND(CN6&gt;2500,CN6&lt;3751),(CN6-2500)*10%+31.25,IF(AND(CN6&gt;3750,CN6&lt;5001),(CN6-3750)*15%+31.25+125,IF(AND(CN6&gt;5000,CN6&lt;16666.68),(CN6-5000)*20%+31.25+125+187.5,"0"))))</f>
        <v>64.25</v>
      </c>
      <c r="CQ6" s="63">
        <f>CG6-CO6</f>
        <v>4468.0814640944445</v>
      </c>
      <c r="CS6" s="182">
        <f>(AJ6-Q6)+CA6+CD6</f>
        <v>5177.50201965</v>
      </c>
    </row>
    <row r="7" spans="2:97" ht="23.25" x14ac:dyDescent="0.35">
      <c r="B7">
        <v>1825.3879000000002</v>
      </c>
      <c r="C7">
        <v>2</v>
      </c>
      <c r="D7" s="33" t="s">
        <v>78</v>
      </c>
      <c r="E7" s="28">
        <v>687.13</v>
      </c>
      <c r="F7" s="29"/>
      <c r="G7" s="27"/>
      <c r="H7" s="27"/>
      <c r="I7" s="27"/>
      <c r="J7" s="27"/>
      <c r="K7" s="25">
        <f t="shared" ref="K7:K45" si="1">B7*107%</f>
        <v>1953.1650530000004</v>
      </c>
      <c r="L7" s="27"/>
      <c r="M7" s="31"/>
      <c r="N7" s="27"/>
      <c r="O7" s="27"/>
      <c r="P7" s="22">
        <f t="shared" ref="P7:P43" si="2">K7*15%</f>
        <v>292.97475795000003</v>
      </c>
      <c r="Q7" s="22">
        <v>141.49</v>
      </c>
      <c r="R7" s="27"/>
      <c r="S7" s="30"/>
      <c r="T7" s="30"/>
      <c r="U7" s="30">
        <v>78.33</v>
      </c>
      <c r="V7" s="30">
        <v>87.73</v>
      </c>
      <c r="W7" s="27">
        <v>105.57</v>
      </c>
      <c r="X7" s="27">
        <v>47.83</v>
      </c>
      <c r="Y7" s="27">
        <v>85.298500000000004</v>
      </c>
      <c r="Z7" s="22">
        <f t="shared" ref="Z7:Z45" si="3">B7*6%</f>
        <v>109.523274</v>
      </c>
      <c r="AA7" s="27">
        <v>190</v>
      </c>
      <c r="AB7" s="30">
        <v>10</v>
      </c>
      <c r="AC7" s="27"/>
      <c r="AD7" s="27"/>
      <c r="AE7" s="22">
        <v>10</v>
      </c>
      <c r="AF7" s="27"/>
      <c r="AG7" s="27"/>
      <c r="AH7" s="27"/>
      <c r="AI7" s="27"/>
      <c r="AJ7" s="22">
        <f>SUM(G7:AI7)</f>
        <v>3111.9115849500004</v>
      </c>
      <c r="AK7" s="16"/>
      <c r="AL7" s="16"/>
      <c r="AM7" s="16"/>
      <c r="AN7" s="16"/>
      <c r="AO7" s="16"/>
      <c r="AP7" s="16"/>
      <c r="AQ7" s="16"/>
      <c r="AR7" s="16"/>
      <c r="AS7" s="15">
        <v>19</v>
      </c>
      <c r="AT7" s="15">
        <v>17</v>
      </c>
      <c r="AU7" s="20">
        <v>649</v>
      </c>
      <c r="AV7" s="20"/>
      <c r="AW7" s="21">
        <v>139.30000000000001</v>
      </c>
      <c r="AX7" s="21"/>
      <c r="AY7" s="21">
        <v>18.739999999999998</v>
      </c>
      <c r="AZ7" s="21">
        <v>0.5</v>
      </c>
      <c r="BA7" s="21">
        <v>3</v>
      </c>
      <c r="BB7" s="21"/>
      <c r="BC7" s="21">
        <v>0</v>
      </c>
      <c r="BD7" s="21"/>
      <c r="BE7" s="21"/>
      <c r="BF7" s="18" t="str">
        <f t="shared" ref="BF7:BG45" si="4">IF(AS7&lt;18,(P7/18)*(18-AS7),"0")</f>
        <v>0</v>
      </c>
      <c r="BG7" s="18">
        <f t="shared" si="4"/>
        <v>7.860555555555556</v>
      </c>
      <c r="BH7" s="21"/>
      <c r="BI7" s="21"/>
      <c r="BJ7" s="21"/>
      <c r="BK7" s="21"/>
      <c r="BL7" s="21"/>
      <c r="BM7" s="21"/>
      <c r="BN7" s="21"/>
      <c r="BO7" s="21">
        <v>1.34</v>
      </c>
      <c r="BP7" s="21">
        <v>5</v>
      </c>
      <c r="BQ7" s="21"/>
      <c r="BR7" s="19">
        <f t="shared" ref="BR7:BR45" si="5">SUM(AU7:BQ7)</f>
        <v>824.7405555555556</v>
      </c>
      <c r="BS7" s="35">
        <f t="shared" ref="BS7:BS43" si="6">AJ7-BR7</f>
        <v>2287.1710293944448</v>
      </c>
      <c r="BT7" s="39">
        <f t="shared" si="0"/>
        <v>2343.7980636000002</v>
      </c>
      <c r="BU7" s="38"/>
      <c r="BV7" s="38">
        <v>3</v>
      </c>
      <c r="BW7" s="37" t="str">
        <f t="shared" ref="BW7:BW43" si="7">IF(BV7=4,30%,IF(BV7=5,40%,IF(BV7=6,50%,IF(BV7&gt;6,1,"0"))))</f>
        <v>0</v>
      </c>
      <c r="BX7" s="39">
        <f t="shared" ref="BX7:BX43" si="8">(BT7*BW7)</f>
        <v>0</v>
      </c>
      <c r="BY7" s="39"/>
      <c r="BZ7" s="39"/>
      <c r="CA7" s="34">
        <f t="shared" ref="CA7:CA45" si="9">BT7-BU7-BX7-BY7-BZ7</f>
        <v>2343.7980636000002</v>
      </c>
      <c r="CB7" s="34" t="s">
        <v>156</v>
      </c>
      <c r="CC7" s="34">
        <f t="shared" ref="CC7:CC43" si="10">BS7+CA7</f>
        <v>4630.9690929944445</v>
      </c>
      <c r="CD7" s="43"/>
      <c r="CE7" s="44"/>
      <c r="CF7" s="44"/>
      <c r="CG7" s="40">
        <f t="shared" ref="CG7:CG45" si="11">(BS7+CA7+CD7)-CE7</f>
        <v>4630.9690929944445</v>
      </c>
      <c r="CH7" s="1"/>
      <c r="CK7" s="59">
        <f>K7+P7+X7+Y7+Z7+AA7+CA7+CD7</f>
        <v>5022.5896485500007</v>
      </c>
      <c r="CL7" s="59">
        <f>E7+AU7+AX7+AY7+BC7+BF7+BO7+BP7+750</f>
        <v>2111.21</v>
      </c>
      <c r="CM7" s="59">
        <f t="shared" ref="CM7:CM45" si="12">CK7-CL7</f>
        <v>2911.3796485500006</v>
      </c>
      <c r="CN7" s="59">
        <f t="shared" ref="CN7:CN45" si="13">TRUNC(CM7,-1)</f>
        <v>2910</v>
      </c>
      <c r="CO7" s="61">
        <f t="shared" ref="CO7:CO45" si="14">IF(AND(CN7&gt;1250,CN7&lt;2501),(CN7-1250)*2.5%,IF(AND(CN7&gt;2500,CN7&lt;3751),(CN7-2500)*10%+31.25,IF(AND(CN7&gt;3750,CN7&lt;5001),(CN7-3750)*15%+31.25+125,IF(AND(CN7&gt;5000,CN7&lt;16666.68),(CN7-5000)*20%+31.25+125+187.5,"0"))))</f>
        <v>72.25</v>
      </c>
      <c r="CQ7" s="63">
        <f t="shared" ref="CQ7:CQ45" si="15">CG7-CO7</f>
        <v>4558.7190929944445</v>
      </c>
      <c r="CS7" s="182">
        <f t="shared" ref="CS7:CS45" si="16">(AJ7-Q7)+CA7+CD7</f>
        <v>5314.2196485500008</v>
      </c>
    </row>
    <row r="8" spans="2:97" ht="23.25" x14ac:dyDescent="0.35">
      <c r="B8">
        <v>778.05050000000006</v>
      </c>
      <c r="C8">
        <v>3</v>
      </c>
      <c r="D8" s="33" t="s">
        <v>76</v>
      </c>
      <c r="E8" s="28">
        <v>470.48</v>
      </c>
      <c r="F8" s="29"/>
      <c r="G8" s="27"/>
      <c r="H8" s="27"/>
      <c r="I8" s="27"/>
      <c r="J8" s="27"/>
      <c r="K8" s="25">
        <f t="shared" si="1"/>
        <v>832.51403500000015</v>
      </c>
      <c r="L8" s="27"/>
      <c r="M8" s="31">
        <v>81</v>
      </c>
      <c r="N8" s="27"/>
      <c r="O8" s="27"/>
      <c r="P8" s="22">
        <f t="shared" si="2"/>
        <v>124.87710525000001</v>
      </c>
      <c r="Q8" s="22">
        <v>141.49</v>
      </c>
      <c r="R8" s="27"/>
      <c r="S8" s="30">
        <v>20</v>
      </c>
      <c r="T8" s="30"/>
      <c r="U8" s="30">
        <v>36.22</v>
      </c>
      <c r="V8" s="30">
        <v>38.22</v>
      </c>
      <c r="W8" s="27">
        <v>65</v>
      </c>
      <c r="X8" s="27">
        <v>27.43</v>
      </c>
      <c r="Y8" s="27">
        <v>36.357500000000002</v>
      </c>
      <c r="Z8" s="22">
        <f t="shared" si="3"/>
        <v>46.683030000000002</v>
      </c>
      <c r="AA8" s="27">
        <v>190</v>
      </c>
      <c r="AB8" s="30">
        <v>10</v>
      </c>
      <c r="AC8" s="27"/>
      <c r="AD8" s="27"/>
      <c r="AE8" s="22">
        <v>10</v>
      </c>
      <c r="AF8" s="27"/>
      <c r="AG8" s="27"/>
      <c r="AH8" s="27"/>
      <c r="AI8" s="27"/>
      <c r="AJ8" s="27">
        <f t="shared" ref="AJ8:AJ43" si="17">SUM(G8:AI8)</f>
        <v>1659.7916702500004</v>
      </c>
      <c r="AK8" s="16"/>
      <c r="AL8" s="16"/>
      <c r="AM8" s="16"/>
      <c r="AN8" s="16"/>
      <c r="AO8" s="16"/>
      <c r="AP8" s="16"/>
      <c r="AQ8" s="16"/>
      <c r="AR8" s="16"/>
      <c r="AS8" s="15">
        <v>20</v>
      </c>
      <c r="AT8" s="15">
        <v>16</v>
      </c>
      <c r="AU8" s="20">
        <v>286</v>
      </c>
      <c r="AV8" s="20"/>
      <c r="AW8" s="21">
        <v>0</v>
      </c>
      <c r="AX8" s="21"/>
      <c r="AY8" s="21"/>
      <c r="AZ8" s="21">
        <v>0.5</v>
      </c>
      <c r="BA8" s="21">
        <v>3</v>
      </c>
      <c r="BB8" s="21"/>
      <c r="BC8" s="21">
        <v>0</v>
      </c>
      <c r="BD8" s="21"/>
      <c r="BE8" s="21"/>
      <c r="BF8" s="18" t="str">
        <f t="shared" si="4"/>
        <v>0</v>
      </c>
      <c r="BG8" s="18">
        <f t="shared" si="4"/>
        <v>15.721111111111112</v>
      </c>
      <c r="BH8" s="21"/>
      <c r="BI8" s="21"/>
      <c r="BJ8" s="21"/>
      <c r="BK8" s="21"/>
      <c r="BL8" s="21"/>
      <c r="BM8" s="21"/>
      <c r="BN8" s="21"/>
      <c r="BO8" s="21">
        <v>0.69</v>
      </c>
      <c r="BP8" s="21">
        <v>3</v>
      </c>
      <c r="BQ8" s="21">
        <v>1000</v>
      </c>
      <c r="BR8" s="19">
        <f t="shared" si="5"/>
        <v>1308.911111111111</v>
      </c>
      <c r="BS8" s="35">
        <f t="shared" si="6"/>
        <v>350.88055913888934</v>
      </c>
      <c r="BT8" s="39">
        <f t="shared" si="0"/>
        <v>999.01684200000011</v>
      </c>
      <c r="BU8" s="38"/>
      <c r="BV8" s="38">
        <v>3</v>
      </c>
      <c r="BW8" s="37" t="str">
        <f t="shared" si="7"/>
        <v>0</v>
      </c>
      <c r="BX8" s="39">
        <f t="shared" si="8"/>
        <v>0</v>
      </c>
      <c r="BY8" s="39"/>
      <c r="BZ8" s="39"/>
      <c r="CA8" s="34">
        <f t="shared" si="9"/>
        <v>999.01684200000011</v>
      </c>
      <c r="CB8" s="34" t="s">
        <v>156</v>
      </c>
      <c r="CC8" s="34">
        <f t="shared" si="10"/>
        <v>1349.8974011388896</v>
      </c>
      <c r="CD8" s="43"/>
      <c r="CE8" s="44"/>
      <c r="CF8" s="44"/>
      <c r="CG8" s="40">
        <f t="shared" si="11"/>
        <v>1349.8974011388896</v>
      </c>
      <c r="CH8" s="1"/>
      <c r="CK8" s="59">
        <f t="shared" ref="CK8:CK45" si="18">K8+P8+X8+Y8+Z8+AA8+CA8+CD8</f>
        <v>2256.8785122500003</v>
      </c>
      <c r="CL8" s="59">
        <f t="shared" ref="CL8:CL45" si="19">E8+AU8+AX8+AY8+BC8+BF8+BO8+BP8+750</f>
        <v>1510.17</v>
      </c>
      <c r="CM8" s="59">
        <f t="shared" si="12"/>
        <v>746.70851225000024</v>
      </c>
      <c r="CN8" s="59">
        <f t="shared" si="13"/>
        <v>740</v>
      </c>
      <c r="CO8" s="61" t="str">
        <f t="shared" si="14"/>
        <v>0</v>
      </c>
      <c r="CQ8" s="63">
        <f t="shared" si="15"/>
        <v>1349.8974011388896</v>
      </c>
      <c r="CS8" s="182">
        <f t="shared" si="16"/>
        <v>2517.3185122500004</v>
      </c>
    </row>
    <row r="9" spans="2:97" ht="23.25" x14ac:dyDescent="0.35">
      <c r="B9">
        <v>3324.8003000000003</v>
      </c>
      <c r="C9">
        <v>4</v>
      </c>
      <c r="D9" s="33" t="s">
        <v>88</v>
      </c>
      <c r="E9" s="28">
        <v>1275.8900000000001</v>
      </c>
      <c r="F9" s="29"/>
      <c r="G9" s="27"/>
      <c r="H9" s="27"/>
      <c r="I9" s="27"/>
      <c r="J9" s="27"/>
      <c r="K9" s="25">
        <f t="shared" si="1"/>
        <v>3557.5363210000005</v>
      </c>
      <c r="L9" s="27"/>
      <c r="M9" s="31"/>
      <c r="N9" s="27"/>
      <c r="O9" s="27"/>
      <c r="P9" s="22">
        <f t="shared" si="2"/>
        <v>533.63044815000001</v>
      </c>
      <c r="Q9" s="22">
        <v>141.49</v>
      </c>
      <c r="R9" s="27"/>
      <c r="S9" s="30"/>
      <c r="T9" s="30"/>
      <c r="U9" s="30">
        <v>154.26</v>
      </c>
      <c r="V9" s="30">
        <v>172.26</v>
      </c>
      <c r="W9" s="27">
        <v>120</v>
      </c>
      <c r="X9" s="27">
        <v>87.12</v>
      </c>
      <c r="Y9" s="27">
        <v>155.36450000000002</v>
      </c>
      <c r="Z9" s="22">
        <f t="shared" si="3"/>
        <v>199.48801800000001</v>
      </c>
      <c r="AA9" s="27">
        <v>190</v>
      </c>
      <c r="AB9" s="30">
        <v>10</v>
      </c>
      <c r="AC9" s="27"/>
      <c r="AD9" s="27"/>
      <c r="AE9" s="22">
        <v>10</v>
      </c>
      <c r="AF9" s="27"/>
      <c r="AG9" s="27"/>
      <c r="AH9" s="27"/>
      <c r="AI9" s="27"/>
      <c r="AJ9" s="27">
        <f t="shared" si="17"/>
        <v>5331.1492871500004</v>
      </c>
      <c r="AK9" s="16"/>
      <c r="AL9" s="16"/>
      <c r="AM9" s="16"/>
      <c r="AN9" s="16"/>
      <c r="AO9" s="16"/>
      <c r="AP9" s="16"/>
      <c r="AQ9" s="16"/>
      <c r="AR9" s="16"/>
      <c r="AS9" s="15">
        <v>0</v>
      </c>
      <c r="AT9" s="15">
        <v>0</v>
      </c>
      <c r="AU9" s="20">
        <v>1034</v>
      </c>
      <c r="AV9" s="20"/>
      <c r="AW9" s="21">
        <v>354.93333333333339</v>
      </c>
      <c r="AX9" s="21"/>
      <c r="AY9" s="21"/>
      <c r="AZ9" s="21">
        <v>0.5</v>
      </c>
      <c r="BA9" s="21">
        <v>3</v>
      </c>
      <c r="BB9" s="21"/>
      <c r="BC9" s="21">
        <v>0</v>
      </c>
      <c r="BD9" s="21"/>
      <c r="BE9" s="21"/>
      <c r="BF9" s="18">
        <f t="shared" si="4"/>
        <v>533.63044815000001</v>
      </c>
      <c r="BG9" s="18">
        <f t="shared" si="4"/>
        <v>141.49</v>
      </c>
      <c r="BH9" s="21"/>
      <c r="BI9" s="21"/>
      <c r="BJ9" s="21"/>
      <c r="BK9" s="21"/>
      <c r="BL9" s="21"/>
      <c r="BM9" s="21"/>
      <c r="BN9" s="21"/>
      <c r="BO9" s="21">
        <v>2.33</v>
      </c>
      <c r="BP9" s="21">
        <v>5</v>
      </c>
      <c r="BQ9" s="21"/>
      <c r="BR9" s="19">
        <f t="shared" si="5"/>
        <v>2074.8837814833332</v>
      </c>
      <c r="BS9" s="35">
        <f t="shared" si="6"/>
        <v>3256.2655056666672</v>
      </c>
      <c r="BT9" s="39">
        <f t="shared" si="0"/>
        <v>4269.0435852000001</v>
      </c>
      <c r="BU9" s="38">
        <v>2135.04</v>
      </c>
      <c r="BV9" s="38">
        <v>3</v>
      </c>
      <c r="BW9" s="37" t="str">
        <f t="shared" si="7"/>
        <v>0</v>
      </c>
      <c r="BX9" s="39">
        <f t="shared" si="8"/>
        <v>0</v>
      </c>
      <c r="BY9" s="39"/>
      <c r="BZ9" s="39"/>
      <c r="CA9" s="34">
        <f t="shared" si="9"/>
        <v>2134.0035852000001</v>
      </c>
      <c r="CB9" s="34" t="s">
        <v>156</v>
      </c>
      <c r="CC9" s="34">
        <f t="shared" si="10"/>
        <v>5390.2690908666673</v>
      </c>
      <c r="CD9" s="43"/>
      <c r="CE9" s="44"/>
      <c r="CF9" s="44"/>
      <c r="CG9" s="40">
        <f t="shared" si="11"/>
        <v>5390.2690908666673</v>
      </c>
      <c r="CH9" s="1"/>
      <c r="CK9" s="59">
        <f t="shared" si="18"/>
        <v>6857.1428723500003</v>
      </c>
      <c r="CL9" s="59">
        <f t="shared" si="19"/>
        <v>3600.8504481500004</v>
      </c>
      <c r="CM9" s="59">
        <f t="shared" si="12"/>
        <v>3256.2924241999999</v>
      </c>
      <c r="CN9" s="59">
        <f t="shared" si="13"/>
        <v>3250</v>
      </c>
      <c r="CO9" s="61">
        <f t="shared" si="14"/>
        <v>106.25</v>
      </c>
      <c r="CP9" s="125">
        <f>CO9/30*20</f>
        <v>70.833333333333329</v>
      </c>
      <c r="CQ9" s="63">
        <f t="shared" si="15"/>
        <v>5284.0190908666673</v>
      </c>
      <c r="CS9" s="182">
        <f t="shared" si="16"/>
        <v>7323.6628723500007</v>
      </c>
    </row>
    <row r="10" spans="2:97" ht="23.25" x14ac:dyDescent="0.35">
      <c r="B10">
        <v>1536.4665000000002</v>
      </c>
      <c r="C10">
        <v>5</v>
      </c>
      <c r="D10" s="33" t="s">
        <v>89</v>
      </c>
      <c r="E10" s="28">
        <v>609</v>
      </c>
      <c r="F10" s="29"/>
      <c r="G10" s="27"/>
      <c r="H10" s="27"/>
      <c r="I10" s="27"/>
      <c r="J10" s="27"/>
      <c r="K10" s="25">
        <f t="shared" si="1"/>
        <v>1644.0191550000004</v>
      </c>
      <c r="L10" s="27"/>
      <c r="M10" s="31"/>
      <c r="N10" s="27"/>
      <c r="O10" s="27"/>
      <c r="P10" s="22">
        <f t="shared" si="2"/>
        <v>246.60287325000004</v>
      </c>
      <c r="Q10" s="22">
        <v>141.49</v>
      </c>
      <c r="R10" s="27"/>
      <c r="S10" s="30"/>
      <c r="T10" s="30"/>
      <c r="U10" s="30">
        <v>70.73</v>
      </c>
      <c r="V10" s="30">
        <v>78.94</v>
      </c>
      <c r="W10" s="27">
        <v>94.69</v>
      </c>
      <c r="X10" s="27">
        <v>40.26</v>
      </c>
      <c r="Y10" s="27">
        <v>71.797499999999999</v>
      </c>
      <c r="Z10" s="22">
        <f t="shared" si="3"/>
        <v>92.187990000000013</v>
      </c>
      <c r="AA10" s="27">
        <v>190</v>
      </c>
      <c r="AB10" s="30">
        <v>10</v>
      </c>
      <c r="AC10" s="27"/>
      <c r="AD10" s="27"/>
      <c r="AE10" s="22">
        <v>10</v>
      </c>
      <c r="AF10" s="27"/>
      <c r="AG10" s="27"/>
      <c r="AH10" s="27"/>
      <c r="AI10" s="27"/>
      <c r="AJ10" s="27">
        <f t="shared" si="17"/>
        <v>2690.7175182500009</v>
      </c>
      <c r="AK10" s="16"/>
      <c r="AL10" s="16"/>
      <c r="AM10" s="16"/>
      <c r="AN10" s="16"/>
      <c r="AO10" s="16"/>
      <c r="AP10" s="16"/>
      <c r="AQ10" s="16"/>
      <c r="AR10" s="16"/>
      <c r="AS10" s="15">
        <v>15</v>
      </c>
      <c r="AT10" s="15">
        <v>4</v>
      </c>
      <c r="AU10" s="20">
        <v>528</v>
      </c>
      <c r="AV10" s="20"/>
      <c r="AW10" s="21">
        <v>60.166666666666664</v>
      </c>
      <c r="AX10" s="21"/>
      <c r="AY10" s="21"/>
      <c r="AZ10" s="21">
        <v>0.5</v>
      </c>
      <c r="BA10" s="21">
        <v>3</v>
      </c>
      <c r="BB10" s="21"/>
      <c r="BC10" s="21">
        <v>0</v>
      </c>
      <c r="BD10" s="21"/>
      <c r="BE10" s="21"/>
      <c r="BF10" s="18">
        <f t="shared" si="4"/>
        <v>41.100478875000007</v>
      </c>
      <c r="BG10" s="18">
        <f t="shared" si="4"/>
        <v>110.04777777777778</v>
      </c>
      <c r="BH10" s="21"/>
      <c r="BI10" s="21"/>
      <c r="BJ10" s="21"/>
      <c r="BK10" s="21"/>
      <c r="BL10" s="21"/>
      <c r="BM10" s="21"/>
      <c r="BN10" s="21"/>
      <c r="BO10" s="21">
        <v>1.1499999999999999</v>
      </c>
      <c r="BP10" s="21">
        <v>3</v>
      </c>
      <c r="BQ10" s="21"/>
      <c r="BR10" s="19">
        <f t="shared" si="5"/>
        <v>746.96492331944444</v>
      </c>
      <c r="BS10" s="35">
        <f t="shared" si="6"/>
        <v>1943.7525949305564</v>
      </c>
      <c r="BT10" s="39">
        <f t="shared" si="0"/>
        <v>1972.8229860000004</v>
      </c>
      <c r="BU10" s="38"/>
      <c r="BV10" s="38">
        <v>3</v>
      </c>
      <c r="BW10" s="37" t="str">
        <f t="shared" si="7"/>
        <v>0</v>
      </c>
      <c r="BX10" s="39">
        <f t="shared" si="8"/>
        <v>0</v>
      </c>
      <c r="BY10" s="39"/>
      <c r="BZ10" s="39">
        <v>629.34</v>
      </c>
      <c r="CA10" s="34">
        <f t="shared" si="9"/>
        <v>1343.4829860000004</v>
      </c>
      <c r="CB10" s="34" t="s">
        <v>156</v>
      </c>
      <c r="CC10" s="34">
        <f t="shared" si="10"/>
        <v>3287.2355809305568</v>
      </c>
      <c r="CD10" s="43"/>
      <c r="CE10" s="44"/>
      <c r="CF10" s="44"/>
      <c r="CG10" s="40">
        <f t="shared" si="11"/>
        <v>3287.2355809305568</v>
      </c>
      <c r="CH10" s="1"/>
      <c r="CK10" s="59">
        <f t="shared" si="18"/>
        <v>3628.350504250001</v>
      </c>
      <c r="CL10" s="59">
        <f t="shared" si="19"/>
        <v>1932.250478875</v>
      </c>
      <c r="CM10" s="59">
        <f t="shared" si="12"/>
        <v>1696.100025375001</v>
      </c>
      <c r="CN10" s="59">
        <f t="shared" si="13"/>
        <v>1690</v>
      </c>
      <c r="CO10" s="61">
        <f t="shared" si="14"/>
        <v>11</v>
      </c>
      <c r="CQ10" s="63">
        <f t="shared" si="15"/>
        <v>3276.2355809305568</v>
      </c>
      <c r="CS10" s="182">
        <f t="shared" si="16"/>
        <v>3892.7105042500011</v>
      </c>
    </row>
    <row r="11" spans="2:97" ht="23.25" x14ac:dyDescent="0.35">
      <c r="B11">
        <v>1936.7855999999999</v>
      </c>
      <c r="C11">
        <v>6</v>
      </c>
      <c r="D11" s="33" t="s">
        <v>90</v>
      </c>
      <c r="E11" s="28">
        <v>646.03</v>
      </c>
      <c r="F11" s="29"/>
      <c r="G11" s="27"/>
      <c r="H11" s="27"/>
      <c r="I11" s="27"/>
      <c r="J11" s="27"/>
      <c r="K11" s="25">
        <f t="shared" si="1"/>
        <v>2072.360592</v>
      </c>
      <c r="L11" s="27"/>
      <c r="M11" s="31"/>
      <c r="N11" s="27"/>
      <c r="O11" s="27"/>
      <c r="P11" s="22">
        <f t="shared" si="2"/>
        <v>310.8540888</v>
      </c>
      <c r="Q11" s="22">
        <v>141.49</v>
      </c>
      <c r="R11" s="27"/>
      <c r="S11" s="30"/>
      <c r="T11" s="30"/>
      <c r="U11" s="30">
        <v>89.99</v>
      </c>
      <c r="V11" s="30">
        <v>100.44</v>
      </c>
      <c r="W11" s="27">
        <v>119.89</v>
      </c>
      <c r="X11" s="27">
        <v>50.75</v>
      </c>
      <c r="Y11" s="27">
        <v>90.504000000000005</v>
      </c>
      <c r="Z11" s="22">
        <f t="shared" si="3"/>
        <v>116.20713599999999</v>
      </c>
      <c r="AA11" s="27">
        <v>190</v>
      </c>
      <c r="AB11" s="30">
        <v>10</v>
      </c>
      <c r="AC11" s="27"/>
      <c r="AD11" s="27"/>
      <c r="AE11" s="22">
        <v>10</v>
      </c>
      <c r="AF11" s="27"/>
      <c r="AG11" s="27"/>
      <c r="AH11" s="27"/>
      <c r="AI11" s="27"/>
      <c r="AJ11" s="27">
        <f t="shared" si="17"/>
        <v>3302.4858167999992</v>
      </c>
      <c r="AK11" s="16"/>
      <c r="AL11" s="16"/>
      <c r="AM11" s="16"/>
      <c r="AN11" s="16"/>
      <c r="AO11" s="16"/>
      <c r="AP11" s="16"/>
      <c r="AQ11" s="16"/>
      <c r="AR11" s="16"/>
      <c r="AS11" s="15">
        <v>22</v>
      </c>
      <c r="AT11" s="15">
        <v>10</v>
      </c>
      <c r="AU11" s="20">
        <v>671</v>
      </c>
      <c r="AV11" s="20"/>
      <c r="AW11" s="21">
        <v>115.44</v>
      </c>
      <c r="AX11" s="21"/>
      <c r="AY11" s="21"/>
      <c r="AZ11" s="21">
        <v>0.5</v>
      </c>
      <c r="BA11" s="21">
        <v>3</v>
      </c>
      <c r="BB11" s="21"/>
      <c r="BC11" s="21">
        <v>0</v>
      </c>
      <c r="BD11" s="21"/>
      <c r="BE11" s="21"/>
      <c r="BF11" s="18" t="str">
        <f t="shared" si="4"/>
        <v>0</v>
      </c>
      <c r="BG11" s="18">
        <f t="shared" si="4"/>
        <v>62.884444444444448</v>
      </c>
      <c r="BH11" s="21"/>
      <c r="BI11" s="21"/>
      <c r="BJ11" s="21"/>
      <c r="BK11" s="21"/>
      <c r="BL11" s="21"/>
      <c r="BM11" s="21"/>
      <c r="BN11" s="21"/>
      <c r="BO11" s="21">
        <v>1.43</v>
      </c>
      <c r="BP11" s="21">
        <v>5</v>
      </c>
      <c r="BQ11" s="21"/>
      <c r="BR11" s="19">
        <f t="shared" si="5"/>
        <v>859.2544444444444</v>
      </c>
      <c r="BS11" s="35">
        <f t="shared" si="6"/>
        <v>2443.2313723555549</v>
      </c>
      <c r="BT11" s="39">
        <f t="shared" si="0"/>
        <v>2486.8327104</v>
      </c>
      <c r="BU11" s="38"/>
      <c r="BV11" s="38">
        <v>3</v>
      </c>
      <c r="BW11" s="37" t="str">
        <f t="shared" si="7"/>
        <v>0</v>
      </c>
      <c r="BX11" s="39">
        <f t="shared" si="8"/>
        <v>0</v>
      </c>
      <c r="BY11" s="39"/>
      <c r="BZ11" s="39"/>
      <c r="CA11" s="34">
        <f t="shared" si="9"/>
        <v>2486.8327104</v>
      </c>
      <c r="CB11" s="34" t="s">
        <v>156</v>
      </c>
      <c r="CC11" s="34">
        <f t="shared" si="10"/>
        <v>4930.0640827555544</v>
      </c>
      <c r="CD11" s="43"/>
      <c r="CE11" s="44"/>
      <c r="CF11" s="44"/>
      <c r="CG11" s="40">
        <f t="shared" si="11"/>
        <v>4930.0640827555544</v>
      </c>
      <c r="CH11" s="1"/>
      <c r="CK11" s="59">
        <f t="shared" si="18"/>
        <v>5317.5085271999997</v>
      </c>
      <c r="CL11" s="59">
        <f t="shared" si="19"/>
        <v>2073.46</v>
      </c>
      <c r="CM11" s="59">
        <f t="shared" si="12"/>
        <v>3244.0485271999996</v>
      </c>
      <c r="CN11" s="59">
        <f t="shared" si="13"/>
        <v>3240</v>
      </c>
      <c r="CO11" s="61">
        <f t="shared" si="14"/>
        <v>105.25</v>
      </c>
      <c r="CQ11" s="63">
        <f t="shared" si="15"/>
        <v>4824.8140827555544</v>
      </c>
      <c r="CS11" s="182">
        <f t="shared" si="16"/>
        <v>5647.8285271999994</v>
      </c>
    </row>
    <row r="12" spans="2:97" ht="23.25" x14ac:dyDescent="0.35">
      <c r="B12">
        <v>1852.0523000000003</v>
      </c>
      <c r="C12">
        <v>7</v>
      </c>
      <c r="D12" s="33" t="s">
        <v>91</v>
      </c>
      <c r="E12" s="28">
        <v>703.74</v>
      </c>
      <c r="F12" s="29"/>
      <c r="G12" s="27"/>
      <c r="H12" s="27"/>
      <c r="I12" s="27"/>
      <c r="J12" s="27"/>
      <c r="K12" s="25">
        <f t="shared" si="1"/>
        <v>1981.6959610000004</v>
      </c>
      <c r="L12" s="27"/>
      <c r="M12" s="31"/>
      <c r="N12" s="27"/>
      <c r="O12" s="27"/>
      <c r="P12" s="22">
        <f t="shared" si="2"/>
        <v>297.25439415000005</v>
      </c>
      <c r="Q12" s="22">
        <v>141.49</v>
      </c>
      <c r="R12" s="27"/>
      <c r="S12" s="30"/>
      <c r="T12" s="30"/>
      <c r="U12" s="30">
        <v>79.61</v>
      </c>
      <c r="V12" s="30">
        <v>89.13</v>
      </c>
      <c r="W12" s="27">
        <v>107.16</v>
      </c>
      <c r="X12" s="27">
        <v>48.52</v>
      </c>
      <c r="Y12" s="27">
        <v>86.544500000000014</v>
      </c>
      <c r="Z12" s="22">
        <f t="shared" si="3"/>
        <v>111.12313800000001</v>
      </c>
      <c r="AA12" s="27">
        <v>190</v>
      </c>
      <c r="AB12" s="30">
        <v>10</v>
      </c>
      <c r="AC12" s="27"/>
      <c r="AD12" s="27"/>
      <c r="AE12" s="22">
        <v>10</v>
      </c>
      <c r="AF12" s="27"/>
      <c r="AG12" s="27"/>
      <c r="AH12" s="27"/>
      <c r="AI12" s="27"/>
      <c r="AJ12" s="27">
        <f t="shared" si="17"/>
        <v>3152.5279931499999</v>
      </c>
      <c r="AK12" s="16"/>
      <c r="AL12" s="16"/>
      <c r="AM12" s="16"/>
      <c r="AN12" s="16"/>
      <c r="AO12" s="16"/>
      <c r="AP12" s="16"/>
      <c r="AQ12" s="16"/>
      <c r="AR12" s="16"/>
      <c r="AS12" s="15">
        <v>18</v>
      </c>
      <c r="AT12" s="15">
        <v>16</v>
      </c>
      <c r="AU12" s="20">
        <v>649</v>
      </c>
      <c r="AV12" s="20"/>
      <c r="AW12" s="21">
        <v>143.33333333333334</v>
      </c>
      <c r="AX12" s="21"/>
      <c r="AY12" s="21"/>
      <c r="AZ12" s="21">
        <v>0.5</v>
      </c>
      <c r="BA12" s="21">
        <v>3</v>
      </c>
      <c r="BB12" s="21"/>
      <c r="BC12" s="21">
        <v>0</v>
      </c>
      <c r="BD12" s="21"/>
      <c r="BE12" s="21"/>
      <c r="BF12" s="18" t="str">
        <f t="shared" si="4"/>
        <v>0</v>
      </c>
      <c r="BG12" s="18">
        <f t="shared" si="4"/>
        <v>15.721111111111112</v>
      </c>
      <c r="BH12" s="21"/>
      <c r="BI12" s="21"/>
      <c r="BJ12" s="21"/>
      <c r="BK12" s="21"/>
      <c r="BL12" s="21"/>
      <c r="BM12" s="21"/>
      <c r="BN12" s="21"/>
      <c r="BO12" s="21">
        <v>1.36</v>
      </c>
      <c r="BP12" s="21">
        <v>5</v>
      </c>
      <c r="BQ12" s="21"/>
      <c r="BR12" s="19">
        <f t="shared" si="5"/>
        <v>817.91444444444448</v>
      </c>
      <c r="BS12" s="35">
        <f t="shared" si="6"/>
        <v>2334.6135487055553</v>
      </c>
      <c r="BT12" s="39">
        <f t="shared" si="0"/>
        <v>2378.0351532000004</v>
      </c>
      <c r="BU12" s="38"/>
      <c r="BV12" s="38">
        <v>3</v>
      </c>
      <c r="BW12" s="37" t="str">
        <f t="shared" si="7"/>
        <v>0</v>
      </c>
      <c r="BX12" s="39">
        <f t="shared" si="8"/>
        <v>0</v>
      </c>
      <c r="BY12" s="39"/>
      <c r="BZ12" s="39"/>
      <c r="CA12" s="34">
        <f t="shared" si="9"/>
        <v>2378.0351532000004</v>
      </c>
      <c r="CB12" s="34" t="s">
        <v>156</v>
      </c>
      <c r="CC12" s="34">
        <f t="shared" si="10"/>
        <v>4712.6487019055558</v>
      </c>
      <c r="CD12" s="43"/>
      <c r="CE12" s="44"/>
      <c r="CF12" s="44"/>
      <c r="CG12" s="40">
        <f t="shared" si="11"/>
        <v>4712.6487019055558</v>
      </c>
      <c r="CH12" s="1"/>
      <c r="CK12" s="59">
        <f t="shared" si="18"/>
        <v>5093.17314635</v>
      </c>
      <c r="CL12" s="59">
        <f t="shared" si="19"/>
        <v>2109.1</v>
      </c>
      <c r="CM12" s="59">
        <f t="shared" si="12"/>
        <v>2984.0731463500001</v>
      </c>
      <c r="CN12" s="59">
        <f t="shared" si="13"/>
        <v>2980</v>
      </c>
      <c r="CO12" s="61">
        <f t="shared" si="14"/>
        <v>79.25</v>
      </c>
      <c r="CQ12" s="63">
        <f t="shared" si="15"/>
        <v>4633.3987019055558</v>
      </c>
      <c r="CS12" s="182">
        <f t="shared" si="16"/>
        <v>5389.0731463500006</v>
      </c>
    </row>
    <row r="13" spans="2:97" ht="23.25" x14ac:dyDescent="0.35">
      <c r="B13">
        <v>1850.6827000000001</v>
      </c>
      <c r="C13">
        <v>8</v>
      </c>
      <c r="D13" s="33" t="s">
        <v>92</v>
      </c>
      <c r="E13" s="28">
        <v>683.06</v>
      </c>
      <c r="F13" s="29"/>
      <c r="G13" s="27"/>
      <c r="H13" s="27"/>
      <c r="I13" s="27"/>
      <c r="J13" s="27"/>
      <c r="K13" s="25">
        <f t="shared" si="1"/>
        <v>1980.2304890000003</v>
      </c>
      <c r="L13" s="27"/>
      <c r="M13" s="31"/>
      <c r="N13" s="27"/>
      <c r="O13" s="27"/>
      <c r="P13" s="22">
        <f t="shared" si="2"/>
        <v>297.03457335000002</v>
      </c>
      <c r="Q13" s="22">
        <v>141.49</v>
      </c>
      <c r="R13" s="27"/>
      <c r="S13" s="30"/>
      <c r="T13" s="30"/>
      <c r="U13" s="30">
        <v>79.81</v>
      </c>
      <c r="V13" s="30">
        <v>89.11</v>
      </c>
      <c r="W13" s="27">
        <v>106.96</v>
      </c>
      <c r="X13" s="27">
        <v>48.49</v>
      </c>
      <c r="Y13" s="27">
        <v>86.480500000000006</v>
      </c>
      <c r="Z13" s="22">
        <f t="shared" si="3"/>
        <v>111.04096199999999</v>
      </c>
      <c r="AA13" s="27">
        <v>190</v>
      </c>
      <c r="AB13" s="30">
        <v>10</v>
      </c>
      <c r="AC13" s="27"/>
      <c r="AD13" s="27"/>
      <c r="AE13" s="22">
        <v>10</v>
      </c>
      <c r="AF13" s="27"/>
      <c r="AG13" s="27"/>
      <c r="AH13" s="27">
        <v>5.5</v>
      </c>
      <c r="AI13" s="27"/>
      <c r="AJ13" s="27">
        <f t="shared" si="17"/>
        <v>3156.1465243500002</v>
      </c>
      <c r="AK13" s="16"/>
      <c r="AL13" s="16"/>
      <c r="AM13" s="16"/>
      <c r="AN13" s="16"/>
      <c r="AO13" s="16"/>
      <c r="AP13" s="16"/>
      <c r="AQ13" s="16"/>
      <c r="AR13" s="16"/>
      <c r="AS13" s="15">
        <v>31</v>
      </c>
      <c r="AT13" s="15">
        <v>31</v>
      </c>
      <c r="AU13" s="20">
        <v>649</v>
      </c>
      <c r="AV13" s="20"/>
      <c r="AW13" s="21">
        <v>112.59166666666665</v>
      </c>
      <c r="AX13" s="21"/>
      <c r="AY13" s="21"/>
      <c r="AZ13" s="21">
        <v>0.5</v>
      </c>
      <c r="BA13" s="21">
        <v>3</v>
      </c>
      <c r="BB13" s="21"/>
      <c r="BC13" s="21">
        <v>0</v>
      </c>
      <c r="BD13" s="21"/>
      <c r="BE13" s="21"/>
      <c r="BF13" s="18" t="str">
        <f t="shared" si="4"/>
        <v>0</v>
      </c>
      <c r="BG13" s="18" t="str">
        <f t="shared" si="4"/>
        <v>0</v>
      </c>
      <c r="BH13" s="21"/>
      <c r="BI13" s="21"/>
      <c r="BJ13" s="21"/>
      <c r="BK13" s="21"/>
      <c r="BL13" s="21"/>
      <c r="BM13" s="21"/>
      <c r="BN13" s="21"/>
      <c r="BO13" s="21">
        <v>1.36</v>
      </c>
      <c r="BP13" s="21">
        <v>3</v>
      </c>
      <c r="BQ13" s="21"/>
      <c r="BR13" s="19">
        <f t="shared" si="5"/>
        <v>769.45166666666671</v>
      </c>
      <c r="BS13" s="35">
        <f t="shared" si="6"/>
        <v>2386.6948576833333</v>
      </c>
      <c r="BT13" s="39">
        <f t="shared" si="0"/>
        <v>2376.2765868000001</v>
      </c>
      <c r="BU13" s="38"/>
      <c r="BV13" s="38">
        <v>3</v>
      </c>
      <c r="BW13" s="37" t="str">
        <f t="shared" si="7"/>
        <v>0</v>
      </c>
      <c r="BX13" s="39">
        <f t="shared" si="8"/>
        <v>0</v>
      </c>
      <c r="BY13" s="39"/>
      <c r="BZ13" s="39"/>
      <c r="CA13" s="34">
        <f t="shared" si="9"/>
        <v>2376.2765868000001</v>
      </c>
      <c r="CB13" s="34" t="s">
        <v>156</v>
      </c>
      <c r="CC13" s="34">
        <f t="shared" si="10"/>
        <v>4762.9714444833335</v>
      </c>
      <c r="CD13" s="43"/>
      <c r="CE13" s="44"/>
      <c r="CF13" s="44"/>
      <c r="CG13" s="40">
        <f t="shared" si="11"/>
        <v>4762.9714444833335</v>
      </c>
      <c r="CH13" s="1"/>
      <c r="CK13" s="59">
        <f t="shared" si="18"/>
        <v>5089.5531111500004</v>
      </c>
      <c r="CL13" s="59">
        <f t="shared" si="19"/>
        <v>2086.42</v>
      </c>
      <c r="CM13" s="59">
        <f t="shared" si="12"/>
        <v>3003.1331111500003</v>
      </c>
      <c r="CN13" s="59">
        <f t="shared" si="13"/>
        <v>3000</v>
      </c>
      <c r="CO13" s="61">
        <f t="shared" si="14"/>
        <v>81.25</v>
      </c>
      <c r="CQ13" s="63">
        <f t="shared" si="15"/>
        <v>4681.7214444833335</v>
      </c>
      <c r="CS13" s="182">
        <f t="shared" si="16"/>
        <v>5390.9331111499996</v>
      </c>
    </row>
    <row r="14" spans="2:97" ht="23.25" x14ac:dyDescent="0.35">
      <c r="B14">
        <v>1759.8397000000002</v>
      </c>
      <c r="C14">
        <v>9</v>
      </c>
      <c r="D14" s="33" t="s">
        <v>77</v>
      </c>
      <c r="E14" s="28">
        <v>650.36</v>
      </c>
      <c r="F14" s="29"/>
      <c r="G14" s="27"/>
      <c r="H14" s="27"/>
      <c r="I14" s="27"/>
      <c r="J14" s="27"/>
      <c r="K14" s="25">
        <f t="shared" si="1"/>
        <v>1883.0284790000003</v>
      </c>
      <c r="L14" s="27"/>
      <c r="M14" s="31"/>
      <c r="N14" s="27"/>
      <c r="O14" s="27"/>
      <c r="P14" s="22">
        <f t="shared" si="2"/>
        <v>282.45427185000005</v>
      </c>
      <c r="Q14" s="22">
        <v>141.49</v>
      </c>
      <c r="R14" s="27"/>
      <c r="S14" s="30"/>
      <c r="T14" s="30"/>
      <c r="U14" s="30">
        <v>75.92</v>
      </c>
      <c r="V14" s="30">
        <v>84.75</v>
      </c>
      <c r="W14" s="27">
        <v>101.7</v>
      </c>
      <c r="X14" s="27">
        <v>46.11</v>
      </c>
      <c r="Y14" s="27">
        <v>82.235500000000002</v>
      </c>
      <c r="Z14" s="22">
        <f t="shared" si="3"/>
        <v>105.59038200000001</v>
      </c>
      <c r="AA14" s="27">
        <v>190</v>
      </c>
      <c r="AB14" s="30">
        <v>10</v>
      </c>
      <c r="AC14" s="27"/>
      <c r="AD14" s="27"/>
      <c r="AE14" s="22">
        <v>10</v>
      </c>
      <c r="AF14" s="27"/>
      <c r="AG14" s="27"/>
      <c r="AH14" s="27">
        <v>5.5</v>
      </c>
      <c r="AI14" s="27"/>
      <c r="AJ14" s="27">
        <f t="shared" si="17"/>
        <v>3018.7786328500001</v>
      </c>
      <c r="AK14" s="16"/>
      <c r="AL14" s="16"/>
      <c r="AM14" s="16"/>
      <c r="AN14" s="16"/>
      <c r="AO14" s="16"/>
      <c r="AP14" s="16"/>
      <c r="AQ14" s="16"/>
      <c r="AR14" s="16"/>
      <c r="AS14" s="15">
        <v>31</v>
      </c>
      <c r="AT14" s="15">
        <v>31</v>
      </c>
      <c r="AU14" s="20">
        <v>627</v>
      </c>
      <c r="AV14" s="20"/>
      <c r="AW14" s="21">
        <v>131.30799999999994</v>
      </c>
      <c r="AX14" s="21">
        <v>4.62</v>
      </c>
      <c r="AY14" s="21"/>
      <c r="AZ14" s="21">
        <v>0.5</v>
      </c>
      <c r="BA14" s="21">
        <v>3</v>
      </c>
      <c r="BB14" s="21"/>
      <c r="BC14" s="21">
        <v>0</v>
      </c>
      <c r="BD14" s="21"/>
      <c r="BE14" s="21"/>
      <c r="BF14" s="18" t="str">
        <f t="shared" si="4"/>
        <v>0</v>
      </c>
      <c r="BG14" s="18" t="str">
        <f t="shared" si="4"/>
        <v>0</v>
      </c>
      <c r="BH14" s="21"/>
      <c r="BI14" s="21"/>
      <c r="BJ14" s="21"/>
      <c r="BK14" s="21"/>
      <c r="BL14" s="21"/>
      <c r="BM14" s="21"/>
      <c r="BN14" s="21"/>
      <c r="BO14" s="21">
        <v>1.3</v>
      </c>
      <c r="BP14" s="21">
        <v>3</v>
      </c>
      <c r="BQ14" s="21"/>
      <c r="BR14" s="19">
        <f t="shared" si="5"/>
        <v>770.72799999999995</v>
      </c>
      <c r="BS14" s="35">
        <f t="shared" si="6"/>
        <v>2248.0506328500001</v>
      </c>
      <c r="BT14" s="39">
        <f t="shared" si="0"/>
        <v>2259.6341748000004</v>
      </c>
      <c r="BU14" s="38"/>
      <c r="BV14" s="38">
        <v>3</v>
      </c>
      <c r="BW14" s="37" t="str">
        <f t="shared" si="7"/>
        <v>0</v>
      </c>
      <c r="BX14" s="39">
        <f t="shared" si="8"/>
        <v>0</v>
      </c>
      <c r="BY14" s="39"/>
      <c r="BZ14" s="39"/>
      <c r="CA14" s="34">
        <f t="shared" si="9"/>
        <v>2259.6341748000004</v>
      </c>
      <c r="CB14" s="34" t="s">
        <v>156</v>
      </c>
      <c r="CC14" s="34">
        <f t="shared" si="10"/>
        <v>4507.6848076500009</v>
      </c>
      <c r="CD14" s="43"/>
      <c r="CE14" s="44"/>
      <c r="CF14" s="44"/>
      <c r="CG14" s="40">
        <f t="shared" si="11"/>
        <v>4507.6848076500009</v>
      </c>
      <c r="CH14" s="1"/>
      <c r="CK14" s="59">
        <f t="shared" si="18"/>
        <v>4849.0528076500013</v>
      </c>
      <c r="CL14" s="59">
        <f t="shared" si="19"/>
        <v>2036.28</v>
      </c>
      <c r="CM14" s="59">
        <f t="shared" si="12"/>
        <v>2812.7728076500016</v>
      </c>
      <c r="CN14" s="59">
        <f t="shared" si="13"/>
        <v>2810</v>
      </c>
      <c r="CO14" s="61">
        <f t="shared" si="14"/>
        <v>62.25</v>
      </c>
      <c r="CQ14" s="63">
        <f t="shared" si="15"/>
        <v>4445.4348076500009</v>
      </c>
      <c r="CS14" s="182">
        <f t="shared" si="16"/>
        <v>5136.9228076500003</v>
      </c>
    </row>
    <row r="15" spans="2:97" ht="23.25" x14ac:dyDescent="0.35">
      <c r="B15">
        <v>1647.7679000000001</v>
      </c>
      <c r="C15">
        <v>10</v>
      </c>
      <c r="D15" s="33" t="s">
        <v>93</v>
      </c>
      <c r="E15" s="28">
        <v>648.22</v>
      </c>
      <c r="F15" s="29"/>
      <c r="G15" s="27"/>
      <c r="H15" s="27"/>
      <c r="I15" s="27"/>
      <c r="J15" s="27"/>
      <c r="K15" s="25">
        <f t="shared" si="1"/>
        <v>1763.1116530000002</v>
      </c>
      <c r="L15" s="27"/>
      <c r="M15" s="31"/>
      <c r="N15" s="27"/>
      <c r="O15" s="27"/>
      <c r="P15" s="22">
        <f t="shared" si="2"/>
        <v>264.46674795000001</v>
      </c>
      <c r="Q15" s="22">
        <v>141.49</v>
      </c>
      <c r="R15" s="27"/>
      <c r="S15" s="30"/>
      <c r="T15" s="30"/>
      <c r="U15" s="30">
        <v>76.45</v>
      </c>
      <c r="V15" s="30">
        <v>85.35</v>
      </c>
      <c r="W15" s="27">
        <v>101.93</v>
      </c>
      <c r="X15" s="27">
        <v>43.17</v>
      </c>
      <c r="Y15" s="27">
        <v>76.998500000000007</v>
      </c>
      <c r="Z15" s="22">
        <f t="shared" si="3"/>
        <v>98.866073999999998</v>
      </c>
      <c r="AA15" s="27">
        <v>200</v>
      </c>
      <c r="AB15" s="30">
        <v>10</v>
      </c>
      <c r="AC15" s="27"/>
      <c r="AD15" s="27"/>
      <c r="AE15" s="22">
        <v>10</v>
      </c>
      <c r="AF15" s="27"/>
      <c r="AG15" s="27"/>
      <c r="AH15" s="27">
        <v>5.5</v>
      </c>
      <c r="AI15" s="27"/>
      <c r="AJ15" s="27">
        <f t="shared" si="17"/>
        <v>2877.3329749499999</v>
      </c>
      <c r="AK15" s="16"/>
      <c r="AL15" s="16"/>
      <c r="AM15" s="16"/>
      <c r="AN15" s="16"/>
      <c r="AO15" s="16"/>
      <c r="AP15" s="16"/>
      <c r="AQ15" s="16"/>
      <c r="AR15" s="16"/>
      <c r="AS15" s="15">
        <v>31</v>
      </c>
      <c r="AT15" s="15">
        <v>31</v>
      </c>
      <c r="AU15" s="20">
        <v>583</v>
      </c>
      <c r="AV15" s="20"/>
      <c r="AW15" s="21">
        <v>111.33333333333333</v>
      </c>
      <c r="AX15" s="21"/>
      <c r="AY15" s="21"/>
      <c r="AZ15" s="21">
        <v>0.5</v>
      </c>
      <c r="BA15" s="21">
        <v>3</v>
      </c>
      <c r="BB15" s="21"/>
      <c r="BC15" s="21">
        <v>0</v>
      </c>
      <c r="BD15" s="21"/>
      <c r="BE15" s="21"/>
      <c r="BF15" s="18" t="str">
        <f t="shared" si="4"/>
        <v>0</v>
      </c>
      <c r="BG15" s="18" t="str">
        <f t="shared" si="4"/>
        <v>0</v>
      </c>
      <c r="BH15" s="21"/>
      <c r="BI15" s="21"/>
      <c r="BJ15" s="21"/>
      <c r="BK15" s="21"/>
      <c r="BL15" s="21"/>
      <c r="BM15" s="21"/>
      <c r="BN15" s="21"/>
      <c r="BO15" s="21">
        <v>1.24</v>
      </c>
      <c r="BP15" s="21">
        <v>3</v>
      </c>
      <c r="BQ15" s="21"/>
      <c r="BR15" s="19">
        <f t="shared" si="5"/>
        <v>702.07333333333338</v>
      </c>
      <c r="BS15" s="35">
        <f t="shared" si="6"/>
        <v>2175.2596416166666</v>
      </c>
      <c r="BT15" s="39">
        <f t="shared" si="0"/>
        <v>2115.7339836000001</v>
      </c>
      <c r="BU15" s="38"/>
      <c r="BV15" s="38">
        <v>3</v>
      </c>
      <c r="BW15" s="37" t="str">
        <f t="shared" si="7"/>
        <v>0</v>
      </c>
      <c r="BX15" s="39">
        <f t="shared" si="8"/>
        <v>0</v>
      </c>
      <c r="BY15" s="39"/>
      <c r="BZ15" s="39">
        <v>412.64</v>
      </c>
      <c r="CA15" s="34">
        <f t="shared" si="9"/>
        <v>1703.0939836000002</v>
      </c>
      <c r="CB15" s="34" t="s">
        <v>156</v>
      </c>
      <c r="CC15" s="34">
        <f t="shared" si="10"/>
        <v>3878.3536252166668</v>
      </c>
      <c r="CD15" s="43"/>
      <c r="CE15" s="44"/>
      <c r="CF15" s="44"/>
      <c r="CG15" s="40">
        <f t="shared" si="11"/>
        <v>3878.3536252166668</v>
      </c>
      <c r="CH15" s="1"/>
      <c r="CK15" s="59">
        <f t="shared" si="18"/>
        <v>4149.7069585500012</v>
      </c>
      <c r="CL15" s="59">
        <f t="shared" si="19"/>
        <v>1985.46</v>
      </c>
      <c r="CM15" s="59">
        <f t="shared" si="12"/>
        <v>2164.2469585500012</v>
      </c>
      <c r="CN15" s="59">
        <f t="shared" si="13"/>
        <v>2160</v>
      </c>
      <c r="CO15" s="61">
        <f t="shared" si="14"/>
        <v>22.75</v>
      </c>
      <c r="CQ15" s="63">
        <f t="shared" si="15"/>
        <v>3855.6036252166668</v>
      </c>
      <c r="CS15" s="182">
        <f t="shared" si="16"/>
        <v>4438.9369585500008</v>
      </c>
    </row>
    <row r="16" spans="2:97" ht="23.25" x14ac:dyDescent="0.35">
      <c r="B16">
        <v>675.23419999999999</v>
      </c>
      <c r="C16">
        <v>12</v>
      </c>
      <c r="D16" s="33" t="s">
        <v>94</v>
      </c>
      <c r="E16" s="28">
        <v>368.01</v>
      </c>
      <c r="F16" s="29"/>
      <c r="G16" s="27"/>
      <c r="H16" s="27"/>
      <c r="I16" s="27"/>
      <c r="J16" s="27"/>
      <c r="K16" s="25">
        <f t="shared" si="1"/>
        <v>722.50059399999998</v>
      </c>
      <c r="L16" s="27"/>
      <c r="M16" s="31"/>
      <c r="N16" s="27"/>
      <c r="O16" s="27"/>
      <c r="P16" s="22">
        <f t="shared" si="2"/>
        <v>108.3750891</v>
      </c>
      <c r="Q16" s="22">
        <v>141.49</v>
      </c>
      <c r="R16" s="27"/>
      <c r="S16" s="30"/>
      <c r="T16" s="30"/>
      <c r="U16" s="30">
        <v>29.87</v>
      </c>
      <c r="V16" s="30">
        <v>33.520000000000003</v>
      </c>
      <c r="W16" s="27">
        <v>65</v>
      </c>
      <c r="X16" s="27">
        <v>33.74</v>
      </c>
      <c r="Y16" s="27">
        <v>31.552999999999997</v>
      </c>
      <c r="Z16" s="22">
        <f t="shared" si="3"/>
        <v>40.514052</v>
      </c>
      <c r="AA16" s="27">
        <v>200</v>
      </c>
      <c r="AB16" s="30">
        <v>10</v>
      </c>
      <c r="AC16" s="27"/>
      <c r="AD16" s="27"/>
      <c r="AE16" s="22">
        <v>10</v>
      </c>
      <c r="AF16" s="27"/>
      <c r="AG16" s="27"/>
      <c r="AH16" s="27">
        <v>5.5</v>
      </c>
      <c r="AI16" s="27"/>
      <c r="AJ16" s="27">
        <f t="shared" si="17"/>
        <v>1432.0627350999998</v>
      </c>
      <c r="AK16" s="16"/>
      <c r="AL16" s="16"/>
      <c r="AM16" s="16"/>
      <c r="AN16" s="16"/>
      <c r="AO16" s="16"/>
      <c r="AP16" s="16"/>
      <c r="AQ16" s="16"/>
      <c r="AR16" s="16"/>
      <c r="AS16" s="15">
        <v>31</v>
      </c>
      <c r="AT16" s="15">
        <v>31</v>
      </c>
      <c r="AU16" s="20">
        <v>253</v>
      </c>
      <c r="AV16" s="20"/>
      <c r="AW16" s="21">
        <v>0</v>
      </c>
      <c r="AX16" s="21"/>
      <c r="AY16" s="21"/>
      <c r="AZ16" s="21">
        <v>0.5</v>
      </c>
      <c r="BA16" s="21">
        <v>3</v>
      </c>
      <c r="BB16" s="21"/>
      <c r="BC16" s="21">
        <v>0</v>
      </c>
      <c r="BD16" s="21"/>
      <c r="BE16" s="21"/>
      <c r="BF16" s="18" t="str">
        <f t="shared" si="4"/>
        <v>0</v>
      </c>
      <c r="BG16" s="18" t="str">
        <f t="shared" si="4"/>
        <v>0</v>
      </c>
      <c r="BH16" s="21"/>
      <c r="BI16" s="21"/>
      <c r="BJ16" s="21"/>
      <c r="BK16" s="21"/>
      <c r="BL16" s="21"/>
      <c r="BM16" s="21"/>
      <c r="BN16" s="21"/>
      <c r="BO16" s="21">
        <v>0.59</v>
      </c>
      <c r="BP16" s="21">
        <v>3</v>
      </c>
      <c r="BQ16" s="21"/>
      <c r="BR16" s="19">
        <f t="shared" si="5"/>
        <v>260.08999999999997</v>
      </c>
      <c r="BS16" s="35">
        <f t="shared" si="6"/>
        <v>1171.9727350999999</v>
      </c>
      <c r="BT16" s="39">
        <f t="shared" si="0"/>
        <v>867.00071279999997</v>
      </c>
      <c r="BU16" s="38"/>
      <c r="BV16" s="38">
        <v>3</v>
      </c>
      <c r="BW16" s="37" t="str">
        <f t="shared" si="7"/>
        <v>0</v>
      </c>
      <c r="BX16" s="39">
        <f t="shared" si="8"/>
        <v>0</v>
      </c>
      <c r="BY16" s="39"/>
      <c r="BZ16" s="39"/>
      <c r="CA16" s="34">
        <f t="shared" si="9"/>
        <v>867.00071279999997</v>
      </c>
      <c r="CB16" s="34" t="s">
        <v>156</v>
      </c>
      <c r="CC16" s="34">
        <f t="shared" si="10"/>
        <v>2038.9734478999999</v>
      </c>
      <c r="CD16" s="43"/>
      <c r="CE16" s="44"/>
      <c r="CF16" s="44"/>
      <c r="CG16" s="40">
        <f t="shared" si="11"/>
        <v>2038.9734478999999</v>
      </c>
      <c r="CH16" s="1"/>
      <c r="CK16" s="59">
        <f t="shared" si="18"/>
        <v>2003.6834478999999</v>
      </c>
      <c r="CL16" s="59">
        <f t="shared" si="19"/>
        <v>1374.6</v>
      </c>
      <c r="CM16" s="59">
        <f t="shared" si="12"/>
        <v>629.08344790000001</v>
      </c>
      <c r="CN16" s="59">
        <f t="shared" si="13"/>
        <v>620</v>
      </c>
      <c r="CO16" s="61" t="str">
        <f t="shared" si="14"/>
        <v>0</v>
      </c>
      <c r="CQ16" s="63">
        <f t="shared" si="15"/>
        <v>2038.9734478999999</v>
      </c>
      <c r="CS16" s="182">
        <f t="shared" si="16"/>
        <v>2157.5734478999998</v>
      </c>
    </row>
    <row r="17" spans="2:97" ht="23.25" x14ac:dyDescent="0.35">
      <c r="B17">
        <v>1611.9978000000001</v>
      </c>
      <c r="C17">
        <v>13</v>
      </c>
      <c r="D17" s="33" t="s">
        <v>95</v>
      </c>
      <c r="E17" s="28">
        <v>619.04999999999995</v>
      </c>
      <c r="F17" s="29"/>
      <c r="G17" s="27"/>
      <c r="H17" s="27"/>
      <c r="I17" s="27"/>
      <c r="J17" s="27"/>
      <c r="K17" s="25">
        <f t="shared" si="1"/>
        <v>1724.8376460000002</v>
      </c>
      <c r="L17" s="27"/>
      <c r="M17" s="31"/>
      <c r="N17" s="27"/>
      <c r="O17" s="27"/>
      <c r="P17" s="22">
        <f t="shared" si="2"/>
        <v>258.72564690000002</v>
      </c>
      <c r="Q17" s="22">
        <v>141.49</v>
      </c>
      <c r="R17" s="27"/>
      <c r="S17" s="30"/>
      <c r="T17" s="30"/>
      <c r="U17" s="30">
        <v>74.8</v>
      </c>
      <c r="V17" s="30">
        <v>83.51</v>
      </c>
      <c r="W17" s="27">
        <v>99.71</v>
      </c>
      <c r="X17" s="27">
        <v>42.23</v>
      </c>
      <c r="Y17" s="27">
        <v>75.326999999999998</v>
      </c>
      <c r="Z17" s="22">
        <f t="shared" si="3"/>
        <v>96.719868000000005</v>
      </c>
      <c r="AA17" s="27">
        <v>200</v>
      </c>
      <c r="AB17" s="30">
        <v>10</v>
      </c>
      <c r="AC17" s="27"/>
      <c r="AD17" s="27"/>
      <c r="AE17" s="22">
        <v>10</v>
      </c>
      <c r="AF17" s="27"/>
      <c r="AG17" s="27"/>
      <c r="AH17" s="27">
        <v>5.5</v>
      </c>
      <c r="AI17" s="27"/>
      <c r="AJ17" s="27">
        <f t="shared" si="17"/>
        <v>2822.8501609000004</v>
      </c>
      <c r="AK17" s="16"/>
      <c r="AL17" s="16"/>
      <c r="AM17" s="16"/>
      <c r="AN17" s="16"/>
      <c r="AO17" s="16"/>
      <c r="AP17" s="16"/>
      <c r="AQ17" s="16"/>
      <c r="AR17" s="16"/>
      <c r="AS17" s="15">
        <v>31</v>
      </c>
      <c r="AT17" s="15">
        <v>31</v>
      </c>
      <c r="AU17" s="20">
        <v>572</v>
      </c>
      <c r="AV17" s="20"/>
      <c r="AW17" s="21">
        <v>111.66666666666667</v>
      </c>
      <c r="AX17" s="21"/>
      <c r="AY17" s="21"/>
      <c r="AZ17" s="21">
        <v>0.5</v>
      </c>
      <c r="BA17" s="21">
        <v>3</v>
      </c>
      <c r="BB17" s="21"/>
      <c r="BC17" s="21">
        <v>0</v>
      </c>
      <c r="BD17" s="21"/>
      <c r="BE17" s="21"/>
      <c r="BF17" s="18" t="str">
        <f t="shared" si="4"/>
        <v>0</v>
      </c>
      <c r="BG17" s="18" t="str">
        <f t="shared" si="4"/>
        <v>0</v>
      </c>
      <c r="BH17" s="21"/>
      <c r="BI17" s="21"/>
      <c r="BJ17" s="21"/>
      <c r="BK17" s="21"/>
      <c r="BL17" s="21"/>
      <c r="BM17" s="21"/>
      <c r="BN17" s="21"/>
      <c r="BO17" s="21">
        <v>1.21</v>
      </c>
      <c r="BP17" s="21">
        <v>3</v>
      </c>
      <c r="BQ17" s="21"/>
      <c r="BR17" s="19">
        <f t="shared" si="5"/>
        <v>691.37666666666667</v>
      </c>
      <c r="BS17" s="35">
        <f t="shared" si="6"/>
        <v>2131.4734942333339</v>
      </c>
      <c r="BT17" s="39">
        <f t="shared" si="0"/>
        <v>2069.8051752000001</v>
      </c>
      <c r="BU17" s="38"/>
      <c r="BV17" s="38">
        <v>3</v>
      </c>
      <c r="BW17" s="37" t="str">
        <f t="shared" si="7"/>
        <v>0</v>
      </c>
      <c r="BX17" s="39">
        <f t="shared" si="8"/>
        <v>0</v>
      </c>
      <c r="BY17" s="39"/>
      <c r="BZ17" s="39"/>
      <c r="CA17" s="34">
        <f t="shared" si="9"/>
        <v>2069.8051752000001</v>
      </c>
      <c r="CB17" s="34" t="s">
        <v>156</v>
      </c>
      <c r="CC17" s="34">
        <f t="shared" si="10"/>
        <v>4201.2786694333336</v>
      </c>
      <c r="CD17" s="43"/>
      <c r="CE17" s="44"/>
      <c r="CF17" s="44"/>
      <c r="CG17" s="40">
        <f t="shared" si="11"/>
        <v>4201.2786694333336</v>
      </c>
      <c r="CH17" s="1"/>
      <c r="CK17" s="59">
        <f t="shared" si="18"/>
        <v>4467.6453361000003</v>
      </c>
      <c r="CL17" s="59">
        <f t="shared" si="19"/>
        <v>1945.26</v>
      </c>
      <c r="CM17" s="59">
        <f t="shared" si="12"/>
        <v>2522.3853361000001</v>
      </c>
      <c r="CN17" s="59">
        <f t="shared" si="13"/>
        <v>2520</v>
      </c>
      <c r="CO17" s="61">
        <f t="shared" si="14"/>
        <v>33.25</v>
      </c>
      <c r="CQ17" s="63">
        <f t="shared" si="15"/>
        <v>4168.0286694333336</v>
      </c>
      <c r="CS17" s="182">
        <f t="shared" si="16"/>
        <v>4751.1653361000008</v>
      </c>
    </row>
    <row r="18" spans="2:97" ht="23.25" x14ac:dyDescent="0.35">
      <c r="B18">
        <v>2198.0903000000003</v>
      </c>
      <c r="C18">
        <v>14</v>
      </c>
      <c r="D18" s="33" t="s">
        <v>96</v>
      </c>
      <c r="E18" s="28">
        <v>826.2</v>
      </c>
      <c r="F18" s="29"/>
      <c r="G18" s="27"/>
      <c r="H18" s="27"/>
      <c r="I18" s="27"/>
      <c r="J18" s="27"/>
      <c r="K18" s="25">
        <f t="shared" si="1"/>
        <v>2351.9566210000003</v>
      </c>
      <c r="L18" s="27"/>
      <c r="M18" s="31"/>
      <c r="N18" s="27"/>
      <c r="O18" s="27"/>
      <c r="P18" s="22">
        <f t="shared" si="2"/>
        <v>352.79349315000002</v>
      </c>
      <c r="Q18" s="22">
        <v>141.49</v>
      </c>
      <c r="R18" s="27"/>
      <c r="S18" s="30"/>
      <c r="T18" s="30"/>
      <c r="U18" s="30">
        <v>95.19</v>
      </c>
      <c r="V18" s="30">
        <v>106.34</v>
      </c>
      <c r="W18" s="27">
        <v>120</v>
      </c>
      <c r="X18" s="27">
        <v>57.59</v>
      </c>
      <c r="Y18" s="27">
        <v>102.7145</v>
      </c>
      <c r="Z18" s="22">
        <f t="shared" si="3"/>
        <v>131.88541800000002</v>
      </c>
      <c r="AA18" s="27">
        <v>190</v>
      </c>
      <c r="AB18" s="30">
        <v>10</v>
      </c>
      <c r="AC18" s="27"/>
      <c r="AD18" s="27"/>
      <c r="AE18" s="22">
        <v>10</v>
      </c>
      <c r="AF18" s="27"/>
      <c r="AG18" s="27"/>
      <c r="AH18" s="27"/>
      <c r="AI18" s="27"/>
      <c r="AJ18" s="27">
        <f t="shared" si="17"/>
        <v>3669.9600321500006</v>
      </c>
      <c r="AK18" s="16"/>
      <c r="AL18" s="16"/>
      <c r="AM18" s="16"/>
      <c r="AN18" s="16"/>
      <c r="AO18" s="16"/>
      <c r="AP18" s="16"/>
      <c r="AQ18" s="16"/>
      <c r="AR18" s="16"/>
      <c r="AS18" s="15">
        <v>19</v>
      </c>
      <c r="AT18" s="15">
        <v>17</v>
      </c>
      <c r="AU18" s="20">
        <v>770</v>
      </c>
      <c r="AV18" s="20"/>
      <c r="AW18" s="21">
        <v>188.90933333333339</v>
      </c>
      <c r="AX18" s="21"/>
      <c r="AY18" s="21"/>
      <c r="AZ18" s="21">
        <v>0.5</v>
      </c>
      <c r="BA18" s="21">
        <v>3</v>
      </c>
      <c r="BB18" s="21"/>
      <c r="BC18" s="21">
        <v>0</v>
      </c>
      <c r="BD18" s="21"/>
      <c r="BE18" s="21"/>
      <c r="BF18" s="18" t="str">
        <f t="shared" si="4"/>
        <v>0</v>
      </c>
      <c r="BG18" s="18">
        <f t="shared" si="4"/>
        <v>7.860555555555556</v>
      </c>
      <c r="BH18" s="21"/>
      <c r="BI18" s="21"/>
      <c r="BJ18" s="21"/>
      <c r="BK18" s="21"/>
      <c r="BL18" s="21"/>
      <c r="BM18" s="21"/>
      <c r="BN18" s="21"/>
      <c r="BO18" s="21">
        <v>1.59</v>
      </c>
      <c r="BP18" s="21">
        <v>5</v>
      </c>
      <c r="BQ18" s="21"/>
      <c r="BR18" s="19">
        <f t="shared" si="5"/>
        <v>976.85988888888903</v>
      </c>
      <c r="BS18" s="35">
        <f t="shared" si="6"/>
        <v>2693.1001432611115</v>
      </c>
      <c r="BT18" s="39">
        <f t="shared" si="0"/>
        <v>2822.3479452000001</v>
      </c>
      <c r="BU18" s="38"/>
      <c r="BV18" s="38">
        <v>3</v>
      </c>
      <c r="BW18" s="37" t="str">
        <f t="shared" si="7"/>
        <v>0</v>
      </c>
      <c r="BX18" s="39">
        <f t="shared" si="8"/>
        <v>0</v>
      </c>
      <c r="BY18" s="39"/>
      <c r="BZ18" s="39"/>
      <c r="CA18" s="34">
        <f t="shared" si="9"/>
        <v>2822.3479452000001</v>
      </c>
      <c r="CB18" s="34" t="s">
        <v>156</v>
      </c>
      <c r="CC18" s="34">
        <f t="shared" si="10"/>
        <v>5515.4480884611112</v>
      </c>
      <c r="CD18" s="43"/>
      <c r="CE18" s="44"/>
      <c r="CF18" s="44"/>
      <c r="CG18" s="40">
        <f t="shared" si="11"/>
        <v>5515.4480884611112</v>
      </c>
      <c r="CH18" s="1"/>
      <c r="CK18" s="59">
        <f t="shared" si="18"/>
        <v>6009.2879773500008</v>
      </c>
      <c r="CL18" s="59">
        <f t="shared" si="19"/>
        <v>2352.79</v>
      </c>
      <c r="CM18" s="59">
        <f t="shared" si="12"/>
        <v>3656.4979773500008</v>
      </c>
      <c r="CN18" s="59">
        <f t="shared" si="13"/>
        <v>3650</v>
      </c>
      <c r="CO18" s="61">
        <f t="shared" si="14"/>
        <v>146.25</v>
      </c>
      <c r="CQ18" s="63">
        <f t="shared" si="15"/>
        <v>5369.1980884611112</v>
      </c>
      <c r="CS18" s="182">
        <f t="shared" si="16"/>
        <v>6350.8179773500005</v>
      </c>
    </row>
    <row r="19" spans="2:97" ht="23.25" x14ac:dyDescent="0.35">
      <c r="B19">
        <v>1524.3219999999999</v>
      </c>
      <c r="C19">
        <v>15</v>
      </c>
      <c r="D19" s="33" t="s">
        <v>97</v>
      </c>
      <c r="E19" s="28">
        <v>587.46</v>
      </c>
      <c r="F19" s="29"/>
      <c r="G19" s="27"/>
      <c r="H19" s="27"/>
      <c r="I19" s="27"/>
      <c r="J19" s="27"/>
      <c r="K19" s="25">
        <f t="shared" si="1"/>
        <v>1631.0245399999999</v>
      </c>
      <c r="L19" s="27"/>
      <c r="M19" s="31"/>
      <c r="N19" s="27"/>
      <c r="O19" s="27"/>
      <c r="P19" s="22">
        <f t="shared" si="2"/>
        <v>244.65368099999998</v>
      </c>
      <c r="Q19" s="22">
        <v>141.49</v>
      </c>
      <c r="R19" s="27"/>
      <c r="S19" s="30"/>
      <c r="T19" s="30"/>
      <c r="U19" s="30">
        <v>70.760000000000005</v>
      </c>
      <c r="V19" s="30">
        <v>78.989999999999995</v>
      </c>
      <c r="W19" s="27">
        <v>94.28</v>
      </c>
      <c r="X19" s="27">
        <v>39.94</v>
      </c>
      <c r="Y19" s="27">
        <v>71.23</v>
      </c>
      <c r="Z19" s="22">
        <f t="shared" si="3"/>
        <v>91.459319999999991</v>
      </c>
      <c r="AA19" s="27">
        <v>200</v>
      </c>
      <c r="AB19" s="30">
        <v>10</v>
      </c>
      <c r="AC19" s="27"/>
      <c r="AD19" s="27"/>
      <c r="AE19" s="22">
        <v>10</v>
      </c>
      <c r="AF19" s="27"/>
      <c r="AG19" s="27"/>
      <c r="AH19" s="27"/>
      <c r="AI19" s="27"/>
      <c r="AJ19" s="27">
        <f t="shared" si="17"/>
        <v>2683.8275410000001</v>
      </c>
      <c r="AK19" s="16"/>
      <c r="AL19" s="16"/>
      <c r="AM19" s="16"/>
      <c r="AN19" s="16"/>
      <c r="AO19" s="16"/>
      <c r="AP19" s="16"/>
      <c r="AQ19" s="16"/>
      <c r="AR19" s="16"/>
      <c r="AS19" s="15">
        <v>19</v>
      </c>
      <c r="AT19" s="15">
        <v>17</v>
      </c>
      <c r="AU19" s="20">
        <v>550</v>
      </c>
      <c r="AV19" s="20"/>
      <c r="AW19" s="21">
        <v>73.333333333333329</v>
      </c>
      <c r="AX19" s="21"/>
      <c r="AY19" s="21">
        <v>3.04</v>
      </c>
      <c r="AZ19" s="21">
        <v>0.5</v>
      </c>
      <c r="BA19" s="21">
        <v>3</v>
      </c>
      <c r="BB19" s="21"/>
      <c r="BC19" s="21">
        <v>0</v>
      </c>
      <c r="BD19" s="21"/>
      <c r="BE19" s="21"/>
      <c r="BF19" s="18" t="str">
        <f t="shared" si="4"/>
        <v>0</v>
      </c>
      <c r="BG19" s="18">
        <f t="shared" si="4"/>
        <v>7.860555555555556</v>
      </c>
      <c r="BH19" s="21"/>
      <c r="BI19" s="21"/>
      <c r="BJ19" s="21"/>
      <c r="BK19" s="21"/>
      <c r="BL19" s="21"/>
      <c r="BM19" s="21"/>
      <c r="BN19" s="21"/>
      <c r="BO19" s="21">
        <v>1.1499999999999999</v>
      </c>
      <c r="BP19" s="21">
        <v>3</v>
      </c>
      <c r="BQ19" s="21"/>
      <c r="BR19" s="19">
        <f t="shared" si="5"/>
        <v>641.88388888888892</v>
      </c>
      <c r="BS19" s="35">
        <f t="shared" si="6"/>
        <v>2041.9436521111111</v>
      </c>
      <c r="BT19" s="39">
        <f t="shared" si="0"/>
        <v>1957.2294479999998</v>
      </c>
      <c r="BU19" s="38"/>
      <c r="BV19" s="38">
        <v>3</v>
      </c>
      <c r="BW19" s="37" t="str">
        <f t="shared" si="7"/>
        <v>0</v>
      </c>
      <c r="BX19" s="39">
        <f t="shared" si="8"/>
        <v>0</v>
      </c>
      <c r="BY19" s="39"/>
      <c r="BZ19" s="39"/>
      <c r="CA19" s="34">
        <f t="shared" si="9"/>
        <v>1957.2294479999998</v>
      </c>
      <c r="CB19" s="34" t="s">
        <v>156</v>
      </c>
      <c r="CC19" s="34">
        <f t="shared" si="10"/>
        <v>3999.1731001111111</v>
      </c>
      <c r="CD19" s="43"/>
      <c r="CE19" s="44"/>
      <c r="CF19" s="44"/>
      <c r="CG19" s="40">
        <f t="shared" si="11"/>
        <v>3999.1731001111111</v>
      </c>
      <c r="CH19" s="1"/>
      <c r="CK19" s="59">
        <f t="shared" si="18"/>
        <v>4235.5369890000002</v>
      </c>
      <c r="CL19" s="59">
        <f t="shared" si="19"/>
        <v>1894.65</v>
      </c>
      <c r="CM19" s="59">
        <f t="shared" si="12"/>
        <v>2340.8869890000001</v>
      </c>
      <c r="CN19" s="59">
        <f t="shared" si="13"/>
        <v>2340</v>
      </c>
      <c r="CO19" s="61">
        <f t="shared" si="14"/>
        <v>27.25</v>
      </c>
      <c r="CQ19" s="63">
        <f t="shared" si="15"/>
        <v>3971.9231001111111</v>
      </c>
      <c r="CS19" s="182">
        <f t="shared" si="16"/>
        <v>4499.5669889999999</v>
      </c>
    </row>
    <row r="20" spans="2:97" ht="23.25" x14ac:dyDescent="0.35">
      <c r="B20">
        <v>1703.6112000000003</v>
      </c>
      <c r="C20">
        <v>16</v>
      </c>
      <c r="D20" s="33" t="s">
        <v>98</v>
      </c>
      <c r="E20" s="28">
        <v>647.91999999999996</v>
      </c>
      <c r="F20" s="29"/>
      <c r="G20" s="27"/>
      <c r="H20" s="27"/>
      <c r="I20" s="27"/>
      <c r="J20" s="27"/>
      <c r="K20" s="25">
        <f t="shared" si="1"/>
        <v>1822.8639840000003</v>
      </c>
      <c r="L20" s="27"/>
      <c r="M20" s="31"/>
      <c r="N20" s="27"/>
      <c r="O20" s="27"/>
      <c r="P20" s="22">
        <f t="shared" si="2"/>
        <v>273.42959760000002</v>
      </c>
      <c r="Q20" s="22">
        <v>141.49</v>
      </c>
      <c r="R20" s="27"/>
      <c r="S20" s="30"/>
      <c r="T20" s="30"/>
      <c r="U20" s="30">
        <v>73.27</v>
      </c>
      <c r="V20" s="30">
        <v>82.02</v>
      </c>
      <c r="W20" s="27">
        <v>98.55</v>
      </c>
      <c r="X20" s="27">
        <v>44.64</v>
      </c>
      <c r="Y20" s="27">
        <v>79.608000000000004</v>
      </c>
      <c r="Z20" s="22">
        <f t="shared" si="3"/>
        <v>102.21667200000002</v>
      </c>
      <c r="AA20" s="27">
        <v>190</v>
      </c>
      <c r="AB20" s="30">
        <v>10</v>
      </c>
      <c r="AC20" s="27"/>
      <c r="AD20" s="27"/>
      <c r="AE20" s="22">
        <v>10</v>
      </c>
      <c r="AF20" s="27"/>
      <c r="AG20" s="27"/>
      <c r="AH20" s="27"/>
      <c r="AI20" s="27"/>
      <c r="AJ20" s="27">
        <f t="shared" si="17"/>
        <v>2928.0882536000008</v>
      </c>
      <c r="AK20" s="16"/>
      <c r="AL20" s="16"/>
      <c r="AM20" s="16"/>
      <c r="AN20" s="16"/>
      <c r="AO20" s="16"/>
      <c r="AP20" s="16"/>
      <c r="AQ20" s="16"/>
      <c r="AR20" s="16"/>
      <c r="AS20" s="15">
        <v>20</v>
      </c>
      <c r="AT20" s="15">
        <v>18</v>
      </c>
      <c r="AU20" s="20">
        <v>605</v>
      </c>
      <c r="AV20" s="20"/>
      <c r="AW20" s="21">
        <v>127.7</v>
      </c>
      <c r="AX20" s="21"/>
      <c r="AY20" s="21">
        <v>4.18</v>
      </c>
      <c r="AZ20" s="21">
        <v>0.5</v>
      </c>
      <c r="BA20" s="21">
        <v>3</v>
      </c>
      <c r="BB20" s="21"/>
      <c r="BC20" s="21">
        <v>0</v>
      </c>
      <c r="BD20" s="21"/>
      <c r="BE20" s="21"/>
      <c r="BF20" s="18" t="str">
        <f t="shared" si="4"/>
        <v>0</v>
      </c>
      <c r="BG20" s="18" t="str">
        <f t="shared" si="4"/>
        <v>0</v>
      </c>
      <c r="BH20" s="21"/>
      <c r="BI20" s="21"/>
      <c r="BJ20" s="21"/>
      <c r="BK20" s="21"/>
      <c r="BL20" s="21"/>
      <c r="BM20" s="21"/>
      <c r="BN20" s="21"/>
      <c r="BO20" s="21">
        <v>1.26</v>
      </c>
      <c r="BP20" s="21">
        <v>3</v>
      </c>
      <c r="BQ20" s="21"/>
      <c r="BR20" s="19">
        <f t="shared" si="5"/>
        <v>744.64</v>
      </c>
      <c r="BS20" s="35">
        <f t="shared" si="6"/>
        <v>2183.448253600001</v>
      </c>
      <c r="BT20" s="39">
        <f t="shared" si="0"/>
        <v>2187.4367808000002</v>
      </c>
      <c r="BU20" s="38"/>
      <c r="BV20" s="38">
        <v>3</v>
      </c>
      <c r="BW20" s="37" t="str">
        <f t="shared" si="7"/>
        <v>0</v>
      </c>
      <c r="BX20" s="39">
        <f t="shared" si="8"/>
        <v>0</v>
      </c>
      <c r="BY20" s="39"/>
      <c r="BZ20" s="39"/>
      <c r="CA20" s="34">
        <f t="shared" si="9"/>
        <v>2187.4367808000002</v>
      </c>
      <c r="CB20" s="34" t="s">
        <v>156</v>
      </c>
      <c r="CC20" s="34">
        <f t="shared" si="10"/>
        <v>4370.8850344000011</v>
      </c>
      <c r="CD20" s="43"/>
      <c r="CE20" s="44"/>
      <c r="CF20" s="44"/>
      <c r="CG20" s="40">
        <f t="shared" si="11"/>
        <v>4370.8850344000011</v>
      </c>
      <c r="CH20" s="1"/>
      <c r="CK20" s="59">
        <f t="shared" si="18"/>
        <v>4700.1950344000006</v>
      </c>
      <c r="CL20" s="59">
        <f t="shared" si="19"/>
        <v>2011.3600000000001</v>
      </c>
      <c r="CM20" s="59">
        <f t="shared" si="12"/>
        <v>2688.8350344000005</v>
      </c>
      <c r="CN20" s="59">
        <f t="shared" si="13"/>
        <v>2680</v>
      </c>
      <c r="CO20" s="61">
        <f t="shared" si="14"/>
        <v>49.25</v>
      </c>
      <c r="CQ20" s="63">
        <f t="shared" si="15"/>
        <v>4321.6350344000011</v>
      </c>
      <c r="CS20" s="182">
        <f t="shared" si="16"/>
        <v>4974.0350344000017</v>
      </c>
    </row>
    <row r="21" spans="2:97" s="11" customFormat="1" ht="23.25" x14ac:dyDescent="0.35">
      <c r="B21" s="11">
        <v>2123.1047000000003</v>
      </c>
      <c r="C21" s="11">
        <v>19</v>
      </c>
      <c r="D21" s="86" t="s">
        <v>99</v>
      </c>
      <c r="E21" s="87">
        <v>817.96</v>
      </c>
      <c r="F21" s="88"/>
      <c r="G21" s="89"/>
      <c r="H21" s="89"/>
      <c r="I21" s="89"/>
      <c r="J21" s="89"/>
      <c r="K21" s="90">
        <f t="shared" si="1"/>
        <v>2271.7220290000005</v>
      </c>
      <c r="L21" s="89"/>
      <c r="M21" s="91"/>
      <c r="N21" s="89"/>
      <c r="O21" s="89"/>
      <c r="P21" s="92">
        <f t="shared" si="2"/>
        <v>340.75830435000006</v>
      </c>
      <c r="Q21" s="92">
        <v>141.49</v>
      </c>
      <c r="R21" s="89"/>
      <c r="S21" s="93"/>
      <c r="T21" s="93"/>
      <c r="U21" s="93">
        <v>98.6</v>
      </c>
      <c r="V21" s="93">
        <v>110.06</v>
      </c>
      <c r="W21" s="89">
        <v>120</v>
      </c>
      <c r="X21" s="89">
        <v>55.63</v>
      </c>
      <c r="Y21" s="89">
        <v>99.21050000000001</v>
      </c>
      <c r="Z21" s="92">
        <f t="shared" si="3"/>
        <v>127.38628200000001</v>
      </c>
      <c r="AA21" s="89">
        <v>190</v>
      </c>
      <c r="AB21" s="93">
        <v>10</v>
      </c>
      <c r="AC21" s="89"/>
      <c r="AD21" s="89"/>
      <c r="AE21" s="92">
        <v>10</v>
      </c>
      <c r="AF21" s="89"/>
      <c r="AG21" s="89"/>
      <c r="AH21" s="89"/>
      <c r="AI21" s="89"/>
      <c r="AJ21" s="89">
        <f t="shared" si="17"/>
        <v>3574.8571153500002</v>
      </c>
      <c r="AK21" s="94"/>
      <c r="AL21" s="94"/>
      <c r="AM21" s="94"/>
      <c r="AN21" s="94"/>
      <c r="AO21" s="94"/>
      <c r="AP21" s="94"/>
      <c r="AQ21" s="94"/>
      <c r="AR21" s="94"/>
      <c r="AS21" s="95">
        <v>18</v>
      </c>
      <c r="AT21" s="95">
        <v>18</v>
      </c>
      <c r="AU21" s="96">
        <v>748</v>
      </c>
      <c r="AV21" s="96"/>
      <c r="AW21" s="97">
        <v>161.79333333333332</v>
      </c>
      <c r="AX21" s="97"/>
      <c r="AY21" s="97"/>
      <c r="AZ21" s="97">
        <v>0.5</v>
      </c>
      <c r="BA21" s="97">
        <v>3</v>
      </c>
      <c r="BB21" s="97"/>
      <c r="BC21" s="97">
        <v>0</v>
      </c>
      <c r="BD21" s="97"/>
      <c r="BE21" s="97"/>
      <c r="BF21" s="98" t="str">
        <f t="shared" si="4"/>
        <v>0</v>
      </c>
      <c r="BG21" s="98" t="str">
        <f t="shared" si="4"/>
        <v>0</v>
      </c>
      <c r="BH21" s="97"/>
      <c r="BI21" s="97"/>
      <c r="BJ21" s="97"/>
      <c r="BK21" s="97"/>
      <c r="BL21" s="97"/>
      <c r="BM21" s="97"/>
      <c r="BN21" s="97"/>
      <c r="BO21" s="97">
        <v>1.55</v>
      </c>
      <c r="BP21" s="97">
        <v>5</v>
      </c>
      <c r="BQ21" s="97"/>
      <c r="BR21" s="99">
        <f t="shared" si="5"/>
        <v>919.84333333333325</v>
      </c>
      <c r="BS21" s="100">
        <f t="shared" si="6"/>
        <v>2655.0137820166669</v>
      </c>
      <c r="BT21" s="101">
        <f t="shared" si="0"/>
        <v>2726.0664348000005</v>
      </c>
      <c r="BU21" s="89"/>
      <c r="BV21" s="89">
        <v>3</v>
      </c>
      <c r="BW21" s="102" t="str">
        <f t="shared" si="7"/>
        <v>0</v>
      </c>
      <c r="BX21" s="101">
        <f t="shared" si="8"/>
        <v>0</v>
      </c>
      <c r="BY21" s="101"/>
      <c r="BZ21" s="101"/>
      <c r="CA21" s="101">
        <f t="shared" si="9"/>
        <v>2726.0664348000005</v>
      </c>
      <c r="CB21" s="101" t="s">
        <v>156</v>
      </c>
      <c r="CC21" s="101">
        <f t="shared" si="10"/>
        <v>5381.0802168166674</v>
      </c>
      <c r="CD21" s="100"/>
      <c r="CE21" s="103"/>
      <c r="CF21" s="103"/>
      <c r="CG21" s="103">
        <f t="shared" si="11"/>
        <v>5381.0802168166674</v>
      </c>
      <c r="CH21" s="104"/>
      <c r="CK21" s="105">
        <f t="shared" si="18"/>
        <v>5810.773550150001</v>
      </c>
      <c r="CL21" s="105">
        <f t="shared" si="19"/>
        <v>2322.5100000000002</v>
      </c>
      <c r="CM21" s="105">
        <f t="shared" si="12"/>
        <v>3488.2635501500008</v>
      </c>
      <c r="CN21" s="105">
        <f t="shared" si="13"/>
        <v>3480</v>
      </c>
      <c r="CO21" s="106">
        <f t="shared" si="14"/>
        <v>129.25</v>
      </c>
      <c r="CQ21" s="107">
        <f t="shared" si="15"/>
        <v>5251.8302168166674</v>
      </c>
      <c r="CS21" s="182">
        <f t="shared" si="16"/>
        <v>6159.4335501500009</v>
      </c>
    </row>
    <row r="22" spans="2:97" s="11" customFormat="1" ht="23.25" x14ac:dyDescent="0.35">
      <c r="B22" s="11">
        <v>2128.3049000000001</v>
      </c>
      <c r="C22" s="11">
        <v>20</v>
      </c>
      <c r="D22" s="86" t="s">
        <v>100</v>
      </c>
      <c r="E22" s="87">
        <v>799.39</v>
      </c>
      <c r="F22" s="88"/>
      <c r="G22" s="89"/>
      <c r="H22" s="89"/>
      <c r="I22" s="89"/>
      <c r="J22" s="89"/>
      <c r="K22" s="90">
        <f t="shared" si="1"/>
        <v>2277.286243</v>
      </c>
      <c r="L22" s="89"/>
      <c r="M22" s="91"/>
      <c r="N22" s="89"/>
      <c r="O22" s="89"/>
      <c r="P22" s="92">
        <f t="shared" si="2"/>
        <v>341.59293644999997</v>
      </c>
      <c r="Q22" s="92">
        <v>141.49</v>
      </c>
      <c r="R22" s="89"/>
      <c r="S22" s="93"/>
      <c r="T22" s="93"/>
      <c r="U22" s="93">
        <v>91.24</v>
      </c>
      <c r="V22" s="93">
        <v>102.23</v>
      </c>
      <c r="W22" s="89">
        <v>120</v>
      </c>
      <c r="X22" s="89">
        <v>55.76</v>
      </c>
      <c r="Y22" s="89">
        <v>99.453500000000005</v>
      </c>
      <c r="Z22" s="92">
        <f t="shared" si="3"/>
        <v>127.698294</v>
      </c>
      <c r="AA22" s="89">
        <v>190</v>
      </c>
      <c r="AB22" s="93">
        <v>10</v>
      </c>
      <c r="AC22" s="89"/>
      <c r="AD22" s="89"/>
      <c r="AE22" s="92">
        <v>10</v>
      </c>
      <c r="AF22" s="89"/>
      <c r="AG22" s="89"/>
      <c r="AH22" s="89"/>
      <c r="AI22" s="89"/>
      <c r="AJ22" s="89">
        <f t="shared" si="17"/>
        <v>3566.7509734499999</v>
      </c>
      <c r="AK22" s="94"/>
      <c r="AL22" s="94"/>
      <c r="AM22" s="94"/>
      <c r="AN22" s="94"/>
      <c r="AO22" s="94"/>
      <c r="AP22" s="94"/>
      <c r="AQ22" s="94"/>
      <c r="AR22" s="94"/>
      <c r="AS22" s="95">
        <v>18</v>
      </c>
      <c r="AT22" s="95">
        <v>18</v>
      </c>
      <c r="AU22" s="96">
        <v>748</v>
      </c>
      <c r="AV22" s="96"/>
      <c r="AW22" s="97">
        <v>142.26333333333329</v>
      </c>
      <c r="AX22" s="97"/>
      <c r="AY22" s="97"/>
      <c r="AZ22" s="97">
        <v>0.5</v>
      </c>
      <c r="BA22" s="97">
        <v>3</v>
      </c>
      <c r="BB22" s="97"/>
      <c r="BC22" s="97">
        <v>0</v>
      </c>
      <c r="BD22" s="97"/>
      <c r="BE22" s="97"/>
      <c r="BF22" s="98" t="str">
        <f t="shared" si="4"/>
        <v>0</v>
      </c>
      <c r="BG22" s="98" t="str">
        <f t="shared" si="4"/>
        <v>0</v>
      </c>
      <c r="BH22" s="97"/>
      <c r="BI22" s="97"/>
      <c r="BJ22" s="97"/>
      <c r="BK22" s="97"/>
      <c r="BL22" s="97"/>
      <c r="BM22" s="97"/>
      <c r="BN22" s="97"/>
      <c r="BO22" s="97">
        <v>1.54</v>
      </c>
      <c r="BP22" s="97">
        <v>5</v>
      </c>
      <c r="BQ22" s="97"/>
      <c r="BR22" s="99">
        <f t="shared" si="5"/>
        <v>900.30333333333328</v>
      </c>
      <c r="BS22" s="100">
        <f t="shared" si="6"/>
        <v>2666.4476401166667</v>
      </c>
      <c r="BT22" s="101">
        <f t="shared" si="0"/>
        <v>2732.7434915999997</v>
      </c>
      <c r="BU22" s="89"/>
      <c r="BV22" s="89">
        <v>3</v>
      </c>
      <c r="BW22" s="102" t="str">
        <f t="shared" si="7"/>
        <v>0</v>
      </c>
      <c r="BX22" s="101">
        <f t="shared" si="8"/>
        <v>0</v>
      </c>
      <c r="BY22" s="101"/>
      <c r="BZ22" s="101"/>
      <c r="CA22" s="101">
        <f t="shared" si="9"/>
        <v>2732.7434915999997</v>
      </c>
      <c r="CB22" s="101" t="s">
        <v>156</v>
      </c>
      <c r="CC22" s="101">
        <f t="shared" si="10"/>
        <v>5399.1911317166669</v>
      </c>
      <c r="CD22" s="100"/>
      <c r="CE22" s="103"/>
      <c r="CF22" s="103"/>
      <c r="CG22" s="103">
        <f t="shared" si="11"/>
        <v>5399.1911317166669</v>
      </c>
      <c r="CH22" s="104"/>
      <c r="CK22" s="105">
        <f t="shared" si="18"/>
        <v>5824.5344650499992</v>
      </c>
      <c r="CL22" s="105">
        <f t="shared" si="19"/>
        <v>2303.9299999999998</v>
      </c>
      <c r="CM22" s="105">
        <f t="shared" si="12"/>
        <v>3520.6044650499994</v>
      </c>
      <c r="CN22" s="105">
        <f t="shared" si="13"/>
        <v>3520</v>
      </c>
      <c r="CO22" s="106">
        <f t="shared" si="14"/>
        <v>133.25</v>
      </c>
      <c r="CQ22" s="107">
        <f t="shared" si="15"/>
        <v>5265.9411317166669</v>
      </c>
      <c r="CS22" s="182">
        <f t="shared" si="16"/>
        <v>6158.0044650500004</v>
      </c>
    </row>
    <row r="23" spans="2:97" s="11" customFormat="1" ht="23.25" x14ac:dyDescent="0.35">
      <c r="B23" s="11">
        <v>1823.9005999999999</v>
      </c>
      <c r="C23" s="11">
        <v>21</v>
      </c>
      <c r="D23" s="86" t="s">
        <v>79</v>
      </c>
      <c r="E23" s="87">
        <v>681.76</v>
      </c>
      <c r="F23" s="88"/>
      <c r="G23" s="89"/>
      <c r="H23" s="89"/>
      <c r="I23" s="89"/>
      <c r="J23" s="89"/>
      <c r="K23" s="90">
        <f t="shared" si="1"/>
        <v>1951.5736420000001</v>
      </c>
      <c r="L23" s="89"/>
      <c r="M23" s="91"/>
      <c r="N23" s="89"/>
      <c r="O23" s="89"/>
      <c r="P23" s="92">
        <f t="shared" si="2"/>
        <v>292.7360463</v>
      </c>
      <c r="Q23" s="92">
        <v>141.49</v>
      </c>
      <c r="R23" s="89"/>
      <c r="S23" s="93"/>
      <c r="T23" s="93"/>
      <c r="U23" s="93">
        <v>84.55</v>
      </c>
      <c r="V23" s="93">
        <v>94.43</v>
      </c>
      <c r="W23" s="89">
        <v>112.84</v>
      </c>
      <c r="X23" s="89">
        <v>47.79</v>
      </c>
      <c r="Y23" s="89">
        <v>85.228999999999999</v>
      </c>
      <c r="Z23" s="92">
        <f t="shared" si="3"/>
        <v>109.43403599999999</v>
      </c>
      <c r="AA23" s="89">
        <v>190</v>
      </c>
      <c r="AB23" s="93">
        <v>8</v>
      </c>
      <c r="AC23" s="89"/>
      <c r="AD23" s="89"/>
      <c r="AE23" s="92">
        <v>10</v>
      </c>
      <c r="AF23" s="89"/>
      <c r="AG23" s="89"/>
      <c r="AH23" s="89"/>
      <c r="AI23" s="89"/>
      <c r="AJ23" s="89">
        <f t="shared" si="17"/>
        <v>3128.0727242999997</v>
      </c>
      <c r="AK23" s="94"/>
      <c r="AL23" s="94"/>
      <c r="AM23" s="94"/>
      <c r="AN23" s="94"/>
      <c r="AO23" s="94"/>
      <c r="AP23" s="94"/>
      <c r="AQ23" s="94"/>
      <c r="AR23" s="94"/>
      <c r="AS23" s="95">
        <v>18</v>
      </c>
      <c r="AT23" s="95">
        <v>18</v>
      </c>
      <c r="AU23" s="96">
        <v>649</v>
      </c>
      <c r="AV23" s="96"/>
      <c r="AW23" s="97">
        <v>144.87133333333327</v>
      </c>
      <c r="AX23" s="97"/>
      <c r="AY23" s="97">
        <v>21.47</v>
      </c>
      <c r="AZ23" s="97">
        <v>0.5</v>
      </c>
      <c r="BA23" s="97">
        <v>3</v>
      </c>
      <c r="BB23" s="97"/>
      <c r="BC23" s="97">
        <v>0</v>
      </c>
      <c r="BD23" s="97"/>
      <c r="BE23" s="97"/>
      <c r="BF23" s="98" t="str">
        <f t="shared" si="4"/>
        <v>0</v>
      </c>
      <c r="BG23" s="98" t="str">
        <f t="shared" si="4"/>
        <v>0</v>
      </c>
      <c r="BH23" s="97"/>
      <c r="BI23" s="97"/>
      <c r="BJ23" s="97"/>
      <c r="BK23" s="97"/>
      <c r="BL23" s="97"/>
      <c r="BM23" s="97"/>
      <c r="BN23" s="97"/>
      <c r="BO23" s="97">
        <v>1.35</v>
      </c>
      <c r="BP23" s="97">
        <v>3</v>
      </c>
      <c r="BQ23" s="97"/>
      <c r="BR23" s="99">
        <f t="shared" si="5"/>
        <v>823.19133333333332</v>
      </c>
      <c r="BS23" s="100">
        <f t="shared" si="6"/>
        <v>2304.8813909666665</v>
      </c>
      <c r="BT23" s="101">
        <f t="shared" si="0"/>
        <v>2341.8883704</v>
      </c>
      <c r="BU23" s="89"/>
      <c r="BV23" s="89">
        <v>3</v>
      </c>
      <c r="BW23" s="102" t="str">
        <f t="shared" si="7"/>
        <v>0</v>
      </c>
      <c r="BX23" s="101">
        <f t="shared" si="8"/>
        <v>0</v>
      </c>
      <c r="BY23" s="101"/>
      <c r="BZ23" s="101"/>
      <c r="CA23" s="101">
        <f t="shared" si="9"/>
        <v>2341.8883704</v>
      </c>
      <c r="CB23" s="101" t="s">
        <v>156</v>
      </c>
      <c r="CC23" s="101">
        <f t="shared" si="10"/>
        <v>4646.769761366666</v>
      </c>
      <c r="CD23" s="100"/>
      <c r="CE23" s="103"/>
      <c r="CF23" s="103"/>
      <c r="CG23" s="103">
        <f t="shared" si="11"/>
        <v>4646.769761366666</v>
      </c>
      <c r="CH23" s="104"/>
      <c r="CK23" s="105">
        <f t="shared" si="18"/>
        <v>5018.6510946999997</v>
      </c>
      <c r="CL23" s="105">
        <f t="shared" si="19"/>
        <v>2106.58</v>
      </c>
      <c r="CM23" s="105">
        <f t="shared" si="12"/>
        <v>2912.0710946999998</v>
      </c>
      <c r="CN23" s="105">
        <f t="shared" si="13"/>
        <v>2910</v>
      </c>
      <c r="CO23" s="106">
        <f t="shared" si="14"/>
        <v>72.25</v>
      </c>
      <c r="CQ23" s="107">
        <f t="shared" si="15"/>
        <v>4574.519761366666</v>
      </c>
      <c r="CS23" s="182">
        <f t="shared" si="16"/>
        <v>5328.4710946999994</v>
      </c>
    </row>
    <row r="24" spans="2:97" s="11" customFormat="1" ht="23.25" x14ac:dyDescent="0.35">
      <c r="B24" s="11">
        <v>1759.8076000000001</v>
      </c>
      <c r="C24" s="11">
        <v>22</v>
      </c>
      <c r="D24" s="86" t="s">
        <v>101</v>
      </c>
      <c r="E24" s="87">
        <v>650.36</v>
      </c>
      <c r="F24" s="88"/>
      <c r="G24" s="89"/>
      <c r="H24" s="89"/>
      <c r="I24" s="89"/>
      <c r="J24" s="89"/>
      <c r="K24" s="90">
        <f t="shared" si="1"/>
        <v>1882.9941320000003</v>
      </c>
      <c r="L24" s="89"/>
      <c r="M24" s="91"/>
      <c r="N24" s="89"/>
      <c r="O24" s="89"/>
      <c r="P24" s="92">
        <f t="shared" si="2"/>
        <v>282.44911980000001</v>
      </c>
      <c r="Q24" s="92">
        <v>141.49</v>
      </c>
      <c r="R24" s="89"/>
      <c r="S24" s="93"/>
      <c r="T24" s="93"/>
      <c r="U24" s="93">
        <v>75.91</v>
      </c>
      <c r="V24" s="93">
        <v>84.75</v>
      </c>
      <c r="W24" s="89">
        <v>101.7</v>
      </c>
      <c r="X24" s="89">
        <v>46.11</v>
      </c>
      <c r="Y24" s="89">
        <v>82.234000000000009</v>
      </c>
      <c r="Z24" s="92">
        <f t="shared" si="3"/>
        <v>105.58845600000001</v>
      </c>
      <c r="AA24" s="89">
        <v>190</v>
      </c>
      <c r="AB24" s="93">
        <v>10</v>
      </c>
      <c r="AC24" s="89"/>
      <c r="AD24" s="89"/>
      <c r="AE24" s="92">
        <v>10</v>
      </c>
      <c r="AF24" s="89"/>
      <c r="AG24" s="89"/>
      <c r="AH24" s="89"/>
      <c r="AI24" s="89"/>
      <c r="AJ24" s="89">
        <f t="shared" si="17"/>
        <v>3013.2257077999998</v>
      </c>
      <c r="AK24" s="94"/>
      <c r="AL24" s="94"/>
      <c r="AM24" s="94"/>
      <c r="AN24" s="94"/>
      <c r="AO24" s="94"/>
      <c r="AP24" s="94"/>
      <c r="AQ24" s="94"/>
      <c r="AR24" s="94"/>
      <c r="AS24" s="95">
        <v>18</v>
      </c>
      <c r="AT24" s="95">
        <v>18</v>
      </c>
      <c r="AU24" s="96">
        <v>627</v>
      </c>
      <c r="AV24" s="96"/>
      <c r="AW24" s="97">
        <v>139.80599999999993</v>
      </c>
      <c r="AX24" s="97"/>
      <c r="AY24" s="97">
        <v>51.32</v>
      </c>
      <c r="AZ24" s="97">
        <v>0.5</v>
      </c>
      <c r="BA24" s="97">
        <v>3</v>
      </c>
      <c r="BB24" s="97"/>
      <c r="BC24" s="97">
        <v>0</v>
      </c>
      <c r="BD24" s="97"/>
      <c r="BE24" s="97"/>
      <c r="BF24" s="98" t="str">
        <f t="shared" si="4"/>
        <v>0</v>
      </c>
      <c r="BG24" s="98" t="str">
        <f t="shared" si="4"/>
        <v>0</v>
      </c>
      <c r="BH24" s="97"/>
      <c r="BI24" s="97"/>
      <c r="BJ24" s="97"/>
      <c r="BK24" s="97"/>
      <c r="BL24" s="97"/>
      <c r="BM24" s="97"/>
      <c r="BN24" s="97"/>
      <c r="BO24" s="97">
        <v>1.29</v>
      </c>
      <c r="BP24" s="97">
        <v>3</v>
      </c>
      <c r="BQ24" s="97"/>
      <c r="BR24" s="99">
        <f t="shared" si="5"/>
        <v>825.91599999999994</v>
      </c>
      <c r="BS24" s="100">
        <f t="shared" si="6"/>
        <v>2187.3097078000001</v>
      </c>
      <c r="BT24" s="101">
        <f t="shared" si="0"/>
        <v>2259.5929584</v>
      </c>
      <c r="BU24" s="89"/>
      <c r="BV24" s="89">
        <v>3</v>
      </c>
      <c r="BW24" s="102" t="str">
        <f t="shared" si="7"/>
        <v>0</v>
      </c>
      <c r="BX24" s="101">
        <f t="shared" si="8"/>
        <v>0</v>
      </c>
      <c r="BY24" s="101"/>
      <c r="BZ24" s="101"/>
      <c r="CA24" s="101">
        <f t="shared" si="9"/>
        <v>2259.5929584</v>
      </c>
      <c r="CB24" s="101" t="s">
        <v>156</v>
      </c>
      <c r="CC24" s="101">
        <f t="shared" si="10"/>
        <v>4446.9026661999997</v>
      </c>
      <c r="CD24" s="100"/>
      <c r="CE24" s="103"/>
      <c r="CF24" s="103"/>
      <c r="CG24" s="103">
        <f t="shared" si="11"/>
        <v>4446.9026661999997</v>
      </c>
      <c r="CH24" s="104"/>
      <c r="CK24" s="105">
        <f t="shared" si="18"/>
        <v>4848.9686662000004</v>
      </c>
      <c r="CL24" s="105">
        <f t="shared" si="19"/>
        <v>2082.9700000000003</v>
      </c>
      <c r="CM24" s="105">
        <f t="shared" si="12"/>
        <v>2765.9986662000001</v>
      </c>
      <c r="CN24" s="105">
        <f t="shared" si="13"/>
        <v>2760</v>
      </c>
      <c r="CO24" s="106">
        <f t="shared" si="14"/>
        <v>57.25</v>
      </c>
      <c r="CQ24" s="107">
        <f t="shared" si="15"/>
        <v>4389.6526661999997</v>
      </c>
      <c r="CS24" s="182">
        <f t="shared" si="16"/>
        <v>5131.3286661999991</v>
      </c>
    </row>
    <row r="25" spans="2:97" ht="23.25" x14ac:dyDescent="0.35">
      <c r="B25">
        <v>1579.5233000000001</v>
      </c>
      <c r="C25">
        <v>24</v>
      </c>
      <c r="D25" s="33" t="s">
        <v>102</v>
      </c>
      <c r="E25" s="28">
        <v>607.16</v>
      </c>
      <c r="F25" s="29"/>
      <c r="G25" s="27"/>
      <c r="H25" s="27"/>
      <c r="I25" s="27"/>
      <c r="J25" s="27"/>
      <c r="K25" s="25">
        <f t="shared" si="1"/>
        <v>1690.0899310000002</v>
      </c>
      <c r="L25" s="27"/>
      <c r="M25" s="31"/>
      <c r="N25" s="27"/>
      <c r="O25" s="27"/>
      <c r="P25" s="22">
        <f t="shared" si="2"/>
        <v>253.51348965000003</v>
      </c>
      <c r="Q25" s="22">
        <v>141.49</v>
      </c>
      <c r="R25" s="27"/>
      <c r="S25" s="30"/>
      <c r="T25" s="30"/>
      <c r="U25" s="30">
        <v>73.3</v>
      </c>
      <c r="V25" s="30">
        <v>81.83</v>
      </c>
      <c r="W25" s="27">
        <v>97.7</v>
      </c>
      <c r="X25" s="27">
        <v>41.38</v>
      </c>
      <c r="Y25" s="27">
        <v>73.8095</v>
      </c>
      <c r="Z25" s="22">
        <f t="shared" si="3"/>
        <v>94.771398000000005</v>
      </c>
      <c r="AA25" s="27">
        <v>200</v>
      </c>
      <c r="AB25" s="30">
        <v>10</v>
      </c>
      <c r="AC25" s="27"/>
      <c r="AD25" s="27"/>
      <c r="AE25" s="22">
        <v>10</v>
      </c>
      <c r="AF25" s="27"/>
      <c r="AG25" s="27"/>
      <c r="AH25" s="27"/>
      <c r="AI25" s="27"/>
      <c r="AJ25" s="27">
        <f t="shared" si="17"/>
        <v>2767.8843186500003</v>
      </c>
      <c r="AK25" s="16"/>
      <c r="AL25" s="16"/>
      <c r="AM25" s="16"/>
      <c r="AN25" s="16"/>
      <c r="AO25" s="16"/>
      <c r="AP25" s="16"/>
      <c r="AQ25" s="16"/>
      <c r="AR25" s="16"/>
      <c r="AS25" s="15">
        <v>18</v>
      </c>
      <c r="AT25" s="15">
        <v>16</v>
      </c>
      <c r="AU25" s="20">
        <v>561</v>
      </c>
      <c r="AV25" s="20"/>
      <c r="AW25" s="21">
        <v>97.333333333333329</v>
      </c>
      <c r="AX25" s="21"/>
      <c r="AY25" s="21">
        <v>2.73</v>
      </c>
      <c r="AZ25" s="21">
        <v>0.5</v>
      </c>
      <c r="BA25" s="21">
        <v>3</v>
      </c>
      <c r="BB25" s="21"/>
      <c r="BC25" s="21">
        <v>0</v>
      </c>
      <c r="BD25" s="21"/>
      <c r="BE25" s="21"/>
      <c r="BF25" s="18" t="str">
        <f t="shared" si="4"/>
        <v>0</v>
      </c>
      <c r="BG25" s="18">
        <f t="shared" si="4"/>
        <v>15.721111111111112</v>
      </c>
      <c r="BH25" s="21"/>
      <c r="BI25" s="21"/>
      <c r="BJ25" s="21"/>
      <c r="BK25" s="21"/>
      <c r="BL25" s="21"/>
      <c r="BM25" s="21"/>
      <c r="BN25" s="21"/>
      <c r="BO25" s="21">
        <v>1.19</v>
      </c>
      <c r="BP25" s="21">
        <v>3</v>
      </c>
      <c r="BQ25" s="21"/>
      <c r="BR25" s="19">
        <f t="shared" si="5"/>
        <v>684.47444444444454</v>
      </c>
      <c r="BS25" s="35">
        <f t="shared" si="6"/>
        <v>2083.4098742055558</v>
      </c>
      <c r="BT25" s="39">
        <f t="shared" si="0"/>
        <v>2028.1079172000002</v>
      </c>
      <c r="BU25" s="38"/>
      <c r="BV25" s="38">
        <v>3</v>
      </c>
      <c r="BW25" s="37" t="str">
        <f t="shared" si="7"/>
        <v>0</v>
      </c>
      <c r="BX25" s="39">
        <f t="shared" si="8"/>
        <v>0</v>
      </c>
      <c r="BY25" s="39"/>
      <c r="BZ25" s="39"/>
      <c r="CA25" s="34">
        <f t="shared" si="9"/>
        <v>2028.1079172000002</v>
      </c>
      <c r="CB25" s="34" t="s">
        <v>156</v>
      </c>
      <c r="CC25" s="34">
        <f t="shared" si="10"/>
        <v>4111.5177914055557</v>
      </c>
      <c r="CD25" s="43"/>
      <c r="CE25" s="44"/>
      <c r="CF25" s="44"/>
      <c r="CG25" s="40">
        <f t="shared" si="11"/>
        <v>4111.5177914055557</v>
      </c>
      <c r="CH25" s="1"/>
      <c r="CK25" s="59">
        <f t="shared" si="18"/>
        <v>4381.6722358500001</v>
      </c>
      <c r="CL25" s="59">
        <f t="shared" si="19"/>
        <v>1925.08</v>
      </c>
      <c r="CM25" s="59">
        <f t="shared" si="12"/>
        <v>2456.5922358500002</v>
      </c>
      <c r="CN25" s="59">
        <f t="shared" si="13"/>
        <v>2450</v>
      </c>
      <c r="CO25" s="61">
        <f t="shared" si="14"/>
        <v>30</v>
      </c>
      <c r="CQ25" s="63">
        <f t="shared" si="15"/>
        <v>4081.5177914055557</v>
      </c>
      <c r="CS25" s="182">
        <f t="shared" si="16"/>
        <v>4654.50223585</v>
      </c>
    </row>
    <row r="26" spans="2:97" ht="23.25" x14ac:dyDescent="0.35">
      <c r="B26">
        <v>1524.3326999999999</v>
      </c>
      <c r="C26">
        <v>25</v>
      </c>
      <c r="D26" s="33" t="s">
        <v>103</v>
      </c>
      <c r="E26" s="28">
        <v>587.47</v>
      </c>
      <c r="F26" s="29"/>
      <c r="G26" s="27"/>
      <c r="H26" s="27"/>
      <c r="I26" s="27"/>
      <c r="J26" s="27"/>
      <c r="K26" s="25">
        <f t="shared" si="1"/>
        <v>1631.035989</v>
      </c>
      <c r="L26" s="27"/>
      <c r="M26" s="31"/>
      <c r="N26" s="27"/>
      <c r="O26" s="27"/>
      <c r="P26" s="22">
        <f t="shared" si="2"/>
        <v>244.65539834999998</v>
      </c>
      <c r="Q26" s="22">
        <v>141.49</v>
      </c>
      <c r="R26" s="27"/>
      <c r="S26" s="30"/>
      <c r="T26" s="30"/>
      <c r="U26" s="30">
        <v>70.760000000000005</v>
      </c>
      <c r="V26" s="30">
        <v>78.989999999999995</v>
      </c>
      <c r="W26" s="27">
        <v>94.28</v>
      </c>
      <c r="X26" s="27">
        <v>39.94</v>
      </c>
      <c r="Y26" s="27">
        <v>71.230499999999992</v>
      </c>
      <c r="Z26" s="22">
        <f t="shared" si="3"/>
        <v>91.45996199999999</v>
      </c>
      <c r="AA26" s="27">
        <v>200</v>
      </c>
      <c r="AB26" s="30">
        <v>10</v>
      </c>
      <c r="AC26" s="27"/>
      <c r="AD26" s="27"/>
      <c r="AE26" s="22">
        <v>10</v>
      </c>
      <c r="AF26" s="27"/>
      <c r="AG26" s="27"/>
      <c r="AH26" s="27"/>
      <c r="AI26" s="27"/>
      <c r="AJ26" s="27">
        <f t="shared" si="17"/>
        <v>2683.8418493500003</v>
      </c>
      <c r="AK26" s="16"/>
      <c r="AL26" s="16"/>
      <c r="AM26" s="16"/>
      <c r="AN26" s="16"/>
      <c r="AO26" s="16"/>
      <c r="AP26" s="16"/>
      <c r="AQ26" s="16"/>
      <c r="AR26" s="16"/>
      <c r="AS26" s="15">
        <v>20</v>
      </c>
      <c r="AT26" s="15">
        <v>18</v>
      </c>
      <c r="AU26" s="20">
        <v>550</v>
      </c>
      <c r="AV26" s="20"/>
      <c r="AW26" s="21">
        <v>78.5</v>
      </c>
      <c r="AX26" s="21"/>
      <c r="AY26" s="21"/>
      <c r="AZ26" s="21">
        <v>0.5</v>
      </c>
      <c r="BA26" s="21">
        <v>3</v>
      </c>
      <c r="BB26" s="21"/>
      <c r="BC26" s="21">
        <v>0</v>
      </c>
      <c r="BD26" s="21"/>
      <c r="BE26" s="21"/>
      <c r="BF26" s="18" t="str">
        <f t="shared" si="4"/>
        <v>0</v>
      </c>
      <c r="BG26" s="18" t="str">
        <f t="shared" si="4"/>
        <v>0</v>
      </c>
      <c r="BH26" s="21"/>
      <c r="BI26" s="21"/>
      <c r="BJ26" s="21"/>
      <c r="BK26" s="21"/>
      <c r="BL26" s="21"/>
      <c r="BM26" s="21"/>
      <c r="BN26" s="21"/>
      <c r="BO26" s="21">
        <v>1.1499999999999999</v>
      </c>
      <c r="BP26" s="21">
        <v>3</v>
      </c>
      <c r="BQ26" s="21"/>
      <c r="BR26" s="19">
        <f t="shared" si="5"/>
        <v>636.15</v>
      </c>
      <c r="BS26" s="35">
        <f t="shared" si="6"/>
        <v>2047.6918493500002</v>
      </c>
      <c r="BT26" s="39">
        <f t="shared" si="0"/>
        <v>1957.2431867999999</v>
      </c>
      <c r="BU26" s="38"/>
      <c r="BV26" s="38">
        <v>3</v>
      </c>
      <c r="BW26" s="37" t="str">
        <f t="shared" si="7"/>
        <v>0</v>
      </c>
      <c r="BX26" s="39">
        <f t="shared" si="8"/>
        <v>0</v>
      </c>
      <c r="BY26" s="39"/>
      <c r="BZ26" s="39"/>
      <c r="CA26" s="34">
        <f t="shared" si="9"/>
        <v>1957.2431867999999</v>
      </c>
      <c r="CB26" s="34" t="s">
        <v>156</v>
      </c>
      <c r="CC26" s="34">
        <f t="shared" si="10"/>
        <v>4004.9350361500001</v>
      </c>
      <c r="CD26" s="43"/>
      <c r="CE26" s="44"/>
      <c r="CF26" s="44"/>
      <c r="CG26" s="40">
        <f t="shared" si="11"/>
        <v>4004.9350361500001</v>
      </c>
      <c r="CH26" s="1"/>
      <c r="CK26" s="59">
        <f t="shared" si="18"/>
        <v>4235.5650361499993</v>
      </c>
      <c r="CL26" s="59">
        <f t="shared" si="19"/>
        <v>1891.6200000000001</v>
      </c>
      <c r="CM26" s="59">
        <f t="shared" si="12"/>
        <v>2343.9450361499994</v>
      </c>
      <c r="CN26" s="59">
        <f t="shared" si="13"/>
        <v>2340</v>
      </c>
      <c r="CO26" s="61">
        <f t="shared" si="14"/>
        <v>27.25</v>
      </c>
      <c r="CQ26" s="63">
        <f t="shared" si="15"/>
        <v>3977.6850361500001</v>
      </c>
      <c r="CS26" s="182">
        <f t="shared" si="16"/>
        <v>4499.5950361499999</v>
      </c>
    </row>
    <row r="27" spans="2:97" s="11" customFormat="1" ht="23.25" x14ac:dyDescent="0.35">
      <c r="B27" s="11">
        <v>1599.0080000000003</v>
      </c>
      <c r="C27" s="11">
        <v>26</v>
      </c>
      <c r="D27" s="86" t="s">
        <v>104</v>
      </c>
      <c r="E27" s="87">
        <v>615.34</v>
      </c>
      <c r="F27" s="88"/>
      <c r="G27" s="89"/>
      <c r="H27" s="89"/>
      <c r="I27" s="89"/>
      <c r="J27" s="89"/>
      <c r="K27" s="90">
        <f t="shared" si="1"/>
        <v>1710.9385600000003</v>
      </c>
      <c r="L27" s="89"/>
      <c r="M27" s="91"/>
      <c r="N27" s="89"/>
      <c r="O27" s="89"/>
      <c r="P27" s="92">
        <f t="shared" si="2"/>
        <v>256.64078400000005</v>
      </c>
      <c r="Q27" s="92">
        <v>141.49</v>
      </c>
      <c r="R27" s="89"/>
      <c r="S27" s="93"/>
      <c r="T27" s="93"/>
      <c r="U27" s="93">
        <v>70.760000000000005</v>
      </c>
      <c r="V27" s="93">
        <v>78.989999999999995</v>
      </c>
      <c r="W27" s="89">
        <v>98.94</v>
      </c>
      <c r="X27" s="89">
        <v>41.89</v>
      </c>
      <c r="Y27" s="89">
        <v>74.720000000000013</v>
      </c>
      <c r="Z27" s="92">
        <f t="shared" si="3"/>
        <v>95.940480000000008</v>
      </c>
      <c r="AA27" s="89">
        <v>190</v>
      </c>
      <c r="AB27" s="93">
        <v>10</v>
      </c>
      <c r="AC27" s="89"/>
      <c r="AD27" s="89"/>
      <c r="AE27" s="92">
        <v>10</v>
      </c>
      <c r="AF27" s="89"/>
      <c r="AG27" s="89"/>
      <c r="AH27" s="89"/>
      <c r="AI27" s="89"/>
      <c r="AJ27" s="89">
        <f t="shared" si="17"/>
        <v>2780.3098240000004</v>
      </c>
      <c r="AK27" s="94"/>
      <c r="AL27" s="94"/>
      <c r="AM27" s="94"/>
      <c r="AN27" s="94"/>
      <c r="AO27" s="94"/>
      <c r="AP27" s="94"/>
      <c r="AQ27" s="94"/>
      <c r="AR27" s="94"/>
      <c r="AS27" s="95">
        <v>18</v>
      </c>
      <c r="AT27" s="95">
        <v>18</v>
      </c>
      <c r="AU27" s="96">
        <v>572</v>
      </c>
      <c r="AV27" s="96"/>
      <c r="AW27" s="97">
        <v>107.16666666666667</v>
      </c>
      <c r="AX27" s="97"/>
      <c r="AY27" s="97"/>
      <c r="AZ27" s="97">
        <v>0.5</v>
      </c>
      <c r="BA27" s="97">
        <v>3</v>
      </c>
      <c r="BB27" s="97"/>
      <c r="BC27" s="97">
        <v>0</v>
      </c>
      <c r="BD27" s="97"/>
      <c r="BE27" s="97"/>
      <c r="BF27" s="98" t="str">
        <f t="shared" si="4"/>
        <v>0</v>
      </c>
      <c r="BG27" s="98" t="str">
        <f t="shared" si="4"/>
        <v>0</v>
      </c>
      <c r="BH27" s="97"/>
      <c r="BI27" s="97"/>
      <c r="BJ27" s="97"/>
      <c r="BK27" s="97"/>
      <c r="BL27" s="97"/>
      <c r="BM27" s="97"/>
      <c r="BN27" s="97"/>
      <c r="BO27" s="97"/>
      <c r="BP27" s="97"/>
      <c r="BQ27" s="97"/>
      <c r="BR27" s="99">
        <f t="shared" si="5"/>
        <v>682.66666666666663</v>
      </c>
      <c r="BS27" s="100">
        <f t="shared" si="6"/>
        <v>2097.6431573333339</v>
      </c>
      <c r="BT27" s="101">
        <f t="shared" si="0"/>
        <v>2053.1262720000004</v>
      </c>
      <c r="BU27" s="89"/>
      <c r="BV27" s="89">
        <v>3</v>
      </c>
      <c r="BW27" s="102" t="str">
        <f t="shared" si="7"/>
        <v>0</v>
      </c>
      <c r="BX27" s="101">
        <f t="shared" si="8"/>
        <v>0</v>
      </c>
      <c r="BY27" s="101"/>
      <c r="BZ27" s="101"/>
      <c r="CA27" s="101">
        <f t="shared" si="9"/>
        <v>2053.1262720000004</v>
      </c>
      <c r="CB27" s="101" t="s">
        <v>156</v>
      </c>
      <c r="CC27" s="101">
        <f t="shared" si="10"/>
        <v>4150.7694293333343</v>
      </c>
      <c r="CD27" s="100"/>
      <c r="CE27" s="103"/>
      <c r="CF27" s="103"/>
      <c r="CG27" s="103">
        <f t="shared" si="11"/>
        <v>4150.7694293333343</v>
      </c>
      <c r="CH27" s="104"/>
      <c r="CK27" s="105">
        <f t="shared" si="18"/>
        <v>4423.256096000001</v>
      </c>
      <c r="CL27" s="105">
        <f t="shared" si="19"/>
        <v>1937.3400000000001</v>
      </c>
      <c r="CM27" s="105">
        <f t="shared" si="12"/>
        <v>2485.9160960000008</v>
      </c>
      <c r="CN27" s="105">
        <f t="shared" si="13"/>
        <v>2480</v>
      </c>
      <c r="CO27" s="106">
        <f t="shared" si="14"/>
        <v>30.75</v>
      </c>
      <c r="CQ27" s="107">
        <f t="shared" si="15"/>
        <v>4120.0194293333343</v>
      </c>
      <c r="CS27" s="182">
        <f t="shared" si="16"/>
        <v>4691.9460960000006</v>
      </c>
    </row>
    <row r="28" spans="2:97" ht="23.25" x14ac:dyDescent="0.35">
      <c r="B28">
        <v>1210.384</v>
      </c>
      <c r="C28">
        <v>27</v>
      </c>
      <c r="D28" s="33" t="s">
        <v>80</v>
      </c>
      <c r="E28" s="28">
        <v>477.64</v>
      </c>
      <c r="F28" s="29"/>
      <c r="G28" s="27"/>
      <c r="H28" s="27"/>
      <c r="I28" s="27"/>
      <c r="J28" s="27"/>
      <c r="K28" s="25">
        <f t="shared" si="1"/>
        <v>1295.1108800000002</v>
      </c>
      <c r="L28" s="27"/>
      <c r="M28" s="31"/>
      <c r="N28" s="27"/>
      <c r="O28" s="27"/>
      <c r="P28" s="22">
        <f t="shared" si="2"/>
        <v>194.26663200000002</v>
      </c>
      <c r="Q28" s="22">
        <v>141.49</v>
      </c>
      <c r="R28" s="27"/>
      <c r="S28" s="30"/>
      <c r="T28" s="30"/>
      <c r="U28" s="30">
        <v>52.68</v>
      </c>
      <c r="V28" s="30">
        <v>58.73</v>
      </c>
      <c r="W28" s="27">
        <v>75.069999999999993</v>
      </c>
      <c r="X28" s="27">
        <v>31.71</v>
      </c>
      <c r="Y28" s="27">
        <v>56.56</v>
      </c>
      <c r="Z28" s="22">
        <f t="shared" si="3"/>
        <v>72.623040000000003</v>
      </c>
      <c r="AA28" s="27">
        <v>200</v>
      </c>
      <c r="AB28" s="30">
        <v>10</v>
      </c>
      <c r="AC28" s="27"/>
      <c r="AD28" s="27"/>
      <c r="AE28" s="22">
        <v>10</v>
      </c>
      <c r="AF28" s="27"/>
      <c r="AG28" s="27"/>
      <c r="AH28" s="27"/>
      <c r="AI28" s="27"/>
      <c r="AJ28" s="27">
        <f t="shared" si="17"/>
        <v>2198.2405520000002</v>
      </c>
      <c r="AK28" s="16"/>
      <c r="AL28" s="16"/>
      <c r="AM28" s="16"/>
      <c r="AN28" s="16"/>
      <c r="AO28" s="16"/>
      <c r="AP28" s="16"/>
      <c r="AQ28" s="16"/>
      <c r="AR28" s="16"/>
      <c r="AS28" s="15">
        <v>19</v>
      </c>
      <c r="AT28" s="15">
        <v>17</v>
      </c>
      <c r="AU28" s="20">
        <v>440</v>
      </c>
      <c r="AV28" s="20"/>
      <c r="AW28" s="21">
        <v>32.958333333333336</v>
      </c>
      <c r="AX28" s="21"/>
      <c r="AY28" s="21"/>
      <c r="AZ28" s="21">
        <v>0.5</v>
      </c>
      <c r="BA28" s="21">
        <v>3</v>
      </c>
      <c r="BB28" s="21"/>
      <c r="BC28" s="21">
        <v>0</v>
      </c>
      <c r="BD28" s="21"/>
      <c r="BE28" s="21"/>
      <c r="BF28" s="18" t="str">
        <f t="shared" si="4"/>
        <v>0</v>
      </c>
      <c r="BG28" s="18">
        <f t="shared" si="4"/>
        <v>7.860555555555556</v>
      </c>
      <c r="BH28" s="21"/>
      <c r="BI28" s="21"/>
      <c r="BJ28" s="21"/>
      <c r="BK28" s="21"/>
      <c r="BL28" s="21"/>
      <c r="BM28" s="21"/>
      <c r="BN28" s="21"/>
      <c r="BO28" s="21">
        <v>0.93</v>
      </c>
      <c r="BP28" s="21">
        <v>3</v>
      </c>
      <c r="BQ28" s="21"/>
      <c r="BR28" s="19">
        <f t="shared" si="5"/>
        <v>488.24888888888887</v>
      </c>
      <c r="BS28" s="35">
        <f t="shared" si="6"/>
        <v>1709.9916631111114</v>
      </c>
      <c r="BT28" s="39">
        <f t="shared" si="0"/>
        <v>1554.1330560000001</v>
      </c>
      <c r="BU28" s="38"/>
      <c r="BV28" s="38">
        <v>3</v>
      </c>
      <c r="BW28" s="37" t="str">
        <f t="shared" si="7"/>
        <v>0</v>
      </c>
      <c r="BX28" s="39">
        <f t="shared" si="8"/>
        <v>0</v>
      </c>
      <c r="BY28" s="39"/>
      <c r="BZ28" s="39"/>
      <c r="CA28" s="34">
        <f t="shared" si="9"/>
        <v>1554.1330560000001</v>
      </c>
      <c r="CB28" s="34" t="s">
        <v>156</v>
      </c>
      <c r="CC28" s="34">
        <f t="shared" si="10"/>
        <v>3264.1247191111115</v>
      </c>
      <c r="CD28" s="43"/>
      <c r="CE28" s="44"/>
      <c r="CF28" s="44"/>
      <c r="CG28" s="40">
        <f t="shared" si="11"/>
        <v>3264.1247191111115</v>
      </c>
      <c r="CH28" s="1"/>
      <c r="CK28" s="59">
        <f t="shared" si="18"/>
        <v>3404.4036080000005</v>
      </c>
      <c r="CL28" s="59">
        <f t="shared" si="19"/>
        <v>1671.57</v>
      </c>
      <c r="CM28" s="59">
        <f t="shared" si="12"/>
        <v>1732.8336080000006</v>
      </c>
      <c r="CN28" s="59">
        <f t="shared" si="13"/>
        <v>1730</v>
      </c>
      <c r="CO28" s="61">
        <f t="shared" si="14"/>
        <v>12</v>
      </c>
      <c r="CQ28" s="63">
        <f t="shared" si="15"/>
        <v>3252.1247191111115</v>
      </c>
      <c r="CS28" s="182">
        <f t="shared" si="16"/>
        <v>3610.8836080000005</v>
      </c>
    </row>
    <row r="29" spans="2:97" ht="23.25" x14ac:dyDescent="0.35">
      <c r="B29">
        <v>1156.7556</v>
      </c>
      <c r="C29">
        <v>28</v>
      </c>
      <c r="D29" s="33" t="s">
        <v>105</v>
      </c>
      <c r="E29" s="28">
        <v>467.95</v>
      </c>
      <c r="F29" s="29"/>
      <c r="G29" s="27"/>
      <c r="H29" s="27"/>
      <c r="I29" s="27"/>
      <c r="J29" s="27"/>
      <c r="K29" s="25">
        <f t="shared" si="1"/>
        <v>1237.728492</v>
      </c>
      <c r="L29" s="27"/>
      <c r="M29" s="31"/>
      <c r="N29" s="27"/>
      <c r="O29" s="27"/>
      <c r="P29" s="22">
        <f t="shared" si="2"/>
        <v>185.65927379999999</v>
      </c>
      <c r="Q29" s="22">
        <v>141.49</v>
      </c>
      <c r="R29" s="27"/>
      <c r="S29" s="30"/>
      <c r="T29" s="30"/>
      <c r="U29" s="30">
        <v>50.38</v>
      </c>
      <c r="V29" s="30">
        <v>56.28</v>
      </c>
      <c r="W29" s="27">
        <v>71.790000000000006</v>
      </c>
      <c r="X29" s="27">
        <v>30.31</v>
      </c>
      <c r="Y29" s="27">
        <v>54.054000000000002</v>
      </c>
      <c r="Z29" s="22">
        <f t="shared" si="3"/>
        <v>69.405335999999991</v>
      </c>
      <c r="AA29" s="27">
        <v>200</v>
      </c>
      <c r="AB29" s="30">
        <v>6</v>
      </c>
      <c r="AC29" s="27"/>
      <c r="AD29" s="27"/>
      <c r="AE29" s="22">
        <v>10</v>
      </c>
      <c r="AF29" s="27"/>
      <c r="AG29" s="27"/>
      <c r="AH29" s="27"/>
      <c r="AI29" s="27"/>
      <c r="AJ29" s="27">
        <f t="shared" si="17"/>
        <v>2113.0971018</v>
      </c>
      <c r="AK29" s="16"/>
      <c r="AL29" s="16"/>
      <c r="AM29" s="16"/>
      <c r="AN29" s="16"/>
      <c r="AO29" s="16"/>
      <c r="AP29" s="16"/>
      <c r="AQ29" s="16"/>
      <c r="AR29" s="16"/>
      <c r="AS29" s="15">
        <v>15</v>
      </c>
      <c r="AT29" s="15">
        <v>8</v>
      </c>
      <c r="AU29" s="20">
        <v>407</v>
      </c>
      <c r="AV29" s="20"/>
      <c r="AW29" s="21">
        <v>21.416666666666668</v>
      </c>
      <c r="AX29" s="21"/>
      <c r="AY29" s="21"/>
      <c r="AZ29" s="21">
        <v>0.5</v>
      </c>
      <c r="BA29" s="21">
        <v>3</v>
      </c>
      <c r="BB29" s="21"/>
      <c r="BC29" s="21">
        <v>0</v>
      </c>
      <c r="BD29" s="21"/>
      <c r="BE29" s="21"/>
      <c r="BF29" s="18">
        <f t="shared" si="4"/>
        <v>30.943212299999999</v>
      </c>
      <c r="BG29" s="18">
        <f t="shared" si="4"/>
        <v>78.605555555555554</v>
      </c>
      <c r="BH29" s="21"/>
      <c r="BI29" s="21"/>
      <c r="BJ29" s="21"/>
      <c r="BK29" s="21"/>
      <c r="BL29" s="21"/>
      <c r="BM29" s="21"/>
      <c r="BN29" s="21"/>
      <c r="BO29" s="21">
        <v>0.89</v>
      </c>
      <c r="BP29" s="21">
        <v>3</v>
      </c>
      <c r="BQ29" s="21"/>
      <c r="BR29" s="19">
        <f t="shared" si="5"/>
        <v>545.35543452222225</v>
      </c>
      <c r="BS29" s="35">
        <f t="shared" si="6"/>
        <v>1567.7416672777777</v>
      </c>
      <c r="BT29" s="39">
        <f t="shared" si="0"/>
        <v>1485.2741904</v>
      </c>
      <c r="BU29" s="38">
        <v>297.04000000000002</v>
      </c>
      <c r="BV29" s="38">
        <v>3</v>
      </c>
      <c r="BW29" s="37" t="str">
        <f t="shared" si="7"/>
        <v>0</v>
      </c>
      <c r="BX29" s="39">
        <f t="shared" si="8"/>
        <v>0</v>
      </c>
      <c r="BY29" s="39"/>
      <c r="BZ29" s="39"/>
      <c r="CA29" s="34">
        <f t="shared" si="9"/>
        <v>1188.2341904</v>
      </c>
      <c r="CB29" s="34" t="s">
        <v>156</v>
      </c>
      <c r="CC29" s="34">
        <f t="shared" si="10"/>
        <v>2755.9758576777776</v>
      </c>
      <c r="CD29" s="43"/>
      <c r="CE29" s="44"/>
      <c r="CF29" s="44"/>
      <c r="CG29" s="40">
        <f t="shared" si="11"/>
        <v>2755.9758576777776</v>
      </c>
      <c r="CH29" s="1"/>
      <c r="CK29" s="59">
        <f t="shared" si="18"/>
        <v>2965.3912922</v>
      </c>
      <c r="CL29" s="59">
        <f t="shared" si="19"/>
        <v>1659.7832123000001</v>
      </c>
      <c r="CM29" s="59">
        <f t="shared" si="12"/>
        <v>1305.6080798999999</v>
      </c>
      <c r="CN29" s="59">
        <f t="shared" si="13"/>
        <v>1300</v>
      </c>
      <c r="CO29" s="61">
        <f t="shared" si="14"/>
        <v>1.25</v>
      </c>
      <c r="CQ29" s="63">
        <f t="shared" si="15"/>
        <v>2754.7258576777776</v>
      </c>
      <c r="CS29" s="182">
        <f t="shared" si="16"/>
        <v>3159.8412921999998</v>
      </c>
    </row>
    <row r="30" spans="2:97" ht="23.25" x14ac:dyDescent="0.35">
      <c r="B30">
        <v>1140.7163</v>
      </c>
      <c r="C30">
        <v>29</v>
      </c>
      <c r="D30" s="33" t="s">
        <v>106</v>
      </c>
      <c r="E30" s="28">
        <v>457.64</v>
      </c>
      <c r="F30" s="29"/>
      <c r="G30" s="27"/>
      <c r="H30" s="27"/>
      <c r="I30" s="27"/>
      <c r="J30" s="27"/>
      <c r="K30" s="25">
        <f t="shared" si="1"/>
        <v>1220.5664410000002</v>
      </c>
      <c r="L30" s="27"/>
      <c r="M30" s="31"/>
      <c r="N30" s="27"/>
      <c r="O30" s="27"/>
      <c r="P30" s="22">
        <f t="shared" si="2"/>
        <v>183.08496615000001</v>
      </c>
      <c r="Q30" s="22">
        <v>141.49</v>
      </c>
      <c r="R30" s="27"/>
      <c r="S30" s="30"/>
      <c r="T30" s="30"/>
      <c r="U30" s="30">
        <v>49.69</v>
      </c>
      <c r="V30" s="30">
        <v>55.38</v>
      </c>
      <c r="W30" s="27">
        <v>70.73</v>
      </c>
      <c r="X30" s="27">
        <v>29.89</v>
      </c>
      <c r="Y30" s="27">
        <v>53.304499999999997</v>
      </c>
      <c r="Z30" s="22">
        <f t="shared" si="3"/>
        <v>68.442977999999997</v>
      </c>
      <c r="AA30" s="27">
        <v>200</v>
      </c>
      <c r="AB30" s="30">
        <v>10</v>
      </c>
      <c r="AC30" s="27"/>
      <c r="AD30" s="27"/>
      <c r="AE30" s="22">
        <v>10</v>
      </c>
      <c r="AF30" s="27"/>
      <c r="AG30" s="27"/>
      <c r="AH30" s="27"/>
      <c r="AI30" s="27"/>
      <c r="AJ30" s="27">
        <f t="shared" si="17"/>
        <v>2092.5788851500001</v>
      </c>
      <c r="AK30" s="16"/>
      <c r="AL30" s="16"/>
      <c r="AM30" s="16"/>
      <c r="AN30" s="16"/>
      <c r="AO30" s="16"/>
      <c r="AP30" s="16"/>
      <c r="AQ30" s="16"/>
      <c r="AR30" s="16"/>
      <c r="AS30" s="15">
        <v>19</v>
      </c>
      <c r="AT30" s="15">
        <v>17</v>
      </c>
      <c r="AU30" s="20">
        <v>418</v>
      </c>
      <c r="AV30" s="20"/>
      <c r="AW30" s="21">
        <v>25.708333333333332</v>
      </c>
      <c r="AX30" s="21"/>
      <c r="AY30" s="21"/>
      <c r="AZ30" s="21">
        <v>0.5</v>
      </c>
      <c r="BA30" s="21">
        <v>3</v>
      </c>
      <c r="BB30" s="21"/>
      <c r="BC30" s="21">
        <v>0</v>
      </c>
      <c r="BD30" s="21"/>
      <c r="BE30" s="21"/>
      <c r="BF30" s="18" t="str">
        <f t="shared" si="4"/>
        <v>0</v>
      </c>
      <c r="BG30" s="18">
        <f t="shared" si="4"/>
        <v>7.860555555555556</v>
      </c>
      <c r="BH30" s="21"/>
      <c r="BI30" s="21"/>
      <c r="BJ30" s="21"/>
      <c r="BK30" s="21"/>
      <c r="BL30" s="21"/>
      <c r="BM30" s="21"/>
      <c r="BN30" s="21"/>
      <c r="BO30" s="21">
        <v>0.88</v>
      </c>
      <c r="BP30" s="21">
        <v>3</v>
      </c>
      <c r="BQ30" s="21"/>
      <c r="BR30" s="19">
        <f t="shared" si="5"/>
        <v>458.94888888888886</v>
      </c>
      <c r="BS30" s="35">
        <f t="shared" si="6"/>
        <v>1633.6299962611113</v>
      </c>
      <c r="BT30" s="39">
        <f t="shared" si="0"/>
        <v>1464.6797292000001</v>
      </c>
      <c r="BU30" s="38"/>
      <c r="BV30" s="38">
        <v>3</v>
      </c>
      <c r="BW30" s="37" t="str">
        <f t="shared" si="7"/>
        <v>0</v>
      </c>
      <c r="BX30" s="39">
        <f t="shared" si="8"/>
        <v>0</v>
      </c>
      <c r="BY30" s="39"/>
      <c r="BZ30" s="39"/>
      <c r="CA30" s="34">
        <f t="shared" si="9"/>
        <v>1464.6797292000001</v>
      </c>
      <c r="CB30" s="34" t="s">
        <v>156</v>
      </c>
      <c r="CC30" s="34">
        <f t="shared" si="10"/>
        <v>3098.3097254611112</v>
      </c>
      <c r="CD30" s="43"/>
      <c r="CE30" s="44"/>
      <c r="CF30" s="44"/>
      <c r="CG30" s="40">
        <f t="shared" si="11"/>
        <v>3098.3097254611112</v>
      </c>
      <c r="CH30" s="1"/>
      <c r="CK30" s="59">
        <f t="shared" si="18"/>
        <v>3219.9686143500003</v>
      </c>
      <c r="CL30" s="59">
        <f t="shared" si="19"/>
        <v>1629.52</v>
      </c>
      <c r="CM30" s="59">
        <f t="shared" si="12"/>
        <v>1590.4486143500003</v>
      </c>
      <c r="CN30" s="59">
        <f t="shared" si="13"/>
        <v>1590</v>
      </c>
      <c r="CO30" s="61">
        <f t="shared" si="14"/>
        <v>8.5</v>
      </c>
      <c r="CQ30" s="63">
        <f t="shared" si="15"/>
        <v>3089.8097254611112</v>
      </c>
      <c r="CS30" s="182">
        <f t="shared" si="16"/>
        <v>3415.7686143500005</v>
      </c>
    </row>
    <row r="31" spans="2:97" ht="23.25" x14ac:dyDescent="0.35">
      <c r="B31">
        <v>1012.1879000000001</v>
      </c>
      <c r="C31">
        <v>30</v>
      </c>
      <c r="D31" s="33" t="s">
        <v>107</v>
      </c>
      <c r="E31" s="28">
        <v>419.81</v>
      </c>
      <c r="F31" s="29"/>
      <c r="G31" s="27"/>
      <c r="H31" s="27"/>
      <c r="I31" s="27"/>
      <c r="J31" s="27"/>
      <c r="K31" s="25">
        <f t="shared" si="1"/>
        <v>1083.0410530000001</v>
      </c>
      <c r="L31" s="27"/>
      <c r="M31" s="31"/>
      <c r="N31" s="27"/>
      <c r="O31" s="27"/>
      <c r="P31" s="22">
        <f t="shared" si="2"/>
        <v>162.45615795000001</v>
      </c>
      <c r="Q31" s="22">
        <v>141.49</v>
      </c>
      <c r="R31" s="27"/>
      <c r="S31" s="30"/>
      <c r="T31" s="30"/>
      <c r="U31" s="30">
        <v>43.92</v>
      </c>
      <c r="V31" s="30">
        <v>48.88</v>
      </c>
      <c r="W31" s="27">
        <v>65</v>
      </c>
      <c r="X31" s="27">
        <v>26.52</v>
      </c>
      <c r="Y31" s="27">
        <v>47.298500000000004</v>
      </c>
      <c r="Z31" s="22">
        <f t="shared" si="3"/>
        <v>60.731274000000006</v>
      </c>
      <c r="AA31" s="27">
        <v>200</v>
      </c>
      <c r="AB31" s="30">
        <v>10</v>
      </c>
      <c r="AC31" s="27"/>
      <c r="AD31" s="27"/>
      <c r="AE31" s="22">
        <v>10</v>
      </c>
      <c r="AF31" s="27"/>
      <c r="AG31" s="27"/>
      <c r="AH31" s="27"/>
      <c r="AI31" s="27"/>
      <c r="AJ31" s="27">
        <f t="shared" si="17"/>
        <v>1899.3369849500004</v>
      </c>
      <c r="AK31" s="16"/>
      <c r="AL31" s="16"/>
      <c r="AM31" s="16"/>
      <c r="AN31" s="16"/>
      <c r="AO31" s="16"/>
      <c r="AP31" s="16"/>
      <c r="AQ31" s="16"/>
      <c r="AR31" s="16"/>
      <c r="AS31" s="15">
        <v>16</v>
      </c>
      <c r="AT31" s="15">
        <v>14</v>
      </c>
      <c r="AU31" s="20">
        <v>374</v>
      </c>
      <c r="AV31" s="20"/>
      <c r="AW31" s="21">
        <v>11.75</v>
      </c>
      <c r="AX31" s="21"/>
      <c r="AY31" s="21"/>
      <c r="AZ31" s="21">
        <v>0.5</v>
      </c>
      <c r="BA31" s="21">
        <v>3</v>
      </c>
      <c r="BB31" s="21"/>
      <c r="BC31" s="21">
        <v>0</v>
      </c>
      <c r="BD31" s="21"/>
      <c r="BE31" s="21"/>
      <c r="BF31" s="18">
        <f t="shared" si="4"/>
        <v>18.050684216666667</v>
      </c>
      <c r="BG31" s="18">
        <f t="shared" si="4"/>
        <v>31.442222222222224</v>
      </c>
      <c r="BH31" s="21"/>
      <c r="BI31" s="21"/>
      <c r="BJ31" s="21"/>
      <c r="BK31" s="21"/>
      <c r="BL31" s="21"/>
      <c r="BM31" s="21"/>
      <c r="BN31" s="21"/>
      <c r="BO31" s="21">
        <v>0.8</v>
      </c>
      <c r="BP31" s="21">
        <v>3</v>
      </c>
      <c r="BQ31" s="21"/>
      <c r="BR31" s="19">
        <f t="shared" si="5"/>
        <v>442.54290643888891</v>
      </c>
      <c r="BS31" s="35">
        <f t="shared" si="6"/>
        <v>1456.7940785111116</v>
      </c>
      <c r="BT31" s="39">
        <f t="shared" si="0"/>
        <v>1299.6492636</v>
      </c>
      <c r="BU31" s="38"/>
      <c r="BV31" s="38">
        <v>3</v>
      </c>
      <c r="BW31" s="37" t="str">
        <f t="shared" si="7"/>
        <v>0</v>
      </c>
      <c r="BX31" s="39">
        <f t="shared" si="8"/>
        <v>0</v>
      </c>
      <c r="BY31" s="39"/>
      <c r="BZ31" s="39"/>
      <c r="CA31" s="34">
        <f t="shared" si="9"/>
        <v>1299.6492636</v>
      </c>
      <c r="CB31" s="34" t="s">
        <v>156</v>
      </c>
      <c r="CC31" s="34">
        <f t="shared" si="10"/>
        <v>2756.4433421111116</v>
      </c>
      <c r="CD31" s="43"/>
      <c r="CE31" s="44"/>
      <c r="CF31" s="44"/>
      <c r="CG31" s="40">
        <f t="shared" si="11"/>
        <v>2756.4433421111116</v>
      </c>
      <c r="CH31" s="1"/>
      <c r="CK31" s="59">
        <f t="shared" si="18"/>
        <v>2879.6962485500003</v>
      </c>
      <c r="CL31" s="59">
        <f t="shared" si="19"/>
        <v>1565.6606842166666</v>
      </c>
      <c r="CM31" s="59">
        <f t="shared" si="12"/>
        <v>1314.0355643333337</v>
      </c>
      <c r="CN31" s="59">
        <f t="shared" si="13"/>
        <v>1310</v>
      </c>
      <c r="CO31" s="61">
        <f t="shared" si="14"/>
        <v>1.5</v>
      </c>
      <c r="CQ31" s="63">
        <f t="shared" si="15"/>
        <v>2754.9433421111116</v>
      </c>
      <c r="CS31" s="182">
        <f t="shared" si="16"/>
        <v>3057.4962485500005</v>
      </c>
    </row>
    <row r="32" spans="2:97" ht="23.25" x14ac:dyDescent="0.35">
      <c r="D32" s="33"/>
      <c r="E32" s="28"/>
      <c r="F32" s="29"/>
      <c r="G32" s="27"/>
      <c r="H32" s="27"/>
      <c r="I32" s="27"/>
      <c r="J32" s="27"/>
      <c r="K32" s="25">
        <f t="shared" si="1"/>
        <v>0</v>
      </c>
      <c r="L32" s="27"/>
      <c r="M32" s="31"/>
      <c r="N32" s="27"/>
      <c r="O32" s="27"/>
      <c r="P32" s="22">
        <f t="shared" si="2"/>
        <v>0</v>
      </c>
      <c r="Q32" s="22"/>
      <c r="R32" s="27"/>
      <c r="S32" s="30"/>
      <c r="T32" s="30"/>
      <c r="U32" s="30"/>
      <c r="V32" s="30"/>
      <c r="W32" s="27"/>
      <c r="X32" s="27"/>
      <c r="Y32" s="27"/>
      <c r="Z32" s="22">
        <f t="shared" si="3"/>
        <v>0</v>
      </c>
      <c r="AA32" s="27"/>
      <c r="AB32" s="30"/>
      <c r="AC32" s="27"/>
      <c r="AD32" s="27"/>
      <c r="AE32" s="22"/>
      <c r="AF32" s="27"/>
      <c r="AG32" s="27"/>
      <c r="AH32" s="27"/>
      <c r="AI32" s="27"/>
      <c r="AJ32" s="27">
        <f t="shared" si="17"/>
        <v>0</v>
      </c>
      <c r="AK32" s="16"/>
      <c r="AL32" s="16"/>
      <c r="AM32" s="16"/>
      <c r="AN32" s="16"/>
      <c r="AO32" s="16"/>
      <c r="AP32" s="16"/>
      <c r="AQ32" s="16"/>
      <c r="AR32" s="16"/>
      <c r="AS32" s="15">
        <v>18</v>
      </c>
      <c r="AT32" s="15">
        <v>18</v>
      </c>
      <c r="AU32" s="20"/>
      <c r="AV32" s="20"/>
      <c r="AW32" s="21"/>
      <c r="AX32" s="21"/>
      <c r="AY32" s="21"/>
      <c r="AZ32" s="21"/>
      <c r="BA32" s="21"/>
      <c r="BB32" s="21"/>
      <c r="BC32" s="21">
        <v>0</v>
      </c>
      <c r="BD32" s="21"/>
      <c r="BE32" s="21"/>
      <c r="BF32" s="18" t="str">
        <f t="shared" si="4"/>
        <v>0</v>
      </c>
      <c r="BG32" s="18" t="str">
        <f t="shared" si="4"/>
        <v>0</v>
      </c>
      <c r="BH32" s="21"/>
      <c r="BI32" s="21"/>
      <c r="BJ32" s="21"/>
      <c r="BK32" s="21"/>
      <c r="BL32" s="21"/>
      <c r="BM32" s="21"/>
      <c r="BN32" s="21"/>
      <c r="BO32" s="21"/>
      <c r="BP32" s="21"/>
      <c r="BQ32" s="21"/>
      <c r="BR32" s="19">
        <f t="shared" si="5"/>
        <v>0</v>
      </c>
      <c r="BS32" s="35">
        <f t="shared" si="6"/>
        <v>0</v>
      </c>
      <c r="BT32" s="39">
        <f t="shared" si="0"/>
        <v>0</v>
      </c>
      <c r="BU32" s="38"/>
      <c r="BV32" s="38"/>
      <c r="BW32" s="37" t="str">
        <f t="shared" si="7"/>
        <v>0</v>
      </c>
      <c r="BX32" s="39">
        <f t="shared" si="8"/>
        <v>0</v>
      </c>
      <c r="BY32" s="39"/>
      <c r="BZ32" s="39"/>
      <c r="CA32" s="34">
        <f t="shared" si="9"/>
        <v>0</v>
      </c>
      <c r="CB32" s="34" t="s">
        <v>156</v>
      </c>
      <c r="CC32" s="34">
        <f t="shared" si="10"/>
        <v>0</v>
      </c>
      <c r="CD32" s="43"/>
      <c r="CE32" s="44"/>
      <c r="CF32" s="44"/>
      <c r="CG32" s="40">
        <f t="shared" si="11"/>
        <v>0</v>
      </c>
      <c r="CH32" s="1"/>
      <c r="CK32" s="59">
        <f t="shared" si="18"/>
        <v>0</v>
      </c>
      <c r="CL32" s="59">
        <f t="shared" si="19"/>
        <v>750</v>
      </c>
      <c r="CM32" s="59">
        <f t="shared" si="12"/>
        <v>-750</v>
      </c>
      <c r="CN32" s="59">
        <f t="shared" si="13"/>
        <v>-750</v>
      </c>
      <c r="CO32" s="61" t="str">
        <f t="shared" si="14"/>
        <v>0</v>
      </c>
      <c r="CQ32" s="63">
        <f t="shared" si="15"/>
        <v>0</v>
      </c>
      <c r="CS32" s="182">
        <f t="shared" si="16"/>
        <v>0</v>
      </c>
    </row>
    <row r="33" spans="1:97" ht="23.25" x14ac:dyDescent="0.35">
      <c r="D33" s="33"/>
      <c r="E33" s="28"/>
      <c r="F33" s="29"/>
      <c r="G33" s="27"/>
      <c r="H33" s="27"/>
      <c r="I33" s="27"/>
      <c r="J33" s="27"/>
      <c r="K33" s="25">
        <f t="shared" si="1"/>
        <v>0</v>
      </c>
      <c r="L33" s="27"/>
      <c r="M33" s="31"/>
      <c r="N33" s="27"/>
      <c r="O33" s="27"/>
      <c r="P33" s="22">
        <f t="shared" si="2"/>
        <v>0</v>
      </c>
      <c r="Q33" s="22"/>
      <c r="R33" s="27"/>
      <c r="S33" s="30"/>
      <c r="T33" s="30"/>
      <c r="U33" s="30"/>
      <c r="V33" s="30"/>
      <c r="W33" s="27"/>
      <c r="X33" s="27"/>
      <c r="Y33" s="27"/>
      <c r="Z33" s="22">
        <f t="shared" si="3"/>
        <v>0</v>
      </c>
      <c r="AA33" s="27"/>
      <c r="AB33" s="30"/>
      <c r="AC33" s="27"/>
      <c r="AD33" s="27"/>
      <c r="AE33" s="22"/>
      <c r="AF33" s="27"/>
      <c r="AG33" s="27"/>
      <c r="AH33" s="27"/>
      <c r="AI33" s="27"/>
      <c r="AJ33" s="27">
        <f t="shared" si="17"/>
        <v>0</v>
      </c>
      <c r="AK33" s="16"/>
      <c r="AL33" s="16"/>
      <c r="AM33" s="16"/>
      <c r="AN33" s="16"/>
      <c r="AO33" s="16"/>
      <c r="AP33" s="16"/>
      <c r="AQ33" s="16"/>
      <c r="AR33" s="16"/>
      <c r="AS33" s="15">
        <v>18</v>
      </c>
      <c r="AT33" s="15">
        <v>18</v>
      </c>
      <c r="AU33" s="20"/>
      <c r="AV33" s="20"/>
      <c r="AW33" s="21"/>
      <c r="AX33" s="21"/>
      <c r="AY33" s="21"/>
      <c r="AZ33" s="21"/>
      <c r="BA33" s="21"/>
      <c r="BB33" s="21"/>
      <c r="BC33" s="21">
        <v>0</v>
      </c>
      <c r="BD33" s="21"/>
      <c r="BE33" s="21"/>
      <c r="BF33" s="18" t="str">
        <f t="shared" si="4"/>
        <v>0</v>
      </c>
      <c r="BG33" s="18" t="str">
        <f t="shared" si="4"/>
        <v>0</v>
      </c>
      <c r="BH33" s="21"/>
      <c r="BI33" s="21"/>
      <c r="BJ33" s="21"/>
      <c r="BK33" s="21"/>
      <c r="BL33" s="21"/>
      <c r="BM33" s="21"/>
      <c r="BN33" s="21"/>
      <c r="BO33" s="21"/>
      <c r="BP33" s="21"/>
      <c r="BQ33" s="21"/>
      <c r="BR33" s="19">
        <f t="shared" si="5"/>
        <v>0</v>
      </c>
      <c r="BS33" s="35">
        <f t="shared" si="6"/>
        <v>0</v>
      </c>
      <c r="BT33" s="39">
        <f t="shared" si="0"/>
        <v>0</v>
      </c>
      <c r="BU33" s="38"/>
      <c r="BV33" s="38"/>
      <c r="BW33" s="37" t="str">
        <f t="shared" si="7"/>
        <v>0</v>
      </c>
      <c r="BX33" s="39">
        <f t="shared" si="8"/>
        <v>0</v>
      </c>
      <c r="BY33" s="39"/>
      <c r="BZ33" s="39"/>
      <c r="CA33" s="34">
        <f t="shared" si="9"/>
        <v>0</v>
      </c>
      <c r="CB33" s="34" t="s">
        <v>156</v>
      </c>
      <c r="CC33" s="34">
        <f t="shared" si="10"/>
        <v>0</v>
      </c>
      <c r="CD33" s="43"/>
      <c r="CE33" s="44"/>
      <c r="CF33" s="44"/>
      <c r="CG33" s="40">
        <f t="shared" si="11"/>
        <v>0</v>
      </c>
      <c r="CH33" s="1"/>
      <c r="CK33" s="59">
        <f t="shared" si="18"/>
        <v>0</v>
      </c>
      <c r="CL33" s="59">
        <f t="shared" si="19"/>
        <v>750</v>
      </c>
      <c r="CM33" s="59">
        <f t="shared" si="12"/>
        <v>-750</v>
      </c>
      <c r="CN33" s="59">
        <f t="shared" si="13"/>
        <v>-750</v>
      </c>
      <c r="CO33" s="61" t="str">
        <f t="shared" si="14"/>
        <v>0</v>
      </c>
      <c r="CQ33" s="63">
        <f t="shared" si="15"/>
        <v>0</v>
      </c>
      <c r="CS33" s="182">
        <f t="shared" si="16"/>
        <v>0</v>
      </c>
    </row>
    <row r="34" spans="1:97" s="10" customFormat="1" ht="26.25" x14ac:dyDescent="0.4">
      <c r="D34" s="64" t="s">
        <v>153</v>
      </c>
      <c r="E34" s="65"/>
      <c r="F34" s="66"/>
      <c r="G34" s="67"/>
      <c r="H34" s="67"/>
      <c r="I34" s="67"/>
      <c r="J34" s="67"/>
      <c r="K34" s="68"/>
      <c r="L34" s="67"/>
      <c r="M34" s="69"/>
      <c r="N34" s="67"/>
      <c r="O34" s="67"/>
      <c r="P34" s="70"/>
      <c r="Q34" s="70"/>
      <c r="R34" s="67"/>
      <c r="S34" s="71"/>
      <c r="T34" s="71"/>
      <c r="U34" s="71"/>
      <c r="V34" s="71"/>
      <c r="W34" s="67"/>
      <c r="X34" s="67"/>
      <c r="Y34" s="67"/>
      <c r="Z34" s="70"/>
      <c r="AA34" s="67"/>
      <c r="AB34" s="71"/>
      <c r="AC34" s="67"/>
      <c r="AD34" s="67"/>
      <c r="AE34" s="70"/>
      <c r="AF34" s="67"/>
      <c r="AG34" s="67"/>
      <c r="AH34" s="67"/>
      <c r="AI34" s="67"/>
      <c r="AJ34" s="67"/>
      <c r="AK34" s="72"/>
      <c r="AL34" s="72"/>
      <c r="AM34" s="72"/>
      <c r="AN34" s="72"/>
      <c r="AO34" s="72"/>
      <c r="AP34" s="72"/>
      <c r="AQ34" s="72"/>
      <c r="AR34" s="72"/>
      <c r="AS34" s="73"/>
      <c r="AT34" s="73"/>
      <c r="AU34" s="74"/>
      <c r="AV34" s="74"/>
      <c r="AW34" s="75"/>
      <c r="AX34" s="75"/>
      <c r="AY34" s="75"/>
      <c r="AZ34" s="75"/>
      <c r="BA34" s="75"/>
      <c r="BB34" s="75"/>
      <c r="BC34" s="75"/>
      <c r="BD34" s="75"/>
      <c r="BE34" s="75"/>
      <c r="BF34" s="76"/>
      <c r="BG34" s="76"/>
      <c r="BH34" s="75"/>
      <c r="BI34" s="75"/>
      <c r="BJ34" s="75"/>
      <c r="BK34" s="75"/>
      <c r="BL34" s="75"/>
      <c r="BM34" s="75"/>
      <c r="BN34" s="75"/>
      <c r="BO34" s="75"/>
      <c r="BP34" s="75"/>
      <c r="BQ34" s="75"/>
      <c r="BR34" s="77"/>
      <c r="BS34" s="78"/>
      <c r="BT34" s="79"/>
      <c r="BU34" s="67"/>
      <c r="BV34" s="67"/>
      <c r="BW34" s="80"/>
      <c r="BX34" s="79"/>
      <c r="BY34" s="79"/>
      <c r="BZ34" s="79"/>
      <c r="CA34" s="79"/>
      <c r="CB34" s="79"/>
      <c r="CC34" s="79"/>
      <c r="CD34" s="78"/>
      <c r="CE34" s="81"/>
      <c r="CF34" s="81"/>
      <c r="CG34" s="81"/>
      <c r="CH34" s="82"/>
      <c r="CK34" s="83"/>
      <c r="CL34" s="83"/>
      <c r="CM34" s="83"/>
      <c r="CN34" s="83"/>
      <c r="CO34" s="84"/>
      <c r="CQ34" s="85"/>
      <c r="CS34" s="182">
        <f t="shared" si="16"/>
        <v>0</v>
      </c>
    </row>
    <row r="35" spans="1:97" ht="23.25" x14ac:dyDescent="0.35">
      <c r="B35">
        <v>1178.4551999999999</v>
      </c>
      <c r="C35">
        <v>32</v>
      </c>
      <c r="D35" s="33" t="s">
        <v>108</v>
      </c>
      <c r="E35" s="28">
        <v>479.37</v>
      </c>
      <c r="F35" s="29"/>
      <c r="G35" s="27"/>
      <c r="H35" s="27"/>
      <c r="I35" s="27"/>
      <c r="J35" s="27"/>
      <c r="K35" s="25">
        <f t="shared" si="1"/>
        <v>1260.947064</v>
      </c>
      <c r="L35" s="27"/>
      <c r="M35" s="31"/>
      <c r="N35" s="27"/>
      <c r="O35" s="27">
        <v>1112.5899999999999</v>
      </c>
      <c r="P35" s="22">
        <f t="shared" si="2"/>
        <v>189.14205959999998</v>
      </c>
      <c r="Q35" s="22">
        <v>0</v>
      </c>
      <c r="R35" s="27"/>
      <c r="S35" s="30"/>
      <c r="T35" s="30"/>
      <c r="U35" s="30">
        <v>50.91</v>
      </c>
      <c r="V35" s="30">
        <v>56.88</v>
      </c>
      <c r="W35" s="27">
        <v>68.11</v>
      </c>
      <c r="X35" s="27">
        <v>30.87</v>
      </c>
      <c r="Y35" s="27">
        <v>55.067999999999998</v>
      </c>
      <c r="Z35" s="22">
        <f t="shared" si="3"/>
        <v>70.707311999999988</v>
      </c>
      <c r="AA35" s="27">
        <v>190</v>
      </c>
      <c r="AB35" s="30">
        <v>10</v>
      </c>
      <c r="AC35" s="27"/>
      <c r="AD35" s="27"/>
      <c r="AE35" s="22">
        <v>10</v>
      </c>
      <c r="AF35" s="27"/>
      <c r="AG35" s="27"/>
      <c r="AH35" s="27"/>
      <c r="AI35" s="27"/>
      <c r="AJ35" s="27">
        <f t="shared" si="17"/>
        <v>3105.2244356000001</v>
      </c>
      <c r="AK35" s="16"/>
      <c r="AL35" s="16"/>
      <c r="AM35" s="16"/>
      <c r="AN35" s="16"/>
      <c r="AO35" s="16"/>
      <c r="AP35" s="16"/>
      <c r="AQ35" s="16"/>
      <c r="AR35" s="16"/>
      <c r="AS35" s="15">
        <v>0</v>
      </c>
      <c r="AT35" s="15">
        <v>0</v>
      </c>
      <c r="AU35" s="20">
        <v>407</v>
      </c>
      <c r="AV35" s="20"/>
      <c r="AW35" s="21">
        <v>19.625</v>
      </c>
      <c r="AX35" s="21"/>
      <c r="AY35" s="21">
        <v>47.76</v>
      </c>
      <c r="AZ35" s="21">
        <v>0.5</v>
      </c>
      <c r="BA35" s="21">
        <v>3</v>
      </c>
      <c r="BB35" s="21"/>
      <c r="BC35" s="21">
        <v>0</v>
      </c>
      <c r="BD35" s="21"/>
      <c r="BE35" s="21"/>
      <c r="BF35" s="18">
        <f t="shared" si="4"/>
        <v>189.14205959999998</v>
      </c>
      <c r="BG35" s="18">
        <f t="shared" si="4"/>
        <v>0</v>
      </c>
      <c r="BH35" s="21"/>
      <c r="BI35" s="21"/>
      <c r="BJ35" s="21"/>
      <c r="BK35" s="21"/>
      <c r="BL35" s="21"/>
      <c r="BM35" s="21"/>
      <c r="BN35" s="21"/>
      <c r="BO35" s="21">
        <v>0.9</v>
      </c>
      <c r="BP35" s="21">
        <v>3</v>
      </c>
      <c r="BQ35" s="21"/>
      <c r="BR35" s="19">
        <f t="shared" si="5"/>
        <v>670.92705960000001</v>
      </c>
      <c r="BS35" s="35">
        <f t="shared" si="6"/>
        <v>2434.297376</v>
      </c>
      <c r="BT35" s="39"/>
      <c r="BU35" s="38"/>
      <c r="BV35" s="38">
        <v>3</v>
      </c>
      <c r="BW35" s="37" t="str">
        <f t="shared" si="7"/>
        <v>0</v>
      </c>
      <c r="BX35" s="39">
        <f t="shared" si="8"/>
        <v>0</v>
      </c>
      <c r="BY35" s="39">
        <f t="shared" ref="BY35:BY45" si="20">IF(AQ35&gt;=1,(BS35*12)/360*AQ35,0)</f>
        <v>0</v>
      </c>
      <c r="BZ35" s="39"/>
      <c r="CA35" s="34">
        <f t="shared" si="9"/>
        <v>0</v>
      </c>
      <c r="CB35" s="34"/>
      <c r="CC35" s="34">
        <f t="shared" si="10"/>
        <v>2434.297376</v>
      </c>
      <c r="CD35" s="43"/>
      <c r="CE35" s="44"/>
      <c r="CF35" s="44"/>
      <c r="CG35" s="40">
        <f t="shared" si="11"/>
        <v>2434.297376</v>
      </c>
      <c r="CH35" s="1"/>
      <c r="CK35" s="59">
        <f t="shared" si="18"/>
        <v>1796.7344355999999</v>
      </c>
      <c r="CL35" s="59">
        <f t="shared" si="19"/>
        <v>1877.1720596</v>
      </c>
      <c r="CM35" s="59">
        <f t="shared" si="12"/>
        <v>-80.437624000000142</v>
      </c>
      <c r="CN35" s="59">
        <f t="shared" si="13"/>
        <v>-80</v>
      </c>
      <c r="CO35" s="61" t="str">
        <f t="shared" si="14"/>
        <v>0</v>
      </c>
      <c r="CQ35" s="63">
        <f t="shared" si="15"/>
        <v>2434.297376</v>
      </c>
      <c r="CS35" s="182">
        <f t="shared" si="16"/>
        <v>3105.2244356000001</v>
      </c>
    </row>
    <row r="36" spans="1:97" ht="23.25" x14ac:dyDescent="0.35">
      <c r="B36">
        <v>984.49630000000013</v>
      </c>
      <c r="C36">
        <v>33</v>
      </c>
      <c r="D36" s="33" t="s">
        <v>109</v>
      </c>
      <c r="E36" s="28">
        <v>427.51</v>
      </c>
      <c r="F36" s="29"/>
      <c r="G36" s="27"/>
      <c r="H36" s="27"/>
      <c r="I36" s="27"/>
      <c r="J36" s="27"/>
      <c r="K36" s="25">
        <f t="shared" si="1"/>
        <v>1053.4110410000003</v>
      </c>
      <c r="L36" s="27"/>
      <c r="M36" s="31"/>
      <c r="N36" s="27">
        <v>2144.85</v>
      </c>
      <c r="O36" s="27"/>
      <c r="P36" s="22">
        <f t="shared" si="2"/>
        <v>158.01165615000005</v>
      </c>
      <c r="Q36" s="22">
        <v>0</v>
      </c>
      <c r="R36" s="27"/>
      <c r="S36" s="30"/>
      <c r="T36" s="30"/>
      <c r="U36" s="30">
        <v>42.63</v>
      </c>
      <c r="V36" s="30">
        <v>47.54</v>
      </c>
      <c r="W36" s="27">
        <v>65</v>
      </c>
      <c r="X36" s="27">
        <v>25.79</v>
      </c>
      <c r="Y36" s="27">
        <v>46.004500000000007</v>
      </c>
      <c r="Z36" s="22">
        <f t="shared" si="3"/>
        <v>59.069778000000007</v>
      </c>
      <c r="AA36" s="27">
        <v>190</v>
      </c>
      <c r="AB36" s="30">
        <v>6</v>
      </c>
      <c r="AC36" s="27"/>
      <c r="AD36" s="27"/>
      <c r="AE36" s="22">
        <v>10</v>
      </c>
      <c r="AF36" s="27">
        <v>214.48</v>
      </c>
      <c r="AG36" s="27"/>
      <c r="AH36" s="27"/>
      <c r="AI36" s="27"/>
      <c r="AJ36" s="27">
        <f t="shared" si="17"/>
        <v>4062.7869751500002</v>
      </c>
      <c r="AK36" s="16"/>
      <c r="AL36" s="16"/>
      <c r="AM36" s="16"/>
      <c r="AN36" s="16"/>
      <c r="AO36" s="16"/>
      <c r="AP36" s="16"/>
      <c r="AQ36" s="16"/>
      <c r="AR36" s="16"/>
      <c r="AS36" s="15">
        <v>31</v>
      </c>
      <c r="AT36" s="15">
        <v>0</v>
      </c>
      <c r="AU36" s="20">
        <v>308</v>
      </c>
      <c r="AV36" s="20"/>
      <c r="AW36" s="21">
        <v>0</v>
      </c>
      <c r="AX36" s="21"/>
      <c r="AY36" s="21"/>
      <c r="AZ36" s="21">
        <v>0.5</v>
      </c>
      <c r="BA36" s="21">
        <v>3</v>
      </c>
      <c r="BB36" s="21"/>
      <c r="BC36" s="21">
        <v>0</v>
      </c>
      <c r="BD36" s="21"/>
      <c r="BE36" s="21"/>
      <c r="BF36" s="18" t="str">
        <f t="shared" si="4"/>
        <v>0</v>
      </c>
      <c r="BG36" s="18">
        <f t="shared" si="4"/>
        <v>0</v>
      </c>
      <c r="BH36" s="21"/>
      <c r="BI36" s="21"/>
      <c r="BJ36" s="21"/>
      <c r="BK36" s="21"/>
      <c r="BL36" s="21"/>
      <c r="BM36" s="21"/>
      <c r="BN36" s="21"/>
      <c r="BO36" s="21">
        <v>0.77</v>
      </c>
      <c r="BP36" s="21">
        <v>3</v>
      </c>
      <c r="BQ36" s="21"/>
      <c r="BR36" s="19">
        <f t="shared" si="5"/>
        <v>315.27</v>
      </c>
      <c r="BS36" s="35">
        <f t="shared" si="6"/>
        <v>3747.5169751500002</v>
      </c>
      <c r="BT36" s="39"/>
      <c r="BU36" s="38"/>
      <c r="BV36" s="38">
        <v>3</v>
      </c>
      <c r="BW36" s="37" t="str">
        <f t="shared" si="7"/>
        <v>0</v>
      </c>
      <c r="BX36" s="39">
        <f t="shared" si="8"/>
        <v>0</v>
      </c>
      <c r="BY36" s="39">
        <f t="shared" si="20"/>
        <v>0</v>
      </c>
      <c r="BZ36" s="39"/>
      <c r="CA36" s="34">
        <f t="shared" si="9"/>
        <v>0</v>
      </c>
      <c r="CB36" s="34"/>
      <c r="CC36" s="34">
        <f t="shared" si="10"/>
        <v>3747.5169751500002</v>
      </c>
      <c r="CD36" s="43"/>
      <c r="CE36" s="44"/>
      <c r="CF36" s="44"/>
      <c r="CG36" s="40">
        <f t="shared" si="11"/>
        <v>3747.5169751500002</v>
      </c>
      <c r="CH36" s="1"/>
      <c r="CK36" s="59">
        <f t="shared" si="18"/>
        <v>1532.2869751500004</v>
      </c>
      <c r="CL36" s="59">
        <f t="shared" si="19"/>
        <v>1489.28</v>
      </c>
      <c r="CM36" s="59">
        <f t="shared" si="12"/>
        <v>43.006975150000471</v>
      </c>
      <c r="CN36" s="59">
        <f t="shared" si="13"/>
        <v>40</v>
      </c>
      <c r="CO36" s="61" t="str">
        <f t="shared" si="14"/>
        <v>0</v>
      </c>
      <c r="CQ36" s="63">
        <f t="shared" si="15"/>
        <v>3747.5169751500002</v>
      </c>
      <c r="CS36" s="182">
        <f t="shared" si="16"/>
        <v>4062.7869751500002</v>
      </c>
    </row>
    <row r="37" spans="1:97" ht="23.25" x14ac:dyDescent="0.35">
      <c r="B37">
        <v>976.64250000000004</v>
      </c>
      <c r="C37">
        <v>40</v>
      </c>
      <c r="D37" s="33" t="s">
        <v>114</v>
      </c>
      <c r="E37" s="28">
        <v>427.51</v>
      </c>
      <c r="F37" s="29"/>
      <c r="G37" s="27"/>
      <c r="H37" s="27"/>
      <c r="I37" s="27"/>
      <c r="J37" s="27"/>
      <c r="K37" s="25">
        <f t="shared" si="1"/>
        <v>1045.0074750000001</v>
      </c>
      <c r="L37" s="27"/>
      <c r="M37" s="31"/>
      <c r="N37" s="27">
        <v>2155.85</v>
      </c>
      <c r="O37" s="27"/>
      <c r="P37" s="22">
        <f t="shared" si="2"/>
        <v>156.75112125000001</v>
      </c>
      <c r="Q37" s="22">
        <v>0</v>
      </c>
      <c r="R37" s="27"/>
      <c r="S37" s="30"/>
      <c r="T37" s="30"/>
      <c r="U37" s="30">
        <v>42.63</v>
      </c>
      <c r="V37" s="30">
        <v>47.54</v>
      </c>
      <c r="W37" s="27">
        <v>65</v>
      </c>
      <c r="X37" s="27">
        <v>25.59</v>
      </c>
      <c r="Y37" s="27">
        <v>45.637500000000003</v>
      </c>
      <c r="Z37" s="22">
        <f t="shared" si="3"/>
        <v>58.598550000000003</v>
      </c>
      <c r="AA37" s="27">
        <v>190</v>
      </c>
      <c r="AB37" s="30">
        <v>10</v>
      </c>
      <c r="AC37" s="27"/>
      <c r="AD37" s="27"/>
      <c r="AE37" s="22">
        <v>10</v>
      </c>
      <c r="AF37" s="27">
        <v>215.59</v>
      </c>
      <c r="AG37" s="27"/>
      <c r="AH37" s="27"/>
      <c r="AI37" s="27"/>
      <c r="AJ37" s="27">
        <f t="shared" si="17"/>
        <v>4068.19464625</v>
      </c>
      <c r="AK37" s="16"/>
      <c r="AL37" s="16"/>
      <c r="AM37" s="16"/>
      <c r="AN37" s="16"/>
      <c r="AO37" s="16"/>
      <c r="AP37" s="16"/>
      <c r="AQ37" s="16"/>
      <c r="AR37" s="16"/>
      <c r="AS37" s="15">
        <v>31</v>
      </c>
      <c r="AT37" s="15">
        <v>0</v>
      </c>
      <c r="AU37" s="20">
        <v>506</v>
      </c>
      <c r="AV37" s="20"/>
      <c r="AW37" s="21">
        <v>0</v>
      </c>
      <c r="AX37" s="21"/>
      <c r="AY37" s="21"/>
      <c r="AZ37" s="21">
        <v>0.5</v>
      </c>
      <c r="BA37" s="21">
        <v>3</v>
      </c>
      <c r="BB37" s="21"/>
      <c r="BC37" s="21">
        <v>0</v>
      </c>
      <c r="BD37" s="21"/>
      <c r="BE37" s="21"/>
      <c r="BF37" s="18" t="str">
        <f t="shared" si="4"/>
        <v>0</v>
      </c>
      <c r="BG37" s="18">
        <f t="shared" si="4"/>
        <v>0</v>
      </c>
      <c r="BH37" s="21"/>
      <c r="BI37" s="21"/>
      <c r="BJ37" s="21"/>
      <c r="BK37" s="21"/>
      <c r="BL37" s="21"/>
      <c r="BM37" s="21"/>
      <c r="BN37" s="21"/>
      <c r="BO37" s="21">
        <v>0.77</v>
      </c>
      <c r="BP37" s="21">
        <v>3</v>
      </c>
      <c r="BQ37" s="21"/>
      <c r="BR37" s="19">
        <f t="shared" si="5"/>
        <v>513.27</v>
      </c>
      <c r="BS37" s="35">
        <f t="shared" si="6"/>
        <v>3554.92464625</v>
      </c>
      <c r="BT37" s="39"/>
      <c r="BU37" s="38"/>
      <c r="BV37" s="38">
        <v>3</v>
      </c>
      <c r="BW37" s="37" t="str">
        <f t="shared" si="7"/>
        <v>0</v>
      </c>
      <c r="BX37" s="39">
        <f t="shared" si="8"/>
        <v>0</v>
      </c>
      <c r="BY37" s="39">
        <f t="shared" si="20"/>
        <v>0</v>
      </c>
      <c r="BZ37" s="39"/>
      <c r="CA37" s="34">
        <f t="shared" si="9"/>
        <v>0</v>
      </c>
      <c r="CB37" s="34"/>
      <c r="CC37" s="34">
        <f t="shared" si="10"/>
        <v>3554.92464625</v>
      </c>
      <c r="CD37" s="43"/>
      <c r="CE37" s="44"/>
      <c r="CF37" s="44"/>
      <c r="CG37" s="40">
        <f t="shared" si="11"/>
        <v>3554.92464625</v>
      </c>
      <c r="CH37" s="1"/>
      <c r="CK37" s="59">
        <f t="shared" si="18"/>
        <v>1521.5846462500001</v>
      </c>
      <c r="CL37" s="59">
        <f t="shared" si="19"/>
        <v>1687.28</v>
      </c>
      <c r="CM37" s="59">
        <f t="shared" si="12"/>
        <v>-165.69535374999987</v>
      </c>
      <c r="CN37" s="59">
        <f t="shared" si="13"/>
        <v>-160</v>
      </c>
      <c r="CO37" s="61" t="str">
        <f t="shared" si="14"/>
        <v>0</v>
      </c>
      <c r="CQ37" s="63">
        <f t="shared" si="15"/>
        <v>3554.92464625</v>
      </c>
      <c r="CS37" s="182">
        <f t="shared" si="16"/>
        <v>4068.19464625</v>
      </c>
    </row>
    <row r="38" spans="1:97" ht="23.25" x14ac:dyDescent="0.35">
      <c r="B38">
        <v>1513.5150000000001</v>
      </c>
      <c r="C38">
        <v>34</v>
      </c>
      <c r="D38" s="33" t="s">
        <v>110</v>
      </c>
      <c r="E38" s="28">
        <v>588.96</v>
      </c>
      <c r="F38" s="29"/>
      <c r="G38" s="27"/>
      <c r="H38" s="27"/>
      <c r="I38" s="27"/>
      <c r="J38" s="27"/>
      <c r="K38" s="25">
        <f t="shared" si="1"/>
        <v>1619.4610500000001</v>
      </c>
      <c r="L38" s="27"/>
      <c r="M38" s="31"/>
      <c r="N38" s="27">
        <v>0</v>
      </c>
      <c r="O38" s="27"/>
      <c r="P38" s="22">
        <f t="shared" si="2"/>
        <v>242.91915750000001</v>
      </c>
      <c r="Q38" s="22">
        <v>0</v>
      </c>
      <c r="R38" s="27"/>
      <c r="S38" s="30"/>
      <c r="T38" s="30"/>
      <c r="U38" s="30">
        <v>65.73</v>
      </c>
      <c r="V38" s="30">
        <v>73.52</v>
      </c>
      <c r="W38" s="27">
        <v>94</v>
      </c>
      <c r="X38" s="27">
        <v>39.65</v>
      </c>
      <c r="Y38" s="27">
        <v>70.725000000000009</v>
      </c>
      <c r="Z38" s="22">
        <f t="shared" si="3"/>
        <v>90.810900000000004</v>
      </c>
      <c r="AA38" s="27">
        <v>190</v>
      </c>
      <c r="AB38" s="30">
        <v>10</v>
      </c>
      <c r="AC38" s="27"/>
      <c r="AD38" s="27"/>
      <c r="AE38" s="22">
        <v>10</v>
      </c>
      <c r="AF38" s="27">
        <v>0</v>
      </c>
      <c r="AG38" s="27"/>
      <c r="AH38" s="27"/>
      <c r="AI38" s="27"/>
      <c r="AJ38" s="27">
        <f t="shared" si="17"/>
        <v>2506.8161075000003</v>
      </c>
      <c r="AK38" s="16"/>
      <c r="AL38" s="16"/>
      <c r="AM38" s="16"/>
      <c r="AN38" s="16"/>
      <c r="AO38" s="16"/>
      <c r="AP38" s="16"/>
      <c r="AQ38" s="16"/>
      <c r="AR38" s="16"/>
      <c r="AS38" s="15">
        <v>0</v>
      </c>
      <c r="AT38" s="15">
        <v>0</v>
      </c>
      <c r="AU38" s="20">
        <v>286</v>
      </c>
      <c r="AV38" s="20"/>
      <c r="AW38" s="21">
        <v>0</v>
      </c>
      <c r="AX38" s="21"/>
      <c r="AY38" s="21"/>
      <c r="AZ38" s="21">
        <v>0.5</v>
      </c>
      <c r="BA38" s="21">
        <v>3</v>
      </c>
      <c r="BB38" s="21"/>
      <c r="BC38" s="21">
        <v>0</v>
      </c>
      <c r="BD38" s="21"/>
      <c r="BE38" s="21"/>
      <c r="BF38" s="18">
        <f t="shared" si="4"/>
        <v>242.91915750000001</v>
      </c>
      <c r="BG38" s="18">
        <f t="shared" si="4"/>
        <v>0</v>
      </c>
      <c r="BH38" s="21"/>
      <c r="BI38" s="21">
        <v>500</v>
      </c>
      <c r="BJ38" s="21"/>
      <c r="BK38" s="21"/>
      <c r="BL38" s="21"/>
      <c r="BM38" s="21"/>
      <c r="BN38" s="21"/>
      <c r="BO38" s="21">
        <v>1.1299999999999999</v>
      </c>
      <c r="BP38" s="21">
        <v>3</v>
      </c>
      <c r="BQ38" s="21"/>
      <c r="BR38" s="19">
        <f t="shared" si="5"/>
        <v>1036.5491575000001</v>
      </c>
      <c r="BS38" s="35">
        <f t="shared" si="6"/>
        <v>1470.2669500000002</v>
      </c>
      <c r="BT38" s="39"/>
      <c r="BU38" s="38"/>
      <c r="BV38" s="38">
        <v>3</v>
      </c>
      <c r="BW38" s="37" t="str">
        <f t="shared" si="7"/>
        <v>0</v>
      </c>
      <c r="BX38" s="39">
        <f t="shared" si="8"/>
        <v>0</v>
      </c>
      <c r="BY38" s="39">
        <f t="shared" si="20"/>
        <v>0</v>
      </c>
      <c r="BZ38" s="39"/>
      <c r="CA38" s="34">
        <f t="shared" si="9"/>
        <v>0</v>
      </c>
      <c r="CB38" s="34"/>
      <c r="CC38" s="34">
        <f t="shared" si="10"/>
        <v>1470.2669500000002</v>
      </c>
      <c r="CD38" s="43"/>
      <c r="CE38" s="44"/>
      <c r="CF38" s="44"/>
      <c r="CG38" s="40">
        <f t="shared" si="11"/>
        <v>1470.2669500000002</v>
      </c>
      <c r="CH38" s="1"/>
      <c r="CK38" s="59">
        <f t="shared" si="18"/>
        <v>2253.5661075000003</v>
      </c>
      <c r="CL38" s="59">
        <f t="shared" si="19"/>
        <v>1872.0091575000001</v>
      </c>
      <c r="CM38" s="59">
        <f t="shared" si="12"/>
        <v>381.55695000000014</v>
      </c>
      <c r="CN38" s="59">
        <f t="shared" si="13"/>
        <v>380</v>
      </c>
      <c r="CO38" s="61" t="str">
        <f t="shared" si="14"/>
        <v>0</v>
      </c>
      <c r="CQ38" s="63">
        <f t="shared" si="15"/>
        <v>1470.2669500000002</v>
      </c>
      <c r="CS38" s="182">
        <f t="shared" si="16"/>
        <v>2506.8161075000003</v>
      </c>
    </row>
    <row r="39" spans="1:97" ht="23.25" x14ac:dyDescent="0.35">
      <c r="B39">
        <v>1710.4592</v>
      </c>
      <c r="C39">
        <v>36</v>
      </c>
      <c r="D39" s="33" t="s">
        <v>111</v>
      </c>
      <c r="E39" s="28">
        <v>653.4</v>
      </c>
      <c r="F39" s="29"/>
      <c r="G39" s="27"/>
      <c r="H39" s="27"/>
      <c r="I39" s="27"/>
      <c r="J39" s="27"/>
      <c r="K39" s="25">
        <f t="shared" si="1"/>
        <v>1830.1913440000001</v>
      </c>
      <c r="L39" s="27"/>
      <c r="M39" s="31"/>
      <c r="N39" s="27">
        <v>0</v>
      </c>
      <c r="O39" s="27"/>
      <c r="P39" s="22">
        <f t="shared" si="2"/>
        <v>274.52870159999998</v>
      </c>
      <c r="Q39" s="22">
        <v>0</v>
      </c>
      <c r="R39" s="27"/>
      <c r="S39" s="30"/>
      <c r="T39" s="30"/>
      <c r="U39" s="30">
        <v>79.33</v>
      </c>
      <c r="V39" s="30">
        <v>88.58</v>
      </c>
      <c r="W39" s="27">
        <v>105.81</v>
      </c>
      <c r="X39" s="27">
        <v>44.81</v>
      </c>
      <c r="Y39" s="27">
        <v>79.927999999999997</v>
      </c>
      <c r="Z39" s="22">
        <f t="shared" si="3"/>
        <v>102.62755199999999</v>
      </c>
      <c r="AA39" s="27">
        <v>190</v>
      </c>
      <c r="AB39" s="30">
        <v>10</v>
      </c>
      <c r="AC39" s="27"/>
      <c r="AD39" s="27"/>
      <c r="AE39" s="22">
        <v>10</v>
      </c>
      <c r="AF39" s="27">
        <v>0</v>
      </c>
      <c r="AG39" s="27"/>
      <c r="AH39" s="27"/>
      <c r="AI39" s="27"/>
      <c r="AJ39" s="27">
        <f t="shared" si="17"/>
        <v>2815.8055975999996</v>
      </c>
      <c r="AK39" s="16"/>
      <c r="AL39" s="16"/>
      <c r="AM39" s="16"/>
      <c r="AN39" s="16"/>
      <c r="AO39" s="16"/>
      <c r="AP39" s="16"/>
      <c r="AQ39" s="16"/>
      <c r="AR39" s="16"/>
      <c r="AS39" s="15">
        <v>0</v>
      </c>
      <c r="AT39" s="15">
        <v>0</v>
      </c>
      <c r="AU39" s="20">
        <v>385</v>
      </c>
      <c r="AV39" s="20"/>
      <c r="AW39" s="21">
        <v>3.4167000000000001</v>
      </c>
      <c r="AX39" s="21"/>
      <c r="AY39" s="21"/>
      <c r="AZ39" s="21">
        <v>0.5</v>
      </c>
      <c r="BA39" s="21">
        <v>3</v>
      </c>
      <c r="BB39" s="21"/>
      <c r="BC39" s="21">
        <v>0</v>
      </c>
      <c r="BD39" s="21"/>
      <c r="BE39" s="21"/>
      <c r="BF39" s="18">
        <f t="shared" si="4"/>
        <v>274.52870159999998</v>
      </c>
      <c r="BG39" s="18">
        <f t="shared" si="4"/>
        <v>0</v>
      </c>
      <c r="BH39" s="21"/>
      <c r="BI39" s="21"/>
      <c r="BJ39" s="21"/>
      <c r="BK39" s="21"/>
      <c r="BL39" s="21"/>
      <c r="BM39" s="21"/>
      <c r="BN39" s="21"/>
      <c r="BO39" s="21">
        <v>1.27</v>
      </c>
      <c r="BP39" s="21">
        <v>3</v>
      </c>
      <c r="BQ39" s="21"/>
      <c r="BR39" s="19">
        <f t="shared" si="5"/>
        <v>670.71540159999995</v>
      </c>
      <c r="BS39" s="35">
        <f t="shared" si="6"/>
        <v>2145.0901959999997</v>
      </c>
      <c r="BT39" s="39"/>
      <c r="BU39" s="38"/>
      <c r="BV39" s="38">
        <v>3</v>
      </c>
      <c r="BW39" s="37" t="str">
        <f t="shared" si="7"/>
        <v>0</v>
      </c>
      <c r="BX39" s="39">
        <f t="shared" si="8"/>
        <v>0</v>
      </c>
      <c r="BY39" s="39">
        <f t="shared" si="20"/>
        <v>0</v>
      </c>
      <c r="BZ39" s="39"/>
      <c r="CA39" s="34">
        <f t="shared" si="9"/>
        <v>0</v>
      </c>
      <c r="CB39" s="34"/>
      <c r="CC39" s="34">
        <f t="shared" si="10"/>
        <v>2145.0901959999997</v>
      </c>
      <c r="CD39" s="43"/>
      <c r="CE39" s="44"/>
      <c r="CF39" s="44"/>
      <c r="CG39" s="40">
        <f t="shared" si="11"/>
        <v>2145.0901959999997</v>
      </c>
      <c r="CH39" s="1"/>
      <c r="CK39" s="59">
        <f t="shared" si="18"/>
        <v>2522.0855975999998</v>
      </c>
      <c r="CL39" s="59">
        <f t="shared" si="19"/>
        <v>2067.1987016000003</v>
      </c>
      <c r="CM39" s="59">
        <f t="shared" si="12"/>
        <v>454.88689599999952</v>
      </c>
      <c r="CN39" s="59">
        <f t="shared" si="13"/>
        <v>450</v>
      </c>
      <c r="CO39" s="61" t="str">
        <f t="shared" si="14"/>
        <v>0</v>
      </c>
      <c r="CQ39" s="63">
        <f t="shared" si="15"/>
        <v>2145.0901959999997</v>
      </c>
      <c r="CS39" s="182">
        <f t="shared" si="16"/>
        <v>2815.8055975999996</v>
      </c>
    </row>
    <row r="40" spans="1:97" s="11" customFormat="1" ht="23.25" x14ac:dyDescent="0.35">
      <c r="A40" s="11" t="s">
        <v>152</v>
      </c>
      <c r="B40" s="11">
        <v>1573.4564</v>
      </c>
      <c r="C40" s="11">
        <v>37</v>
      </c>
      <c r="D40" s="86" t="s">
        <v>112</v>
      </c>
      <c r="E40" s="87">
        <v>616.29999999999995</v>
      </c>
      <c r="F40" s="88" t="s">
        <v>152</v>
      </c>
      <c r="G40" s="89"/>
      <c r="H40" s="89"/>
      <c r="I40" s="89"/>
      <c r="J40" s="89"/>
      <c r="K40" s="90">
        <f t="shared" si="1"/>
        <v>1683.5983480000002</v>
      </c>
      <c r="L40" s="89"/>
      <c r="M40" s="91"/>
      <c r="N40" s="89"/>
      <c r="O40" s="89"/>
      <c r="P40" s="92">
        <f t="shared" si="2"/>
        <v>252.53975220000001</v>
      </c>
      <c r="Q40" s="22">
        <v>0</v>
      </c>
      <c r="R40" s="89"/>
      <c r="S40" s="93"/>
      <c r="T40" s="93"/>
      <c r="U40" s="93">
        <v>80.67</v>
      </c>
      <c r="V40" s="93">
        <v>90.36</v>
      </c>
      <c r="W40" s="89">
        <v>97.36</v>
      </c>
      <c r="X40" s="89">
        <v>41.22</v>
      </c>
      <c r="Y40" s="89">
        <v>73.525999999999996</v>
      </c>
      <c r="Z40" s="92">
        <f t="shared" si="3"/>
        <v>94.407383999999993</v>
      </c>
      <c r="AA40" s="89">
        <v>200</v>
      </c>
      <c r="AB40" s="93">
        <v>10</v>
      </c>
      <c r="AC40" s="89"/>
      <c r="AD40" s="89"/>
      <c r="AE40" s="92">
        <v>10</v>
      </c>
      <c r="AF40" s="89"/>
      <c r="AG40" s="89"/>
      <c r="AH40" s="89"/>
      <c r="AI40" s="89"/>
      <c r="AJ40" s="89">
        <f t="shared" si="17"/>
        <v>2633.6814842000003</v>
      </c>
      <c r="AK40" s="94"/>
      <c r="AL40" s="94"/>
      <c r="AM40" s="94"/>
      <c r="AN40" s="94"/>
      <c r="AO40" s="94"/>
      <c r="AP40" s="94"/>
      <c r="AQ40" s="94"/>
      <c r="AR40" s="94"/>
      <c r="AS40" s="95">
        <v>14</v>
      </c>
      <c r="AT40" s="95">
        <v>0</v>
      </c>
      <c r="AU40" s="96">
        <v>352</v>
      </c>
      <c r="AV40" s="96"/>
      <c r="AW40" s="97">
        <v>0</v>
      </c>
      <c r="AX40" s="97"/>
      <c r="AY40" s="97"/>
      <c r="AZ40" s="21">
        <v>0.5</v>
      </c>
      <c r="BA40" s="21">
        <v>3</v>
      </c>
      <c r="BB40" s="97"/>
      <c r="BC40" s="97"/>
      <c r="BD40" s="97"/>
      <c r="BE40" s="97"/>
      <c r="BF40" s="98">
        <f t="shared" si="4"/>
        <v>56.119944933333336</v>
      </c>
      <c r="BG40" s="98">
        <f t="shared" si="4"/>
        <v>0</v>
      </c>
      <c r="BH40" s="97"/>
      <c r="BI40" s="97"/>
      <c r="BJ40" s="97"/>
      <c r="BK40" s="97"/>
      <c r="BL40" s="97"/>
      <c r="BM40" s="97"/>
      <c r="BN40" s="97"/>
      <c r="BO40" s="97"/>
      <c r="BP40" s="97"/>
      <c r="BQ40" s="97"/>
      <c r="BR40" s="99">
        <f t="shared" si="5"/>
        <v>411.61994493333333</v>
      </c>
      <c r="BS40" s="100">
        <f t="shared" si="6"/>
        <v>2222.0615392666668</v>
      </c>
      <c r="BT40" s="101"/>
      <c r="BU40" s="89"/>
      <c r="BV40" s="89">
        <v>3</v>
      </c>
      <c r="BW40" s="102" t="str">
        <f t="shared" si="7"/>
        <v>0</v>
      </c>
      <c r="BX40" s="101">
        <f t="shared" si="8"/>
        <v>0</v>
      </c>
      <c r="BY40" s="101">
        <f t="shared" si="20"/>
        <v>0</v>
      </c>
      <c r="BZ40" s="101"/>
      <c r="CA40" s="101">
        <f t="shared" si="9"/>
        <v>0</v>
      </c>
      <c r="CB40" s="101"/>
      <c r="CC40" s="101">
        <f t="shared" si="10"/>
        <v>2222.0615392666668</v>
      </c>
      <c r="CD40" s="100"/>
      <c r="CE40" s="103"/>
      <c r="CF40" s="103"/>
      <c r="CG40" s="103">
        <f t="shared" si="11"/>
        <v>2222.0615392666668</v>
      </c>
      <c r="CH40" s="104"/>
      <c r="CK40" s="105">
        <f t="shared" si="18"/>
        <v>2345.2914842000005</v>
      </c>
      <c r="CL40" s="105">
        <f t="shared" si="19"/>
        <v>1774.4199449333332</v>
      </c>
      <c r="CM40" s="105">
        <f t="shared" si="12"/>
        <v>570.87153926666724</v>
      </c>
      <c r="CN40" s="105">
        <f t="shared" si="13"/>
        <v>570</v>
      </c>
      <c r="CO40" s="106" t="str">
        <f t="shared" si="14"/>
        <v>0</v>
      </c>
      <c r="CQ40" s="107">
        <f t="shared" si="15"/>
        <v>2222.0615392666668</v>
      </c>
      <c r="CS40" s="182">
        <f t="shared" si="16"/>
        <v>2633.6814842000003</v>
      </c>
    </row>
    <row r="41" spans="1:97" s="11" customFormat="1" ht="23.25" x14ac:dyDescent="0.35">
      <c r="A41" s="11" t="s">
        <v>152</v>
      </c>
      <c r="B41" s="11">
        <v>1579.5233000000001</v>
      </c>
      <c r="C41" s="11">
        <v>38</v>
      </c>
      <c r="D41" s="86" t="s">
        <v>81</v>
      </c>
      <c r="E41" s="87">
        <v>632.79999999999995</v>
      </c>
      <c r="F41" s="88" t="s">
        <v>152</v>
      </c>
      <c r="G41" s="89"/>
      <c r="H41" s="89"/>
      <c r="I41" s="89"/>
      <c r="J41" s="89"/>
      <c r="K41" s="90">
        <f t="shared" si="1"/>
        <v>1690.0899310000002</v>
      </c>
      <c r="L41" s="89"/>
      <c r="M41" s="91"/>
      <c r="N41" s="89"/>
      <c r="O41" s="89"/>
      <c r="P41" s="92">
        <f t="shared" si="2"/>
        <v>253.51348965000003</v>
      </c>
      <c r="Q41" s="22">
        <v>0</v>
      </c>
      <c r="R41" s="89"/>
      <c r="S41" s="93"/>
      <c r="T41" s="93"/>
      <c r="U41" s="93">
        <v>77.709999999999994</v>
      </c>
      <c r="V41" s="93">
        <v>86.7</v>
      </c>
      <c r="W41" s="89">
        <v>97.7</v>
      </c>
      <c r="X41" s="89">
        <v>41.38</v>
      </c>
      <c r="Y41" s="89">
        <v>73.8095</v>
      </c>
      <c r="Z41" s="92">
        <f t="shared" si="3"/>
        <v>94.771398000000005</v>
      </c>
      <c r="AA41" s="89">
        <v>200</v>
      </c>
      <c r="AB41" s="93">
        <v>10</v>
      </c>
      <c r="AC41" s="89"/>
      <c r="AD41" s="89"/>
      <c r="AE41" s="92">
        <v>10</v>
      </c>
      <c r="AF41" s="89"/>
      <c r="AG41" s="89"/>
      <c r="AH41" s="89"/>
      <c r="AI41" s="89"/>
      <c r="AJ41" s="89">
        <f t="shared" si="17"/>
        <v>2635.6743186499998</v>
      </c>
      <c r="AK41" s="94"/>
      <c r="AL41" s="94"/>
      <c r="AM41" s="94"/>
      <c r="AN41" s="94"/>
      <c r="AO41" s="94"/>
      <c r="AP41" s="94"/>
      <c r="AQ41" s="94"/>
      <c r="AR41" s="94"/>
      <c r="AS41" s="95">
        <v>14</v>
      </c>
      <c r="AT41" s="95">
        <v>0</v>
      </c>
      <c r="AU41" s="96">
        <v>352</v>
      </c>
      <c r="AV41" s="96"/>
      <c r="AW41" s="97">
        <v>0</v>
      </c>
      <c r="AX41" s="97"/>
      <c r="AY41" s="97"/>
      <c r="AZ41" s="21">
        <v>0.5</v>
      </c>
      <c r="BA41" s="21">
        <v>3</v>
      </c>
      <c r="BB41" s="97"/>
      <c r="BC41" s="97"/>
      <c r="BD41" s="97"/>
      <c r="BE41" s="97"/>
      <c r="BF41" s="98">
        <f t="shared" si="4"/>
        <v>56.336331033333337</v>
      </c>
      <c r="BG41" s="98">
        <f t="shared" si="4"/>
        <v>0</v>
      </c>
      <c r="BH41" s="97"/>
      <c r="BI41" s="97"/>
      <c r="BJ41" s="97"/>
      <c r="BK41" s="97"/>
      <c r="BL41" s="97"/>
      <c r="BM41" s="97"/>
      <c r="BN41" s="97"/>
      <c r="BO41" s="97"/>
      <c r="BP41" s="97"/>
      <c r="BQ41" s="97"/>
      <c r="BR41" s="99">
        <f t="shared" si="5"/>
        <v>411.83633103333335</v>
      </c>
      <c r="BS41" s="100">
        <f t="shared" si="6"/>
        <v>2223.8379876166664</v>
      </c>
      <c r="BT41" s="101"/>
      <c r="BU41" s="89"/>
      <c r="BV41" s="89">
        <v>3</v>
      </c>
      <c r="BW41" s="102" t="str">
        <f t="shared" si="7"/>
        <v>0</v>
      </c>
      <c r="BX41" s="101">
        <f t="shared" si="8"/>
        <v>0</v>
      </c>
      <c r="BY41" s="101">
        <f t="shared" si="20"/>
        <v>0</v>
      </c>
      <c r="BZ41" s="101"/>
      <c r="CA41" s="101">
        <f t="shared" si="9"/>
        <v>0</v>
      </c>
      <c r="CB41" s="101"/>
      <c r="CC41" s="101">
        <f t="shared" si="10"/>
        <v>2223.8379876166664</v>
      </c>
      <c r="CD41" s="100"/>
      <c r="CE41" s="103"/>
      <c r="CF41" s="103"/>
      <c r="CG41" s="103">
        <f t="shared" si="11"/>
        <v>2223.8379876166664</v>
      </c>
      <c r="CH41" s="104"/>
      <c r="CK41" s="105">
        <f t="shared" si="18"/>
        <v>2353.5643186500001</v>
      </c>
      <c r="CL41" s="105">
        <f t="shared" si="19"/>
        <v>1791.1363310333334</v>
      </c>
      <c r="CM41" s="105">
        <f t="shared" si="12"/>
        <v>562.42798761666677</v>
      </c>
      <c r="CN41" s="105">
        <f t="shared" si="13"/>
        <v>560</v>
      </c>
      <c r="CO41" s="106" t="str">
        <f t="shared" si="14"/>
        <v>0</v>
      </c>
      <c r="CQ41" s="107">
        <f t="shared" si="15"/>
        <v>2223.8379876166664</v>
      </c>
      <c r="CS41" s="182">
        <f t="shared" si="16"/>
        <v>2635.6743186499998</v>
      </c>
    </row>
    <row r="42" spans="1:97" ht="23.25" x14ac:dyDescent="0.35">
      <c r="B42">
        <v>1615.91</v>
      </c>
      <c r="C42">
        <v>39</v>
      </c>
      <c r="D42" s="33" t="s">
        <v>113</v>
      </c>
      <c r="E42" s="28">
        <v>611.49</v>
      </c>
      <c r="F42" s="29"/>
      <c r="G42" s="27"/>
      <c r="H42" s="27"/>
      <c r="I42" s="27"/>
      <c r="J42" s="27"/>
      <c r="K42" s="25">
        <f t="shared" si="1"/>
        <v>1729.0237000000002</v>
      </c>
      <c r="L42" s="27"/>
      <c r="M42" s="31"/>
      <c r="N42" s="27">
        <v>0</v>
      </c>
      <c r="O42" s="27"/>
      <c r="P42" s="22">
        <f t="shared" si="2"/>
        <v>259.35355500000003</v>
      </c>
      <c r="Q42" s="22">
        <v>0</v>
      </c>
      <c r="R42" s="27"/>
      <c r="S42" s="30"/>
      <c r="T42" s="30"/>
      <c r="U42" s="30">
        <v>70.12</v>
      </c>
      <c r="V42" s="30">
        <v>78.28</v>
      </c>
      <c r="W42" s="27">
        <v>100.31</v>
      </c>
      <c r="X42" s="27">
        <v>42.34</v>
      </c>
      <c r="Y42" s="27">
        <v>75.512500000000003</v>
      </c>
      <c r="Z42" s="22">
        <f t="shared" si="3"/>
        <v>96.954599999999999</v>
      </c>
      <c r="AA42" s="27">
        <v>190</v>
      </c>
      <c r="AB42" s="30">
        <v>10</v>
      </c>
      <c r="AC42" s="27"/>
      <c r="AD42" s="27"/>
      <c r="AE42" s="22">
        <v>10</v>
      </c>
      <c r="AF42" s="27">
        <v>0</v>
      </c>
      <c r="AG42" s="27"/>
      <c r="AH42" s="27"/>
      <c r="AI42" s="27"/>
      <c r="AJ42" s="27">
        <f t="shared" si="17"/>
        <v>2661.8943550000004</v>
      </c>
      <c r="AK42" s="16"/>
      <c r="AL42" s="16"/>
      <c r="AM42" s="16"/>
      <c r="AN42" s="16"/>
      <c r="AO42" s="16"/>
      <c r="AP42" s="16"/>
      <c r="AQ42" s="16"/>
      <c r="AR42" s="16"/>
      <c r="AS42" s="15">
        <v>0</v>
      </c>
      <c r="AT42" s="15">
        <v>0</v>
      </c>
      <c r="AU42" s="20">
        <v>352</v>
      </c>
      <c r="AV42" s="20"/>
      <c r="AW42" s="21">
        <v>1.25</v>
      </c>
      <c r="AX42" s="21"/>
      <c r="AY42" s="21"/>
      <c r="AZ42" s="21">
        <v>0.5</v>
      </c>
      <c r="BA42" s="21">
        <v>3</v>
      </c>
      <c r="BB42" s="21"/>
      <c r="BC42" s="21">
        <v>0</v>
      </c>
      <c r="BD42" s="21"/>
      <c r="BE42" s="21"/>
      <c r="BF42" s="18">
        <f t="shared" si="4"/>
        <v>259.35355500000003</v>
      </c>
      <c r="BG42" s="18">
        <f t="shared" si="4"/>
        <v>0</v>
      </c>
      <c r="BH42" s="21"/>
      <c r="BI42" s="21"/>
      <c r="BJ42" s="21"/>
      <c r="BK42" s="21"/>
      <c r="BL42" s="21"/>
      <c r="BM42" s="21"/>
      <c r="BN42" s="21"/>
      <c r="BO42" s="21">
        <v>1.2</v>
      </c>
      <c r="BP42" s="21">
        <v>3</v>
      </c>
      <c r="BQ42" s="21"/>
      <c r="BR42" s="19">
        <f t="shared" si="5"/>
        <v>620.30355500000007</v>
      </c>
      <c r="BS42" s="35">
        <f t="shared" si="6"/>
        <v>2041.5908000000004</v>
      </c>
      <c r="BT42" s="39"/>
      <c r="BU42" s="38"/>
      <c r="BV42" s="38">
        <v>3</v>
      </c>
      <c r="BW42" s="37" t="str">
        <f t="shared" si="7"/>
        <v>0</v>
      </c>
      <c r="BX42" s="39">
        <f t="shared" si="8"/>
        <v>0</v>
      </c>
      <c r="BY42" s="39">
        <f t="shared" si="20"/>
        <v>0</v>
      </c>
      <c r="BZ42" s="39"/>
      <c r="CA42" s="34">
        <f t="shared" si="9"/>
        <v>0</v>
      </c>
      <c r="CB42" s="34"/>
      <c r="CC42" s="34">
        <f t="shared" si="10"/>
        <v>2041.5908000000004</v>
      </c>
      <c r="CD42" s="43"/>
      <c r="CE42" s="44"/>
      <c r="CF42" s="44"/>
      <c r="CG42" s="40">
        <f t="shared" si="11"/>
        <v>2041.5908000000004</v>
      </c>
      <c r="CH42" s="1"/>
      <c r="CK42" s="59">
        <f t="shared" si="18"/>
        <v>2393.1843550000003</v>
      </c>
      <c r="CL42" s="59">
        <f t="shared" si="19"/>
        <v>1977.043555</v>
      </c>
      <c r="CM42" s="59">
        <f t="shared" si="12"/>
        <v>416.14080000000035</v>
      </c>
      <c r="CN42" s="59">
        <f t="shared" si="13"/>
        <v>410</v>
      </c>
      <c r="CO42" s="61" t="str">
        <f t="shared" si="14"/>
        <v>0</v>
      </c>
      <c r="CQ42" s="63">
        <f t="shared" si="15"/>
        <v>2041.5908000000004</v>
      </c>
      <c r="CS42" s="182">
        <f t="shared" si="16"/>
        <v>2661.8943550000004</v>
      </c>
    </row>
    <row r="43" spans="1:97" ht="23.25" x14ac:dyDescent="0.35">
      <c r="B43">
        <v>976.64250000000004</v>
      </c>
      <c r="C43">
        <v>40</v>
      </c>
      <c r="D43" s="33"/>
      <c r="E43" s="28"/>
      <c r="F43" s="29"/>
      <c r="G43" s="27"/>
      <c r="H43" s="27"/>
      <c r="I43" s="27"/>
      <c r="J43" s="27"/>
      <c r="K43" s="25"/>
      <c r="L43" s="27"/>
      <c r="M43" s="31"/>
      <c r="N43" s="27"/>
      <c r="O43" s="27"/>
      <c r="P43" s="22">
        <f t="shared" si="2"/>
        <v>0</v>
      </c>
      <c r="Q43" s="22"/>
      <c r="R43" s="27"/>
      <c r="S43" s="30"/>
      <c r="T43" s="30"/>
      <c r="U43" s="30"/>
      <c r="V43" s="30"/>
      <c r="W43" s="27"/>
      <c r="X43" s="27"/>
      <c r="Y43" s="27"/>
      <c r="Z43" s="22"/>
      <c r="AA43" s="27"/>
      <c r="AB43" s="30"/>
      <c r="AC43" s="27"/>
      <c r="AD43" s="27"/>
      <c r="AE43" s="22"/>
      <c r="AF43" s="27"/>
      <c r="AG43" s="27"/>
      <c r="AH43" s="27"/>
      <c r="AI43" s="27"/>
      <c r="AJ43" s="27">
        <f t="shared" si="17"/>
        <v>0</v>
      </c>
      <c r="AK43" s="16"/>
      <c r="AL43" s="16"/>
      <c r="AM43" s="16"/>
      <c r="AN43" s="16"/>
      <c r="AO43" s="16"/>
      <c r="AP43" s="16"/>
      <c r="AQ43" s="16"/>
      <c r="AR43" s="16"/>
      <c r="AS43" s="15">
        <v>18</v>
      </c>
      <c r="AT43" s="15">
        <v>18</v>
      </c>
      <c r="AU43" s="20">
        <v>0</v>
      </c>
      <c r="AV43" s="20"/>
      <c r="AW43" s="21"/>
      <c r="AX43" s="21"/>
      <c r="AY43" s="21"/>
      <c r="AZ43" s="21">
        <v>0.5</v>
      </c>
      <c r="BA43" s="21">
        <v>3</v>
      </c>
      <c r="BB43" s="21"/>
      <c r="BC43" s="21">
        <v>0</v>
      </c>
      <c r="BD43" s="21"/>
      <c r="BE43" s="21"/>
      <c r="BF43" s="18" t="str">
        <f t="shared" si="4"/>
        <v>0</v>
      </c>
      <c r="BG43" s="18" t="str">
        <f t="shared" si="4"/>
        <v>0</v>
      </c>
      <c r="BH43" s="21"/>
      <c r="BI43" s="21"/>
      <c r="BJ43" s="21"/>
      <c r="BK43" s="21"/>
      <c r="BL43" s="21"/>
      <c r="BM43" s="21"/>
      <c r="BN43" s="21"/>
      <c r="BO43" s="21"/>
      <c r="BP43" s="21"/>
      <c r="BQ43" s="21"/>
      <c r="BR43" s="19">
        <f t="shared" si="5"/>
        <v>3.5</v>
      </c>
      <c r="BS43" s="35">
        <f t="shared" si="6"/>
        <v>-3.5</v>
      </c>
      <c r="BT43" s="39"/>
      <c r="BU43" s="38"/>
      <c r="BV43" s="38">
        <v>3</v>
      </c>
      <c r="BW43" s="37" t="str">
        <f t="shared" si="7"/>
        <v>0</v>
      </c>
      <c r="BX43" s="39">
        <f t="shared" si="8"/>
        <v>0</v>
      </c>
      <c r="BY43" s="39">
        <f t="shared" si="20"/>
        <v>0</v>
      </c>
      <c r="BZ43" s="39"/>
      <c r="CA43" s="34">
        <f t="shared" si="9"/>
        <v>0</v>
      </c>
      <c r="CB43" s="34"/>
      <c r="CC43" s="34">
        <f t="shared" si="10"/>
        <v>-3.5</v>
      </c>
      <c r="CD43" s="43"/>
      <c r="CE43" s="44"/>
      <c r="CF43" s="44"/>
      <c r="CG43" s="40">
        <f t="shared" si="11"/>
        <v>-3.5</v>
      </c>
      <c r="CH43" s="1"/>
      <c r="CK43" s="59">
        <f t="shared" si="18"/>
        <v>0</v>
      </c>
      <c r="CL43" s="59">
        <f t="shared" si="19"/>
        <v>750</v>
      </c>
      <c r="CM43" s="59">
        <f t="shared" si="12"/>
        <v>-750</v>
      </c>
      <c r="CN43" s="59">
        <f t="shared" si="13"/>
        <v>-750</v>
      </c>
      <c r="CO43" s="61" t="str">
        <f t="shared" si="14"/>
        <v>0</v>
      </c>
      <c r="CQ43" s="63">
        <f t="shared" si="15"/>
        <v>-3.5</v>
      </c>
      <c r="CS43" s="182">
        <f t="shared" si="16"/>
        <v>0</v>
      </c>
    </row>
    <row r="44" spans="1:97" ht="23.25" x14ac:dyDescent="0.35">
      <c r="C44">
        <v>41</v>
      </c>
      <c r="D44" s="33"/>
      <c r="E44" s="28"/>
      <c r="F44" s="29"/>
      <c r="G44" s="27"/>
      <c r="H44" s="27"/>
      <c r="I44" s="27"/>
      <c r="J44" s="27"/>
      <c r="K44" s="25">
        <f>B44*107%</f>
        <v>0</v>
      </c>
      <c r="L44" s="27"/>
      <c r="M44" s="31"/>
      <c r="N44" s="27"/>
      <c r="O44" s="27"/>
      <c r="P44" s="22"/>
      <c r="Q44" s="22"/>
      <c r="R44" s="27"/>
      <c r="S44" s="30"/>
      <c r="T44" s="30"/>
      <c r="U44" s="30"/>
      <c r="V44" s="30"/>
      <c r="W44" s="27"/>
      <c r="X44" s="27"/>
      <c r="Y44" s="27"/>
      <c r="Z44" s="22">
        <f>B44*6%</f>
        <v>0</v>
      </c>
      <c r="AA44" s="27"/>
      <c r="AB44" s="30"/>
      <c r="AC44" s="27"/>
      <c r="AD44" s="27"/>
      <c r="AE44" s="27"/>
      <c r="AF44" s="27"/>
      <c r="AG44" s="27"/>
      <c r="AH44" s="27"/>
      <c r="AI44" s="27"/>
      <c r="AJ44" s="27"/>
      <c r="AK44" s="16"/>
      <c r="AL44" s="16"/>
      <c r="AM44" s="16"/>
      <c r="AN44" s="16"/>
      <c r="AO44" s="16"/>
      <c r="AP44" s="16"/>
      <c r="AQ44" s="16"/>
      <c r="AR44" s="16"/>
      <c r="AS44" s="15">
        <v>18</v>
      </c>
      <c r="AT44" s="15">
        <v>18</v>
      </c>
      <c r="AU44" s="20"/>
      <c r="AV44" s="20"/>
      <c r="AW44" s="21"/>
      <c r="AX44" s="21"/>
      <c r="AY44" s="21"/>
      <c r="AZ44" s="21">
        <v>0.5</v>
      </c>
      <c r="BA44" s="21">
        <v>3</v>
      </c>
      <c r="BB44" s="21"/>
      <c r="BC44" s="21">
        <v>0</v>
      </c>
      <c r="BD44" s="21"/>
      <c r="BE44" s="21"/>
      <c r="BF44" s="18" t="str">
        <f t="shared" si="4"/>
        <v>0</v>
      </c>
      <c r="BG44" s="18" t="str">
        <f t="shared" si="4"/>
        <v>0</v>
      </c>
      <c r="BH44" s="21"/>
      <c r="BI44" s="21"/>
      <c r="BJ44" s="21"/>
      <c r="BK44" s="21"/>
      <c r="BL44" s="21"/>
      <c r="BM44" s="21"/>
      <c r="BN44" s="21"/>
      <c r="BO44" s="21"/>
      <c r="BP44" s="21"/>
      <c r="BQ44" s="21"/>
      <c r="BR44" s="19">
        <f t="shared" si="5"/>
        <v>3.5</v>
      </c>
      <c r="BS44" s="35"/>
      <c r="BT44" s="39"/>
      <c r="BU44" s="38"/>
      <c r="BV44" s="38">
        <v>3</v>
      </c>
      <c r="BW44" s="37"/>
      <c r="BX44" s="39"/>
      <c r="BY44" s="39">
        <f t="shared" si="20"/>
        <v>0</v>
      </c>
      <c r="BZ44" s="39"/>
      <c r="CA44" s="34">
        <f t="shared" si="9"/>
        <v>0</v>
      </c>
      <c r="CB44" s="34"/>
      <c r="CC44" s="34"/>
      <c r="CD44" s="43"/>
      <c r="CE44" s="44"/>
      <c r="CF44" s="44"/>
      <c r="CG44" s="40">
        <f>(BS44+CA44+CD44)-CE44</f>
        <v>0</v>
      </c>
      <c r="CH44" s="1"/>
      <c r="CK44" s="59">
        <f t="shared" si="18"/>
        <v>0</v>
      </c>
      <c r="CL44" s="59">
        <f t="shared" si="19"/>
        <v>750</v>
      </c>
      <c r="CM44" s="59">
        <f t="shared" si="12"/>
        <v>-750</v>
      </c>
      <c r="CN44" s="59">
        <f t="shared" si="13"/>
        <v>-750</v>
      </c>
      <c r="CO44" s="61" t="str">
        <f t="shared" si="14"/>
        <v>0</v>
      </c>
      <c r="CQ44" s="63">
        <f t="shared" si="15"/>
        <v>0</v>
      </c>
      <c r="CS44" s="182">
        <f t="shared" si="16"/>
        <v>0</v>
      </c>
    </row>
    <row r="45" spans="1:97" ht="23.25" x14ac:dyDescent="0.35">
      <c r="C45">
        <v>42</v>
      </c>
      <c r="D45" s="33"/>
      <c r="E45" s="28"/>
      <c r="F45" s="29"/>
      <c r="G45" s="27"/>
      <c r="H45" s="27"/>
      <c r="I45" s="27"/>
      <c r="J45" s="27"/>
      <c r="K45" s="25">
        <f t="shared" si="1"/>
        <v>0</v>
      </c>
      <c r="L45" s="27"/>
      <c r="M45" s="31"/>
      <c r="N45" s="27"/>
      <c r="O45" s="27"/>
      <c r="P45" s="22"/>
      <c r="Q45" s="22"/>
      <c r="R45" s="27"/>
      <c r="S45" s="30"/>
      <c r="T45" s="30"/>
      <c r="U45" s="30"/>
      <c r="V45" s="30"/>
      <c r="W45" s="27"/>
      <c r="X45" s="27"/>
      <c r="Y45" s="27"/>
      <c r="Z45" s="22">
        <f t="shared" si="3"/>
        <v>0</v>
      </c>
      <c r="AA45" s="27"/>
      <c r="AB45" s="30"/>
      <c r="AC45" s="27"/>
      <c r="AD45" s="27"/>
      <c r="AE45" s="27"/>
      <c r="AF45" s="27"/>
      <c r="AG45" s="27"/>
      <c r="AH45" s="27"/>
      <c r="AI45" s="27"/>
      <c r="AJ45" s="27"/>
      <c r="AK45" s="16"/>
      <c r="AL45" s="16"/>
      <c r="AM45" s="16"/>
      <c r="AN45" s="16"/>
      <c r="AO45" s="16"/>
      <c r="AP45" s="16"/>
      <c r="AQ45" s="16"/>
      <c r="AR45" s="16"/>
      <c r="AS45" s="15">
        <v>18</v>
      </c>
      <c r="AT45" s="15">
        <v>18</v>
      </c>
      <c r="AU45" s="20"/>
      <c r="AV45" s="20"/>
      <c r="AW45" s="21"/>
      <c r="AX45" s="21"/>
      <c r="AY45" s="21"/>
      <c r="AZ45" s="21">
        <v>0.5</v>
      </c>
      <c r="BA45" s="21">
        <v>3</v>
      </c>
      <c r="BB45" s="21"/>
      <c r="BC45" s="21">
        <v>0</v>
      </c>
      <c r="BD45" s="21"/>
      <c r="BE45" s="21"/>
      <c r="BF45" s="18" t="str">
        <f t="shared" si="4"/>
        <v>0</v>
      </c>
      <c r="BG45" s="18" t="str">
        <f t="shared" si="4"/>
        <v>0</v>
      </c>
      <c r="BH45" s="21"/>
      <c r="BI45" s="21"/>
      <c r="BJ45" s="21"/>
      <c r="BK45" s="21"/>
      <c r="BL45" s="21"/>
      <c r="BM45" s="21"/>
      <c r="BN45" s="21"/>
      <c r="BO45" s="21"/>
      <c r="BP45" s="21"/>
      <c r="BQ45" s="21"/>
      <c r="BR45" s="19">
        <f t="shared" si="5"/>
        <v>3.5</v>
      </c>
      <c r="BS45" s="35"/>
      <c r="BT45" s="39"/>
      <c r="BU45" s="38"/>
      <c r="BV45" s="38">
        <v>3</v>
      </c>
      <c r="BW45" s="37"/>
      <c r="BX45" s="39"/>
      <c r="BY45" s="39">
        <f t="shared" si="20"/>
        <v>0</v>
      </c>
      <c r="BZ45" s="39"/>
      <c r="CA45" s="34">
        <f t="shared" si="9"/>
        <v>0</v>
      </c>
      <c r="CB45" s="34"/>
      <c r="CC45" s="34"/>
      <c r="CD45" s="43"/>
      <c r="CE45" s="44"/>
      <c r="CF45" s="44"/>
      <c r="CG45" s="40">
        <f t="shared" si="11"/>
        <v>0</v>
      </c>
      <c r="CH45" s="1"/>
      <c r="CK45" s="59">
        <f t="shared" si="18"/>
        <v>0</v>
      </c>
      <c r="CL45" s="59">
        <f t="shared" si="19"/>
        <v>750</v>
      </c>
      <c r="CM45" s="59">
        <f t="shared" si="12"/>
        <v>-750</v>
      </c>
      <c r="CN45" s="59">
        <f t="shared" si="13"/>
        <v>-750</v>
      </c>
      <c r="CO45" s="61" t="str">
        <f t="shared" si="14"/>
        <v>0</v>
      </c>
      <c r="CQ45" s="63">
        <f t="shared" si="15"/>
        <v>0</v>
      </c>
      <c r="CS45" s="182">
        <f t="shared" si="16"/>
        <v>0</v>
      </c>
    </row>
  </sheetData>
  <mergeCells count="5">
    <mergeCell ref="E2:AJ3"/>
    <mergeCell ref="AK2:AT3"/>
    <mergeCell ref="AU2:BR3"/>
    <mergeCell ref="BT2:BZ3"/>
    <mergeCell ref="CK4:CO4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Y45"/>
  <sheetViews>
    <sheetView rightToLeft="1" topLeftCell="D5" workbookViewId="0">
      <pane xSplit="1" ySplit="1" topLeftCell="CF6" activePane="bottomRight" state="frozen"/>
      <selection activeCell="D5" sqref="D5"/>
      <selection pane="topRight" activeCell="E5" sqref="E5"/>
      <selection pane="bottomLeft" activeCell="D6" sqref="D6"/>
      <selection pane="bottomRight" activeCell="CY5" sqref="CY5:CY45"/>
    </sheetView>
  </sheetViews>
  <sheetFormatPr defaultRowHeight="14.25" x14ac:dyDescent="0.2"/>
  <cols>
    <col min="4" max="4" width="23.875" bestFit="1" customWidth="1"/>
    <col min="5" max="5" width="10" style="8" bestFit="1" customWidth="1"/>
    <col min="6" max="6" width="10.375" customWidth="1"/>
    <col min="11" max="11" width="11" style="6" customWidth="1"/>
    <col min="16" max="16" width="8.375" style="7" customWidth="1"/>
    <col min="17" max="17" width="9.375" style="7" customWidth="1"/>
    <col min="18" max="18" width="7.25" customWidth="1"/>
    <col min="19" max="27" width="8.625" customWidth="1"/>
    <col min="28" max="28" width="6.125" bestFit="1" customWidth="1"/>
    <col min="29" max="29" width="6.875" customWidth="1"/>
    <col min="31" max="31" width="6.75" customWidth="1"/>
    <col min="32" max="32" width="7.25" customWidth="1"/>
    <col min="33" max="33" width="7.5" customWidth="1"/>
    <col min="34" max="34" width="7.25" customWidth="1"/>
    <col min="35" max="35" width="7" customWidth="1"/>
    <col min="36" max="37" width="10.625" style="7" customWidth="1"/>
    <col min="38" max="42" width="10.625" style="7" hidden="1" customWidth="1"/>
    <col min="43" max="46" width="10.625" style="7" customWidth="1"/>
    <col min="47" max="47" width="9.5" customWidth="1"/>
    <col min="48" max="48" width="9.75" customWidth="1"/>
    <col min="49" max="49" width="7.625" customWidth="1"/>
    <col min="50" max="50" width="6.875" customWidth="1"/>
    <col min="52" max="52" width="6.5" customWidth="1"/>
    <col min="53" max="53" width="6" customWidth="1"/>
    <col min="54" max="54" width="6.875" customWidth="1"/>
    <col min="55" max="55" width="7.625" customWidth="1"/>
    <col min="56" max="56" width="6.875" customWidth="1"/>
    <col min="60" max="60" width="7.25" customWidth="1"/>
    <col min="61" max="61" width="6.75" customWidth="1"/>
    <col min="62" max="62" width="6.875" customWidth="1"/>
    <col min="65" max="65" width="7.375" customWidth="1"/>
    <col min="66" max="66" width="7.125" customWidth="1"/>
    <col min="70" max="70" width="10.625" style="10" customWidth="1"/>
    <col min="71" max="71" width="11.5" style="8" customWidth="1"/>
    <col min="72" max="72" width="11.125" bestFit="1" customWidth="1"/>
    <col min="73" max="73" width="11.125" customWidth="1"/>
    <col min="74" max="75" width="8.25" customWidth="1"/>
    <col min="76" max="76" width="11.125" style="14" bestFit="1" customWidth="1"/>
    <col min="77" max="78" width="11.125" style="14" customWidth="1"/>
    <col min="79" max="79" width="13.25" style="14" customWidth="1"/>
    <col min="80" max="83" width="11.125" style="14" customWidth="1"/>
    <col min="84" max="84" width="21.125" style="14" customWidth="1"/>
    <col min="85" max="85" width="12" style="11" customWidth="1"/>
    <col min="86" max="90" width="11" style="12" customWidth="1"/>
    <col min="91" max="91" width="15.25" style="13" customWidth="1"/>
    <col min="92" max="92" width="32.75" customWidth="1"/>
    <col min="95" max="95" width="14.25" customWidth="1"/>
    <col min="96" max="96" width="13.75" customWidth="1"/>
    <col min="97" max="98" width="12.125" bestFit="1" customWidth="1"/>
    <col min="99" max="99" width="12.375" style="60" customWidth="1"/>
    <col min="101" max="101" width="12.875" customWidth="1"/>
    <col min="103" max="103" width="19.625" customWidth="1"/>
  </cols>
  <sheetData>
    <row r="1" spans="2:103" x14ac:dyDescent="0.2">
      <c r="D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</row>
    <row r="2" spans="2:103" ht="14.25" customHeight="1" x14ac:dyDescent="0.2">
      <c r="D2" s="41"/>
      <c r="E2" s="204" t="s">
        <v>126</v>
      </c>
      <c r="F2" s="204"/>
      <c r="G2" s="204"/>
      <c r="H2" s="204"/>
      <c r="I2" s="204"/>
      <c r="J2" s="204"/>
      <c r="K2" s="204"/>
      <c r="L2" s="204"/>
      <c r="M2" s="204"/>
      <c r="N2" s="204"/>
      <c r="O2" s="204"/>
      <c r="P2" s="204"/>
      <c r="Q2" s="204"/>
      <c r="R2" s="204"/>
      <c r="S2" s="204"/>
      <c r="T2" s="204"/>
      <c r="U2" s="204"/>
      <c r="V2" s="204"/>
      <c r="W2" s="204"/>
      <c r="X2" s="204"/>
      <c r="Y2" s="204"/>
      <c r="Z2" s="204"/>
      <c r="AA2" s="204"/>
      <c r="AB2" s="204"/>
      <c r="AC2" s="204"/>
      <c r="AD2" s="204"/>
      <c r="AE2" s="204"/>
      <c r="AF2" s="204"/>
      <c r="AG2" s="204"/>
      <c r="AH2" s="204"/>
      <c r="AI2" s="204"/>
      <c r="AJ2" s="204"/>
      <c r="AK2" s="202" t="s">
        <v>117</v>
      </c>
      <c r="AL2" s="202"/>
      <c r="AM2" s="202"/>
      <c r="AN2" s="202"/>
      <c r="AO2" s="202"/>
      <c r="AP2" s="202"/>
      <c r="AQ2" s="202"/>
      <c r="AR2" s="202"/>
      <c r="AS2" s="202"/>
      <c r="AT2" s="202"/>
      <c r="AU2" s="203" t="s">
        <v>124</v>
      </c>
      <c r="AV2" s="203"/>
      <c r="AW2" s="203"/>
      <c r="AX2" s="203"/>
      <c r="AY2" s="203"/>
      <c r="AZ2" s="203"/>
      <c r="BA2" s="203"/>
      <c r="BB2" s="203"/>
      <c r="BC2" s="203"/>
      <c r="BD2" s="203"/>
      <c r="BE2" s="203"/>
      <c r="BF2" s="203"/>
      <c r="BG2" s="203"/>
      <c r="BH2" s="203"/>
      <c r="BI2" s="203"/>
      <c r="BJ2" s="203"/>
      <c r="BK2" s="203"/>
      <c r="BL2" s="203"/>
      <c r="BM2" s="203"/>
      <c r="BN2" s="203"/>
      <c r="BO2" s="203"/>
      <c r="BP2" s="203"/>
      <c r="BQ2" s="203"/>
      <c r="BR2" s="203"/>
      <c r="BT2" s="205" t="s">
        <v>127</v>
      </c>
      <c r="BU2" s="205"/>
      <c r="BV2" s="205"/>
      <c r="BW2" s="205"/>
      <c r="BX2" s="205"/>
      <c r="BY2" s="205"/>
      <c r="BZ2" s="205"/>
      <c r="CA2" s="205"/>
      <c r="CB2" s="205"/>
      <c r="CC2" s="8"/>
      <c r="CD2" s="8"/>
      <c r="CE2" s="8"/>
      <c r="CF2" s="8"/>
      <c r="CG2" s="8"/>
      <c r="CH2" s="8"/>
      <c r="CI2" s="8"/>
      <c r="CJ2" s="8"/>
      <c r="CK2" s="8"/>
      <c r="CL2" s="8"/>
      <c r="CM2" s="8"/>
      <c r="CN2" s="8"/>
    </row>
    <row r="3" spans="2:103" ht="14.25" customHeight="1" x14ac:dyDescent="0.2">
      <c r="D3" s="41"/>
      <c r="E3" s="204"/>
      <c r="F3" s="204"/>
      <c r="G3" s="204"/>
      <c r="H3" s="204"/>
      <c r="I3" s="204"/>
      <c r="J3" s="204"/>
      <c r="K3" s="204"/>
      <c r="L3" s="204"/>
      <c r="M3" s="204"/>
      <c r="N3" s="204"/>
      <c r="O3" s="204"/>
      <c r="P3" s="204"/>
      <c r="Q3" s="204"/>
      <c r="R3" s="204"/>
      <c r="S3" s="204"/>
      <c r="T3" s="204"/>
      <c r="U3" s="204"/>
      <c r="V3" s="204"/>
      <c r="W3" s="204"/>
      <c r="X3" s="204"/>
      <c r="Y3" s="204"/>
      <c r="Z3" s="204"/>
      <c r="AA3" s="204"/>
      <c r="AB3" s="204"/>
      <c r="AC3" s="204"/>
      <c r="AD3" s="204"/>
      <c r="AE3" s="204"/>
      <c r="AF3" s="204"/>
      <c r="AG3" s="204"/>
      <c r="AH3" s="204"/>
      <c r="AI3" s="204"/>
      <c r="AJ3" s="204"/>
      <c r="AK3" s="202"/>
      <c r="AL3" s="202"/>
      <c r="AM3" s="202"/>
      <c r="AN3" s="202"/>
      <c r="AO3" s="202"/>
      <c r="AP3" s="202"/>
      <c r="AQ3" s="202"/>
      <c r="AR3" s="202"/>
      <c r="AS3" s="202"/>
      <c r="AT3" s="202"/>
      <c r="AU3" s="203"/>
      <c r="AV3" s="203"/>
      <c r="AW3" s="203"/>
      <c r="AX3" s="203"/>
      <c r="AY3" s="203"/>
      <c r="AZ3" s="203"/>
      <c r="BA3" s="203"/>
      <c r="BB3" s="203"/>
      <c r="BC3" s="203"/>
      <c r="BD3" s="203"/>
      <c r="BE3" s="203"/>
      <c r="BF3" s="203"/>
      <c r="BG3" s="203"/>
      <c r="BH3" s="203"/>
      <c r="BI3" s="203"/>
      <c r="BJ3" s="203"/>
      <c r="BK3" s="203"/>
      <c r="BL3" s="203"/>
      <c r="BM3" s="203"/>
      <c r="BN3" s="203"/>
      <c r="BO3" s="203"/>
      <c r="BP3" s="203"/>
      <c r="BQ3" s="203"/>
      <c r="BR3" s="203"/>
      <c r="BT3" s="205"/>
      <c r="BU3" s="205"/>
      <c r="BV3" s="205"/>
      <c r="BW3" s="205"/>
      <c r="BX3" s="205"/>
      <c r="BY3" s="205"/>
      <c r="BZ3" s="205"/>
      <c r="CA3" s="205"/>
      <c r="CB3" s="205"/>
      <c r="CC3" s="8"/>
      <c r="CD3" s="8"/>
      <c r="CE3" s="8"/>
      <c r="CF3" s="8"/>
      <c r="CG3" s="8"/>
      <c r="CH3" s="8"/>
      <c r="CI3" s="8"/>
      <c r="CJ3" s="8"/>
      <c r="CK3" s="8"/>
      <c r="CL3" s="8"/>
      <c r="CM3" s="8"/>
      <c r="CN3" s="8"/>
    </row>
    <row r="4" spans="2:103" ht="24" thickBot="1" x14ac:dyDescent="0.25">
      <c r="D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P4" s="8"/>
      <c r="BQ4" s="8"/>
      <c r="BR4" s="8"/>
      <c r="BT4" s="8"/>
      <c r="BU4" s="8"/>
      <c r="BV4" s="8"/>
      <c r="BW4" s="8"/>
      <c r="BX4" s="8"/>
      <c r="BY4" s="8"/>
      <c r="BZ4" s="8"/>
      <c r="CA4" s="8"/>
      <c r="CB4" s="8"/>
      <c r="CC4" s="8"/>
      <c r="CD4" s="8"/>
      <c r="CE4" s="8"/>
      <c r="CF4" s="8"/>
      <c r="CG4" s="8"/>
      <c r="CH4" s="8"/>
      <c r="CI4" s="8"/>
      <c r="CJ4" s="8"/>
      <c r="CK4" s="8"/>
      <c r="CL4" s="8"/>
      <c r="CM4" s="8"/>
      <c r="CN4" s="8"/>
      <c r="CQ4" s="206" t="s">
        <v>139</v>
      </c>
      <c r="CR4" s="206"/>
      <c r="CS4" s="206"/>
      <c r="CT4" s="206"/>
      <c r="CU4" s="206"/>
    </row>
    <row r="5" spans="2:103" s="56" customFormat="1" ht="78.75" customHeight="1" thickBot="1" x14ac:dyDescent="0.35">
      <c r="D5" s="45" t="s">
        <v>71</v>
      </c>
      <c r="E5" s="46" t="s">
        <v>145</v>
      </c>
      <c r="F5" s="46" t="s">
        <v>72</v>
      </c>
      <c r="G5" s="46" t="s">
        <v>1</v>
      </c>
      <c r="H5" s="46" t="s">
        <v>2</v>
      </c>
      <c r="I5" s="46" t="s">
        <v>3</v>
      </c>
      <c r="J5" s="46" t="s">
        <v>4</v>
      </c>
      <c r="K5" s="46" t="s">
        <v>146</v>
      </c>
      <c r="L5" s="46" t="s">
        <v>6</v>
      </c>
      <c r="M5" s="46" t="s">
        <v>7</v>
      </c>
      <c r="N5" s="46" t="s">
        <v>8</v>
      </c>
      <c r="O5" s="46" t="s">
        <v>9</v>
      </c>
      <c r="P5" s="46" t="s">
        <v>10</v>
      </c>
      <c r="Q5" s="46" t="s">
        <v>19</v>
      </c>
      <c r="R5" s="46" t="s">
        <v>11</v>
      </c>
      <c r="S5" s="47" t="s">
        <v>155</v>
      </c>
      <c r="T5" s="48"/>
      <c r="U5" s="48">
        <v>2014</v>
      </c>
      <c r="V5" s="48">
        <v>2015</v>
      </c>
      <c r="W5" s="48">
        <v>2016</v>
      </c>
      <c r="X5" s="57">
        <v>0.03</v>
      </c>
      <c r="Y5" s="57">
        <v>0.05</v>
      </c>
      <c r="Z5" s="57">
        <v>0.06</v>
      </c>
      <c r="AA5" s="48" t="s">
        <v>131</v>
      </c>
      <c r="AB5" s="48" t="s">
        <v>12</v>
      </c>
      <c r="AC5" s="48" t="s">
        <v>13</v>
      </c>
      <c r="AD5" s="48" t="s">
        <v>14</v>
      </c>
      <c r="AE5" s="48" t="s">
        <v>15</v>
      </c>
      <c r="AF5" s="48" t="s">
        <v>16</v>
      </c>
      <c r="AG5" s="48" t="s">
        <v>73</v>
      </c>
      <c r="AH5" s="48" t="s">
        <v>18</v>
      </c>
      <c r="AI5" s="48"/>
      <c r="AJ5" s="48" t="s">
        <v>130</v>
      </c>
      <c r="AK5" s="49" t="s">
        <v>118</v>
      </c>
      <c r="AL5" s="49" t="s">
        <v>123</v>
      </c>
      <c r="AM5" s="49" t="s">
        <v>119</v>
      </c>
      <c r="AN5" s="49" t="s">
        <v>120</v>
      </c>
      <c r="AO5" s="49" t="s">
        <v>121</v>
      </c>
      <c r="AP5" s="49" t="s">
        <v>122</v>
      </c>
      <c r="AQ5" s="49" t="s">
        <v>135</v>
      </c>
      <c r="AR5" s="49" t="s">
        <v>136</v>
      </c>
      <c r="AS5" s="49" t="s">
        <v>133</v>
      </c>
      <c r="AT5" s="49" t="s">
        <v>134</v>
      </c>
      <c r="AU5" s="50" t="s">
        <v>115</v>
      </c>
      <c r="AV5" s="50"/>
      <c r="AW5" s="50" t="s">
        <v>23</v>
      </c>
      <c r="AX5" s="50" t="s">
        <v>24</v>
      </c>
      <c r="AY5" s="50" t="s">
        <v>25</v>
      </c>
      <c r="AZ5" s="50" t="s">
        <v>26</v>
      </c>
      <c r="BA5" s="50" t="s">
        <v>27</v>
      </c>
      <c r="BB5" s="50" t="s">
        <v>74</v>
      </c>
      <c r="BC5" s="50" t="s">
        <v>75</v>
      </c>
      <c r="BD5" s="50" t="s">
        <v>1</v>
      </c>
      <c r="BE5" s="50" t="s">
        <v>30</v>
      </c>
      <c r="BF5" s="50" t="s">
        <v>132</v>
      </c>
      <c r="BG5" s="50" t="s">
        <v>68</v>
      </c>
      <c r="BH5" s="50" t="s">
        <v>31</v>
      </c>
      <c r="BI5" s="50" t="s">
        <v>32</v>
      </c>
      <c r="BJ5" s="50" t="s">
        <v>33</v>
      </c>
      <c r="BK5" s="50" t="s">
        <v>34</v>
      </c>
      <c r="BL5" s="50" t="s">
        <v>35</v>
      </c>
      <c r="BM5" s="50" t="s">
        <v>67</v>
      </c>
      <c r="BN5" s="50" t="s">
        <v>36</v>
      </c>
      <c r="BO5" s="50" t="s">
        <v>147</v>
      </c>
      <c r="BP5" s="50" t="s">
        <v>116</v>
      </c>
      <c r="BQ5" s="50" t="s">
        <v>154</v>
      </c>
      <c r="BR5" s="50" t="s">
        <v>128</v>
      </c>
      <c r="BS5" s="51" t="s">
        <v>129</v>
      </c>
      <c r="BT5" s="52" t="s">
        <v>61</v>
      </c>
      <c r="BU5" s="52" t="s">
        <v>125</v>
      </c>
      <c r="BV5" s="52" t="s">
        <v>84</v>
      </c>
      <c r="BW5" s="52" t="s">
        <v>85</v>
      </c>
      <c r="BX5" s="52" t="s">
        <v>86</v>
      </c>
      <c r="BY5" s="52" t="s">
        <v>160</v>
      </c>
      <c r="BZ5" s="52" t="s">
        <v>161</v>
      </c>
      <c r="CA5" s="52" t="s">
        <v>138</v>
      </c>
      <c r="CB5" s="52" t="s">
        <v>137</v>
      </c>
      <c r="CC5" s="51" t="s">
        <v>70</v>
      </c>
      <c r="CD5" s="53" t="s">
        <v>158</v>
      </c>
      <c r="CE5" s="53" t="s">
        <v>159</v>
      </c>
      <c r="CF5" s="53" t="s">
        <v>148</v>
      </c>
      <c r="CG5" s="53" t="s">
        <v>83</v>
      </c>
      <c r="CH5" s="45" t="s">
        <v>82</v>
      </c>
      <c r="CI5" s="45" t="s">
        <v>163</v>
      </c>
      <c r="CJ5" s="45" t="s">
        <v>164</v>
      </c>
      <c r="CK5" s="54"/>
      <c r="CL5" s="54"/>
      <c r="CM5" s="55" t="s">
        <v>150</v>
      </c>
      <c r="CN5" s="55" t="s">
        <v>39</v>
      </c>
      <c r="CQ5" s="58" t="s">
        <v>140</v>
      </c>
      <c r="CR5" s="58" t="s">
        <v>141</v>
      </c>
      <c r="CS5" s="58" t="s">
        <v>142</v>
      </c>
      <c r="CT5" s="58" t="s">
        <v>143</v>
      </c>
      <c r="CU5" s="58" t="s">
        <v>144</v>
      </c>
      <c r="CW5" s="62" t="s">
        <v>151</v>
      </c>
      <c r="CY5" s="181" t="s">
        <v>181</v>
      </c>
    </row>
    <row r="6" spans="2:103" ht="23.25" customHeight="1" x14ac:dyDescent="0.35">
      <c r="B6">
        <v>1777.8157000000001</v>
      </c>
      <c r="C6">
        <v>1</v>
      </c>
      <c r="D6" s="32" t="s">
        <v>87</v>
      </c>
      <c r="E6" s="23">
        <v>675.83</v>
      </c>
      <c r="F6" s="24"/>
      <c r="G6" s="22"/>
      <c r="H6" s="22"/>
      <c r="I6" s="22"/>
      <c r="J6" s="22"/>
      <c r="K6" s="25">
        <f>B6*107%</f>
        <v>1902.2627990000003</v>
      </c>
      <c r="L6" s="22"/>
      <c r="M6" s="26"/>
      <c r="N6" s="22"/>
      <c r="O6" s="22"/>
      <c r="P6" s="22">
        <f>K6*15%</f>
        <v>285.33941985000001</v>
      </c>
      <c r="Q6" s="22">
        <v>141.49</v>
      </c>
      <c r="R6" s="22"/>
      <c r="S6" s="25"/>
      <c r="T6" s="25"/>
      <c r="U6" s="25">
        <v>76.44</v>
      </c>
      <c r="V6" s="25">
        <v>85.57</v>
      </c>
      <c r="W6" s="22">
        <v>102.85</v>
      </c>
      <c r="X6" s="22">
        <v>46.58</v>
      </c>
      <c r="Y6" s="22">
        <v>83.075500000000005</v>
      </c>
      <c r="Z6" s="22">
        <f>B6*6%</f>
        <v>106.668942</v>
      </c>
      <c r="AA6" s="22">
        <v>190</v>
      </c>
      <c r="AB6" s="25">
        <v>6</v>
      </c>
      <c r="AC6" s="22"/>
      <c r="AD6" s="22"/>
      <c r="AE6" s="22">
        <v>10</v>
      </c>
      <c r="AF6" s="22"/>
      <c r="AG6" s="22"/>
      <c r="AH6" s="22"/>
      <c r="AI6" s="22"/>
      <c r="AJ6" s="22">
        <f>SUM(G6:AI6)</f>
        <v>3036.2766608499996</v>
      </c>
      <c r="AK6" s="15"/>
      <c r="AL6" s="15"/>
      <c r="AM6" s="15"/>
      <c r="AN6" s="15"/>
      <c r="AO6" s="15"/>
      <c r="AP6" s="15"/>
      <c r="AQ6" s="15"/>
      <c r="AR6" s="15"/>
      <c r="AS6" s="15">
        <v>17</v>
      </c>
      <c r="AT6" s="15">
        <v>17</v>
      </c>
      <c r="AU6" s="17">
        <v>627</v>
      </c>
      <c r="AV6" s="17"/>
      <c r="AW6" s="18">
        <v>142</v>
      </c>
      <c r="AX6" s="18"/>
      <c r="AY6" s="18"/>
      <c r="AZ6" s="18">
        <v>0.5</v>
      </c>
      <c r="BA6" s="18">
        <v>3</v>
      </c>
      <c r="BB6" s="18"/>
      <c r="BC6" s="18">
        <v>0</v>
      </c>
      <c r="BD6" s="18"/>
      <c r="BE6" s="18"/>
      <c r="BF6" s="18">
        <f>IF(AS6&lt;18,(P6/18)*(18-AS6),"0")</f>
        <v>15.852189991666668</v>
      </c>
      <c r="BG6" s="18">
        <f>IF(AT6&lt;18,(Q6/18)*(18-AT6),"0")</f>
        <v>7.860555555555556</v>
      </c>
      <c r="BH6" s="18"/>
      <c r="BI6" s="18"/>
      <c r="BJ6" s="18"/>
      <c r="BK6" s="18"/>
      <c r="BL6" s="18"/>
      <c r="BM6" s="18"/>
      <c r="BN6" s="18"/>
      <c r="BO6" s="18">
        <v>1.3</v>
      </c>
      <c r="BP6" s="18">
        <v>5</v>
      </c>
      <c r="BQ6" s="18"/>
      <c r="BR6" s="19">
        <f>SUM(AU6:BQ6)</f>
        <v>802.51274554722227</v>
      </c>
      <c r="BS6" s="34">
        <f>AJ6-BR6</f>
        <v>2233.7639153027776</v>
      </c>
      <c r="BT6" s="39">
        <f t="shared" ref="BT6:BT33" si="0">K6*120%</f>
        <v>2282.7153588000001</v>
      </c>
      <c r="BU6" s="36"/>
      <c r="BV6" s="36">
        <v>3</v>
      </c>
      <c r="BW6" s="37" t="str">
        <f>IF(BV6=4,20%,IF(BV6=5,30%,IF(BV6=6,50%,IF(BV6&gt;6,1,"0"))))</f>
        <v>0</v>
      </c>
      <c r="BX6" s="36">
        <f>(BT6*BW6)</f>
        <v>0</v>
      </c>
      <c r="BY6" s="36"/>
      <c r="BZ6" s="39">
        <f t="shared" ref="BZ6:BZ28" si="1">BT6*BY6</f>
        <v>0</v>
      </c>
      <c r="CA6" s="39"/>
      <c r="CB6" s="36"/>
      <c r="CC6" s="34">
        <f t="shared" ref="CC6:CC28" si="2">BT6-BU6-BX6-BZ6-CA6-CB6</f>
        <v>2282.7153588000001</v>
      </c>
      <c r="CD6" s="34">
        <f>CC6/2</f>
        <v>1141.3576794000001</v>
      </c>
      <c r="CE6" s="34">
        <f>CC6/2</f>
        <v>1141.3576794000001</v>
      </c>
      <c r="CF6" s="34" t="s">
        <v>157</v>
      </c>
      <c r="CG6" s="34">
        <f t="shared" ref="CG6:CG33" si="3">BS6+CC6</f>
        <v>4516.4792741027777</v>
      </c>
      <c r="CH6" s="42">
        <v>1902.2627990000003</v>
      </c>
      <c r="CI6" s="133">
        <f>IF(CH6&gt;1500,CH6*10%,0)</f>
        <v>190.22627990000004</v>
      </c>
      <c r="CJ6" s="133">
        <f>CH6-CI6</f>
        <v>1712.0365191000003</v>
      </c>
      <c r="CK6" s="44"/>
      <c r="CL6" s="44"/>
      <c r="CM6" s="40">
        <f>(BS6+CC6+CH6)-(CK6+CL6)</f>
        <v>6418.7420731027778</v>
      </c>
      <c r="CN6" s="9"/>
      <c r="CQ6" s="59">
        <f>K6+P6+X6+Y6+Z6+AA6+CC6+CH6</f>
        <v>6798.9048186500004</v>
      </c>
      <c r="CR6" s="59">
        <f>E6+AU6+AX6+AY6+BC6+BF6+BO6+BP6+750</f>
        <v>2074.9821899916665</v>
      </c>
      <c r="CS6" s="59">
        <f>CQ6-CR6</f>
        <v>4723.9226286583344</v>
      </c>
      <c r="CT6" s="59">
        <f>TRUNC(CS6,-1)</f>
        <v>4720</v>
      </c>
      <c r="CU6" s="136">
        <f>IF(AND(CT6&gt;1250,CT6&lt;2501),(CT6-1250)*2.5%,IF(AND(CT6&gt;2500,CT6&lt;3751),(CT6-2500)*10%+31.25,IF(AND(CT6&gt;3750,CT6&lt;5001),(CT6-3750)*15%+31.25+125,IF(AND(CT6&gt;5000,CT6&lt;16666.68),(CT6-5000)*20%+31.25+125+187.5,"0"))))-CI6</f>
        <v>111.52372009999996</v>
      </c>
      <c r="CW6" s="63">
        <f>CM6-CU6</f>
        <v>6307.2183530027778</v>
      </c>
      <c r="CY6" s="182">
        <f>(AJ6-(Q6+S6))+CC6+CJ6</f>
        <v>6889.53853875</v>
      </c>
    </row>
    <row r="7" spans="2:103" ht="23.25" x14ac:dyDescent="0.35">
      <c r="B7">
        <v>1825.3879000000002</v>
      </c>
      <c r="C7">
        <v>2</v>
      </c>
      <c r="D7" s="33" t="s">
        <v>78</v>
      </c>
      <c r="E7" s="28">
        <v>687.13</v>
      </c>
      <c r="F7" s="29"/>
      <c r="G7" s="27"/>
      <c r="H7" s="27"/>
      <c r="I7" s="27"/>
      <c r="J7" s="27"/>
      <c r="K7" s="25">
        <f t="shared" ref="K7:K45" si="4">B7*107%</f>
        <v>1953.1650530000004</v>
      </c>
      <c r="L7" s="27"/>
      <c r="M7" s="31"/>
      <c r="N7" s="27"/>
      <c r="O7" s="27"/>
      <c r="P7" s="22">
        <f t="shared" ref="P7:P43" si="5">K7*15%</f>
        <v>292.97475795000003</v>
      </c>
      <c r="Q7" s="22">
        <v>141.49</v>
      </c>
      <c r="R7" s="27"/>
      <c r="S7" s="30"/>
      <c r="T7" s="30"/>
      <c r="U7" s="30">
        <v>78.33</v>
      </c>
      <c r="V7" s="30">
        <v>87.73</v>
      </c>
      <c r="W7" s="27">
        <v>105.57</v>
      </c>
      <c r="X7" s="27">
        <v>47.83</v>
      </c>
      <c r="Y7" s="27">
        <v>85.298500000000004</v>
      </c>
      <c r="Z7" s="22">
        <f t="shared" ref="Z7:Z45" si="6">B7*6%</f>
        <v>109.523274</v>
      </c>
      <c r="AA7" s="27">
        <v>190</v>
      </c>
      <c r="AB7" s="30">
        <v>10</v>
      </c>
      <c r="AC7" s="27"/>
      <c r="AD7" s="27"/>
      <c r="AE7" s="22">
        <v>10</v>
      </c>
      <c r="AF7" s="27"/>
      <c r="AG7" s="27"/>
      <c r="AH7" s="27"/>
      <c r="AI7" s="27"/>
      <c r="AJ7" s="22">
        <f>SUM(G7:AI7)</f>
        <v>3111.9115849500004</v>
      </c>
      <c r="AK7" s="16"/>
      <c r="AL7" s="16"/>
      <c r="AM7" s="16"/>
      <c r="AN7" s="16"/>
      <c r="AO7" s="16"/>
      <c r="AP7" s="16"/>
      <c r="AQ7" s="16"/>
      <c r="AR7" s="16"/>
      <c r="AS7" s="15">
        <v>20</v>
      </c>
      <c r="AT7" s="15">
        <v>13</v>
      </c>
      <c r="AU7" s="20">
        <v>649</v>
      </c>
      <c r="AV7" s="20"/>
      <c r="AW7" s="21">
        <v>139.30000000000001</v>
      </c>
      <c r="AX7" s="21"/>
      <c r="AY7" s="21">
        <v>18.739999999999998</v>
      </c>
      <c r="AZ7" s="21">
        <v>0.5</v>
      </c>
      <c r="BA7" s="21">
        <v>3</v>
      </c>
      <c r="BB7" s="21"/>
      <c r="BC7" s="21">
        <v>0</v>
      </c>
      <c r="BD7" s="21"/>
      <c r="BE7" s="21"/>
      <c r="BF7" s="18" t="str">
        <f t="shared" ref="BF7:BG45" si="7">IF(AS7&lt;18,(P7/18)*(18-AS7),"0")</f>
        <v>0</v>
      </c>
      <c r="BG7" s="18">
        <f t="shared" si="7"/>
        <v>39.302777777777777</v>
      </c>
      <c r="BH7" s="21"/>
      <c r="BI7" s="21"/>
      <c r="BJ7" s="21"/>
      <c r="BK7" s="21"/>
      <c r="BL7" s="21"/>
      <c r="BM7" s="21"/>
      <c r="BN7" s="21"/>
      <c r="BO7" s="21">
        <v>1.34</v>
      </c>
      <c r="BP7" s="21">
        <v>5</v>
      </c>
      <c r="BQ7" s="21"/>
      <c r="BR7" s="19">
        <f t="shared" ref="BR7:BR45" si="8">SUM(AU7:BQ7)</f>
        <v>856.1827777777778</v>
      </c>
      <c r="BS7" s="35">
        <f t="shared" ref="BS7:BS43" si="9">AJ7-BR7</f>
        <v>2255.7288071722223</v>
      </c>
      <c r="BT7" s="39">
        <f t="shared" si="0"/>
        <v>2343.7980636000002</v>
      </c>
      <c r="BU7" s="38"/>
      <c r="BV7" s="38">
        <v>3</v>
      </c>
      <c r="BW7" s="37" t="str">
        <f t="shared" ref="BW7:BW43" si="10">IF(BV7=4,30%,IF(BV7=5,40%,IF(BV7=6,50%,IF(BV7&gt;6,1,"0"))))</f>
        <v>0</v>
      </c>
      <c r="BX7" s="39">
        <f t="shared" ref="BX7:BX43" si="11">(BT7*BW7)</f>
        <v>0</v>
      </c>
      <c r="BY7" s="39"/>
      <c r="BZ7" s="39">
        <f t="shared" si="1"/>
        <v>0</v>
      </c>
      <c r="CA7" s="39"/>
      <c r="CB7" s="39"/>
      <c r="CC7" s="34">
        <f t="shared" si="2"/>
        <v>2343.7980636000002</v>
      </c>
      <c r="CD7" s="34">
        <f t="shared" ref="CD7:CD33" si="12">CC7/2</f>
        <v>1171.8990318000001</v>
      </c>
      <c r="CE7" s="34">
        <f t="shared" ref="CE7:CE33" si="13">CC7/2</f>
        <v>1171.8990318000001</v>
      </c>
      <c r="CF7" s="34" t="s">
        <v>157</v>
      </c>
      <c r="CG7" s="34">
        <f t="shared" si="3"/>
        <v>4599.5268707722225</v>
      </c>
      <c r="CH7" s="43">
        <v>1953.1650530000004</v>
      </c>
      <c r="CI7" s="133">
        <f t="shared" ref="CI7:CI44" si="14">IF(CH7&gt;1500,CH7*10%,0)</f>
        <v>195.31650530000005</v>
      </c>
      <c r="CJ7" s="133">
        <f t="shared" ref="CJ7:CJ45" si="15">CH7-CI7</f>
        <v>1757.8485477000004</v>
      </c>
      <c r="CK7" s="44"/>
      <c r="CL7" s="44"/>
      <c r="CM7" s="40">
        <f t="shared" ref="CM7:CM33" si="16">(BS7+CC7+CH7)-CK7</f>
        <v>6552.6919237722232</v>
      </c>
      <c r="CN7" s="1"/>
      <c r="CQ7" s="59">
        <f t="shared" ref="CQ7:CQ45" si="17">K7+P7+X7+Y7+Z7+AA7+CC7+CH7</f>
        <v>6975.7547015500013</v>
      </c>
      <c r="CR7" s="59">
        <f>E7+AU7+AX7+AY7+BC7+BF7+BO7+BP7+750</f>
        <v>2111.21</v>
      </c>
      <c r="CS7" s="59">
        <f t="shared" ref="CS7:CS45" si="18">CQ7-CR7</f>
        <v>4864.5447015500013</v>
      </c>
      <c r="CT7" s="59">
        <f t="shared" ref="CT7:CT45" si="19">TRUNC(CS7,-1)</f>
        <v>4860</v>
      </c>
      <c r="CU7" s="136">
        <f t="shared" ref="CU7:CU45" si="20">IF(AND(CT7&gt;1250,CT7&lt;2501),(CT7-1250)*2.5%,IF(AND(CT7&gt;2500,CT7&lt;3751),(CT7-2500)*10%+31.25,IF(AND(CT7&gt;3750,CT7&lt;5001),(CT7-3750)*15%+31.25+125,IF(AND(CT7&gt;5000,CT7&lt;16666.68),(CT7-5000)*20%+31.25+125+187.5,"0"))))-CI7</f>
        <v>127.43349469999995</v>
      </c>
      <c r="CW7" s="63">
        <f t="shared" ref="CW7:CW45" si="21">CM7-CU7</f>
        <v>6425.2584290722234</v>
      </c>
      <c r="CY7" s="182">
        <f t="shared" ref="CY7:CY45" si="22">(AJ7-(Q7+S7))+CC7+CJ7</f>
        <v>7072.0681962500012</v>
      </c>
    </row>
    <row r="8" spans="2:103" ht="23.25" x14ac:dyDescent="0.35">
      <c r="B8">
        <v>778.05050000000006</v>
      </c>
      <c r="C8">
        <v>3</v>
      </c>
      <c r="D8" s="33" t="s">
        <v>76</v>
      </c>
      <c r="E8" s="28">
        <v>470.48</v>
      </c>
      <c r="F8" s="29"/>
      <c r="G8" s="27"/>
      <c r="H8" s="27"/>
      <c r="I8" s="27"/>
      <c r="J8" s="27"/>
      <c r="K8" s="25">
        <f t="shared" si="4"/>
        <v>832.51403500000015</v>
      </c>
      <c r="L8" s="27"/>
      <c r="M8" s="31">
        <v>81</v>
      </c>
      <c r="N8" s="27"/>
      <c r="O8" s="27"/>
      <c r="P8" s="22">
        <f t="shared" si="5"/>
        <v>124.87710525000001</v>
      </c>
      <c r="Q8" s="22">
        <v>141.49</v>
      </c>
      <c r="R8" s="27"/>
      <c r="S8" s="30">
        <v>20</v>
      </c>
      <c r="T8" s="30"/>
      <c r="U8" s="30">
        <v>36.22</v>
      </c>
      <c r="V8" s="30">
        <v>38.22</v>
      </c>
      <c r="W8" s="27">
        <v>65</v>
      </c>
      <c r="X8" s="27">
        <v>27.43</v>
      </c>
      <c r="Y8" s="27">
        <v>36.357500000000002</v>
      </c>
      <c r="Z8" s="22">
        <f t="shared" si="6"/>
        <v>46.683030000000002</v>
      </c>
      <c r="AA8" s="27">
        <v>190</v>
      </c>
      <c r="AB8" s="30">
        <v>10</v>
      </c>
      <c r="AC8" s="27"/>
      <c r="AD8" s="27"/>
      <c r="AE8" s="22">
        <v>10</v>
      </c>
      <c r="AF8" s="27"/>
      <c r="AG8" s="27"/>
      <c r="AH8" s="27"/>
      <c r="AI8" s="27"/>
      <c r="AJ8" s="27">
        <f t="shared" ref="AJ8:AJ43" si="23">SUM(G8:AI8)</f>
        <v>1659.7916702500004</v>
      </c>
      <c r="AK8" s="16"/>
      <c r="AL8" s="16"/>
      <c r="AM8" s="16"/>
      <c r="AN8" s="16"/>
      <c r="AO8" s="16"/>
      <c r="AP8" s="16"/>
      <c r="AQ8" s="16"/>
      <c r="AR8" s="16"/>
      <c r="AS8" s="15">
        <v>15</v>
      </c>
      <c r="AT8" s="15">
        <v>15</v>
      </c>
      <c r="AU8" s="20">
        <v>286</v>
      </c>
      <c r="AV8" s="20"/>
      <c r="AW8" s="21">
        <v>0</v>
      </c>
      <c r="AX8" s="21"/>
      <c r="AY8" s="21"/>
      <c r="AZ8" s="21">
        <v>0.5</v>
      </c>
      <c r="BA8" s="21">
        <v>3</v>
      </c>
      <c r="BB8" s="21"/>
      <c r="BC8" s="21">
        <v>0</v>
      </c>
      <c r="BD8" s="21"/>
      <c r="BE8" s="21"/>
      <c r="BF8" s="18">
        <f t="shared" si="7"/>
        <v>20.812850875000002</v>
      </c>
      <c r="BG8" s="18">
        <f t="shared" si="7"/>
        <v>23.581666666666667</v>
      </c>
      <c r="BH8" s="21"/>
      <c r="BI8" s="21"/>
      <c r="BJ8" s="21"/>
      <c r="BK8" s="21"/>
      <c r="BL8" s="21"/>
      <c r="BM8" s="21"/>
      <c r="BN8" s="21"/>
      <c r="BO8" s="21">
        <v>0.69</v>
      </c>
      <c r="BP8" s="21">
        <v>3</v>
      </c>
      <c r="BQ8" s="21">
        <v>300</v>
      </c>
      <c r="BR8" s="19">
        <f t="shared" si="8"/>
        <v>637.58451754166663</v>
      </c>
      <c r="BS8" s="35">
        <f t="shared" si="9"/>
        <v>1022.2071527083338</v>
      </c>
      <c r="BT8" s="39">
        <f t="shared" si="0"/>
        <v>999.01684200000011</v>
      </c>
      <c r="BU8" s="38"/>
      <c r="BV8" s="38">
        <v>2</v>
      </c>
      <c r="BW8" s="37" t="str">
        <f t="shared" si="10"/>
        <v>0</v>
      </c>
      <c r="BX8" s="39">
        <f t="shared" si="11"/>
        <v>0</v>
      </c>
      <c r="BY8" s="39"/>
      <c r="BZ8" s="39">
        <f t="shared" si="1"/>
        <v>0</v>
      </c>
      <c r="CA8" s="39"/>
      <c r="CB8" s="39"/>
      <c r="CC8" s="34">
        <f t="shared" si="2"/>
        <v>999.01684200000011</v>
      </c>
      <c r="CD8" s="34">
        <f t="shared" si="12"/>
        <v>499.50842100000006</v>
      </c>
      <c r="CE8" s="34">
        <f t="shared" si="13"/>
        <v>499.50842100000006</v>
      </c>
      <c r="CF8" s="34" t="s">
        <v>157</v>
      </c>
      <c r="CG8" s="34">
        <f t="shared" si="3"/>
        <v>2021.223994708334</v>
      </c>
      <c r="CH8" s="43">
        <v>832.51403500000015</v>
      </c>
      <c r="CI8" s="133">
        <f t="shared" si="14"/>
        <v>0</v>
      </c>
      <c r="CJ8" s="133">
        <f t="shared" si="15"/>
        <v>832.51403500000015</v>
      </c>
      <c r="CK8" s="44"/>
      <c r="CL8" s="44"/>
      <c r="CM8" s="40">
        <f t="shared" si="16"/>
        <v>2853.7380297083341</v>
      </c>
      <c r="CN8" s="1"/>
      <c r="CQ8" s="59">
        <f t="shared" si="17"/>
        <v>3089.3925472500005</v>
      </c>
      <c r="CR8" s="59">
        <f t="shared" ref="CR8:CR45" si="24">E8+AU8+AX8+AY8+BC8+BF8+BO8+BP8+750</f>
        <v>1530.9828508750002</v>
      </c>
      <c r="CS8" s="59">
        <f t="shared" si="18"/>
        <v>1558.4096963750003</v>
      </c>
      <c r="CT8" s="59">
        <f t="shared" si="19"/>
        <v>1550</v>
      </c>
      <c r="CU8" s="136">
        <f t="shared" si="20"/>
        <v>7.5</v>
      </c>
      <c r="CW8" s="63">
        <f t="shared" si="21"/>
        <v>2846.2380297083341</v>
      </c>
      <c r="CY8" s="182">
        <f t="shared" si="22"/>
        <v>3329.8325472500005</v>
      </c>
    </row>
    <row r="9" spans="2:103" s="113" customFormat="1" ht="23.25" x14ac:dyDescent="0.35">
      <c r="B9" s="113">
        <v>3324.8003000000003</v>
      </c>
      <c r="C9" s="113">
        <v>4</v>
      </c>
      <c r="D9" s="16" t="s">
        <v>88</v>
      </c>
      <c r="E9" s="114"/>
      <c r="F9" s="115"/>
      <c r="G9" s="109"/>
      <c r="H9" s="109"/>
      <c r="I9" s="109"/>
      <c r="J9" s="109"/>
      <c r="K9" s="116"/>
      <c r="L9" s="109"/>
      <c r="M9" s="117"/>
      <c r="N9" s="109"/>
      <c r="O9" s="109"/>
      <c r="P9" s="110"/>
      <c r="Q9" s="110"/>
      <c r="R9" s="109"/>
      <c r="S9" s="118"/>
      <c r="T9" s="118"/>
      <c r="U9" s="118"/>
      <c r="V9" s="118"/>
      <c r="W9" s="109"/>
      <c r="X9" s="109"/>
      <c r="Y9" s="109"/>
      <c r="Z9" s="110"/>
      <c r="AA9" s="109"/>
      <c r="AB9" s="118"/>
      <c r="AC9" s="109"/>
      <c r="AD9" s="109"/>
      <c r="AE9" s="110"/>
      <c r="AF9" s="109"/>
      <c r="AG9" s="109"/>
      <c r="AH9" s="109"/>
      <c r="AI9" s="109"/>
      <c r="AJ9" s="109">
        <f t="shared" si="23"/>
        <v>0</v>
      </c>
      <c r="AK9" s="16"/>
      <c r="AL9" s="16"/>
      <c r="AM9" s="16"/>
      <c r="AN9" s="16"/>
      <c r="AO9" s="16"/>
      <c r="AP9" s="16"/>
      <c r="AQ9" s="16"/>
      <c r="AR9" s="16"/>
      <c r="AS9" s="15">
        <v>15</v>
      </c>
      <c r="AT9" s="15">
        <v>15</v>
      </c>
      <c r="AU9" s="108"/>
      <c r="AV9" s="108"/>
      <c r="AW9" s="109"/>
      <c r="AX9" s="109"/>
      <c r="AY9" s="109"/>
      <c r="AZ9" s="109"/>
      <c r="BA9" s="109"/>
      <c r="BB9" s="109"/>
      <c r="BC9" s="109"/>
      <c r="BD9" s="109"/>
      <c r="BE9" s="109"/>
      <c r="BF9" s="110"/>
      <c r="BG9" s="110"/>
      <c r="BH9" s="109"/>
      <c r="BI9" s="109"/>
      <c r="BJ9" s="109"/>
      <c r="BK9" s="109"/>
      <c r="BL9" s="109"/>
      <c r="BM9" s="109"/>
      <c r="BN9" s="109"/>
      <c r="BO9" s="109"/>
      <c r="BP9" s="109"/>
      <c r="BQ9" s="109"/>
      <c r="BR9" s="111"/>
      <c r="BS9" s="119">
        <f t="shared" si="9"/>
        <v>0</v>
      </c>
      <c r="BT9" s="111">
        <f t="shared" si="0"/>
        <v>0</v>
      </c>
      <c r="BU9" s="109"/>
      <c r="BV9" s="109">
        <v>3</v>
      </c>
      <c r="BW9" s="120" t="str">
        <f t="shared" si="10"/>
        <v>0</v>
      </c>
      <c r="BX9" s="111">
        <f t="shared" si="11"/>
        <v>0</v>
      </c>
      <c r="BY9" s="111"/>
      <c r="BZ9" s="112">
        <f t="shared" si="1"/>
        <v>0</v>
      </c>
      <c r="CA9" s="111"/>
      <c r="CB9" s="111"/>
      <c r="CC9" s="112">
        <f t="shared" si="2"/>
        <v>0</v>
      </c>
      <c r="CD9" s="112">
        <f t="shared" si="12"/>
        <v>0</v>
      </c>
      <c r="CE9" s="34">
        <f t="shared" si="13"/>
        <v>0</v>
      </c>
      <c r="CF9" s="111" t="s">
        <v>157</v>
      </c>
      <c r="CG9" s="111">
        <f t="shared" si="3"/>
        <v>0</v>
      </c>
      <c r="CH9" s="119"/>
      <c r="CI9" s="134">
        <f t="shared" si="14"/>
        <v>0</v>
      </c>
      <c r="CJ9" s="134">
        <f t="shared" si="15"/>
        <v>0</v>
      </c>
      <c r="CK9" s="121"/>
      <c r="CL9" s="121"/>
      <c r="CM9" s="121">
        <f t="shared" si="16"/>
        <v>0</v>
      </c>
      <c r="CN9" s="122"/>
      <c r="CQ9" s="59">
        <f t="shared" si="17"/>
        <v>0</v>
      </c>
      <c r="CR9" s="123">
        <f t="shared" si="24"/>
        <v>750</v>
      </c>
      <c r="CS9" s="123">
        <f t="shared" si="18"/>
        <v>-750</v>
      </c>
      <c r="CT9" s="123">
        <f t="shared" si="19"/>
        <v>-750</v>
      </c>
      <c r="CU9" s="136">
        <f t="shared" si="20"/>
        <v>0</v>
      </c>
      <c r="CW9" s="124">
        <f t="shared" si="21"/>
        <v>0</v>
      </c>
      <c r="CY9" s="182">
        <f t="shared" si="22"/>
        <v>0</v>
      </c>
    </row>
    <row r="10" spans="2:103" ht="23.25" x14ac:dyDescent="0.35">
      <c r="B10">
        <v>1536.4665000000002</v>
      </c>
      <c r="C10">
        <v>5</v>
      </c>
      <c r="D10" s="33" t="s">
        <v>89</v>
      </c>
      <c r="E10" s="28">
        <v>609</v>
      </c>
      <c r="F10" s="29"/>
      <c r="G10" s="27"/>
      <c r="H10" s="27"/>
      <c r="I10" s="27"/>
      <c r="J10" s="27"/>
      <c r="K10" s="25">
        <f t="shared" si="4"/>
        <v>1644.0191550000004</v>
      </c>
      <c r="L10" s="27"/>
      <c r="M10" s="31"/>
      <c r="N10" s="27"/>
      <c r="O10" s="27"/>
      <c r="P10" s="22">
        <f t="shared" si="5"/>
        <v>246.60287325000004</v>
      </c>
      <c r="Q10" s="22">
        <v>141.49</v>
      </c>
      <c r="R10" s="27"/>
      <c r="S10" s="30"/>
      <c r="T10" s="30"/>
      <c r="U10" s="30">
        <v>70.73</v>
      </c>
      <c r="V10" s="30">
        <v>78.94</v>
      </c>
      <c r="W10" s="27">
        <v>94.69</v>
      </c>
      <c r="X10" s="27">
        <v>40.26</v>
      </c>
      <c r="Y10" s="27">
        <v>71.797499999999999</v>
      </c>
      <c r="Z10" s="22">
        <f t="shared" si="6"/>
        <v>92.187990000000013</v>
      </c>
      <c r="AA10" s="27">
        <v>190</v>
      </c>
      <c r="AB10" s="30">
        <v>10</v>
      </c>
      <c r="AC10" s="27"/>
      <c r="AD10" s="27"/>
      <c r="AE10" s="22">
        <v>10</v>
      </c>
      <c r="AF10" s="27"/>
      <c r="AG10" s="27"/>
      <c r="AH10" s="27"/>
      <c r="AI10" s="27"/>
      <c r="AJ10" s="27">
        <f t="shared" si="23"/>
        <v>2690.7175182500009</v>
      </c>
      <c r="AK10" s="16"/>
      <c r="AL10" s="16"/>
      <c r="AM10" s="16"/>
      <c r="AN10" s="16"/>
      <c r="AO10" s="16"/>
      <c r="AP10" s="16"/>
      <c r="AQ10" s="16"/>
      <c r="AR10" s="16"/>
      <c r="AS10" s="15">
        <v>18</v>
      </c>
      <c r="AT10" s="15">
        <v>18</v>
      </c>
      <c r="AU10" s="20">
        <v>528</v>
      </c>
      <c r="AV10" s="20"/>
      <c r="AW10" s="21">
        <v>60.166666666666664</v>
      </c>
      <c r="AX10" s="21"/>
      <c r="AY10" s="21"/>
      <c r="AZ10" s="21">
        <v>0.5</v>
      </c>
      <c r="BA10" s="21">
        <v>3</v>
      </c>
      <c r="BB10" s="21"/>
      <c r="BC10" s="21">
        <v>0</v>
      </c>
      <c r="BD10" s="21"/>
      <c r="BE10" s="21"/>
      <c r="BF10" s="18" t="str">
        <f t="shared" si="7"/>
        <v>0</v>
      </c>
      <c r="BG10" s="18" t="str">
        <f t="shared" si="7"/>
        <v>0</v>
      </c>
      <c r="BH10" s="21"/>
      <c r="BI10" s="21"/>
      <c r="BJ10" s="21"/>
      <c r="BK10" s="21"/>
      <c r="BL10" s="21"/>
      <c r="BM10" s="21"/>
      <c r="BN10" s="21"/>
      <c r="BO10" s="21">
        <v>1.1499999999999999</v>
      </c>
      <c r="BP10" s="21">
        <v>3</v>
      </c>
      <c r="BQ10" s="21"/>
      <c r="BR10" s="19">
        <f t="shared" si="8"/>
        <v>595.81666666666661</v>
      </c>
      <c r="BS10" s="35">
        <f t="shared" si="9"/>
        <v>2094.9008515833343</v>
      </c>
      <c r="BT10" s="39">
        <f t="shared" si="0"/>
        <v>1972.8229860000004</v>
      </c>
      <c r="BU10" s="38"/>
      <c r="BV10" s="38">
        <v>1</v>
      </c>
      <c r="BW10" s="37" t="str">
        <f t="shared" si="10"/>
        <v>0</v>
      </c>
      <c r="BX10" s="39">
        <f t="shared" si="11"/>
        <v>0</v>
      </c>
      <c r="BY10" s="39"/>
      <c r="BZ10" s="39">
        <f t="shared" si="1"/>
        <v>0</v>
      </c>
      <c r="CA10" s="39"/>
      <c r="CB10" s="39">
        <v>213.59</v>
      </c>
      <c r="CC10" s="34">
        <f t="shared" si="2"/>
        <v>1759.2329860000004</v>
      </c>
      <c r="CD10" s="34">
        <f t="shared" si="12"/>
        <v>879.61649300000022</v>
      </c>
      <c r="CE10" s="34">
        <f t="shared" si="13"/>
        <v>879.61649300000022</v>
      </c>
      <c r="CF10" s="34" t="s">
        <v>157</v>
      </c>
      <c r="CG10" s="34">
        <f t="shared" si="3"/>
        <v>3854.1338375833348</v>
      </c>
      <c r="CH10" s="43">
        <v>1644.0191550000004</v>
      </c>
      <c r="CI10" s="133">
        <f t="shared" si="14"/>
        <v>164.40191550000006</v>
      </c>
      <c r="CJ10" s="133">
        <f t="shared" si="15"/>
        <v>1479.6172395000003</v>
      </c>
      <c r="CK10" s="44"/>
      <c r="CL10" s="44"/>
      <c r="CM10" s="40">
        <f t="shared" si="16"/>
        <v>5498.1529925833347</v>
      </c>
      <c r="CN10" s="1"/>
      <c r="CQ10" s="59">
        <f t="shared" si="17"/>
        <v>5688.1196592500019</v>
      </c>
      <c r="CR10" s="59">
        <f t="shared" si="24"/>
        <v>1891.15</v>
      </c>
      <c r="CS10" s="59">
        <f t="shared" si="18"/>
        <v>3796.9696592500018</v>
      </c>
      <c r="CT10" s="59">
        <f t="shared" si="19"/>
        <v>3790</v>
      </c>
      <c r="CU10" s="136">
        <f t="shared" si="20"/>
        <v>-2.151915500000058</v>
      </c>
      <c r="CW10" s="63">
        <f t="shared" si="21"/>
        <v>5500.3049080833343</v>
      </c>
      <c r="CY10" s="182">
        <f t="shared" si="22"/>
        <v>5788.077743750001</v>
      </c>
    </row>
    <row r="11" spans="2:103" ht="23.25" x14ac:dyDescent="0.35">
      <c r="B11">
        <v>1936.7855999999999</v>
      </c>
      <c r="C11">
        <v>6</v>
      </c>
      <c r="D11" s="33" t="s">
        <v>90</v>
      </c>
      <c r="E11" s="28">
        <v>646.03</v>
      </c>
      <c r="F11" s="29"/>
      <c r="G11" s="27"/>
      <c r="H11" s="27"/>
      <c r="I11" s="27"/>
      <c r="J11" s="27"/>
      <c r="K11" s="25">
        <f t="shared" si="4"/>
        <v>2072.360592</v>
      </c>
      <c r="L11" s="27"/>
      <c r="M11" s="31"/>
      <c r="N11" s="27"/>
      <c r="O11" s="27"/>
      <c r="P11" s="22">
        <f t="shared" si="5"/>
        <v>310.8540888</v>
      </c>
      <c r="Q11" s="22">
        <v>141.49</v>
      </c>
      <c r="R11" s="27"/>
      <c r="S11" s="30"/>
      <c r="T11" s="30"/>
      <c r="U11" s="30">
        <v>89.99</v>
      </c>
      <c r="V11" s="30">
        <v>100.44</v>
      </c>
      <c r="W11" s="27">
        <v>119.89</v>
      </c>
      <c r="X11" s="27">
        <v>50.75</v>
      </c>
      <c r="Y11" s="27">
        <v>90.504000000000005</v>
      </c>
      <c r="Z11" s="22">
        <f t="shared" si="6"/>
        <v>116.20713599999999</v>
      </c>
      <c r="AA11" s="27">
        <v>190</v>
      </c>
      <c r="AB11" s="30">
        <v>10</v>
      </c>
      <c r="AC11" s="27"/>
      <c r="AD11" s="27"/>
      <c r="AE11" s="22">
        <v>10</v>
      </c>
      <c r="AF11" s="27"/>
      <c r="AG11" s="27"/>
      <c r="AH11" s="27"/>
      <c r="AI11" s="27"/>
      <c r="AJ11" s="27">
        <f t="shared" si="23"/>
        <v>3302.4858167999992</v>
      </c>
      <c r="AK11" s="16"/>
      <c r="AL11" s="16"/>
      <c r="AM11" s="16"/>
      <c r="AN11" s="16"/>
      <c r="AO11" s="16"/>
      <c r="AP11" s="16"/>
      <c r="AQ11" s="16"/>
      <c r="AR11" s="16"/>
      <c r="AS11" s="15">
        <v>17</v>
      </c>
      <c r="AT11" s="15">
        <v>17</v>
      </c>
      <c r="AU11" s="20">
        <v>671</v>
      </c>
      <c r="AV11" s="20"/>
      <c r="AW11" s="21">
        <v>115.44</v>
      </c>
      <c r="AX11" s="21"/>
      <c r="AY11" s="21"/>
      <c r="AZ11" s="21">
        <v>0.5</v>
      </c>
      <c r="BA11" s="21">
        <v>3</v>
      </c>
      <c r="BB11" s="21"/>
      <c r="BC11" s="21">
        <v>0</v>
      </c>
      <c r="BD11" s="21"/>
      <c r="BE11" s="21"/>
      <c r="BF11" s="18">
        <f t="shared" si="7"/>
        <v>17.269671599999999</v>
      </c>
      <c r="BG11" s="18">
        <f t="shared" si="7"/>
        <v>7.860555555555556</v>
      </c>
      <c r="BH11" s="21"/>
      <c r="BI11" s="21"/>
      <c r="BJ11" s="21"/>
      <c r="BK11" s="21"/>
      <c r="BL11" s="21"/>
      <c r="BM11" s="21"/>
      <c r="BN11" s="21"/>
      <c r="BO11" s="21">
        <v>1.43</v>
      </c>
      <c r="BP11" s="21">
        <v>5</v>
      </c>
      <c r="BQ11" s="21"/>
      <c r="BR11" s="19">
        <f t="shared" si="8"/>
        <v>821.50022715555565</v>
      </c>
      <c r="BS11" s="35">
        <f t="shared" si="9"/>
        <v>2480.9855896444433</v>
      </c>
      <c r="BT11" s="39">
        <f t="shared" si="0"/>
        <v>2486.8327104</v>
      </c>
      <c r="BU11" s="38"/>
      <c r="BV11" s="38">
        <v>3</v>
      </c>
      <c r="BW11" s="37" t="str">
        <f t="shared" si="10"/>
        <v>0</v>
      </c>
      <c r="BX11" s="39">
        <f t="shared" si="11"/>
        <v>0</v>
      </c>
      <c r="BY11" s="39"/>
      <c r="BZ11" s="39">
        <f t="shared" si="1"/>
        <v>0</v>
      </c>
      <c r="CA11" s="39"/>
      <c r="CB11" s="39"/>
      <c r="CC11" s="34">
        <f t="shared" si="2"/>
        <v>2486.8327104</v>
      </c>
      <c r="CD11" s="34">
        <f t="shared" si="12"/>
        <v>1243.4163552</v>
      </c>
      <c r="CE11" s="34">
        <f t="shared" si="13"/>
        <v>1243.4163552</v>
      </c>
      <c r="CF11" s="34" t="s">
        <v>157</v>
      </c>
      <c r="CG11" s="34">
        <f t="shared" si="3"/>
        <v>4967.8183000444433</v>
      </c>
      <c r="CH11" s="43">
        <v>2072.360592</v>
      </c>
      <c r="CI11" s="133">
        <f t="shared" si="14"/>
        <v>207.2360592</v>
      </c>
      <c r="CJ11" s="133">
        <f t="shared" si="15"/>
        <v>1865.1245328</v>
      </c>
      <c r="CK11" s="44"/>
      <c r="CL11" s="44"/>
      <c r="CM11" s="40">
        <f t="shared" si="16"/>
        <v>7040.1788920444433</v>
      </c>
      <c r="CN11" s="1"/>
      <c r="CQ11" s="59">
        <f t="shared" si="17"/>
        <v>7389.8691191999997</v>
      </c>
      <c r="CR11" s="59">
        <f t="shared" si="24"/>
        <v>2090.7296716000001</v>
      </c>
      <c r="CS11" s="59">
        <f t="shared" si="18"/>
        <v>5299.1394475999996</v>
      </c>
      <c r="CT11" s="59">
        <f t="shared" si="19"/>
        <v>5290</v>
      </c>
      <c r="CU11" s="136">
        <f t="shared" si="20"/>
        <v>194.5139408</v>
      </c>
      <c r="CW11" s="63">
        <f t="shared" si="21"/>
        <v>6845.6649512444437</v>
      </c>
      <c r="CY11" s="182">
        <f t="shared" si="22"/>
        <v>7512.9530599999998</v>
      </c>
    </row>
    <row r="12" spans="2:103" ht="23.25" x14ac:dyDescent="0.35">
      <c r="B12">
        <v>1852.0523000000003</v>
      </c>
      <c r="C12">
        <v>7</v>
      </c>
      <c r="D12" s="33" t="s">
        <v>91</v>
      </c>
      <c r="E12" s="28">
        <v>703.74</v>
      </c>
      <c r="F12" s="29"/>
      <c r="G12" s="27"/>
      <c r="H12" s="27"/>
      <c r="I12" s="27"/>
      <c r="J12" s="27"/>
      <c r="K12" s="25">
        <f t="shared" si="4"/>
        <v>1981.6959610000004</v>
      </c>
      <c r="L12" s="27"/>
      <c r="M12" s="31"/>
      <c r="N12" s="27"/>
      <c r="O12" s="27"/>
      <c r="P12" s="22">
        <f t="shared" si="5"/>
        <v>297.25439415000005</v>
      </c>
      <c r="Q12" s="22">
        <v>141.49</v>
      </c>
      <c r="R12" s="27"/>
      <c r="S12" s="30"/>
      <c r="T12" s="30"/>
      <c r="U12" s="30">
        <v>79.61</v>
      </c>
      <c r="V12" s="30">
        <v>89.13</v>
      </c>
      <c r="W12" s="27">
        <v>107.16</v>
      </c>
      <c r="X12" s="27">
        <v>48.52</v>
      </c>
      <c r="Y12" s="27">
        <v>86.544500000000014</v>
      </c>
      <c r="Z12" s="22">
        <f t="shared" si="6"/>
        <v>111.12313800000001</v>
      </c>
      <c r="AA12" s="27">
        <v>190</v>
      </c>
      <c r="AB12" s="30">
        <v>10</v>
      </c>
      <c r="AC12" s="27"/>
      <c r="AD12" s="27"/>
      <c r="AE12" s="22">
        <v>10</v>
      </c>
      <c r="AF12" s="27"/>
      <c r="AG12" s="27"/>
      <c r="AH12" s="27"/>
      <c r="AI12" s="27"/>
      <c r="AJ12" s="27">
        <f t="shared" si="23"/>
        <v>3152.5279931499999</v>
      </c>
      <c r="AK12" s="16"/>
      <c r="AL12" s="16"/>
      <c r="AM12" s="16"/>
      <c r="AN12" s="16"/>
      <c r="AO12" s="16"/>
      <c r="AP12" s="16"/>
      <c r="AQ12" s="16"/>
      <c r="AR12" s="16"/>
      <c r="AS12" s="15">
        <v>17</v>
      </c>
      <c r="AT12" s="15">
        <v>17</v>
      </c>
      <c r="AU12" s="20">
        <v>649</v>
      </c>
      <c r="AV12" s="20"/>
      <c r="AW12" s="21">
        <v>143.33333333333334</v>
      </c>
      <c r="AX12" s="21"/>
      <c r="AY12" s="21"/>
      <c r="AZ12" s="21">
        <v>0.5</v>
      </c>
      <c r="BA12" s="21">
        <v>3</v>
      </c>
      <c r="BB12" s="21"/>
      <c r="BC12" s="21">
        <v>0</v>
      </c>
      <c r="BD12" s="21"/>
      <c r="BE12" s="21"/>
      <c r="BF12" s="18">
        <f t="shared" si="7"/>
        <v>16.514133008333335</v>
      </c>
      <c r="BG12" s="18">
        <f t="shared" si="7"/>
        <v>7.860555555555556</v>
      </c>
      <c r="BH12" s="21"/>
      <c r="BI12" s="21"/>
      <c r="BJ12" s="21"/>
      <c r="BK12" s="21"/>
      <c r="BL12" s="21"/>
      <c r="BM12" s="21"/>
      <c r="BN12" s="21"/>
      <c r="BO12" s="21">
        <v>1.36</v>
      </c>
      <c r="BP12" s="21">
        <v>5</v>
      </c>
      <c r="BQ12" s="21"/>
      <c r="BR12" s="19">
        <f t="shared" si="8"/>
        <v>826.56802189722237</v>
      </c>
      <c r="BS12" s="35">
        <f t="shared" si="9"/>
        <v>2325.9599712527774</v>
      </c>
      <c r="BT12" s="39">
        <f t="shared" si="0"/>
        <v>2378.0351532000004</v>
      </c>
      <c r="BU12" s="38"/>
      <c r="BV12" s="38">
        <v>3</v>
      </c>
      <c r="BW12" s="37" t="str">
        <f t="shared" si="10"/>
        <v>0</v>
      </c>
      <c r="BX12" s="39">
        <f t="shared" si="11"/>
        <v>0</v>
      </c>
      <c r="BY12" s="39"/>
      <c r="BZ12" s="39">
        <f t="shared" si="1"/>
        <v>0</v>
      </c>
      <c r="CA12" s="39"/>
      <c r="CB12" s="39"/>
      <c r="CC12" s="34">
        <f t="shared" si="2"/>
        <v>2378.0351532000004</v>
      </c>
      <c r="CD12" s="34">
        <f t="shared" si="12"/>
        <v>1189.0175766000002</v>
      </c>
      <c r="CE12" s="34">
        <f t="shared" si="13"/>
        <v>1189.0175766000002</v>
      </c>
      <c r="CF12" s="34" t="s">
        <v>157</v>
      </c>
      <c r="CG12" s="34">
        <f t="shared" si="3"/>
        <v>4703.9951244527783</v>
      </c>
      <c r="CH12" s="43">
        <v>1981.6959610000004</v>
      </c>
      <c r="CI12" s="133">
        <f t="shared" si="14"/>
        <v>198.16959610000004</v>
      </c>
      <c r="CJ12" s="133">
        <f t="shared" si="15"/>
        <v>1783.5263649000003</v>
      </c>
      <c r="CK12" s="44"/>
      <c r="CL12" s="44"/>
      <c r="CM12" s="40">
        <f t="shared" si="16"/>
        <v>6685.6910854527787</v>
      </c>
      <c r="CN12" s="1"/>
      <c r="CQ12" s="59">
        <f t="shared" si="17"/>
        <v>7074.8691073500004</v>
      </c>
      <c r="CR12" s="59">
        <f t="shared" si="24"/>
        <v>2125.6141330083333</v>
      </c>
      <c r="CS12" s="59">
        <f t="shared" si="18"/>
        <v>4949.2549743416675</v>
      </c>
      <c r="CT12" s="59">
        <f t="shared" si="19"/>
        <v>4940</v>
      </c>
      <c r="CU12" s="136">
        <f t="shared" si="20"/>
        <v>136.58040389999996</v>
      </c>
      <c r="CW12" s="63">
        <f t="shared" si="21"/>
        <v>6549.1106815527783</v>
      </c>
      <c r="CY12" s="182">
        <f t="shared" si="22"/>
        <v>7172.5995112500004</v>
      </c>
    </row>
    <row r="13" spans="2:103" ht="23.25" x14ac:dyDescent="0.35">
      <c r="B13">
        <v>1850.6827000000001</v>
      </c>
      <c r="C13">
        <v>8</v>
      </c>
      <c r="D13" s="33" t="s">
        <v>92</v>
      </c>
      <c r="E13" s="28">
        <v>683.06</v>
      </c>
      <c r="F13" s="29"/>
      <c r="G13" s="27"/>
      <c r="H13" s="27"/>
      <c r="I13" s="27"/>
      <c r="J13" s="27"/>
      <c r="K13" s="25">
        <f t="shared" si="4"/>
        <v>1980.2304890000003</v>
      </c>
      <c r="L13" s="27"/>
      <c r="M13" s="31"/>
      <c r="N13" s="27"/>
      <c r="O13" s="27"/>
      <c r="P13" s="22">
        <f t="shared" si="5"/>
        <v>297.03457335000002</v>
      </c>
      <c r="Q13" s="22">
        <v>141.49</v>
      </c>
      <c r="R13" s="27"/>
      <c r="S13" s="30"/>
      <c r="T13" s="30"/>
      <c r="U13" s="30">
        <v>79.81</v>
      </c>
      <c r="V13" s="30">
        <v>89.11</v>
      </c>
      <c r="W13" s="27">
        <v>106.96</v>
      </c>
      <c r="X13" s="27">
        <v>48.49</v>
      </c>
      <c r="Y13" s="27">
        <v>86.480500000000006</v>
      </c>
      <c r="Z13" s="22">
        <f t="shared" si="6"/>
        <v>111.04096199999999</v>
      </c>
      <c r="AA13" s="27">
        <v>190</v>
      </c>
      <c r="AB13" s="30">
        <v>10</v>
      </c>
      <c r="AC13" s="27"/>
      <c r="AD13" s="27"/>
      <c r="AE13" s="22">
        <v>10</v>
      </c>
      <c r="AF13" s="27"/>
      <c r="AG13" s="27"/>
      <c r="AH13" s="27">
        <v>5.5</v>
      </c>
      <c r="AI13" s="27"/>
      <c r="AJ13" s="27">
        <f t="shared" si="23"/>
        <v>3156.1465243500002</v>
      </c>
      <c r="AK13" s="16"/>
      <c r="AL13" s="16"/>
      <c r="AM13" s="16"/>
      <c r="AN13" s="16"/>
      <c r="AO13" s="16"/>
      <c r="AP13" s="16"/>
      <c r="AQ13" s="16"/>
      <c r="AR13" s="16"/>
      <c r="AS13" s="15">
        <v>28</v>
      </c>
      <c r="AT13" s="15">
        <v>28</v>
      </c>
      <c r="AU13" s="20">
        <v>649</v>
      </c>
      <c r="AV13" s="20"/>
      <c r="AW13" s="21">
        <v>112.59166666666665</v>
      </c>
      <c r="AX13" s="21"/>
      <c r="AY13" s="21"/>
      <c r="AZ13" s="21">
        <v>0.5</v>
      </c>
      <c r="BA13" s="21">
        <v>3</v>
      </c>
      <c r="BB13" s="21"/>
      <c r="BC13" s="21">
        <v>0</v>
      </c>
      <c r="BD13" s="21"/>
      <c r="BE13" s="21"/>
      <c r="BF13" s="18" t="str">
        <f t="shared" si="7"/>
        <v>0</v>
      </c>
      <c r="BG13" s="18" t="str">
        <f t="shared" si="7"/>
        <v>0</v>
      </c>
      <c r="BH13" s="21"/>
      <c r="BI13" s="21"/>
      <c r="BJ13" s="21"/>
      <c r="BK13" s="21"/>
      <c r="BL13" s="21"/>
      <c r="BM13" s="21"/>
      <c r="BN13" s="21"/>
      <c r="BO13" s="21">
        <v>1.36</v>
      </c>
      <c r="BP13" s="21">
        <v>3</v>
      </c>
      <c r="BQ13" s="21"/>
      <c r="BR13" s="19">
        <f t="shared" si="8"/>
        <v>769.45166666666671</v>
      </c>
      <c r="BS13" s="35">
        <f t="shared" si="9"/>
        <v>2386.6948576833333</v>
      </c>
      <c r="BT13" s="39">
        <f t="shared" si="0"/>
        <v>2376.2765868000001</v>
      </c>
      <c r="BU13" s="38"/>
      <c r="BV13" s="38">
        <v>3</v>
      </c>
      <c r="BW13" s="37" t="str">
        <f t="shared" si="10"/>
        <v>0</v>
      </c>
      <c r="BX13" s="39">
        <f t="shared" si="11"/>
        <v>0</v>
      </c>
      <c r="BY13" s="39"/>
      <c r="BZ13" s="39">
        <f t="shared" si="1"/>
        <v>0</v>
      </c>
      <c r="CA13" s="39"/>
      <c r="CB13" s="39"/>
      <c r="CC13" s="34">
        <f t="shared" si="2"/>
        <v>2376.2765868000001</v>
      </c>
      <c r="CD13" s="34">
        <f t="shared" si="12"/>
        <v>1188.1382934000001</v>
      </c>
      <c r="CE13" s="34">
        <f t="shared" si="13"/>
        <v>1188.1382934000001</v>
      </c>
      <c r="CF13" s="34" t="s">
        <v>157</v>
      </c>
      <c r="CG13" s="34">
        <f t="shared" si="3"/>
        <v>4762.9714444833335</v>
      </c>
      <c r="CH13" s="43">
        <v>1980.2304890000003</v>
      </c>
      <c r="CI13" s="133">
        <f t="shared" si="14"/>
        <v>198.02304890000005</v>
      </c>
      <c r="CJ13" s="133">
        <f t="shared" si="15"/>
        <v>1782.2074401000002</v>
      </c>
      <c r="CK13" s="44"/>
      <c r="CL13" s="44"/>
      <c r="CM13" s="40">
        <f t="shared" si="16"/>
        <v>6743.201933483334</v>
      </c>
      <c r="CN13" s="1"/>
      <c r="CQ13" s="59">
        <f t="shared" si="17"/>
        <v>7069.7836001500009</v>
      </c>
      <c r="CR13" s="59">
        <f t="shared" si="24"/>
        <v>2086.42</v>
      </c>
      <c r="CS13" s="59">
        <f t="shared" si="18"/>
        <v>4983.3636001500008</v>
      </c>
      <c r="CT13" s="59">
        <f t="shared" si="19"/>
        <v>4980</v>
      </c>
      <c r="CU13" s="136">
        <f t="shared" si="20"/>
        <v>142.72695109999995</v>
      </c>
      <c r="CW13" s="63">
        <f t="shared" si="21"/>
        <v>6600.4749823833336</v>
      </c>
      <c r="CY13" s="182">
        <f t="shared" si="22"/>
        <v>7173.1405512499996</v>
      </c>
    </row>
    <row r="14" spans="2:103" ht="23.25" x14ac:dyDescent="0.35">
      <c r="B14">
        <v>1759.8397000000002</v>
      </c>
      <c r="C14">
        <v>9</v>
      </c>
      <c r="D14" s="33" t="s">
        <v>77</v>
      </c>
      <c r="E14" s="28">
        <v>650.36</v>
      </c>
      <c r="F14" s="29"/>
      <c r="G14" s="27"/>
      <c r="H14" s="27"/>
      <c r="I14" s="27"/>
      <c r="J14" s="27"/>
      <c r="K14" s="25">
        <f t="shared" si="4"/>
        <v>1883.0284790000003</v>
      </c>
      <c r="L14" s="27"/>
      <c r="M14" s="31"/>
      <c r="N14" s="27"/>
      <c r="O14" s="27"/>
      <c r="P14" s="22">
        <f t="shared" si="5"/>
        <v>282.45427185000005</v>
      </c>
      <c r="Q14" s="22">
        <v>141.49</v>
      </c>
      <c r="R14" s="27"/>
      <c r="S14" s="30"/>
      <c r="T14" s="30"/>
      <c r="U14" s="30">
        <v>75.92</v>
      </c>
      <c r="V14" s="30">
        <v>84.75</v>
      </c>
      <c r="W14" s="27">
        <v>101.7</v>
      </c>
      <c r="X14" s="27">
        <v>46.11</v>
      </c>
      <c r="Y14" s="27">
        <v>82.235500000000002</v>
      </c>
      <c r="Z14" s="22">
        <f t="shared" si="6"/>
        <v>105.59038200000001</v>
      </c>
      <c r="AA14" s="27">
        <v>190</v>
      </c>
      <c r="AB14" s="30">
        <v>10</v>
      </c>
      <c r="AC14" s="27"/>
      <c r="AD14" s="27"/>
      <c r="AE14" s="22">
        <v>10</v>
      </c>
      <c r="AF14" s="27"/>
      <c r="AG14" s="27"/>
      <c r="AH14" s="27">
        <v>5.5</v>
      </c>
      <c r="AI14" s="27"/>
      <c r="AJ14" s="27">
        <f t="shared" si="23"/>
        <v>3018.7786328500001</v>
      </c>
      <c r="AK14" s="16"/>
      <c r="AL14" s="16"/>
      <c r="AM14" s="16"/>
      <c r="AN14" s="16"/>
      <c r="AO14" s="16"/>
      <c r="AP14" s="16"/>
      <c r="AQ14" s="16"/>
      <c r="AR14" s="16"/>
      <c r="AS14" s="15">
        <v>28</v>
      </c>
      <c r="AT14" s="15">
        <v>28</v>
      </c>
      <c r="AU14" s="20">
        <v>627</v>
      </c>
      <c r="AV14" s="20"/>
      <c r="AW14" s="21">
        <v>131.30799999999994</v>
      </c>
      <c r="AX14" s="21">
        <v>4.62</v>
      </c>
      <c r="AY14" s="21"/>
      <c r="AZ14" s="21">
        <v>0.5</v>
      </c>
      <c r="BA14" s="21">
        <v>3</v>
      </c>
      <c r="BB14" s="21"/>
      <c r="BC14" s="21">
        <v>0</v>
      </c>
      <c r="BD14" s="21"/>
      <c r="BE14" s="21"/>
      <c r="BF14" s="18" t="str">
        <f t="shared" si="7"/>
        <v>0</v>
      </c>
      <c r="BG14" s="18" t="str">
        <f t="shared" si="7"/>
        <v>0</v>
      </c>
      <c r="BH14" s="21"/>
      <c r="BI14" s="21"/>
      <c r="BJ14" s="21"/>
      <c r="BK14" s="21"/>
      <c r="BL14" s="21"/>
      <c r="BM14" s="21"/>
      <c r="BN14" s="21"/>
      <c r="BO14" s="21">
        <v>1.3</v>
      </c>
      <c r="BP14" s="21">
        <v>3</v>
      </c>
      <c r="BQ14" s="21"/>
      <c r="BR14" s="19">
        <f t="shared" si="8"/>
        <v>770.72799999999995</v>
      </c>
      <c r="BS14" s="35">
        <f t="shared" si="9"/>
        <v>2248.0506328500001</v>
      </c>
      <c r="BT14" s="39">
        <f t="shared" si="0"/>
        <v>2259.6341748000004</v>
      </c>
      <c r="BU14" s="38"/>
      <c r="BV14" s="38">
        <v>3</v>
      </c>
      <c r="BW14" s="37" t="str">
        <f t="shared" si="10"/>
        <v>0</v>
      </c>
      <c r="BX14" s="39">
        <f t="shared" si="11"/>
        <v>0</v>
      </c>
      <c r="BY14" s="39"/>
      <c r="BZ14" s="39">
        <f t="shared" si="1"/>
        <v>0</v>
      </c>
      <c r="CA14" s="39"/>
      <c r="CB14" s="39"/>
      <c r="CC14" s="34">
        <f t="shared" si="2"/>
        <v>2259.6341748000004</v>
      </c>
      <c r="CD14" s="34">
        <f t="shared" si="12"/>
        <v>1129.8170874000002</v>
      </c>
      <c r="CE14" s="34">
        <f t="shared" si="13"/>
        <v>1129.8170874000002</v>
      </c>
      <c r="CF14" s="34" t="s">
        <v>157</v>
      </c>
      <c r="CG14" s="34">
        <f t="shared" si="3"/>
        <v>4507.6848076500009</v>
      </c>
      <c r="CH14" s="43">
        <v>1883.0284790000003</v>
      </c>
      <c r="CI14" s="133">
        <f t="shared" si="14"/>
        <v>188.30284790000005</v>
      </c>
      <c r="CJ14" s="133">
        <f t="shared" si="15"/>
        <v>1694.7256311000003</v>
      </c>
      <c r="CK14" s="44"/>
      <c r="CL14" s="44"/>
      <c r="CM14" s="40">
        <f t="shared" si="16"/>
        <v>6390.7132866500015</v>
      </c>
      <c r="CN14" s="1"/>
      <c r="CQ14" s="59">
        <f t="shared" si="17"/>
        <v>6732.0812866500019</v>
      </c>
      <c r="CR14" s="59">
        <f t="shared" si="24"/>
        <v>2036.28</v>
      </c>
      <c r="CS14" s="59">
        <f t="shared" si="18"/>
        <v>4695.8012866500021</v>
      </c>
      <c r="CT14" s="59">
        <f t="shared" si="19"/>
        <v>4690</v>
      </c>
      <c r="CU14" s="136">
        <f t="shared" si="20"/>
        <v>108.94715209999995</v>
      </c>
      <c r="CW14" s="63">
        <f t="shared" si="21"/>
        <v>6281.7661345500019</v>
      </c>
      <c r="CY14" s="182">
        <f t="shared" si="22"/>
        <v>6831.6484387500004</v>
      </c>
    </row>
    <row r="15" spans="2:103" ht="23.25" x14ac:dyDescent="0.35">
      <c r="B15">
        <v>1647.7679000000001</v>
      </c>
      <c r="C15">
        <v>10</v>
      </c>
      <c r="D15" s="33" t="s">
        <v>93</v>
      </c>
      <c r="E15" s="28">
        <v>648.22</v>
      </c>
      <c r="F15" s="29"/>
      <c r="G15" s="27"/>
      <c r="H15" s="27"/>
      <c r="I15" s="27"/>
      <c r="J15" s="27"/>
      <c r="K15" s="25">
        <f t="shared" si="4"/>
        <v>1763.1116530000002</v>
      </c>
      <c r="L15" s="27"/>
      <c r="M15" s="31"/>
      <c r="N15" s="27"/>
      <c r="O15" s="27"/>
      <c r="P15" s="22">
        <f t="shared" si="5"/>
        <v>264.46674795000001</v>
      </c>
      <c r="Q15" s="22">
        <v>141.49</v>
      </c>
      <c r="R15" s="27"/>
      <c r="S15" s="30"/>
      <c r="T15" s="30"/>
      <c r="U15" s="30">
        <v>76.45</v>
      </c>
      <c r="V15" s="30">
        <v>85.35</v>
      </c>
      <c r="W15" s="27">
        <v>101.93</v>
      </c>
      <c r="X15" s="27">
        <v>43.17</v>
      </c>
      <c r="Y15" s="27">
        <v>76.998500000000007</v>
      </c>
      <c r="Z15" s="22">
        <f t="shared" si="6"/>
        <v>98.866073999999998</v>
      </c>
      <c r="AA15" s="27">
        <v>200</v>
      </c>
      <c r="AB15" s="30">
        <v>10</v>
      </c>
      <c r="AC15" s="27"/>
      <c r="AD15" s="27"/>
      <c r="AE15" s="22">
        <v>10</v>
      </c>
      <c r="AF15" s="27"/>
      <c r="AG15" s="27"/>
      <c r="AH15" s="27">
        <v>5.5</v>
      </c>
      <c r="AI15" s="27"/>
      <c r="AJ15" s="27">
        <f t="shared" si="23"/>
        <v>2877.3329749499999</v>
      </c>
      <c r="AK15" s="16"/>
      <c r="AL15" s="16"/>
      <c r="AM15" s="16"/>
      <c r="AN15" s="16"/>
      <c r="AO15" s="16"/>
      <c r="AP15" s="16"/>
      <c r="AQ15" s="16"/>
      <c r="AR15" s="16"/>
      <c r="AS15" s="15">
        <v>28</v>
      </c>
      <c r="AT15" s="15">
        <v>28</v>
      </c>
      <c r="AU15" s="20">
        <v>583</v>
      </c>
      <c r="AV15" s="20"/>
      <c r="AW15" s="21">
        <v>111.33333333333333</v>
      </c>
      <c r="AX15" s="21"/>
      <c r="AY15" s="21"/>
      <c r="AZ15" s="21">
        <v>0.5</v>
      </c>
      <c r="BA15" s="21">
        <v>3</v>
      </c>
      <c r="BB15" s="21"/>
      <c r="BC15" s="21">
        <v>0</v>
      </c>
      <c r="BD15" s="21"/>
      <c r="BE15" s="21"/>
      <c r="BF15" s="18" t="str">
        <f t="shared" si="7"/>
        <v>0</v>
      </c>
      <c r="BG15" s="18" t="str">
        <f t="shared" si="7"/>
        <v>0</v>
      </c>
      <c r="BH15" s="21"/>
      <c r="BI15" s="21"/>
      <c r="BJ15" s="21"/>
      <c r="BK15" s="21"/>
      <c r="BL15" s="21"/>
      <c r="BM15" s="21"/>
      <c r="BN15" s="21"/>
      <c r="BO15" s="21">
        <v>1.24</v>
      </c>
      <c r="BP15" s="21">
        <v>3</v>
      </c>
      <c r="BQ15" s="21"/>
      <c r="BR15" s="19">
        <f t="shared" si="8"/>
        <v>702.07333333333338</v>
      </c>
      <c r="BS15" s="35">
        <f t="shared" si="9"/>
        <v>2175.2596416166666</v>
      </c>
      <c r="BT15" s="39">
        <f t="shared" si="0"/>
        <v>2115.7339836000001</v>
      </c>
      <c r="BU15" s="38"/>
      <c r="BV15" s="38">
        <v>3</v>
      </c>
      <c r="BW15" s="37" t="str">
        <f t="shared" si="10"/>
        <v>0</v>
      </c>
      <c r="BX15" s="39">
        <f t="shared" si="11"/>
        <v>0</v>
      </c>
      <c r="BY15" s="39"/>
      <c r="BZ15" s="39">
        <f t="shared" si="1"/>
        <v>0</v>
      </c>
      <c r="CA15" s="39"/>
      <c r="CB15" s="39"/>
      <c r="CC15" s="34">
        <f t="shared" si="2"/>
        <v>2115.7339836000001</v>
      </c>
      <c r="CD15" s="34">
        <f t="shared" si="12"/>
        <v>1057.8669918000001</v>
      </c>
      <c r="CE15" s="34">
        <f t="shared" si="13"/>
        <v>1057.8669918000001</v>
      </c>
      <c r="CF15" s="34" t="s">
        <v>157</v>
      </c>
      <c r="CG15" s="34">
        <f t="shared" si="3"/>
        <v>4290.9936252166663</v>
      </c>
      <c r="CH15" s="43">
        <v>1763.1116530000002</v>
      </c>
      <c r="CI15" s="133">
        <f t="shared" si="14"/>
        <v>176.31116530000003</v>
      </c>
      <c r="CJ15" s="133">
        <f t="shared" si="15"/>
        <v>1586.8004877000001</v>
      </c>
      <c r="CK15" s="44"/>
      <c r="CL15" s="44"/>
      <c r="CM15" s="40">
        <f t="shared" si="16"/>
        <v>6054.1052782166662</v>
      </c>
      <c r="CN15" s="1"/>
      <c r="CQ15" s="59">
        <f t="shared" si="17"/>
        <v>6325.4586115500006</v>
      </c>
      <c r="CR15" s="59">
        <f t="shared" si="24"/>
        <v>1985.46</v>
      </c>
      <c r="CS15" s="59">
        <f t="shared" si="18"/>
        <v>4339.9986115500005</v>
      </c>
      <c r="CT15" s="59">
        <f t="shared" si="19"/>
        <v>4330</v>
      </c>
      <c r="CU15" s="136">
        <f t="shared" si="20"/>
        <v>66.938834699999973</v>
      </c>
      <c r="CW15" s="63">
        <f t="shared" si="21"/>
        <v>5987.1664435166658</v>
      </c>
      <c r="CY15" s="182">
        <f t="shared" si="22"/>
        <v>6438.3774462500005</v>
      </c>
    </row>
    <row r="16" spans="2:103" ht="23.25" x14ac:dyDescent="0.35">
      <c r="B16">
        <v>675.23419999999999</v>
      </c>
      <c r="C16">
        <v>12</v>
      </c>
      <c r="D16" s="33" t="s">
        <v>94</v>
      </c>
      <c r="E16" s="28">
        <v>368.01</v>
      </c>
      <c r="F16" s="29"/>
      <c r="G16" s="27"/>
      <c r="H16" s="27"/>
      <c r="I16" s="27"/>
      <c r="J16" s="27"/>
      <c r="K16" s="25">
        <f t="shared" si="4"/>
        <v>722.50059399999998</v>
      </c>
      <c r="L16" s="27"/>
      <c r="M16" s="31"/>
      <c r="N16" s="27"/>
      <c r="O16" s="27"/>
      <c r="P16" s="22">
        <f t="shared" si="5"/>
        <v>108.3750891</v>
      </c>
      <c r="Q16" s="22">
        <v>141.49</v>
      </c>
      <c r="R16" s="27"/>
      <c r="S16" s="30"/>
      <c r="T16" s="30"/>
      <c r="U16" s="30">
        <v>29.87</v>
      </c>
      <c r="V16" s="30">
        <v>33.520000000000003</v>
      </c>
      <c r="W16" s="27">
        <v>65</v>
      </c>
      <c r="X16" s="27">
        <v>33.74</v>
      </c>
      <c r="Y16" s="27">
        <v>31.552999999999997</v>
      </c>
      <c r="Z16" s="22">
        <f t="shared" si="6"/>
        <v>40.514052</v>
      </c>
      <c r="AA16" s="27">
        <v>200</v>
      </c>
      <c r="AB16" s="30">
        <v>10</v>
      </c>
      <c r="AC16" s="27"/>
      <c r="AD16" s="27"/>
      <c r="AE16" s="22">
        <v>10</v>
      </c>
      <c r="AF16" s="27"/>
      <c r="AG16" s="27"/>
      <c r="AH16" s="27">
        <v>5.5</v>
      </c>
      <c r="AI16" s="27"/>
      <c r="AJ16" s="27">
        <f t="shared" si="23"/>
        <v>1432.0627350999998</v>
      </c>
      <c r="AK16" s="16"/>
      <c r="AL16" s="16"/>
      <c r="AM16" s="16"/>
      <c r="AN16" s="16"/>
      <c r="AO16" s="16"/>
      <c r="AP16" s="16"/>
      <c r="AQ16" s="16"/>
      <c r="AR16" s="16"/>
      <c r="AS16" s="15">
        <v>28</v>
      </c>
      <c r="AT16" s="15">
        <v>28</v>
      </c>
      <c r="AU16" s="20">
        <v>253</v>
      </c>
      <c r="AV16" s="20"/>
      <c r="AW16" s="21">
        <v>0</v>
      </c>
      <c r="AX16" s="21"/>
      <c r="AY16" s="21"/>
      <c r="AZ16" s="21">
        <v>0.5</v>
      </c>
      <c r="BA16" s="21">
        <v>3</v>
      </c>
      <c r="BB16" s="21"/>
      <c r="BC16" s="21">
        <v>0</v>
      </c>
      <c r="BD16" s="21"/>
      <c r="BE16" s="21"/>
      <c r="BF16" s="18" t="str">
        <f t="shared" si="7"/>
        <v>0</v>
      </c>
      <c r="BG16" s="18" t="str">
        <f t="shared" si="7"/>
        <v>0</v>
      </c>
      <c r="BH16" s="21"/>
      <c r="BI16" s="21"/>
      <c r="BJ16" s="21"/>
      <c r="BK16" s="21"/>
      <c r="BL16" s="21"/>
      <c r="BM16" s="21"/>
      <c r="BN16" s="21"/>
      <c r="BO16" s="21">
        <v>0.59</v>
      </c>
      <c r="BP16" s="21">
        <v>3</v>
      </c>
      <c r="BQ16" s="21"/>
      <c r="BR16" s="19">
        <f t="shared" si="8"/>
        <v>260.08999999999997</v>
      </c>
      <c r="BS16" s="35">
        <f t="shared" si="9"/>
        <v>1171.9727350999999</v>
      </c>
      <c r="BT16" s="39">
        <f t="shared" si="0"/>
        <v>867.00071279999997</v>
      </c>
      <c r="BU16" s="38"/>
      <c r="BV16" s="38">
        <v>3</v>
      </c>
      <c r="BW16" s="37" t="str">
        <f t="shared" si="10"/>
        <v>0</v>
      </c>
      <c r="BX16" s="39">
        <f t="shared" si="11"/>
        <v>0</v>
      </c>
      <c r="BY16" s="39"/>
      <c r="BZ16" s="39">
        <f t="shared" si="1"/>
        <v>0</v>
      </c>
      <c r="CA16" s="39"/>
      <c r="CB16" s="39"/>
      <c r="CC16" s="34">
        <f t="shared" si="2"/>
        <v>867.00071279999997</v>
      </c>
      <c r="CD16" s="34">
        <f t="shared" si="12"/>
        <v>433.50035639999999</v>
      </c>
      <c r="CE16" s="34">
        <f t="shared" si="13"/>
        <v>433.50035639999999</v>
      </c>
      <c r="CF16" s="34" t="s">
        <v>157</v>
      </c>
      <c r="CG16" s="34">
        <f t="shared" si="3"/>
        <v>2038.9734478999999</v>
      </c>
      <c r="CH16" s="43">
        <v>722.50059399999998</v>
      </c>
      <c r="CI16" s="133">
        <f t="shared" si="14"/>
        <v>0</v>
      </c>
      <c r="CJ16" s="133">
        <f t="shared" si="15"/>
        <v>722.50059399999998</v>
      </c>
      <c r="CK16" s="44"/>
      <c r="CL16" s="44"/>
      <c r="CM16" s="40">
        <f t="shared" si="16"/>
        <v>2761.4740419</v>
      </c>
      <c r="CN16" s="1"/>
      <c r="CQ16" s="59">
        <f t="shared" si="17"/>
        <v>2726.1840419</v>
      </c>
      <c r="CR16" s="59">
        <f t="shared" si="24"/>
        <v>1374.6</v>
      </c>
      <c r="CS16" s="59">
        <f t="shared" si="18"/>
        <v>1351.5840419000001</v>
      </c>
      <c r="CT16" s="59">
        <f t="shared" si="19"/>
        <v>1350</v>
      </c>
      <c r="CU16" s="136">
        <f t="shared" si="20"/>
        <v>2.5</v>
      </c>
      <c r="CW16" s="63">
        <f t="shared" si="21"/>
        <v>2758.9740419</v>
      </c>
      <c r="CY16" s="182">
        <f t="shared" si="22"/>
        <v>2880.0740418999999</v>
      </c>
    </row>
    <row r="17" spans="2:103" ht="23.25" x14ac:dyDescent="0.35">
      <c r="B17">
        <v>1611.9978000000001</v>
      </c>
      <c r="C17">
        <v>13</v>
      </c>
      <c r="D17" s="33" t="s">
        <v>95</v>
      </c>
      <c r="E17" s="28">
        <v>619.04999999999995</v>
      </c>
      <c r="F17" s="29"/>
      <c r="G17" s="27"/>
      <c r="H17" s="27"/>
      <c r="I17" s="27"/>
      <c r="J17" s="27"/>
      <c r="K17" s="25">
        <f t="shared" si="4"/>
        <v>1724.8376460000002</v>
      </c>
      <c r="L17" s="27"/>
      <c r="M17" s="31"/>
      <c r="N17" s="27"/>
      <c r="O17" s="27"/>
      <c r="P17" s="22">
        <f t="shared" si="5"/>
        <v>258.72564690000002</v>
      </c>
      <c r="Q17" s="22">
        <v>141.49</v>
      </c>
      <c r="R17" s="27"/>
      <c r="S17" s="30"/>
      <c r="T17" s="30"/>
      <c r="U17" s="30">
        <v>74.8</v>
      </c>
      <c r="V17" s="30">
        <v>83.51</v>
      </c>
      <c r="W17" s="27">
        <v>99.71</v>
      </c>
      <c r="X17" s="27">
        <v>42.23</v>
      </c>
      <c r="Y17" s="27">
        <v>75.326999999999998</v>
      </c>
      <c r="Z17" s="22">
        <f t="shared" si="6"/>
        <v>96.719868000000005</v>
      </c>
      <c r="AA17" s="27">
        <v>200</v>
      </c>
      <c r="AB17" s="30">
        <v>10</v>
      </c>
      <c r="AC17" s="27"/>
      <c r="AD17" s="27"/>
      <c r="AE17" s="22">
        <v>10</v>
      </c>
      <c r="AF17" s="27"/>
      <c r="AG17" s="27"/>
      <c r="AH17" s="27">
        <v>5.5</v>
      </c>
      <c r="AI17" s="27"/>
      <c r="AJ17" s="27">
        <f t="shared" si="23"/>
        <v>2822.8501609000004</v>
      </c>
      <c r="AK17" s="16"/>
      <c r="AL17" s="16"/>
      <c r="AM17" s="16"/>
      <c r="AN17" s="16"/>
      <c r="AO17" s="16"/>
      <c r="AP17" s="16"/>
      <c r="AQ17" s="16"/>
      <c r="AR17" s="16"/>
      <c r="AS17" s="15">
        <v>28</v>
      </c>
      <c r="AT17" s="15">
        <v>28</v>
      </c>
      <c r="AU17" s="20">
        <v>572</v>
      </c>
      <c r="AV17" s="20"/>
      <c r="AW17" s="21">
        <v>111.66666666666667</v>
      </c>
      <c r="AX17" s="21"/>
      <c r="AY17" s="21"/>
      <c r="AZ17" s="21">
        <v>0.5</v>
      </c>
      <c r="BA17" s="21">
        <v>3</v>
      </c>
      <c r="BB17" s="21"/>
      <c r="BC17" s="21">
        <v>0</v>
      </c>
      <c r="BD17" s="21"/>
      <c r="BE17" s="21"/>
      <c r="BF17" s="18" t="str">
        <f t="shared" si="7"/>
        <v>0</v>
      </c>
      <c r="BG17" s="18" t="str">
        <f t="shared" si="7"/>
        <v>0</v>
      </c>
      <c r="BH17" s="21"/>
      <c r="BI17" s="21"/>
      <c r="BJ17" s="21"/>
      <c r="BK17" s="21"/>
      <c r="BL17" s="21"/>
      <c r="BM17" s="21"/>
      <c r="BN17" s="21"/>
      <c r="BO17" s="21">
        <v>1.21</v>
      </c>
      <c r="BP17" s="21">
        <v>3</v>
      </c>
      <c r="BQ17" s="21"/>
      <c r="BR17" s="19">
        <f t="shared" si="8"/>
        <v>691.37666666666667</v>
      </c>
      <c r="BS17" s="35">
        <f t="shared" si="9"/>
        <v>2131.4734942333339</v>
      </c>
      <c r="BT17" s="39">
        <f t="shared" si="0"/>
        <v>2069.8051752000001</v>
      </c>
      <c r="BU17" s="38"/>
      <c r="BV17" s="38">
        <v>3</v>
      </c>
      <c r="BW17" s="37" t="str">
        <f t="shared" si="10"/>
        <v>0</v>
      </c>
      <c r="BX17" s="39">
        <f t="shared" si="11"/>
        <v>0</v>
      </c>
      <c r="BY17" s="39"/>
      <c r="BZ17" s="39">
        <f t="shared" si="1"/>
        <v>0</v>
      </c>
      <c r="CA17" s="39"/>
      <c r="CB17" s="39"/>
      <c r="CC17" s="34">
        <f t="shared" si="2"/>
        <v>2069.8051752000001</v>
      </c>
      <c r="CD17" s="34">
        <f t="shared" si="12"/>
        <v>1034.9025876000001</v>
      </c>
      <c r="CE17" s="34">
        <f t="shared" si="13"/>
        <v>1034.9025876000001</v>
      </c>
      <c r="CF17" s="34" t="s">
        <v>157</v>
      </c>
      <c r="CG17" s="34">
        <f t="shared" si="3"/>
        <v>4201.2786694333336</v>
      </c>
      <c r="CH17" s="43">
        <v>1724.8376460000002</v>
      </c>
      <c r="CI17" s="133">
        <f t="shared" si="14"/>
        <v>172.48376460000003</v>
      </c>
      <c r="CJ17" s="133">
        <f t="shared" si="15"/>
        <v>1552.3538814000001</v>
      </c>
      <c r="CK17" s="44"/>
      <c r="CL17" s="44"/>
      <c r="CM17" s="40">
        <f t="shared" si="16"/>
        <v>5926.1163154333335</v>
      </c>
      <c r="CN17" s="1"/>
      <c r="CQ17" s="59">
        <f t="shared" si="17"/>
        <v>6192.4829821000003</v>
      </c>
      <c r="CR17" s="59">
        <f t="shared" si="24"/>
        <v>1945.26</v>
      </c>
      <c r="CS17" s="59">
        <f t="shared" si="18"/>
        <v>4247.2229821000001</v>
      </c>
      <c r="CT17" s="59">
        <f t="shared" si="19"/>
        <v>4240</v>
      </c>
      <c r="CU17" s="136">
        <f t="shared" si="20"/>
        <v>57.266235399999971</v>
      </c>
      <c r="CW17" s="63">
        <f t="shared" si="21"/>
        <v>5868.8500800333331</v>
      </c>
      <c r="CY17" s="182">
        <f t="shared" si="22"/>
        <v>6303.5192175000011</v>
      </c>
    </row>
    <row r="18" spans="2:103" ht="23.25" x14ac:dyDescent="0.35">
      <c r="B18">
        <v>2198.0903000000003</v>
      </c>
      <c r="C18">
        <v>14</v>
      </c>
      <c r="D18" s="33" t="s">
        <v>96</v>
      </c>
      <c r="E18" s="28">
        <v>826.2</v>
      </c>
      <c r="F18" s="29"/>
      <c r="G18" s="27"/>
      <c r="H18" s="27"/>
      <c r="I18" s="27"/>
      <c r="J18" s="27"/>
      <c r="K18" s="25">
        <f t="shared" si="4"/>
        <v>2351.9566210000003</v>
      </c>
      <c r="L18" s="27"/>
      <c r="M18" s="31"/>
      <c r="N18" s="27"/>
      <c r="O18" s="27"/>
      <c r="P18" s="22">
        <f t="shared" si="5"/>
        <v>352.79349315000002</v>
      </c>
      <c r="Q18" s="22">
        <v>141.49</v>
      </c>
      <c r="R18" s="27"/>
      <c r="S18" s="30"/>
      <c r="T18" s="30"/>
      <c r="U18" s="30">
        <v>95.19</v>
      </c>
      <c r="V18" s="30">
        <v>106.34</v>
      </c>
      <c r="W18" s="27">
        <v>120</v>
      </c>
      <c r="X18" s="27">
        <v>57.59</v>
      </c>
      <c r="Y18" s="27">
        <v>102.7145</v>
      </c>
      <c r="Z18" s="22">
        <f t="shared" si="6"/>
        <v>131.88541800000002</v>
      </c>
      <c r="AA18" s="27">
        <v>190</v>
      </c>
      <c r="AB18" s="30">
        <v>10</v>
      </c>
      <c r="AC18" s="27"/>
      <c r="AD18" s="27"/>
      <c r="AE18" s="22">
        <v>10</v>
      </c>
      <c r="AF18" s="27"/>
      <c r="AG18" s="27"/>
      <c r="AH18" s="27"/>
      <c r="AI18" s="27"/>
      <c r="AJ18" s="27">
        <f t="shared" si="23"/>
        <v>3669.9600321500006</v>
      </c>
      <c r="AK18" s="16"/>
      <c r="AL18" s="16"/>
      <c r="AM18" s="16"/>
      <c r="AN18" s="16"/>
      <c r="AO18" s="16"/>
      <c r="AP18" s="16"/>
      <c r="AQ18" s="16"/>
      <c r="AR18" s="16"/>
      <c r="AS18" s="15">
        <v>17</v>
      </c>
      <c r="AT18" s="15">
        <v>17</v>
      </c>
      <c r="AU18" s="20">
        <v>770</v>
      </c>
      <c r="AV18" s="20"/>
      <c r="AW18" s="21">
        <v>188.90933333333339</v>
      </c>
      <c r="AX18" s="21"/>
      <c r="AY18" s="21"/>
      <c r="AZ18" s="21">
        <v>0.5</v>
      </c>
      <c r="BA18" s="21">
        <v>3</v>
      </c>
      <c r="BB18" s="21"/>
      <c r="BC18" s="21">
        <v>0</v>
      </c>
      <c r="BD18" s="21"/>
      <c r="BE18" s="21"/>
      <c r="BF18" s="18">
        <f t="shared" si="7"/>
        <v>19.599638508333335</v>
      </c>
      <c r="BG18" s="18">
        <f t="shared" si="7"/>
        <v>7.860555555555556</v>
      </c>
      <c r="BH18" s="21"/>
      <c r="BI18" s="21"/>
      <c r="BJ18" s="21"/>
      <c r="BK18" s="21"/>
      <c r="BL18" s="21"/>
      <c r="BM18" s="21"/>
      <c r="BN18" s="21"/>
      <c r="BO18" s="21">
        <v>1.59</v>
      </c>
      <c r="BP18" s="21">
        <v>5</v>
      </c>
      <c r="BQ18" s="21"/>
      <c r="BR18" s="19">
        <f t="shared" si="8"/>
        <v>996.45952739722236</v>
      </c>
      <c r="BS18" s="35">
        <f t="shared" si="9"/>
        <v>2673.5005047527784</v>
      </c>
      <c r="BT18" s="39">
        <f t="shared" si="0"/>
        <v>2822.3479452000001</v>
      </c>
      <c r="BU18" s="38"/>
      <c r="BV18" s="38">
        <v>3</v>
      </c>
      <c r="BW18" s="37" t="str">
        <f t="shared" si="10"/>
        <v>0</v>
      </c>
      <c r="BX18" s="39">
        <f t="shared" si="11"/>
        <v>0</v>
      </c>
      <c r="BY18" s="39"/>
      <c r="BZ18" s="39">
        <f t="shared" si="1"/>
        <v>0</v>
      </c>
      <c r="CA18" s="39"/>
      <c r="CB18" s="39"/>
      <c r="CC18" s="34">
        <f t="shared" si="2"/>
        <v>2822.3479452000001</v>
      </c>
      <c r="CD18" s="34">
        <f t="shared" si="12"/>
        <v>1411.1739726000001</v>
      </c>
      <c r="CE18" s="34">
        <f t="shared" si="13"/>
        <v>1411.1739726000001</v>
      </c>
      <c r="CF18" s="34" t="s">
        <v>157</v>
      </c>
      <c r="CG18" s="34">
        <f t="shared" si="3"/>
        <v>5495.8484499527785</v>
      </c>
      <c r="CH18" s="43">
        <v>2351.9566210000003</v>
      </c>
      <c r="CI18" s="133">
        <f t="shared" si="14"/>
        <v>235.19566210000005</v>
      </c>
      <c r="CJ18" s="133">
        <f t="shared" si="15"/>
        <v>2116.7609589000003</v>
      </c>
      <c r="CK18" s="44"/>
      <c r="CL18" s="44"/>
      <c r="CM18" s="40">
        <f t="shared" si="16"/>
        <v>7847.8050709527788</v>
      </c>
      <c r="CN18" s="1"/>
      <c r="CQ18" s="59">
        <f t="shared" si="17"/>
        <v>8361.2445983500002</v>
      </c>
      <c r="CR18" s="59">
        <f t="shared" si="24"/>
        <v>2372.3896385083335</v>
      </c>
      <c r="CS18" s="59">
        <f t="shared" si="18"/>
        <v>5988.8549598416666</v>
      </c>
      <c r="CT18" s="59">
        <f t="shared" si="19"/>
        <v>5980</v>
      </c>
      <c r="CU18" s="136">
        <f t="shared" si="20"/>
        <v>304.55433789999995</v>
      </c>
      <c r="CW18" s="63">
        <f t="shared" si="21"/>
        <v>7543.2507330527787</v>
      </c>
      <c r="CY18" s="182">
        <f t="shared" si="22"/>
        <v>8467.57893625</v>
      </c>
    </row>
    <row r="19" spans="2:103" ht="23.25" x14ac:dyDescent="0.35">
      <c r="B19">
        <v>1524.3219999999999</v>
      </c>
      <c r="C19">
        <v>15</v>
      </c>
      <c r="D19" s="33" t="s">
        <v>97</v>
      </c>
      <c r="E19" s="28">
        <v>587.46</v>
      </c>
      <c r="F19" s="29"/>
      <c r="G19" s="27"/>
      <c r="H19" s="27"/>
      <c r="I19" s="27"/>
      <c r="J19" s="27"/>
      <c r="K19" s="25">
        <f t="shared" si="4"/>
        <v>1631.0245399999999</v>
      </c>
      <c r="L19" s="27"/>
      <c r="M19" s="31"/>
      <c r="N19" s="27"/>
      <c r="O19" s="27"/>
      <c r="P19" s="22">
        <f t="shared" si="5"/>
        <v>244.65368099999998</v>
      </c>
      <c r="Q19" s="22">
        <v>141.49</v>
      </c>
      <c r="R19" s="27"/>
      <c r="S19" s="30"/>
      <c r="T19" s="30"/>
      <c r="U19" s="30">
        <v>70.760000000000005</v>
      </c>
      <c r="V19" s="30">
        <v>78.989999999999995</v>
      </c>
      <c r="W19" s="27">
        <v>94.28</v>
      </c>
      <c r="X19" s="27">
        <v>39.94</v>
      </c>
      <c r="Y19" s="27">
        <v>71.23</v>
      </c>
      <c r="Z19" s="22">
        <f t="shared" si="6"/>
        <v>91.459319999999991</v>
      </c>
      <c r="AA19" s="27">
        <v>200</v>
      </c>
      <c r="AB19" s="30">
        <v>10</v>
      </c>
      <c r="AC19" s="27"/>
      <c r="AD19" s="27"/>
      <c r="AE19" s="22">
        <v>10</v>
      </c>
      <c r="AF19" s="27"/>
      <c r="AG19" s="27"/>
      <c r="AH19" s="27"/>
      <c r="AI19" s="27"/>
      <c r="AJ19" s="27">
        <f t="shared" si="23"/>
        <v>2683.8275410000001</v>
      </c>
      <c r="AK19" s="16"/>
      <c r="AL19" s="16"/>
      <c r="AM19" s="16"/>
      <c r="AN19" s="16"/>
      <c r="AO19" s="16"/>
      <c r="AP19" s="16"/>
      <c r="AQ19" s="16"/>
      <c r="AR19" s="16"/>
      <c r="AS19" s="15">
        <v>20</v>
      </c>
      <c r="AT19" s="15">
        <v>20</v>
      </c>
      <c r="AU19" s="20">
        <v>550</v>
      </c>
      <c r="AV19" s="20"/>
      <c r="AW19" s="21">
        <v>73.333333333333329</v>
      </c>
      <c r="AX19" s="21"/>
      <c r="AY19" s="21">
        <v>3.04</v>
      </c>
      <c r="AZ19" s="21">
        <v>0.5</v>
      </c>
      <c r="BA19" s="21">
        <v>3</v>
      </c>
      <c r="BB19" s="21"/>
      <c r="BC19" s="21">
        <v>0</v>
      </c>
      <c r="BD19" s="21"/>
      <c r="BE19" s="21"/>
      <c r="BF19" s="18" t="str">
        <f t="shared" si="7"/>
        <v>0</v>
      </c>
      <c r="BG19" s="18" t="str">
        <f t="shared" si="7"/>
        <v>0</v>
      </c>
      <c r="BH19" s="21"/>
      <c r="BI19" s="21"/>
      <c r="BJ19" s="21"/>
      <c r="BK19" s="21"/>
      <c r="BL19" s="21"/>
      <c r="BM19" s="21"/>
      <c r="BN19" s="21"/>
      <c r="BO19" s="21">
        <v>1.1499999999999999</v>
      </c>
      <c r="BP19" s="21">
        <v>3</v>
      </c>
      <c r="BQ19" s="21"/>
      <c r="BR19" s="19">
        <f t="shared" si="8"/>
        <v>634.02333333333331</v>
      </c>
      <c r="BS19" s="35">
        <f t="shared" si="9"/>
        <v>2049.804207666667</v>
      </c>
      <c r="BT19" s="39">
        <f t="shared" si="0"/>
        <v>1957.2294479999998</v>
      </c>
      <c r="BU19" s="38"/>
      <c r="BV19" s="38">
        <v>3</v>
      </c>
      <c r="BW19" s="37" t="str">
        <f t="shared" si="10"/>
        <v>0</v>
      </c>
      <c r="BX19" s="39">
        <f t="shared" si="11"/>
        <v>0</v>
      </c>
      <c r="BY19" s="39"/>
      <c r="BZ19" s="39">
        <f t="shared" si="1"/>
        <v>0</v>
      </c>
      <c r="CA19" s="39"/>
      <c r="CB19" s="39"/>
      <c r="CC19" s="34">
        <f t="shared" si="2"/>
        <v>1957.2294479999998</v>
      </c>
      <c r="CD19" s="34">
        <f t="shared" si="12"/>
        <v>978.61472399999991</v>
      </c>
      <c r="CE19" s="34">
        <f t="shared" si="13"/>
        <v>978.61472399999991</v>
      </c>
      <c r="CF19" s="34" t="s">
        <v>157</v>
      </c>
      <c r="CG19" s="34">
        <f t="shared" si="3"/>
        <v>4007.0336556666671</v>
      </c>
      <c r="CH19" s="43">
        <v>1631.0245399999999</v>
      </c>
      <c r="CI19" s="133">
        <f t="shared" si="14"/>
        <v>163.10245399999999</v>
      </c>
      <c r="CJ19" s="133">
        <f t="shared" si="15"/>
        <v>1467.9220859999998</v>
      </c>
      <c r="CK19" s="44"/>
      <c r="CL19" s="44"/>
      <c r="CM19" s="40">
        <f t="shared" si="16"/>
        <v>5638.0581956666665</v>
      </c>
      <c r="CN19" s="1"/>
      <c r="CQ19" s="59">
        <f t="shared" si="17"/>
        <v>5866.5615290000005</v>
      </c>
      <c r="CR19" s="59">
        <f t="shared" si="24"/>
        <v>1894.65</v>
      </c>
      <c r="CS19" s="59">
        <f t="shared" si="18"/>
        <v>3971.9115290000004</v>
      </c>
      <c r="CT19" s="59">
        <f t="shared" si="19"/>
        <v>3970</v>
      </c>
      <c r="CU19" s="136">
        <f t="shared" si="20"/>
        <v>26.147546000000006</v>
      </c>
      <c r="CW19" s="63">
        <f t="shared" si="21"/>
        <v>5611.9106496666664</v>
      </c>
      <c r="CY19" s="182">
        <f t="shared" si="22"/>
        <v>5967.4890749999995</v>
      </c>
    </row>
    <row r="20" spans="2:103" ht="23.25" x14ac:dyDescent="0.35">
      <c r="B20">
        <v>1703.6112000000003</v>
      </c>
      <c r="C20">
        <v>16</v>
      </c>
      <c r="D20" s="33" t="s">
        <v>98</v>
      </c>
      <c r="E20" s="28">
        <v>647.91999999999996</v>
      </c>
      <c r="F20" s="29"/>
      <c r="G20" s="27"/>
      <c r="H20" s="27"/>
      <c r="I20" s="27"/>
      <c r="J20" s="27"/>
      <c r="K20" s="25">
        <f t="shared" si="4"/>
        <v>1822.8639840000003</v>
      </c>
      <c r="L20" s="27"/>
      <c r="M20" s="31"/>
      <c r="N20" s="27"/>
      <c r="O20" s="27"/>
      <c r="P20" s="22">
        <f t="shared" si="5"/>
        <v>273.42959760000002</v>
      </c>
      <c r="Q20" s="22">
        <v>141.49</v>
      </c>
      <c r="R20" s="27"/>
      <c r="S20" s="30"/>
      <c r="T20" s="30"/>
      <c r="U20" s="30">
        <v>73.27</v>
      </c>
      <c r="V20" s="30">
        <v>82.02</v>
      </c>
      <c r="W20" s="27">
        <v>98.55</v>
      </c>
      <c r="X20" s="27">
        <v>44.64</v>
      </c>
      <c r="Y20" s="27">
        <v>79.608000000000004</v>
      </c>
      <c r="Z20" s="22">
        <f t="shared" si="6"/>
        <v>102.21667200000002</v>
      </c>
      <c r="AA20" s="27">
        <v>190</v>
      </c>
      <c r="AB20" s="30">
        <v>10</v>
      </c>
      <c r="AC20" s="27"/>
      <c r="AD20" s="27"/>
      <c r="AE20" s="22">
        <v>10</v>
      </c>
      <c r="AF20" s="27"/>
      <c r="AG20" s="27"/>
      <c r="AH20" s="27"/>
      <c r="AI20" s="27"/>
      <c r="AJ20" s="27">
        <f t="shared" si="23"/>
        <v>2928.0882536000008</v>
      </c>
      <c r="AK20" s="16"/>
      <c r="AL20" s="16"/>
      <c r="AM20" s="16"/>
      <c r="AN20" s="16"/>
      <c r="AO20" s="16"/>
      <c r="AP20" s="16"/>
      <c r="AQ20" s="16"/>
      <c r="AR20" s="16"/>
      <c r="AS20" s="15">
        <v>18</v>
      </c>
      <c r="AT20" s="15">
        <v>18</v>
      </c>
      <c r="AU20" s="20">
        <v>605</v>
      </c>
      <c r="AV20" s="20"/>
      <c r="AW20" s="21">
        <v>127.7</v>
      </c>
      <c r="AX20" s="21"/>
      <c r="AY20" s="21">
        <v>4.18</v>
      </c>
      <c r="AZ20" s="21">
        <v>0.5</v>
      </c>
      <c r="BA20" s="21">
        <v>3</v>
      </c>
      <c r="BB20" s="21"/>
      <c r="BC20" s="21">
        <v>0</v>
      </c>
      <c r="BD20" s="21"/>
      <c r="BE20" s="21"/>
      <c r="BF20" s="18" t="str">
        <f t="shared" si="7"/>
        <v>0</v>
      </c>
      <c r="BG20" s="18" t="str">
        <f t="shared" si="7"/>
        <v>0</v>
      </c>
      <c r="BH20" s="21"/>
      <c r="BI20" s="21"/>
      <c r="BJ20" s="21"/>
      <c r="BK20" s="21"/>
      <c r="BL20" s="21"/>
      <c r="BM20" s="21"/>
      <c r="BN20" s="21"/>
      <c r="BO20" s="21">
        <v>1.26</v>
      </c>
      <c r="BP20" s="21">
        <v>3</v>
      </c>
      <c r="BQ20" s="21"/>
      <c r="BR20" s="19">
        <f t="shared" si="8"/>
        <v>744.64</v>
      </c>
      <c r="BS20" s="35">
        <f t="shared" si="9"/>
        <v>2183.448253600001</v>
      </c>
      <c r="BT20" s="39">
        <f t="shared" si="0"/>
        <v>2187.4367808000002</v>
      </c>
      <c r="BU20" s="38"/>
      <c r="BV20" s="38">
        <v>3</v>
      </c>
      <c r="BW20" s="37" t="str">
        <f t="shared" si="10"/>
        <v>0</v>
      </c>
      <c r="BX20" s="39">
        <f t="shared" si="11"/>
        <v>0</v>
      </c>
      <c r="BY20" s="39"/>
      <c r="BZ20" s="39">
        <f t="shared" si="1"/>
        <v>0</v>
      </c>
      <c r="CA20" s="39"/>
      <c r="CB20" s="39"/>
      <c r="CC20" s="34">
        <f t="shared" si="2"/>
        <v>2187.4367808000002</v>
      </c>
      <c r="CD20" s="34">
        <f t="shared" si="12"/>
        <v>1093.7183904000001</v>
      </c>
      <c r="CE20" s="34">
        <f t="shared" si="13"/>
        <v>1093.7183904000001</v>
      </c>
      <c r="CF20" s="34" t="s">
        <v>157</v>
      </c>
      <c r="CG20" s="34">
        <f t="shared" si="3"/>
        <v>4370.8850344000011</v>
      </c>
      <c r="CH20" s="43">
        <v>1822.8639840000003</v>
      </c>
      <c r="CI20" s="133">
        <f t="shared" si="14"/>
        <v>182.28639840000005</v>
      </c>
      <c r="CJ20" s="133">
        <f t="shared" si="15"/>
        <v>1640.5775856000002</v>
      </c>
      <c r="CK20" s="44"/>
      <c r="CL20" s="44"/>
      <c r="CM20" s="40">
        <f t="shared" si="16"/>
        <v>6193.7490184000017</v>
      </c>
      <c r="CN20" s="1"/>
      <c r="CQ20" s="59">
        <f t="shared" si="17"/>
        <v>6523.0590184000012</v>
      </c>
      <c r="CR20" s="59">
        <f t="shared" si="24"/>
        <v>2011.3600000000001</v>
      </c>
      <c r="CS20" s="59">
        <f t="shared" si="18"/>
        <v>4511.6990184000006</v>
      </c>
      <c r="CT20" s="59">
        <f t="shared" si="19"/>
        <v>4510</v>
      </c>
      <c r="CU20" s="136">
        <f t="shared" si="20"/>
        <v>87.963601599999947</v>
      </c>
      <c r="CW20" s="63">
        <f t="shared" si="21"/>
        <v>6105.7854168000013</v>
      </c>
      <c r="CY20" s="182">
        <f t="shared" si="22"/>
        <v>6614.6126200000017</v>
      </c>
    </row>
    <row r="21" spans="2:103" s="11" customFormat="1" ht="23.25" x14ac:dyDescent="0.35">
      <c r="B21" s="11">
        <v>2123.1047000000003</v>
      </c>
      <c r="C21" s="11">
        <v>19</v>
      </c>
      <c r="D21" s="86" t="s">
        <v>99</v>
      </c>
      <c r="E21" s="87">
        <v>817.96</v>
      </c>
      <c r="F21" s="88"/>
      <c r="G21" s="89"/>
      <c r="H21" s="89"/>
      <c r="I21" s="89"/>
      <c r="J21" s="89"/>
      <c r="K21" s="90">
        <f t="shared" si="4"/>
        <v>2271.7220290000005</v>
      </c>
      <c r="L21" s="89"/>
      <c r="M21" s="91"/>
      <c r="N21" s="89"/>
      <c r="O21" s="89"/>
      <c r="P21" s="92">
        <f t="shared" si="5"/>
        <v>340.75830435000006</v>
      </c>
      <c r="Q21" s="92">
        <v>141.49</v>
      </c>
      <c r="R21" s="89"/>
      <c r="S21" s="93"/>
      <c r="T21" s="93"/>
      <c r="U21" s="93">
        <v>98.6</v>
      </c>
      <c r="V21" s="93">
        <v>110.06</v>
      </c>
      <c r="W21" s="89">
        <v>120</v>
      </c>
      <c r="X21" s="89">
        <v>55.63</v>
      </c>
      <c r="Y21" s="89">
        <v>99.21050000000001</v>
      </c>
      <c r="Z21" s="92">
        <f t="shared" si="6"/>
        <v>127.38628200000001</v>
      </c>
      <c r="AA21" s="89">
        <v>190</v>
      </c>
      <c r="AB21" s="93">
        <v>10</v>
      </c>
      <c r="AC21" s="89"/>
      <c r="AD21" s="89"/>
      <c r="AE21" s="92">
        <v>10</v>
      </c>
      <c r="AF21" s="89"/>
      <c r="AG21" s="89"/>
      <c r="AH21" s="89"/>
      <c r="AI21" s="89"/>
      <c r="AJ21" s="89">
        <f t="shared" si="23"/>
        <v>3574.8571153500002</v>
      </c>
      <c r="AK21" s="94"/>
      <c r="AL21" s="94"/>
      <c r="AM21" s="94"/>
      <c r="AN21" s="94"/>
      <c r="AO21" s="94"/>
      <c r="AP21" s="94"/>
      <c r="AQ21" s="94"/>
      <c r="AR21" s="94"/>
      <c r="AS21" s="95">
        <v>18</v>
      </c>
      <c r="AT21" s="95">
        <v>18</v>
      </c>
      <c r="AU21" s="96">
        <v>748</v>
      </c>
      <c r="AV21" s="96"/>
      <c r="AW21" s="97">
        <v>161.79333333333332</v>
      </c>
      <c r="AX21" s="97"/>
      <c r="AY21" s="97"/>
      <c r="AZ21" s="97">
        <v>0.5</v>
      </c>
      <c r="BA21" s="97">
        <v>3</v>
      </c>
      <c r="BB21" s="97"/>
      <c r="BC21" s="97">
        <v>0</v>
      </c>
      <c r="BD21" s="97"/>
      <c r="BE21" s="97"/>
      <c r="BF21" s="98" t="str">
        <f t="shared" si="7"/>
        <v>0</v>
      </c>
      <c r="BG21" s="98" t="str">
        <f t="shared" si="7"/>
        <v>0</v>
      </c>
      <c r="BH21" s="97"/>
      <c r="BI21" s="97"/>
      <c r="BJ21" s="97"/>
      <c r="BK21" s="97"/>
      <c r="BL21" s="97"/>
      <c r="BM21" s="97"/>
      <c r="BN21" s="97"/>
      <c r="BO21" s="97">
        <v>1.55</v>
      </c>
      <c r="BP21" s="97">
        <v>5</v>
      </c>
      <c r="BQ21" s="97"/>
      <c r="BR21" s="99">
        <f t="shared" si="8"/>
        <v>919.84333333333325</v>
      </c>
      <c r="BS21" s="100">
        <f t="shared" si="9"/>
        <v>2655.0137820166669</v>
      </c>
      <c r="BT21" s="101">
        <f t="shared" si="0"/>
        <v>2726.0664348000005</v>
      </c>
      <c r="BU21" s="89"/>
      <c r="BV21" s="89">
        <v>3</v>
      </c>
      <c r="BW21" s="102" t="str">
        <f t="shared" si="10"/>
        <v>0</v>
      </c>
      <c r="BX21" s="101">
        <f t="shared" si="11"/>
        <v>0</v>
      </c>
      <c r="BY21" s="101"/>
      <c r="BZ21" s="101">
        <f t="shared" si="1"/>
        <v>0</v>
      </c>
      <c r="CA21" s="101"/>
      <c r="CB21" s="101"/>
      <c r="CC21" s="101">
        <f t="shared" si="2"/>
        <v>2726.0664348000005</v>
      </c>
      <c r="CD21" s="101">
        <f t="shared" si="12"/>
        <v>1363.0332174000002</v>
      </c>
      <c r="CE21" s="34">
        <f t="shared" si="13"/>
        <v>1363.0332174000002</v>
      </c>
      <c r="CF21" s="101" t="s">
        <v>157</v>
      </c>
      <c r="CG21" s="101">
        <f t="shared" si="3"/>
        <v>5381.0802168166674</v>
      </c>
      <c r="CH21" s="100">
        <v>2271.7220290000005</v>
      </c>
      <c r="CI21" s="133">
        <f t="shared" si="14"/>
        <v>227.17220290000006</v>
      </c>
      <c r="CJ21" s="133">
        <f t="shared" si="15"/>
        <v>2044.5498261000005</v>
      </c>
      <c r="CK21" s="103"/>
      <c r="CL21" s="103"/>
      <c r="CM21" s="103">
        <f t="shared" si="16"/>
        <v>7652.8022458166679</v>
      </c>
      <c r="CN21" s="104"/>
      <c r="CQ21" s="59">
        <f t="shared" si="17"/>
        <v>8082.4955791500015</v>
      </c>
      <c r="CR21" s="105">
        <f t="shared" si="24"/>
        <v>2322.5100000000002</v>
      </c>
      <c r="CS21" s="105">
        <f t="shared" si="18"/>
        <v>5759.9855791500013</v>
      </c>
      <c r="CT21" s="105">
        <f t="shared" si="19"/>
        <v>5750</v>
      </c>
      <c r="CU21" s="136">
        <f t="shared" si="20"/>
        <v>266.57779709999994</v>
      </c>
      <c r="CW21" s="107">
        <f t="shared" si="21"/>
        <v>7386.2244487166681</v>
      </c>
      <c r="CY21" s="182">
        <f t="shared" si="22"/>
        <v>8203.983376250002</v>
      </c>
    </row>
    <row r="22" spans="2:103" s="11" customFormat="1" ht="23.25" x14ac:dyDescent="0.35">
      <c r="B22" s="11">
        <v>2128.3049000000001</v>
      </c>
      <c r="C22" s="11">
        <v>20</v>
      </c>
      <c r="D22" s="86" t="s">
        <v>100</v>
      </c>
      <c r="E22" s="87">
        <v>799.39</v>
      </c>
      <c r="F22" s="88"/>
      <c r="G22" s="89"/>
      <c r="H22" s="89"/>
      <c r="I22" s="89"/>
      <c r="J22" s="89"/>
      <c r="K22" s="90">
        <f t="shared" si="4"/>
        <v>2277.286243</v>
      </c>
      <c r="L22" s="89"/>
      <c r="M22" s="91"/>
      <c r="N22" s="89"/>
      <c r="O22" s="89"/>
      <c r="P22" s="92">
        <f t="shared" si="5"/>
        <v>341.59293644999997</v>
      </c>
      <c r="Q22" s="92">
        <v>141.49</v>
      </c>
      <c r="R22" s="89"/>
      <c r="S22" s="93"/>
      <c r="T22" s="93"/>
      <c r="U22" s="93">
        <v>91.24</v>
      </c>
      <c r="V22" s="93">
        <v>102.23</v>
      </c>
      <c r="W22" s="89">
        <v>120</v>
      </c>
      <c r="X22" s="89">
        <v>55.76</v>
      </c>
      <c r="Y22" s="89">
        <v>99.453500000000005</v>
      </c>
      <c r="Z22" s="92">
        <f t="shared" si="6"/>
        <v>127.698294</v>
      </c>
      <c r="AA22" s="89">
        <v>190</v>
      </c>
      <c r="AB22" s="93">
        <v>10</v>
      </c>
      <c r="AC22" s="89"/>
      <c r="AD22" s="89"/>
      <c r="AE22" s="92">
        <v>10</v>
      </c>
      <c r="AF22" s="89"/>
      <c r="AG22" s="89"/>
      <c r="AH22" s="89"/>
      <c r="AI22" s="89"/>
      <c r="AJ22" s="89">
        <f t="shared" si="23"/>
        <v>3566.7509734499999</v>
      </c>
      <c r="AK22" s="94"/>
      <c r="AL22" s="94"/>
      <c r="AM22" s="94"/>
      <c r="AN22" s="94"/>
      <c r="AO22" s="94"/>
      <c r="AP22" s="94"/>
      <c r="AQ22" s="94"/>
      <c r="AR22" s="94"/>
      <c r="AS22" s="95">
        <v>18</v>
      </c>
      <c r="AT22" s="95">
        <v>18</v>
      </c>
      <c r="AU22" s="96">
        <v>748</v>
      </c>
      <c r="AV22" s="96"/>
      <c r="AW22" s="97">
        <v>142.26333333333329</v>
      </c>
      <c r="AX22" s="97"/>
      <c r="AY22" s="97"/>
      <c r="AZ22" s="97">
        <v>0.5</v>
      </c>
      <c r="BA22" s="97">
        <v>3</v>
      </c>
      <c r="BB22" s="97"/>
      <c r="BC22" s="97">
        <v>0</v>
      </c>
      <c r="BD22" s="97"/>
      <c r="BE22" s="97"/>
      <c r="BF22" s="98" t="str">
        <f t="shared" si="7"/>
        <v>0</v>
      </c>
      <c r="BG22" s="98" t="str">
        <f t="shared" si="7"/>
        <v>0</v>
      </c>
      <c r="BH22" s="97"/>
      <c r="BI22" s="97"/>
      <c r="BJ22" s="97"/>
      <c r="BK22" s="97"/>
      <c r="BL22" s="97"/>
      <c r="BM22" s="97"/>
      <c r="BN22" s="97"/>
      <c r="BO22" s="97">
        <v>1.54</v>
      </c>
      <c r="BP22" s="97">
        <v>5</v>
      </c>
      <c r="BQ22" s="97"/>
      <c r="BR22" s="99">
        <f t="shared" si="8"/>
        <v>900.30333333333328</v>
      </c>
      <c r="BS22" s="100">
        <f t="shared" si="9"/>
        <v>2666.4476401166667</v>
      </c>
      <c r="BT22" s="101">
        <f t="shared" si="0"/>
        <v>2732.7434915999997</v>
      </c>
      <c r="BU22" s="89"/>
      <c r="BV22" s="89">
        <v>3</v>
      </c>
      <c r="BW22" s="102" t="str">
        <f t="shared" si="10"/>
        <v>0</v>
      </c>
      <c r="BX22" s="101">
        <f t="shared" si="11"/>
        <v>0</v>
      </c>
      <c r="BY22" s="101"/>
      <c r="BZ22" s="101">
        <f t="shared" si="1"/>
        <v>0</v>
      </c>
      <c r="CA22" s="101"/>
      <c r="CB22" s="101"/>
      <c r="CC22" s="101">
        <f t="shared" si="2"/>
        <v>2732.7434915999997</v>
      </c>
      <c r="CD22" s="101">
        <f t="shared" si="12"/>
        <v>1366.3717457999999</v>
      </c>
      <c r="CE22" s="34">
        <f t="shared" si="13"/>
        <v>1366.3717457999999</v>
      </c>
      <c r="CF22" s="101" t="s">
        <v>157</v>
      </c>
      <c r="CG22" s="101">
        <f t="shared" si="3"/>
        <v>5399.1911317166669</v>
      </c>
      <c r="CH22" s="100">
        <v>2277.286243</v>
      </c>
      <c r="CI22" s="133">
        <f t="shared" si="14"/>
        <v>227.72862430000001</v>
      </c>
      <c r="CJ22" s="133">
        <f t="shared" si="15"/>
        <v>2049.5576187000001</v>
      </c>
      <c r="CK22" s="103"/>
      <c r="CL22" s="103"/>
      <c r="CM22" s="103">
        <f t="shared" si="16"/>
        <v>7676.4773747166673</v>
      </c>
      <c r="CN22" s="104"/>
      <c r="CQ22" s="59">
        <f t="shared" si="17"/>
        <v>8101.8207080499997</v>
      </c>
      <c r="CR22" s="105">
        <f t="shared" si="24"/>
        <v>2303.9299999999998</v>
      </c>
      <c r="CS22" s="105">
        <f t="shared" si="18"/>
        <v>5797.8907080499994</v>
      </c>
      <c r="CT22" s="105">
        <f t="shared" si="19"/>
        <v>5790</v>
      </c>
      <c r="CU22" s="136">
        <f t="shared" si="20"/>
        <v>274.02137570000002</v>
      </c>
      <c r="CW22" s="107">
        <f t="shared" si="21"/>
        <v>7402.4559990166672</v>
      </c>
      <c r="CY22" s="182">
        <f t="shared" si="22"/>
        <v>8207.562083750001</v>
      </c>
    </row>
    <row r="23" spans="2:103" s="11" customFormat="1" ht="23.25" x14ac:dyDescent="0.35">
      <c r="B23" s="11">
        <v>1823.9005999999999</v>
      </c>
      <c r="C23" s="11">
        <v>21</v>
      </c>
      <c r="D23" s="86" t="s">
        <v>79</v>
      </c>
      <c r="E23" s="87">
        <v>681.76</v>
      </c>
      <c r="F23" s="88"/>
      <c r="G23" s="89"/>
      <c r="H23" s="89"/>
      <c r="I23" s="89"/>
      <c r="J23" s="89"/>
      <c r="K23" s="90">
        <f t="shared" si="4"/>
        <v>1951.5736420000001</v>
      </c>
      <c r="L23" s="89"/>
      <c r="M23" s="91"/>
      <c r="N23" s="89"/>
      <c r="O23" s="89"/>
      <c r="P23" s="92">
        <f t="shared" si="5"/>
        <v>292.7360463</v>
      </c>
      <c r="Q23" s="92">
        <v>141.49</v>
      </c>
      <c r="R23" s="89"/>
      <c r="S23" s="93"/>
      <c r="T23" s="93"/>
      <c r="U23" s="93">
        <v>84.55</v>
      </c>
      <c r="V23" s="93">
        <v>94.43</v>
      </c>
      <c r="W23" s="89">
        <v>112.84</v>
      </c>
      <c r="X23" s="89">
        <v>47.79</v>
      </c>
      <c r="Y23" s="89">
        <v>85.228999999999999</v>
      </c>
      <c r="Z23" s="92">
        <f t="shared" si="6"/>
        <v>109.43403599999999</v>
      </c>
      <c r="AA23" s="89">
        <v>190</v>
      </c>
      <c r="AB23" s="93">
        <v>8</v>
      </c>
      <c r="AC23" s="89"/>
      <c r="AD23" s="89"/>
      <c r="AE23" s="92">
        <v>10</v>
      </c>
      <c r="AF23" s="89"/>
      <c r="AG23" s="89"/>
      <c r="AH23" s="89"/>
      <c r="AI23" s="89"/>
      <c r="AJ23" s="89">
        <f t="shared" si="23"/>
        <v>3128.0727242999997</v>
      </c>
      <c r="AK23" s="94"/>
      <c r="AL23" s="94"/>
      <c r="AM23" s="94"/>
      <c r="AN23" s="94"/>
      <c r="AO23" s="94"/>
      <c r="AP23" s="94"/>
      <c r="AQ23" s="94"/>
      <c r="AR23" s="94"/>
      <c r="AS23" s="95">
        <v>18</v>
      </c>
      <c r="AT23" s="95">
        <v>18</v>
      </c>
      <c r="AU23" s="96">
        <v>649</v>
      </c>
      <c r="AV23" s="96"/>
      <c r="AW23" s="97">
        <v>144.87133333333327</v>
      </c>
      <c r="AX23" s="97"/>
      <c r="AY23" s="97">
        <v>21.47</v>
      </c>
      <c r="AZ23" s="97">
        <v>0.5</v>
      </c>
      <c r="BA23" s="97">
        <v>3</v>
      </c>
      <c r="BB23" s="97"/>
      <c r="BC23" s="97">
        <v>0</v>
      </c>
      <c r="BD23" s="97"/>
      <c r="BE23" s="97"/>
      <c r="BF23" s="98" t="str">
        <f t="shared" si="7"/>
        <v>0</v>
      </c>
      <c r="BG23" s="98" t="str">
        <f t="shared" si="7"/>
        <v>0</v>
      </c>
      <c r="BH23" s="97"/>
      <c r="BI23" s="97"/>
      <c r="BJ23" s="97"/>
      <c r="BK23" s="97"/>
      <c r="BL23" s="97"/>
      <c r="BM23" s="97"/>
      <c r="BN23" s="97"/>
      <c r="BO23" s="97">
        <v>1.35</v>
      </c>
      <c r="BP23" s="97">
        <v>3</v>
      </c>
      <c r="BQ23" s="97"/>
      <c r="BR23" s="99">
        <f t="shared" si="8"/>
        <v>823.19133333333332</v>
      </c>
      <c r="BS23" s="100">
        <f t="shared" si="9"/>
        <v>2304.8813909666665</v>
      </c>
      <c r="BT23" s="101">
        <f t="shared" si="0"/>
        <v>2341.8883704</v>
      </c>
      <c r="BU23" s="89"/>
      <c r="BV23" s="89">
        <v>3</v>
      </c>
      <c r="BW23" s="102" t="str">
        <f t="shared" si="10"/>
        <v>0</v>
      </c>
      <c r="BX23" s="101">
        <f t="shared" si="11"/>
        <v>0</v>
      </c>
      <c r="BY23" s="101"/>
      <c r="BZ23" s="101">
        <f t="shared" si="1"/>
        <v>0</v>
      </c>
      <c r="CA23" s="101"/>
      <c r="CB23" s="101"/>
      <c r="CC23" s="101">
        <f t="shared" si="2"/>
        <v>2341.8883704</v>
      </c>
      <c r="CD23" s="101">
        <f t="shared" si="12"/>
        <v>1170.9441852</v>
      </c>
      <c r="CE23" s="34">
        <f t="shared" si="13"/>
        <v>1170.9441852</v>
      </c>
      <c r="CF23" s="101" t="s">
        <v>157</v>
      </c>
      <c r="CG23" s="101">
        <f t="shared" si="3"/>
        <v>4646.769761366666</v>
      </c>
      <c r="CH23" s="100">
        <v>1951.5736420000001</v>
      </c>
      <c r="CI23" s="133">
        <f t="shared" si="14"/>
        <v>195.15736420000002</v>
      </c>
      <c r="CJ23" s="133">
        <f t="shared" si="15"/>
        <v>1756.4162778</v>
      </c>
      <c r="CK23" s="103"/>
      <c r="CL23" s="103"/>
      <c r="CM23" s="103">
        <f t="shared" si="16"/>
        <v>6598.3434033666663</v>
      </c>
      <c r="CN23" s="104"/>
      <c r="CQ23" s="59">
        <f t="shared" si="17"/>
        <v>6970.2247367</v>
      </c>
      <c r="CR23" s="105">
        <f t="shared" si="24"/>
        <v>2106.58</v>
      </c>
      <c r="CS23" s="105">
        <f t="shared" si="18"/>
        <v>4863.6447367000001</v>
      </c>
      <c r="CT23" s="105">
        <f t="shared" si="19"/>
        <v>4860</v>
      </c>
      <c r="CU23" s="136">
        <f t="shared" si="20"/>
        <v>127.59263579999998</v>
      </c>
      <c r="CW23" s="107">
        <f t="shared" si="21"/>
        <v>6470.7507675666666</v>
      </c>
      <c r="CY23" s="182">
        <f t="shared" si="22"/>
        <v>7084.8873724999994</v>
      </c>
    </row>
    <row r="24" spans="2:103" s="11" customFormat="1" ht="23.25" x14ac:dyDescent="0.35">
      <c r="B24" s="11">
        <v>1759.8076000000001</v>
      </c>
      <c r="C24" s="11">
        <v>22</v>
      </c>
      <c r="D24" s="86" t="s">
        <v>101</v>
      </c>
      <c r="E24" s="87">
        <v>650.36</v>
      </c>
      <c r="F24" s="88"/>
      <c r="G24" s="89"/>
      <c r="H24" s="89"/>
      <c r="I24" s="89"/>
      <c r="J24" s="89"/>
      <c r="K24" s="90">
        <f t="shared" si="4"/>
        <v>1882.9941320000003</v>
      </c>
      <c r="L24" s="89"/>
      <c r="M24" s="91"/>
      <c r="N24" s="89"/>
      <c r="O24" s="89"/>
      <c r="P24" s="92">
        <f t="shared" si="5"/>
        <v>282.44911980000001</v>
      </c>
      <c r="Q24" s="92">
        <v>141.49</v>
      </c>
      <c r="R24" s="89"/>
      <c r="S24" s="93"/>
      <c r="T24" s="93"/>
      <c r="U24" s="93">
        <v>75.91</v>
      </c>
      <c r="V24" s="93">
        <v>84.75</v>
      </c>
      <c r="W24" s="89">
        <v>101.7</v>
      </c>
      <c r="X24" s="89">
        <v>46.11</v>
      </c>
      <c r="Y24" s="89">
        <v>82.234000000000009</v>
      </c>
      <c r="Z24" s="92">
        <f t="shared" si="6"/>
        <v>105.58845600000001</v>
      </c>
      <c r="AA24" s="89">
        <v>190</v>
      </c>
      <c r="AB24" s="93">
        <v>10</v>
      </c>
      <c r="AC24" s="89"/>
      <c r="AD24" s="89"/>
      <c r="AE24" s="92">
        <v>10</v>
      </c>
      <c r="AF24" s="89"/>
      <c r="AG24" s="89"/>
      <c r="AH24" s="89"/>
      <c r="AI24" s="89"/>
      <c r="AJ24" s="89">
        <f t="shared" si="23"/>
        <v>3013.2257077999998</v>
      </c>
      <c r="AK24" s="94"/>
      <c r="AL24" s="94"/>
      <c r="AM24" s="94"/>
      <c r="AN24" s="94"/>
      <c r="AO24" s="94"/>
      <c r="AP24" s="94"/>
      <c r="AQ24" s="94"/>
      <c r="AR24" s="94"/>
      <c r="AS24" s="95">
        <v>18</v>
      </c>
      <c r="AT24" s="95">
        <v>18</v>
      </c>
      <c r="AU24" s="96">
        <v>627</v>
      </c>
      <c r="AV24" s="96"/>
      <c r="AW24" s="97">
        <v>139.80599999999993</v>
      </c>
      <c r="AX24" s="97"/>
      <c r="AY24" s="97">
        <v>51.32</v>
      </c>
      <c r="AZ24" s="97">
        <v>0.5</v>
      </c>
      <c r="BA24" s="97">
        <v>3</v>
      </c>
      <c r="BB24" s="97"/>
      <c r="BC24" s="97">
        <v>0</v>
      </c>
      <c r="BD24" s="97"/>
      <c r="BE24" s="97"/>
      <c r="BF24" s="98" t="str">
        <f t="shared" si="7"/>
        <v>0</v>
      </c>
      <c r="BG24" s="98" t="str">
        <f t="shared" si="7"/>
        <v>0</v>
      </c>
      <c r="BH24" s="97"/>
      <c r="BI24" s="97"/>
      <c r="BJ24" s="97"/>
      <c r="BK24" s="97"/>
      <c r="BL24" s="97"/>
      <c r="BM24" s="97"/>
      <c r="BN24" s="97"/>
      <c r="BO24" s="97">
        <v>1.29</v>
      </c>
      <c r="BP24" s="97">
        <v>3</v>
      </c>
      <c r="BQ24" s="97"/>
      <c r="BR24" s="99">
        <f t="shared" si="8"/>
        <v>825.91599999999994</v>
      </c>
      <c r="BS24" s="100">
        <f t="shared" si="9"/>
        <v>2187.3097078000001</v>
      </c>
      <c r="BT24" s="101">
        <f t="shared" si="0"/>
        <v>2259.5929584</v>
      </c>
      <c r="BU24" s="89"/>
      <c r="BV24" s="89">
        <v>3</v>
      </c>
      <c r="BW24" s="102" t="str">
        <f t="shared" si="10"/>
        <v>0</v>
      </c>
      <c r="BX24" s="101">
        <f t="shared" si="11"/>
        <v>0</v>
      </c>
      <c r="BY24" s="101"/>
      <c r="BZ24" s="101">
        <f t="shared" si="1"/>
        <v>0</v>
      </c>
      <c r="CA24" s="101"/>
      <c r="CB24" s="101"/>
      <c r="CC24" s="101">
        <f t="shared" si="2"/>
        <v>2259.5929584</v>
      </c>
      <c r="CD24" s="101">
        <f t="shared" si="12"/>
        <v>1129.7964792</v>
      </c>
      <c r="CE24" s="34">
        <f t="shared" si="13"/>
        <v>1129.7964792</v>
      </c>
      <c r="CF24" s="101" t="s">
        <v>157</v>
      </c>
      <c r="CG24" s="101">
        <f t="shared" si="3"/>
        <v>4446.9026661999997</v>
      </c>
      <c r="CH24" s="100">
        <v>1882.9941320000003</v>
      </c>
      <c r="CI24" s="133">
        <f t="shared" si="14"/>
        <v>188.29941320000003</v>
      </c>
      <c r="CJ24" s="133">
        <f t="shared" si="15"/>
        <v>1694.6947188000001</v>
      </c>
      <c r="CK24" s="103"/>
      <c r="CL24" s="103"/>
      <c r="CM24" s="103">
        <f t="shared" si="16"/>
        <v>6329.8967981999995</v>
      </c>
      <c r="CN24" s="104"/>
      <c r="CQ24" s="59">
        <f t="shared" si="17"/>
        <v>6731.9627982000002</v>
      </c>
      <c r="CR24" s="105">
        <f t="shared" si="24"/>
        <v>2082.9700000000003</v>
      </c>
      <c r="CS24" s="105">
        <f t="shared" si="18"/>
        <v>4648.9927981999999</v>
      </c>
      <c r="CT24" s="105">
        <f t="shared" si="19"/>
        <v>4640</v>
      </c>
      <c r="CU24" s="136">
        <f t="shared" si="20"/>
        <v>101.45058679999997</v>
      </c>
      <c r="CW24" s="107">
        <f t="shared" si="21"/>
        <v>6228.4462113999998</v>
      </c>
      <c r="CY24" s="182">
        <f t="shared" si="22"/>
        <v>6826.0233849999995</v>
      </c>
    </row>
    <row r="25" spans="2:103" ht="23.25" x14ac:dyDescent="0.35">
      <c r="B25">
        <v>1579.5233000000001</v>
      </c>
      <c r="C25">
        <v>24</v>
      </c>
      <c r="D25" s="33" t="s">
        <v>102</v>
      </c>
      <c r="E25" s="28">
        <v>607.16</v>
      </c>
      <c r="F25" s="29"/>
      <c r="G25" s="27"/>
      <c r="H25" s="27"/>
      <c r="I25" s="27"/>
      <c r="J25" s="27"/>
      <c r="K25" s="25">
        <f t="shared" si="4"/>
        <v>1690.0899310000002</v>
      </c>
      <c r="L25" s="27"/>
      <c r="M25" s="31"/>
      <c r="N25" s="27"/>
      <c r="O25" s="27"/>
      <c r="P25" s="22">
        <f t="shared" si="5"/>
        <v>253.51348965000003</v>
      </c>
      <c r="Q25" s="22">
        <v>141.49</v>
      </c>
      <c r="R25" s="27"/>
      <c r="S25" s="30"/>
      <c r="T25" s="30"/>
      <c r="U25" s="30">
        <v>73.3</v>
      </c>
      <c r="V25" s="30">
        <v>81.83</v>
      </c>
      <c r="W25" s="27">
        <v>97.7</v>
      </c>
      <c r="X25" s="27">
        <v>41.38</v>
      </c>
      <c r="Y25" s="27">
        <v>73.8095</v>
      </c>
      <c r="Z25" s="22">
        <f t="shared" si="6"/>
        <v>94.771398000000005</v>
      </c>
      <c r="AA25" s="27">
        <v>200</v>
      </c>
      <c r="AB25" s="30">
        <v>10</v>
      </c>
      <c r="AC25" s="27"/>
      <c r="AD25" s="27"/>
      <c r="AE25" s="22">
        <v>10</v>
      </c>
      <c r="AF25" s="27"/>
      <c r="AG25" s="27"/>
      <c r="AH25" s="27"/>
      <c r="AI25" s="27"/>
      <c r="AJ25" s="27">
        <f t="shared" si="23"/>
        <v>2767.8843186500003</v>
      </c>
      <c r="AK25" s="16"/>
      <c r="AL25" s="16"/>
      <c r="AM25" s="16"/>
      <c r="AN25" s="16"/>
      <c r="AO25" s="16"/>
      <c r="AP25" s="16"/>
      <c r="AQ25" s="16"/>
      <c r="AR25" s="16"/>
      <c r="AS25" s="15">
        <v>18</v>
      </c>
      <c r="AT25" s="15">
        <v>18</v>
      </c>
      <c r="AU25" s="20">
        <v>561</v>
      </c>
      <c r="AV25" s="20"/>
      <c r="AW25" s="21">
        <v>97.333333333333329</v>
      </c>
      <c r="AX25" s="21"/>
      <c r="AY25" s="21">
        <v>2.73</v>
      </c>
      <c r="AZ25" s="21">
        <v>0.5</v>
      </c>
      <c r="BA25" s="21">
        <v>3</v>
      </c>
      <c r="BB25" s="21"/>
      <c r="BC25" s="21">
        <v>0</v>
      </c>
      <c r="BD25" s="21"/>
      <c r="BE25" s="21"/>
      <c r="BF25" s="18" t="str">
        <f t="shared" si="7"/>
        <v>0</v>
      </c>
      <c r="BG25" s="18" t="str">
        <f t="shared" si="7"/>
        <v>0</v>
      </c>
      <c r="BH25" s="21"/>
      <c r="BI25" s="21"/>
      <c r="BJ25" s="21"/>
      <c r="BK25" s="21"/>
      <c r="BL25" s="21"/>
      <c r="BM25" s="21"/>
      <c r="BN25" s="21"/>
      <c r="BO25" s="21">
        <v>1.19</v>
      </c>
      <c r="BP25" s="21">
        <v>3</v>
      </c>
      <c r="BQ25" s="21"/>
      <c r="BR25" s="19">
        <f t="shared" si="8"/>
        <v>668.75333333333344</v>
      </c>
      <c r="BS25" s="35">
        <f t="shared" si="9"/>
        <v>2099.1309853166667</v>
      </c>
      <c r="BT25" s="39">
        <f t="shared" si="0"/>
        <v>2028.1079172000002</v>
      </c>
      <c r="BU25" s="38"/>
      <c r="BV25" s="38">
        <v>3</v>
      </c>
      <c r="BW25" s="37" t="str">
        <f t="shared" si="10"/>
        <v>0</v>
      </c>
      <c r="BX25" s="39">
        <f t="shared" si="11"/>
        <v>0</v>
      </c>
      <c r="BY25" s="39"/>
      <c r="BZ25" s="39">
        <f t="shared" si="1"/>
        <v>0</v>
      </c>
      <c r="CA25" s="39"/>
      <c r="CB25" s="39"/>
      <c r="CC25" s="34">
        <f t="shared" si="2"/>
        <v>2028.1079172000002</v>
      </c>
      <c r="CD25" s="34">
        <f t="shared" si="12"/>
        <v>1014.0539586000001</v>
      </c>
      <c r="CE25" s="34">
        <f t="shared" si="13"/>
        <v>1014.0539586000001</v>
      </c>
      <c r="CF25" s="34" t="s">
        <v>157</v>
      </c>
      <c r="CG25" s="34">
        <f t="shared" si="3"/>
        <v>4127.2389025166667</v>
      </c>
      <c r="CH25" s="43">
        <v>1690.0899310000002</v>
      </c>
      <c r="CI25" s="133">
        <f t="shared" si="14"/>
        <v>169.00899310000003</v>
      </c>
      <c r="CJ25" s="133">
        <f t="shared" si="15"/>
        <v>1521.0809379000002</v>
      </c>
      <c r="CK25" s="44"/>
      <c r="CL25" s="44"/>
      <c r="CM25" s="40">
        <f t="shared" si="16"/>
        <v>5817.3288335166671</v>
      </c>
      <c r="CN25" s="1"/>
      <c r="CQ25" s="59">
        <f t="shared" si="17"/>
        <v>6071.7621668500005</v>
      </c>
      <c r="CR25" s="59">
        <f t="shared" si="24"/>
        <v>1925.08</v>
      </c>
      <c r="CS25" s="59">
        <f t="shared" si="18"/>
        <v>4146.6821668500006</v>
      </c>
      <c r="CT25" s="59">
        <f t="shared" si="19"/>
        <v>4140</v>
      </c>
      <c r="CU25" s="136">
        <f t="shared" si="20"/>
        <v>45.741006899999974</v>
      </c>
      <c r="CW25" s="63">
        <f t="shared" si="21"/>
        <v>5771.5878266166674</v>
      </c>
      <c r="CY25" s="182">
        <f t="shared" si="22"/>
        <v>6175.5831737500002</v>
      </c>
    </row>
    <row r="26" spans="2:103" ht="23.25" x14ac:dyDescent="0.35">
      <c r="B26">
        <v>1524.3326999999999</v>
      </c>
      <c r="C26">
        <v>25</v>
      </c>
      <c r="D26" s="33" t="s">
        <v>103</v>
      </c>
      <c r="E26" s="28">
        <v>587.47</v>
      </c>
      <c r="F26" s="29"/>
      <c r="G26" s="27"/>
      <c r="H26" s="27"/>
      <c r="I26" s="27"/>
      <c r="J26" s="27"/>
      <c r="K26" s="25">
        <f t="shared" si="4"/>
        <v>1631.035989</v>
      </c>
      <c r="L26" s="27"/>
      <c r="M26" s="31"/>
      <c r="N26" s="27"/>
      <c r="O26" s="27"/>
      <c r="P26" s="22">
        <f t="shared" si="5"/>
        <v>244.65539834999998</v>
      </c>
      <c r="Q26" s="22">
        <v>141.49</v>
      </c>
      <c r="R26" s="27"/>
      <c r="S26" s="30"/>
      <c r="T26" s="30"/>
      <c r="U26" s="30">
        <v>70.760000000000005</v>
      </c>
      <c r="V26" s="30">
        <v>78.989999999999995</v>
      </c>
      <c r="W26" s="27">
        <v>94.28</v>
      </c>
      <c r="X26" s="27">
        <v>39.94</v>
      </c>
      <c r="Y26" s="27">
        <v>71.230499999999992</v>
      </c>
      <c r="Z26" s="22">
        <f t="shared" si="6"/>
        <v>91.45996199999999</v>
      </c>
      <c r="AA26" s="27">
        <v>200</v>
      </c>
      <c r="AB26" s="30">
        <v>10</v>
      </c>
      <c r="AC26" s="27"/>
      <c r="AD26" s="27"/>
      <c r="AE26" s="22">
        <v>10</v>
      </c>
      <c r="AF26" s="27"/>
      <c r="AG26" s="27"/>
      <c r="AH26" s="27"/>
      <c r="AI26" s="27"/>
      <c r="AJ26" s="27">
        <f t="shared" si="23"/>
        <v>2683.8418493500003</v>
      </c>
      <c r="AK26" s="16"/>
      <c r="AL26" s="16"/>
      <c r="AM26" s="16"/>
      <c r="AN26" s="16"/>
      <c r="AO26" s="16"/>
      <c r="AP26" s="16"/>
      <c r="AQ26" s="16"/>
      <c r="AR26" s="16"/>
      <c r="AS26" s="15">
        <v>2</v>
      </c>
      <c r="AT26" s="15">
        <v>2</v>
      </c>
      <c r="AU26" s="20">
        <v>550</v>
      </c>
      <c r="AV26" s="20"/>
      <c r="AW26" s="21">
        <v>78.5</v>
      </c>
      <c r="AX26" s="21"/>
      <c r="AY26" s="21"/>
      <c r="AZ26" s="21">
        <v>0.5</v>
      </c>
      <c r="BA26" s="21">
        <v>3</v>
      </c>
      <c r="BB26" s="21"/>
      <c r="BC26" s="21">
        <v>0</v>
      </c>
      <c r="BD26" s="21"/>
      <c r="BE26" s="21"/>
      <c r="BF26" s="18">
        <f t="shared" si="7"/>
        <v>217.47146519999998</v>
      </c>
      <c r="BG26" s="18">
        <f t="shared" si="7"/>
        <v>125.7688888888889</v>
      </c>
      <c r="BH26" s="21"/>
      <c r="BI26" s="21"/>
      <c r="BJ26" s="21"/>
      <c r="BK26" s="21"/>
      <c r="BL26" s="21"/>
      <c r="BM26" s="21"/>
      <c r="BN26" s="21"/>
      <c r="BO26" s="21">
        <v>1.1499999999999999</v>
      </c>
      <c r="BP26" s="21">
        <v>3</v>
      </c>
      <c r="BQ26" s="21"/>
      <c r="BR26" s="19">
        <f t="shared" si="8"/>
        <v>979.3903540888889</v>
      </c>
      <c r="BS26" s="35">
        <f t="shared" si="9"/>
        <v>1704.4514952611114</v>
      </c>
      <c r="BT26" s="39">
        <f t="shared" si="0"/>
        <v>1957.2431867999999</v>
      </c>
      <c r="BU26" s="38"/>
      <c r="BV26" s="38">
        <v>3</v>
      </c>
      <c r="BW26" s="37" t="str">
        <f t="shared" si="10"/>
        <v>0</v>
      </c>
      <c r="BX26" s="39">
        <f t="shared" si="11"/>
        <v>0</v>
      </c>
      <c r="BY26" s="39"/>
      <c r="BZ26" s="39">
        <f t="shared" si="1"/>
        <v>0</v>
      </c>
      <c r="CA26" s="39"/>
      <c r="CB26" s="39"/>
      <c r="CC26" s="34">
        <f t="shared" si="2"/>
        <v>1957.2431867999999</v>
      </c>
      <c r="CD26" s="34">
        <f t="shared" si="12"/>
        <v>978.62159339999994</v>
      </c>
      <c r="CE26" s="34">
        <f t="shared" si="13"/>
        <v>978.62159339999994</v>
      </c>
      <c r="CF26" s="34" t="s">
        <v>157</v>
      </c>
      <c r="CG26" s="34">
        <f t="shared" si="3"/>
        <v>3661.6946820611111</v>
      </c>
      <c r="CH26" s="43">
        <v>1631.035989</v>
      </c>
      <c r="CI26" s="133">
        <f t="shared" si="14"/>
        <v>163.10359890000001</v>
      </c>
      <c r="CJ26" s="133">
        <f t="shared" si="15"/>
        <v>1467.9323901</v>
      </c>
      <c r="CK26" s="44"/>
      <c r="CL26" s="44"/>
      <c r="CM26" s="40">
        <f t="shared" si="16"/>
        <v>5292.730671061111</v>
      </c>
      <c r="CN26" s="1"/>
      <c r="CQ26" s="59">
        <f t="shared" si="17"/>
        <v>5866.6010251499993</v>
      </c>
      <c r="CR26" s="59">
        <f t="shared" si="24"/>
        <v>2109.0914652000001</v>
      </c>
      <c r="CS26" s="59">
        <f t="shared" si="18"/>
        <v>3757.5095599499991</v>
      </c>
      <c r="CT26" s="59">
        <f t="shared" si="19"/>
        <v>3750</v>
      </c>
      <c r="CU26" s="136">
        <f t="shared" si="20"/>
        <v>-6.8535989000000086</v>
      </c>
      <c r="CW26" s="63">
        <f t="shared" si="21"/>
        <v>5299.5842699611112</v>
      </c>
      <c r="CY26" s="182">
        <f t="shared" si="22"/>
        <v>5967.5274262499997</v>
      </c>
    </row>
    <row r="27" spans="2:103" s="11" customFormat="1" ht="23.25" x14ac:dyDescent="0.35">
      <c r="B27" s="11">
        <v>1599.0080000000003</v>
      </c>
      <c r="C27" s="11">
        <v>26</v>
      </c>
      <c r="D27" s="86" t="s">
        <v>104</v>
      </c>
      <c r="E27" s="87">
        <v>615.34</v>
      </c>
      <c r="F27" s="88"/>
      <c r="G27" s="89"/>
      <c r="H27" s="89"/>
      <c r="I27" s="89"/>
      <c r="J27" s="89"/>
      <c r="K27" s="90">
        <f t="shared" si="4"/>
        <v>1710.9385600000003</v>
      </c>
      <c r="L27" s="89"/>
      <c r="M27" s="91"/>
      <c r="N27" s="89"/>
      <c r="O27" s="89"/>
      <c r="P27" s="92">
        <f t="shared" si="5"/>
        <v>256.64078400000005</v>
      </c>
      <c r="Q27" s="92">
        <v>141.49</v>
      </c>
      <c r="R27" s="89"/>
      <c r="S27" s="93"/>
      <c r="T27" s="93"/>
      <c r="U27" s="93">
        <v>70.760000000000005</v>
      </c>
      <c r="V27" s="93">
        <v>78.989999999999995</v>
      </c>
      <c r="W27" s="89">
        <v>98.94</v>
      </c>
      <c r="X27" s="89">
        <v>41.89</v>
      </c>
      <c r="Y27" s="89">
        <v>74.720000000000013</v>
      </c>
      <c r="Z27" s="92">
        <f t="shared" si="6"/>
        <v>95.940480000000008</v>
      </c>
      <c r="AA27" s="89">
        <v>190</v>
      </c>
      <c r="AB27" s="93">
        <v>10</v>
      </c>
      <c r="AC27" s="89"/>
      <c r="AD27" s="89"/>
      <c r="AE27" s="92">
        <v>10</v>
      </c>
      <c r="AF27" s="89"/>
      <c r="AG27" s="89"/>
      <c r="AH27" s="89"/>
      <c r="AI27" s="89"/>
      <c r="AJ27" s="89">
        <f t="shared" si="23"/>
        <v>2780.3098240000004</v>
      </c>
      <c r="AK27" s="94"/>
      <c r="AL27" s="94"/>
      <c r="AM27" s="94"/>
      <c r="AN27" s="94"/>
      <c r="AO27" s="94"/>
      <c r="AP27" s="94"/>
      <c r="AQ27" s="94"/>
      <c r="AR27" s="94"/>
      <c r="AS27" s="95">
        <v>18</v>
      </c>
      <c r="AT27" s="95">
        <v>18</v>
      </c>
      <c r="AU27" s="96">
        <v>572</v>
      </c>
      <c r="AV27" s="96"/>
      <c r="AW27" s="97">
        <v>107.16666666666667</v>
      </c>
      <c r="AX27" s="97"/>
      <c r="AY27" s="97"/>
      <c r="AZ27" s="97">
        <v>0.5</v>
      </c>
      <c r="BA27" s="97">
        <v>3</v>
      </c>
      <c r="BB27" s="97"/>
      <c r="BC27" s="97">
        <v>0</v>
      </c>
      <c r="BD27" s="97"/>
      <c r="BE27" s="97"/>
      <c r="BF27" s="98" t="str">
        <f t="shared" si="7"/>
        <v>0</v>
      </c>
      <c r="BG27" s="98" t="str">
        <f t="shared" si="7"/>
        <v>0</v>
      </c>
      <c r="BH27" s="97"/>
      <c r="BI27" s="97"/>
      <c r="BJ27" s="97"/>
      <c r="BK27" s="97"/>
      <c r="BL27" s="97"/>
      <c r="BM27" s="97"/>
      <c r="BN27" s="97"/>
      <c r="BO27" s="97"/>
      <c r="BP27" s="97"/>
      <c r="BQ27" s="97"/>
      <c r="BR27" s="99">
        <f t="shared" si="8"/>
        <v>682.66666666666663</v>
      </c>
      <c r="BS27" s="100">
        <f t="shared" si="9"/>
        <v>2097.6431573333339</v>
      </c>
      <c r="BT27" s="101">
        <f t="shared" si="0"/>
        <v>2053.1262720000004</v>
      </c>
      <c r="BU27" s="89"/>
      <c r="BV27" s="89">
        <v>3</v>
      </c>
      <c r="BW27" s="102" t="str">
        <f t="shared" si="10"/>
        <v>0</v>
      </c>
      <c r="BX27" s="101">
        <f t="shared" si="11"/>
        <v>0</v>
      </c>
      <c r="BY27" s="101"/>
      <c r="BZ27" s="101">
        <f t="shared" si="1"/>
        <v>0</v>
      </c>
      <c r="CA27" s="101"/>
      <c r="CB27" s="101"/>
      <c r="CC27" s="101">
        <f t="shared" si="2"/>
        <v>2053.1262720000004</v>
      </c>
      <c r="CD27" s="101">
        <f t="shared" si="12"/>
        <v>1026.5631360000002</v>
      </c>
      <c r="CE27" s="34">
        <f t="shared" si="13"/>
        <v>1026.5631360000002</v>
      </c>
      <c r="CF27" s="101" t="s">
        <v>157</v>
      </c>
      <c r="CG27" s="101">
        <f t="shared" si="3"/>
        <v>4150.7694293333343</v>
      </c>
      <c r="CH27" s="100">
        <v>1710.9385600000003</v>
      </c>
      <c r="CI27" s="133">
        <f t="shared" si="14"/>
        <v>171.09385600000005</v>
      </c>
      <c r="CJ27" s="133">
        <f t="shared" si="15"/>
        <v>1539.8447040000003</v>
      </c>
      <c r="CK27" s="103"/>
      <c r="CL27" s="103"/>
      <c r="CM27" s="103">
        <f t="shared" si="16"/>
        <v>5861.7079893333348</v>
      </c>
      <c r="CN27" s="104"/>
      <c r="CQ27" s="59">
        <f t="shared" si="17"/>
        <v>6134.1946560000015</v>
      </c>
      <c r="CR27" s="105">
        <f t="shared" si="24"/>
        <v>1937.3400000000001</v>
      </c>
      <c r="CS27" s="105">
        <f t="shared" si="18"/>
        <v>4196.8546560000013</v>
      </c>
      <c r="CT27" s="105">
        <f t="shared" si="19"/>
        <v>4190</v>
      </c>
      <c r="CU27" s="136">
        <f t="shared" si="20"/>
        <v>51.156143999999955</v>
      </c>
      <c r="CW27" s="107">
        <f t="shared" si="21"/>
        <v>5810.5518453333352</v>
      </c>
      <c r="CY27" s="182">
        <f t="shared" si="22"/>
        <v>6231.7908000000007</v>
      </c>
    </row>
    <row r="28" spans="2:103" ht="23.25" x14ac:dyDescent="0.35">
      <c r="B28">
        <v>1210.384</v>
      </c>
      <c r="C28">
        <v>27</v>
      </c>
      <c r="D28" s="33" t="s">
        <v>80</v>
      </c>
      <c r="E28" s="28">
        <v>477.64</v>
      </c>
      <c r="F28" s="29"/>
      <c r="G28" s="27"/>
      <c r="H28" s="27"/>
      <c r="I28" s="27"/>
      <c r="J28" s="27"/>
      <c r="K28" s="25">
        <f t="shared" si="4"/>
        <v>1295.1108800000002</v>
      </c>
      <c r="L28" s="27"/>
      <c r="M28" s="31"/>
      <c r="N28" s="27"/>
      <c r="O28" s="27"/>
      <c r="P28" s="22">
        <f t="shared" si="5"/>
        <v>194.26663200000002</v>
      </c>
      <c r="Q28" s="22">
        <v>141.49</v>
      </c>
      <c r="R28" s="27"/>
      <c r="S28" s="30"/>
      <c r="T28" s="30"/>
      <c r="U28" s="30">
        <v>52.68</v>
      </c>
      <c r="V28" s="30">
        <v>58.73</v>
      </c>
      <c r="W28" s="27">
        <v>75.069999999999993</v>
      </c>
      <c r="X28" s="27">
        <v>31.71</v>
      </c>
      <c r="Y28" s="27">
        <v>56.56</v>
      </c>
      <c r="Z28" s="22">
        <f t="shared" si="6"/>
        <v>72.623040000000003</v>
      </c>
      <c r="AA28" s="27">
        <v>200</v>
      </c>
      <c r="AB28" s="30">
        <v>10</v>
      </c>
      <c r="AC28" s="27"/>
      <c r="AD28" s="27"/>
      <c r="AE28" s="22">
        <v>10</v>
      </c>
      <c r="AF28" s="27"/>
      <c r="AG28" s="27"/>
      <c r="AH28" s="27"/>
      <c r="AI28" s="27"/>
      <c r="AJ28" s="27">
        <f t="shared" si="23"/>
        <v>2198.2405520000002</v>
      </c>
      <c r="AK28" s="16"/>
      <c r="AL28" s="16"/>
      <c r="AM28" s="16"/>
      <c r="AN28" s="16"/>
      <c r="AO28" s="16"/>
      <c r="AP28" s="16"/>
      <c r="AQ28" s="16"/>
      <c r="AR28" s="16"/>
      <c r="AS28" s="15">
        <v>18</v>
      </c>
      <c r="AT28" s="15">
        <v>18</v>
      </c>
      <c r="AU28" s="20">
        <v>440</v>
      </c>
      <c r="AV28" s="20"/>
      <c r="AW28" s="21">
        <v>32.958333333333336</v>
      </c>
      <c r="AX28" s="21"/>
      <c r="AY28" s="21"/>
      <c r="AZ28" s="21">
        <v>0.5</v>
      </c>
      <c r="BA28" s="21">
        <v>3</v>
      </c>
      <c r="BB28" s="21"/>
      <c r="BC28" s="21">
        <v>0</v>
      </c>
      <c r="BD28" s="21"/>
      <c r="BE28" s="21"/>
      <c r="BF28" s="18" t="str">
        <f t="shared" si="7"/>
        <v>0</v>
      </c>
      <c r="BG28" s="18" t="str">
        <f t="shared" si="7"/>
        <v>0</v>
      </c>
      <c r="BH28" s="21"/>
      <c r="BI28" s="21"/>
      <c r="BJ28" s="21"/>
      <c r="BK28" s="21"/>
      <c r="BL28" s="21"/>
      <c r="BM28" s="21"/>
      <c r="BN28" s="21"/>
      <c r="BO28" s="21">
        <v>0.93</v>
      </c>
      <c r="BP28" s="21">
        <v>3</v>
      </c>
      <c r="BQ28" s="21"/>
      <c r="BR28" s="19">
        <f t="shared" si="8"/>
        <v>480.38833333333332</v>
      </c>
      <c r="BS28" s="35">
        <f t="shared" si="9"/>
        <v>1717.8522186666669</v>
      </c>
      <c r="BT28" s="39">
        <f t="shared" si="0"/>
        <v>1554.1330560000001</v>
      </c>
      <c r="BU28" s="38"/>
      <c r="BV28" s="38">
        <v>3</v>
      </c>
      <c r="BW28" s="37" t="str">
        <f t="shared" si="10"/>
        <v>0</v>
      </c>
      <c r="BX28" s="39">
        <f t="shared" si="11"/>
        <v>0</v>
      </c>
      <c r="BY28" s="39"/>
      <c r="BZ28" s="39">
        <f t="shared" si="1"/>
        <v>0</v>
      </c>
      <c r="CA28" s="39"/>
      <c r="CB28" s="39"/>
      <c r="CC28" s="34">
        <f t="shared" si="2"/>
        <v>1554.1330560000001</v>
      </c>
      <c r="CD28" s="34">
        <f t="shared" si="12"/>
        <v>777.06652800000006</v>
      </c>
      <c r="CE28" s="34">
        <f t="shared" si="13"/>
        <v>777.06652800000006</v>
      </c>
      <c r="CF28" s="34" t="s">
        <v>157</v>
      </c>
      <c r="CG28" s="34">
        <f t="shared" si="3"/>
        <v>3271.985274666667</v>
      </c>
      <c r="CH28" s="43">
        <v>1295.1108800000002</v>
      </c>
      <c r="CI28" s="133">
        <f t="shared" si="14"/>
        <v>0</v>
      </c>
      <c r="CJ28" s="133">
        <f t="shared" si="15"/>
        <v>1295.1108800000002</v>
      </c>
      <c r="CK28" s="44"/>
      <c r="CL28" s="44"/>
      <c r="CM28" s="40">
        <f t="shared" si="16"/>
        <v>4567.0961546666676</v>
      </c>
      <c r="CN28" s="1"/>
      <c r="CQ28" s="59">
        <f t="shared" si="17"/>
        <v>4699.5144880000007</v>
      </c>
      <c r="CR28" s="59">
        <f t="shared" si="24"/>
        <v>1671.57</v>
      </c>
      <c r="CS28" s="59">
        <f t="shared" si="18"/>
        <v>3027.944488000001</v>
      </c>
      <c r="CT28" s="59">
        <f t="shared" si="19"/>
        <v>3020</v>
      </c>
      <c r="CU28" s="136">
        <f t="shared" si="20"/>
        <v>83.25</v>
      </c>
      <c r="CW28" s="63">
        <f t="shared" si="21"/>
        <v>4483.8461546666676</v>
      </c>
      <c r="CY28" s="182">
        <f t="shared" si="22"/>
        <v>4905.9944880000003</v>
      </c>
    </row>
    <row r="29" spans="2:103" ht="23.25" x14ac:dyDescent="0.35">
      <c r="B29">
        <v>1156.7556</v>
      </c>
      <c r="C29">
        <v>28</v>
      </c>
      <c r="D29" s="33" t="s">
        <v>105</v>
      </c>
      <c r="E29" s="28">
        <v>467.95</v>
      </c>
      <c r="F29" s="29"/>
      <c r="G29" s="27"/>
      <c r="H29" s="27"/>
      <c r="I29" s="27"/>
      <c r="J29" s="27"/>
      <c r="K29" s="25">
        <f t="shared" si="4"/>
        <v>1237.728492</v>
      </c>
      <c r="L29" s="27"/>
      <c r="M29" s="31"/>
      <c r="N29" s="27"/>
      <c r="O29" s="27"/>
      <c r="P29" s="22">
        <f t="shared" si="5"/>
        <v>185.65927379999999</v>
      </c>
      <c r="Q29" s="22">
        <v>141.49</v>
      </c>
      <c r="R29" s="27"/>
      <c r="S29" s="30"/>
      <c r="T29" s="30"/>
      <c r="U29" s="30">
        <v>50.38</v>
      </c>
      <c r="V29" s="30">
        <v>56.28</v>
      </c>
      <c r="W29" s="27">
        <v>71.790000000000006</v>
      </c>
      <c r="X29" s="27">
        <v>30.31</v>
      </c>
      <c r="Y29" s="27">
        <v>54.054000000000002</v>
      </c>
      <c r="Z29" s="22">
        <f t="shared" si="6"/>
        <v>69.405335999999991</v>
      </c>
      <c r="AA29" s="27">
        <v>200</v>
      </c>
      <c r="AB29" s="30">
        <v>6</v>
      </c>
      <c r="AC29" s="27"/>
      <c r="AD29" s="27"/>
      <c r="AE29" s="22">
        <v>10</v>
      </c>
      <c r="AF29" s="27"/>
      <c r="AG29" s="27"/>
      <c r="AH29" s="27"/>
      <c r="AI29" s="27"/>
      <c r="AJ29" s="27">
        <f t="shared" si="23"/>
        <v>2113.0971018</v>
      </c>
      <c r="AK29" s="16"/>
      <c r="AL29" s="16"/>
      <c r="AM29" s="16"/>
      <c r="AN29" s="16"/>
      <c r="AO29" s="16"/>
      <c r="AP29" s="16"/>
      <c r="AQ29" s="16"/>
      <c r="AR29" s="16"/>
      <c r="AS29" s="15">
        <v>16</v>
      </c>
      <c r="AT29" s="15">
        <v>16</v>
      </c>
      <c r="AU29" s="20">
        <v>407</v>
      </c>
      <c r="AV29" s="20"/>
      <c r="AW29" s="21">
        <v>21.416666666666668</v>
      </c>
      <c r="AX29" s="21"/>
      <c r="AY29" s="21"/>
      <c r="AZ29" s="21">
        <v>0.5</v>
      </c>
      <c r="BA29" s="21">
        <v>3</v>
      </c>
      <c r="BB29" s="21"/>
      <c r="BC29" s="21">
        <v>0</v>
      </c>
      <c r="BD29" s="21"/>
      <c r="BE29" s="21"/>
      <c r="BF29" s="18">
        <f t="shared" si="7"/>
        <v>20.628808199999998</v>
      </c>
      <c r="BG29" s="18">
        <f t="shared" si="7"/>
        <v>15.721111111111112</v>
      </c>
      <c r="BH29" s="21"/>
      <c r="BI29" s="21"/>
      <c r="BJ29" s="21"/>
      <c r="BK29" s="21"/>
      <c r="BL29" s="21"/>
      <c r="BM29" s="21"/>
      <c r="BN29" s="21"/>
      <c r="BO29" s="21">
        <v>0.89</v>
      </c>
      <c r="BP29" s="21">
        <v>3</v>
      </c>
      <c r="BQ29" s="21"/>
      <c r="BR29" s="19">
        <f t="shared" si="8"/>
        <v>472.15658597777775</v>
      </c>
      <c r="BS29" s="35">
        <f t="shared" si="9"/>
        <v>1640.9405158222223</v>
      </c>
      <c r="BT29" s="39">
        <f t="shared" si="0"/>
        <v>1485.2741904</v>
      </c>
      <c r="BU29" s="38"/>
      <c r="BV29" s="38">
        <v>3</v>
      </c>
      <c r="BW29" s="37" t="str">
        <f t="shared" si="10"/>
        <v>0</v>
      </c>
      <c r="BX29" s="39">
        <f t="shared" si="11"/>
        <v>0</v>
      </c>
      <c r="BY29" s="39">
        <v>0.3</v>
      </c>
      <c r="BZ29" s="39">
        <f>BT29*BY29</f>
        <v>445.58225711999995</v>
      </c>
      <c r="CA29" s="39"/>
      <c r="CB29" s="39">
        <v>7.86</v>
      </c>
      <c r="CC29" s="34">
        <f>BT29-BU29-BX29-BZ29-CA29-CB29</f>
        <v>1031.8319332800002</v>
      </c>
      <c r="CD29" s="34">
        <f t="shared" si="12"/>
        <v>515.91596664000008</v>
      </c>
      <c r="CE29" s="34">
        <f t="shared" si="13"/>
        <v>515.91596664000008</v>
      </c>
      <c r="CF29" s="34" t="s">
        <v>157</v>
      </c>
      <c r="CG29" s="34">
        <f t="shared" si="3"/>
        <v>2672.7724491022227</v>
      </c>
      <c r="CH29" s="43">
        <v>1237.728492</v>
      </c>
      <c r="CI29" s="133">
        <f t="shared" si="14"/>
        <v>0</v>
      </c>
      <c r="CJ29" s="133">
        <f t="shared" si="15"/>
        <v>1237.728492</v>
      </c>
      <c r="CK29" s="44"/>
      <c r="CL29" s="44"/>
      <c r="CM29" s="40">
        <f t="shared" si="16"/>
        <v>3910.5009411022229</v>
      </c>
      <c r="CN29" s="1"/>
      <c r="CQ29" s="59">
        <f t="shared" si="17"/>
        <v>4046.7175270799999</v>
      </c>
      <c r="CR29" s="59">
        <f t="shared" si="24"/>
        <v>1649.4688082</v>
      </c>
      <c r="CS29" s="59">
        <f t="shared" si="18"/>
        <v>2397.2487188799996</v>
      </c>
      <c r="CT29" s="59">
        <f t="shared" si="19"/>
        <v>2390</v>
      </c>
      <c r="CU29" s="136">
        <f t="shared" si="20"/>
        <v>28.5</v>
      </c>
      <c r="CW29" s="63">
        <f t="shared" si="21"/>
        <v>3882.0009411022229</v>
      </c>
      <c r="CY29" s="182">
        <f t="shared" si="22"/>
        <v>4241.1675270800006</v>
      </c>
    </row>
    <row r="30" spans="2:103" ht="23.25" x14ac:dyDescent="0.35">
      <c r="B30">
        <v>1140.7163</v>
      </c>
      <c r="C30">
        <v>29</v>
      </c>
      <c r="D30" s="33" t="s">
        <v>106</v>
      </c>
      <c r="E30" s="28">
        <v>457.64</v>
      </c>
      <c r="F30" s="29"/>
      <c r="G30" s="27"/>
      <c r="H30" s="27"/>
      <c r="I30" s="27"/>
      <c r="J30" s="27"/>
      <c r="K30" s="25">
        <f t="shared" si="4"/>
        <v>1220.5664410000002</v>
      </c>
      <c r="L30" s="27"/>
      <c r="M30" s="31"/>
      <c r="N30" s="27"/>
      <c r="O30" s="27"/>
      <c r="P30" s="22">
        <f t="shared" si="5"/>
        <v>183.08496615000001</v>
      </c>
      <c r="Q30" s="22">
        <v>141.49</v>
      </c>
      <c r="R30" s="27"/>
      <c r="S30" s="30"/>
      <c r="T30" s="30"/>
      <c r="U30" s="30">
        <v>49.69</v>
      </c>
      <c r="V30" s="30">
        <v>55.38</v>
      </c>
      <c r="W30" s="27">
        <v>70.73</v>
      </c>
      <c r="X30" s="27">
        <v>29.89</v>
      </c>
      <c r="Y30" s="27">
        <v>53.304499999999997</v>
      </c>
      <c r="Z30" s="22">
        <f t="shared" si="6"/>
        <v>68.442977999999997</v>
      </c>
      <c r="AA30" s="27">
        <v>200</v>
      </c>
      <c r="AB30" s="30">
        <v>10</v>
      </c>
      <c r="AC30" s="27"/>
      <c r="AD30" s="27"/>
      <c r="AE30" s="22">
        <v>10</v>
      </c>
      <c r="AF30" s="27"/>
      <c r="AG30" s="27"/>
      <c r="AH30" s="27"/>
      <c r="AI30" s="27"/>
      <c r="AJ30" s="27">
        <f t="shared" si="23"/>
        <v>2092.5788851500001</v>
      </c>
      <c r="AK30" s="16"/>
      <c r="AL30" s="16"/>
      <c r="AM30" s="16"/>
      <c r="AN30" s="16"/>
      <c r="AO30" s="16"/>
      <c r="AP30" s="16"/>
      <c r="AQ30" s="16"/>
      <c r="AR30" s="16"/>
      <c r="AS30" s="15">
        <v>18</v>
      </c>
      <c r="AT30" s="15">
        <v>18</v>
      </c>
      <c r="AU30" s="20">
        <v>418</v>
      </c>
      <c r="AV30" s="20"/>
      <c r="AW30" s="21">
        <v>25.708333333333332</v>
      </c>
      <c r="AX30" s="21"/>
      <c r="AY30" s="21"/>
      <c r="AZ30" s="21">
        <v>0.5</v>
      </c>
      <c r="BA30" s="21">
        <v>3</v>
      </c>
      <c r="BB30" s="21"/>
      <c r="BC30" s="21">
        <v>0</v>
      </c>
      <c r="BD30" s="21"/>
      <c r="BE30" s="21"/>
      <c r="BF30" s="18" t="str">
        <f t="shared" si="7"/>
        <v>0</v>
      </c>
      <c r="BG30" s="18" t="str">
        <f t="shared" si="7"/>
        <v>0</v>
      </c>
      <c r="BH30" s="21"/>
      <c r="BI30" s="21"/>
      <c r="BJ30" s="21"/>
      <c r="BK30" s="21"/>
      <c r="BL30" s="21"/>
      <c r="BM30" s="21"/>
      <c r="BN30" s="21"/>
      <c r="BO30" s="21">
        <v>0.88</v>
      </c>
      <c r="BP30" s="21">
        <v>3</v>
      </c>
      <c r="BQ30" s="21"/>
      <c r="BR30" s="19">
        <f t="shared" si="8"/>
        <v>451.08833333333331</v>
      </c>
      <c r="BS30" s="35">
        <f t="shared" si="9"/>
        <v>1641.4905518166668</v>
      </c>
      <c r="BT30" s="39">
        <f t="shared" si="0"/>
        <v>1464.6797292000001</v>
      </c>
      <c r="BU30" s="38"/>
      <c r="BV30" s="38">
        <v>3</v>
      </c>
      <c r="BW30" s="37" t="str">
        <f t="shared" si="10"/>
        <v>0</v>
      </c>
      <c r="BX30" s="39">
        <f t="shared" si="11"/>
        <v>0</v>
      </c>
      <c r="BY30" s="39"/>
      <c r="BZ30" s="39">
        <f t="shared" ref="BZ30:BZ45" si="25">BT30*BY30</f>
        <v>0</v>
      </c>
      <c r="CA30" s="39"/>
      <c r="CB30" s="39"/>
      <c r="CC30" s="34">
        <f t="shared" ref="CC30:CC33" si="26">BT30-BU30-BX30-BZ30-CA30-CB30</f>
        <v>1464.6797292000001</v>
      </c>
      <c r="CD30" s="34">
        <f t="shared" si="12"/>
        <v>732.33986460000006</v>
      </c>
      <c r="CE30" s="34">
        <f t="shared" si="13"/>
        <v>732.33986460000006</v>
      </c>
      <c r="CF30" s="34" t="s">
        <v>157</v>
      </c>
      <c r="CG30" s="34">
        <f t="shared" si="3"/>
        <v>3106.1702810166671</v>
      </c>
      <c r="CH30" s="43">
        <v>1220.5664410000002</v>
      </c>
      <c r="CI30" s="133">
        <f t="shared" si="14"/>
        <v>0</v>
      </c>
      <c r="CJ30" s="133">
        <f t="shared" si="15"/>
        <v>1220.5664410000002</v>
      </c>
      <c r="CK30" s="44"/>
      <c r="CL30" s="44"/>
      <c r="CM30" s="40">
        <f t="shared" si="16"/>
        <v>4326.736722016667</v>
      </c>
      <c r="CN30" s="1"/>
      <c r="CQ30" s="59">
        <f t="shared" si="17"/>
        <v>4440.5350553500002</v>
      </c>
      <c r="CR30" s="59">
        <f t="shared" si="24"/>
        <v>1629.52</v>
      </c>
      <c r="CS30" s="59">
        <f t="shared" si="18"/>
        <v>2811.0150553500002</v>
      </c>
      <c r="CT30" s="59">
        <f t="shared" si="19"/>
        <v>2810</v>
      </c>
      <c r="CU30" s="136">
        <f t="shared" si="20"/>
        <v>62.25</v>
      </c>
      <c r="CW30" s="63">
        <f t="shared" si="21"/>
        <v>4264.486722016667</v>
      </c>
      <c r="CY30" s="182">
        <f t="shared" si="22"/>
        <v>4636.3350553500004</v>
      </c>
    </row>
    <row r="31" spans="2:103" ht="23.25" x14ac:dyDescent="0.35">
      <c r="B31">
        <v>1012.1879000000001</v>
      </c>
      <c r="C31">
        <v>30</v>
      </c>
      <c r="D31" s="33" t="s">
        <v>107</v>
      </c>
      <c r="E31" s="28">
        <v>419.81</v>
      </c>
      <c r="F31" s="29"/>
      <c r="G31" s="27"/>
      <c r="H31" s="27"/>
      <c r="I31" s="27"/>
      <c r="J31" s="27"/>
      <c r="K31" s="25">
        <f t="shared" si="4"/>
        <v>1083.0410530000001</v>
      </c>
      <c r="L31" s="27"/>
      <c r="M31" s="31"/>
      <c r="N31" s="27"/>
      <c r="O31" s="27"/>
      <c r="P31" s="22">
        <f t="shared" si="5"/>
        <v>162.45615795000001</v>
      </c>
      <c r="Q31" s="22">
        <v>141.49</v>
      </c>
      <c r="R31" s="27"/>
      <c r="S31" s="30"/>
      <c r="T31" s="30"/>
      <c r="U31" s="30">
        <v>43.92</v>
      </c>
      <c r="V31" s="30">
        <v>48.88</v>
      </c>
      <c r="W31" s="27">
        <v>65</v>
      </c>
      <c r="X31" s="27">
        <v>26.52</v>
      </c>
      <c r="Y31" s="27">
        <v>47.298500000000004</v>
      </c>
      <c r="Z31" s="22">
        <f t="shared" si="6"/>
        <v>60.731274000000006</v>
      </c>
      <c r="AA31" s="27">
        <v>200</v>
      </c>
      <c r="AB31" s="30">
        <v>10</v>
      </c>
      <c r="AC31" s="27"/>
      <c r="AD31" s="27"/>
      <c r="AE31" s="22">
        <v>10</v>
      </c>
      <c r="AF31" s="27"/>
      <c r="AG31" s="27"/>
      <c r="AH31" s="27"/>
      <c r="AI31" s="27"/>
      <c r="AJ31" s="27">
        <f t="shared" si="23"/>
        <v>1899.3369849500004</v>
      </c>
      <c r="AK31" s="16"/>
      <c r="AL31" s="16"/>
      <c r="AM31" s="16"/>
      <c r="AN31" s="16"/>
      <c r="AO31" s="16"/>
      <c r="AP31" s="16"/>
      <c r="AQ31" s="16"/>
      <c r="AR31" s="16"/>
      <c r="AS31" s="15">
        <v>17</v>
      </c>
      <c r="AT31" s="15">
        <v>17</v>
      </c>
      <c r="AU31" s="20">
        <v>374</v>
      </c>
      <c r="AV31" s="20"/>
      <c r="AW31" s="21">
        <v>11.75</v>
      </c>
      <c r="AX31" s="21"/>
      <c r="AY31" s="21"/>
      <c r="AZ31" s="21">
        <v>0.5</v>
      </c>
      <c r="BA31" s="21">
        <v>3</v>
      </c>
      <c r="BB31" s="21"/>
      <c r="BC31" s="21">
        <v>0</v>
      </c>
      <c r="BD31" s="21"/>
      <c r="BE31" s="21"/>
      <c r="BF31" s="18">
        <f t="shared" si="7"/>
        <v>9.0253421083333336</v>
      </c>
      <c r="BG31" s="18">
        <f t="shared" si="7"/>
        <v>7.860555555555556</v>
      </c>
      <c r="BH31" s="21"/>
      <c r="BI31" s="21"/>
      <c r="BJ31" s="21"/>
      <c r="BK31" s="21"/>
      <c r="BL31" s="21"/>
      <c r="BM31" s="21"/>
      <c r="BN31" s="21"/>
      <c r="BO31" s="21">
        <v>0.8</v>
      </c>
      <c r="BP31" s="21">
        <v>3</v>
      </c>
      <c r="BQ31" s="21"/>
      <c r="BR31" s="19">
        <f t="shared" si="8"/>
        <v>409.93589766388891</v>
      </c>
      <c r="BS31" s="35">
        <f t="shared" si="9"/>
        <v>1489.4010872861115</v>
      </c>
      <c r="BT31" s="39">
        <f t="shared" si="0"/>
        <v>1299.6492636</v>
      </c>
      <c r="BU31" s="38"/>
      <c r="BV31" s="38">
        <v>3</v>
      </c>
      <c r="BW31" s="37" t="str">
        <f t="shared" si="10"/>
        <v>0</v>
      </c>
      <c r="BX31" s="39">
        <f t="shared" si="11"/>
        <v>0</v>
      </c>
      <c r="BY31" s="39"/>
      <c r="BZ31" s="39">
        <f t="shared" si="25"/>
        <v>0</v>
      </c>
      <c r="CA31" s="39"/>
      <c r="CB31" s="39"/>
      <c r="CC31" s="34">
        <f t="shared" si="26"/>
        <v>1299.6492636</v>
      </c>
      <c r="CD31" s="34">
        <f t="shared" si="12"/>
        <v>649.82463180000002</v>
      </c>
      <c r="CE31" s="34">
        <f t="shared" si="13"/>
        <v>649.82463180000002</v>
      </c>
      <c r="CF31" s="34" t="s">
        <v>157</v>
      </c>
      <c r="CG31" s="34">
        <f t="shared" si="3"/>
        <v>2789.0503508861116</v>
      </c>
      <c r="CH31" s="43">
        <v>1083.0410530000001</v>
      </c>
      <c r="CI31" s="133">
        <f t="shared" si="14"/>
        <v>0</v>
      </c>
      <c r="CJ31" s="133">
        <f t="shared" si="15"/>
        <v>1083.0410530000001</v>
      </c>
      <c r="CK31" s="44"/>
      <c r="CL31" s="44"/>
      <c r="CM31" s="40">
        <f t="shared" si="16"/>
        <v>3872.0914038861119</v>
      </c>
      <c r="CN31" s="1"/>
      <c r="CQ31" s="59">
        <f t="shared" si="17"/>
        <v>3962.7373015500007</v>
      </c>
      <c r="CR31" s="59">
        <f t="shared" si="24"/>
        <v>1556.6353421083331</v>
      </c>
      <c r="CS31" s="59">
        <f t="shared" si="18"/>
        <v>2406.1019594416675</v>
      </c>
      <c r="CT31" s="59">
        <f t="shared" si="19"/>
        <v>2400</v>
      </c>
      <c r="CU31" s="136">
        <f t="shared" si="20"/>
        <v>28.75</v>
      </c>
      <c r="CW31" s="63">
        <f t="shared" si="21"/>
        <v>3843.3414038861119</v>
      </c>
      <c r="CY31" s="182">
        <f t="shared" si="22"/>
        <v>4140.5373015500008</v>
      </c>
    </row>
    <row r="32" spans="2:103" ht="23.25" x14ac:dyDescent="0.35">
      <c r="D32" s="33"/>
      <c r="E32" s="28"/>
      <c r="F32" s="29"/>
      <c r="G32" s="27"/>
      <c r="H32" s="27"/>
      <c r="I32" s="27"/>
      <c r="J32" s="27"/>
      <c r="K32" s="25">
        <f t="shared" si="4"/>
        <v>0</v>
      </c>
      <c r="L32" s="27"/>
      <c r="M32" s="31"/>
      <c r="N32" s="27"/>
      <c r="O32" s="27"/>
      <c r="P32" s="22">
        <f t="shared" si="5"/>
        <v>0</v>
      </c>
      <c r="Q32" s="22"/>
      <c r="R32" s="27"/>
      <c r="S32" s="30"/>
      <c r="T32" s="30"/>
      <c r="U32" s="30"/>
      <c r="V32" s="30"/>
      <c r="W32" s="27"/>
      <c r="X32" s="27"/>
      <c r="Y32" s="27"/>
      <c r="Z32" s="22">
        <f t="shared" si="6"/>
        <v>0</v>
      </c>
      <c r="AA32" s="27"/>
      <c r="AB32" s="30"/>
      <c r="AC32" s="27"/>
      <c r="AD32" s="27"/>
      <c r="AE32" s="22"/>
      <c r="AF32" s="27"/>
      <c r="AG32" s="27"/>
      <c r="AH32" s="27"/>
      <c r="AI32" s="27"/>
      <c r="AJ32" s="27">
        <f t="shared" si="23"/>
        <v>0</v>
      </c>
      <c r="AK32" s="16"/>
      <c r="AL32" s="16"/>
      <c r="AM32" s="16"/>
      <c r="AN32" s="16"/>
      <c r="AO32" s="16"/>
      <c r="AP32" s="16"/>
      <c r="AQ32" s="16"/>
      <c r="AR32" s="16"/>
      <c r="AS32" s="15">
        <v>18</v>
      </c>
      <c r="AT32" s="15">
        <v>18</v>
      </c>
      <c r="AU32" s="20"/>
      <c r="AV32" s="20"/>
      <c r="AW32" s="21"/>
      <c r="AX32" s="21"/>
      <c r="AY32" s="21"/>
      <c r="AZ32" s="21"/>
      <c r="BA32" s="21"/>
      <c r="BB32" s="21"/>
      <c r="BC32" s="21">
        <v>0</v>
      </c>
      <c r="BD32" s="21"/>
      <c r="BE32" s="21"/>
      <c r="BF32" s="18" t="str">
        <f t="shared" si="7"/>
        <v>0</v>
      </c>
      <c r="BG32" s="18" t="str">
        <f t="shared" si="7"/>
        <v>0</v>
      </c>
      <c r="BH32" s="21"/>
      <c r="BI32" s="21"/>
      <c r="BJ32" s="21"/>
      <c r="BK32" s="21"/>
      <c r="BL32" s="21"/>
      <c r="BM32" s="21"/>
      <c r="BN32" s="21"/>
      <c r="BO32" s="21"/>
      <c r="BP32" s="21"/>
      <c r="BQ32" s="21"/>
      <c r="BR32" s="19">
        <f t="shared" si="8"/>
        <v>0</v>
      </c>
      <c r="BS32" s="35">
        <f t="shared" si="9"/>
        <v>0</v>
      </c>
      <c r="BT32" s="39">
        <f t="shared" si="0"/>
        <v>0</v>
      </c>
      <c r="BU32" s="38"/>
      <c r="BV32" s="38"/>
      <c r="BW32" s="37" t="str">
        <f t="shared" si="10"/>
        <v>0</v>
      </c>
      <c r="BX32" s="39">
        <f t="shared" si="11"/>
        <v>0</v>
      </c>
      <c r="BY32" s="39"/>
      <c r="BZ32" s="39">
        <f t="shared" si="25"/>
        <v>0</v>
      </c>
      <c r="CA32" s="39"/>
      <c r="CB32" s="39"/>
      <c r="CC32" s="34">
        <f t="shared" si="26"/>
        <v>0</v>
      </c>
      <c r="CD32" s="34">
        <f t="shared" si="12"/>
        <v>0</v>
      </c>
      <c r="CE32" s="34">
        <f t="shared" si="13"/>
        <v>0</v>
      </c>
      <c r="CF32" s="34" t="s">
        <v>157</v>
      </c>
      <c r="CG32" s="34">
        <f t="shared" si="3"/>
        <v>0</v>
      </c>
      <c r="CH32" s="43">
        <v>0</v>
      </c>
      <c r="CI32" s="133">
        <f t="shared" si="14"/>
        <v>0</v>
      </c>
      <c r="CJ32" s="133">
        <f t="shared" si="15"/>
        <v>0</v>
      </c>
      <c r="CK32" s="44"/>
      <c r="CL32" s="44"/>
      <c r="CM32" s="40">
        <f t="shared" si="16"/>
        <v>0</v>
      </c>
      <c r="CN32" s="1"/>
      <c r="CQ32" s="59">
        <f t="shared" si="17"/>
        <v>0</v>
      </c>
      <c r="CR32" s="59">
        <f t="shared" si="24"/>
        <v>750</v>
      </c>
      <c r="CS32" s="59">
        <f t="shared" si="18"/>
        <v>-750</v>
      </c>
      <c r="CT32" s="59">
        <f t="shared" si="19"/>
        <v>-750</v>
      </c>
      <c r="CU32" s="136">
        <f t="shared" si="20"/>
        <v>0</v>
      </c>
      <c r="CW32" s="63">
        <f t="shared" si="21"/>
        <v>0</v>
      </c>
      <c r="CY32" s="182">
        <f t="shared" si="22"/>
        <v>0</v>
      </c>
    </row>
    <row r="33" spans="1:103" ht="23.25" x14ac:dyDescent="0.35">
      <c r="D33" s="33"/>
      <c r="E33" s="28"/>
      <c r="F33" s="29"/>
      <c r="G33" s="27"/>
      <c r="H33" s="27"/>
      <c r="I33" s="27"/>
      <c r="J33" s="27"/>
      <c r="K33" s="25">
        <f t="shared" si="4"/>
        <v>0</v>
      </c>
      <c r="L33" s="27"/>
      <c r="M33" s="31"/>
      <c r="N33" s="27"/>
      <c r="O33" s="27"/>
      <c r="P33" s="22">
        <f t="shared" si="5"/>
        <v>0</v>
      </c>
      <c r="Q33" s="22"/>
      <c r="R33" s="27"/>
      <c r="S33" s="30"/>
      <c r="T33" s="30"/>
      <c r="U33" s="30"/>
      <c r="V33" s="30"/>
      <c r="W33" s="27"/>
      <c r="X33" s="27"/>
      <c r="Y33" s="27"/>
      <c r="Z33" s="22">
        <f t="shared" si="6"/>
        <v>0</v>
      </c>
      <c r="AA33" s="27"/>
      <c r="AB33" s="30"/>
      <c r="AC33" s="27"/>
      <c r="AD33" s="27"/>
      <c r="AE33" s="22"/>
      <c r="AF33" s="27"/>
      <c r="AG33" s="27"/>
      <c r="AH33" s="27"/>
      <c r="AI33" s="27"/>
      <c r="AJ33" s="27">
        <f t="shared" si="23"/>
        <v>0</v>
      </c>
      <c r="AK33" s="16"/>
      <c r="AL33" s="16"/>
      <c r="AM33" s="16"/>
      <c r="AN33" s="16"/>
      <c r="AO33" s="16"/>
      <c r="AP33" s="16"/>
      <c r="AQ33" s="16"/>
      <c r="AR33" s="16"/>
      <c r="AS33" s="15">
        <v>18</v>
      </c>
      <c r="AT33" s="15">
        <v>18</v>
      </c>
      <c r="AU33" s="20"/>
      <c r="AV33" s="20"/>
      <c r="AW33" s="21"/>
      <c r="AX33" s="21"/>
      <c r="AY33" s="21"/>
      <c r="AZ33" s="21"/>
      <c r="BA33" s="21"/>
      <c r="BB33" s="21"/>
      <c r="BC33" s="21">
        <v>0</v>
      </c>
      <c r="BD33" s="21"/>
      <c r="BE33" s="21"/>
      <c r="BF33" s="18" t="str">
        <f t="shared" si="7"/>
        <v>0</v>
      </c>
      <c r="BG33" s="18" t="str">
        <f t="shared" si="7"/>
        <v>0</v>
      </c>
      <c r="BH33" s="21"/>
      <c r="BI33" s="21"/>
      <c r="BJ33" s="21"/>
      <c r="BK33" s="21"/>
      <c r="BL33" s="21"/>
      <c r="BM33" s="21"/>
      <c r="BN33" s="21"/>
      <c r="BO33" s="21"/>
      <c r="BP33" s="21"/>
      <c r="BQ33" s="21"/>
      <c r="BR33" s="19">
        <f t="shared" si="8"/>
        <v>0</v>
      </c>
      <c r="BS33" s="35">
        <f t="shared" si="9"/>
        <v>0</v>
      </c>
      <c r="BT33" s="39">
        <f t="shared" si="0"/>
        <v>0</v>
      </c>
      <c r="BU33" s="38"/>
      <c r="BV33" s="38"/>
      <c r="BW33" s="37" t="str">
        <f t="shared" si="10"/>
        <v>0</v>
      </c>
      <c r="BX33" s="39">
        <f t="shared" si="11"/>
        <v>0</v>
      </c>
      <c r="BY33" s="39"/>
      <c r="BZ33" s="39">
        <f t="shared" si="25"/>
        <v>0</v>
      </c>
      <c r="CA33" s="39"/>
      <c r="CB33" s="39"/>
      <c r="CC33" s="34">
        <f t="shared" si="26"/>
        <v>0</v>
      </c>
      <c r="CD33" s="34">
        <f t="shared" si="12"/>
        <v>0</v>
      </c>
      <c r="CE33" s="34">
        <f t="shared" si="13"/>
        <v>0</v>
      </c>
      <c r="CF33" s="34" t="s">
        <v>157</v>
      </c>
      <c r="CG33" s="34">
        <f t="shared" si="3"/>
        <v>0</v>
      </c>
      <c r="CH33" s="43">
        <v>0</v>
      </c>
      <c r="CI33" s="133">
        <f t="shared" si="14"/>
        <v>0</v>
      </c>
      <c r="CJ33" s="133">
        <f t="shared" si="15"/>
        <v>0</v>
      </c>
      <c r="CK33" s="44"/>
      <c r="CL33" s="44"/>
      <c r="CM33" s="40">
        <f t="shared" si="16"/>
        <v>0</v>
      </c>
      <c r="CN33" s="1"/>
      <c r="CQ33" s="59">
        <f t="shared" si="17"/>
        <v>0</v>
      </c>
      <c r="CR33" s="59">
        <f t="shared" si="24"/>
        <v>750</v>
      </c>
      <c r="CS33" s="59">
        <f t="shared" si="18"/>
        <v>-750</v>
      </c>
      <c r="CT33" s="59">
        <f t="shared" si="19"/>
        <v>-750</v>
      </c>
      <c r="CU33" s="136">
        <f t="shared" si="20"/>
        <v>0</v>
      </c>
      <c r="CW33" s="63">
        <f t="shared" si="21"/>
        <v>0</v>
      </c>
      <c r="CY33" s="182">
        <f t="shared" si="22"/>
        <v>0</v>
      </c>
    </row>
    <row r="34" spans="1:103" s="10" customFormat="1" ht="26.25" x14ac:dyDescent="0.4">
      <c r="D34" s="64" t="s">
        <v>153</v>
      </c>
      <c r="E34" s="65"/>
      <c r="F34" s="66"/>
      <c r="G34" s="67"/>
      <c r="H34" s="67"/>
      <c r="I34" s="67"/>
      <c r="J34" s="67"/>
      <c r="K34" s="68"/>
      <c r="L34" s="67"/>
      <c r="M34" s="69"/>
      <c r="N34" s="67"/>
      <c r="O34" s="67"/>
      <c r="P34" s="70"/>
      <c r="Q34" s="70"/>
      <c r="R34" s="67"/>
      <c r="S34" s="71"/>
      <c r="T34" s="71"/>
      <c r="U34" s="71"/>
      <c r="V34" s="71"/>
      <c r="W34" s="67"/>
      <c r="X34" s="67"/>
      <c r="Y34" s="67"/>
      <c r="Z34" s="70"/>
      <c r="AA34" s="67"/>
      <c r="AB34" s="71"/>
      <c r="AC34" s="67"/>
      <c r="AD34" s="67"/>
      <c r="AE34" s="70"/>
      <c r="AF34" s="67"/>
      <c r="AG34" s="67"/>
      <c r="AH34" s="67"/>
      <c r="AI34" s="67"/>
      <c r="AJ34" s="67"/>
      <c r="AK34" s="72"/>
      <c r="AL34" s="72"/>
      <c r="AM34" s="72"/>
      <c r="AN34" s="72"/>
      <c r="AO34" s="72"/>
      <c r="AP34" s="72"/>
      <c r="AQ34" s="72"/>
      <c r="AR34" s="72"/>
      <c r="AS34" s="73"/>
      <c r="AT34" s="73"/>
      <c r="AU34" s="74"/>
      <c r="AV34" s="74"/>
      <c r="AW34" s="75"/>
      <c r="AX34" s="75"/>
      <c r="AY34" s="75"/>
      <c r="AZ34" s="75"/>
      <c r="BA34" s="75"/>
      <c r="BB34" s="75"/>
      <c r="BC34" s="75"/>
      <c r="BD34" s="75"/>
      <c r="BE34" s="75"/>
      <c r="BF34" s="76"/>
      <c r="BG34" s="76"/>
      <c r="BH34" s="75"/>
      <c r="BI34" s="75"/>
      <c r="BJ34" s="75"/>
      <c r="BK34" s="75"/>
      <c r="BL34" s="75"/>
      <c r="BM34" s="75"/>
      <c r="BN34" s="75"/>
      <c r="BO34" s="75"/>
      <c r="BP34" s="75"/>
      <c r="BQ34" s="75"/>
      <c r="BR34" s="77"/>
      <c r="BS34" s="78"/>
      <c r="BT34" s="79"/>
      <c r="BU34" s="67"/>
      <c r="BV34" s="67"/>
      <c r="BW34" s="80"/>
      <c r="BX34" s="79"/>
      <c r="BY34" s="79"/>
      <c r="BZ34" s="79">
        <f t="shared" si="25"/>
        <v>0</v>
      </c>
      <c r="CA34" s="79"/>
      <c r="CB34" s="79"/>
      <c r="CC34" s="79"/>
      <c r="CD34" s="79"/>
      <c r="CE34" s="79"/>
      <c r="CF34" s="79"/>
      <c r="CG34" s="79"/>
      <c r="CH34" s="78"/>
      <c r="CI34" s="133">
        <f t="shared" si="14"/>
        <v>0</v>
      </c>
      <c r="CJ34" s="133">
        <f t="shared" si="15"/>
        <v>0</v>
      </c>
      <c r="CK34" s="81"/>
      <c r="CL34" s="81"/>
      <c r="CM34" s="81"/>
      <c r="CN34" s="82"/>
      <c r="CQ34" s="59">
        <f t="shared" si="17"/>
        <v>0</v>
      </c>
      <c r="CR34" s="83"/>
      <c r="CS34" s="83"/>
      <c r="CT34" s="83"/>
      <c r="CU34" s="136">
        <f t="shared" si="20"/>
        <v>0</v>
      </c>
      <c r="CW34" s="85"/>
      <c r="CY34" s="182">
        <f t="shared" si="22"/>
        <v>0</v>
      </c>
    </row>
    <row r="35" spans="1:103" ht="23.25" x14ac:dyDescent="0.35">
      <c r="B35">
        <v>1178.4551999999999</v>
      </c>
      <c r="C35">
        <v>32</v>
      </c>
      <c r="D35" s="33" t="s">
        <v>108</v>
      </c>
      <c r="E35" s="28">
        <v>479.37</v>
      </c>
      <c r="F35" s="29"/>
      <c r="G35" s="27"/>
      <c r="H35" s="27"/>
      <c r="I35" s="27"/>
      <c r="J35" s="27"/>
      <c r="K35" s="25">
        <f t="shared" si="4"/>
        <v>1260.947064</v>
      </c>
      <c r="L35" s="27"/>
      <c r="M35" s="31"/>
      <c r="N35" s="27"/>
      <c r="O35" s="27">
        <v>1112.5899999999999</v>
      </c>
      <c r="P35" s="22">
        <f t="shared" si="5"/>
        <v>189.14205959999998</v>
      </c>
      <c r="Q35" s="22">
        <v>0</v>
      </c>
      <c r="R35" s="27"/>
      <c r="S35" s="30"/>
      <c r="T35" s="30"/>
      <c r="U35" s="30">
        <v>50.91</v>
      </c>
      <c r="V35" s="30">
        <v>56.88</v>
      </c>
      <c r="W35" s="27">
        <v>68.11</v>
      </c>
      <c r="X35" s="27">
        <v>30.87</v>
      </c>
      <c r="Y35" s="27">
        <v>55.067999999999998</v>
      </c>
      <c r="Z35" s="22">
        <f t="shared" si="6"/>
        <v>70.707311999999988</v>
      </c>
      <c r="AA35" s="27">
        <v>190</v>
      </c>
      <c r="AB35" s="30">
        <v>10</v>
      </c>
      <c r="AC35" s="27"/>
      <c r="AD35" s="27"/>
      <c r="AE35" s="22">
        <v>10</v>
      </c>
      <c r="AF35" s="27"/>
      <c r="AG35" s="27"/>
      <c r="AH35" s="27"/>
      <c r="AI35" s="27"/>
      <c r="AJ35" s="27">
        <f t="shared" si="23"/>
        <v>3105.2244356000001</v>
      </c>
      <c r="AK35" s="16"/>
      <c r="AL35" s="16"/>
      <c r="AM35" s="16"/>
      <c r="AN35" s="16"/>
      <c r="AO35" s="16"/>
      <c r="AP35" s="16"/>
      <c r="AQ35" s="16"/>
      <c r="AR35" s="16"/>
      <c r="AS35" s="15">
        <v>0</v>
      </c>
      <c r="AT35" s="15">
        <v>0</v>
      </c>
      <c r="AU35" s="20">
        <v>407</v>
      </c>
      <c r="AV35" s="20"/>
      <c r="AW35" s="21">
        <v>19.625</v>
      </c>
      <c r="AX35" s="21"/>
      <c r="AY35" s="21">
        <v>47.76</v>
      </c>
      <c r="AZ35" s="21">
        <v>0.5</v>
      </c>
      <c r="BA35" s="21">
        <v>3</v>
      </c>
      <c r="BB35" s="21"/>
      <c r="BC35" s="21">
        <v>0</v>
      </c>
      <c r="BD35" s="21"/>
      <c r="BE35" s="21"/>
      <c r="BF35" s="18">
        <f t="shared" si="7"/>
        <v>189.14205959999998</v>
      </c>
      <c r="BG35" s="18">
        <f t="shared" si="7"/>
        <v>0</v>
      </c>
      <c r="BH35" s="21"/>
      <c r="BI35" s="21"/>
      <c r="BJ35" s="21"/>
      <c r="BK35" s="21"/>
      <c r="BL35" s="21"/>
      <c r="BM35" s="21"/>
      <c r="BN35" s="21"/>
      <c r="BO35" s="21">
        <v>0.9</v>
      </c>
      <c r="BP35" s="21">
        <v>3</v>
      </c>
      <c r="BQ35" s="21"/>
      <c r="BR35" s="19">
        <f t="shared" si="8"/>
        <v>670.92705960000001</v>
      </c>
      <c r="BS35" s="35">
        <f t="shared" si="9"/>
        <v>2434.297376</v>
      </c>
      <c r="BT35" s="39"/>
      <c r="BU35" s="38"/>
      <c r="BV35" s="38">
        <v>3</v>
      </c>
      <c r="BW35" s="37" t="str">
        <f t="shared" si="10"/>
        <v>0</v>
      </c>
      <c r="BX35" s="39">
        <f t="shared" si="11"/>
        <v>0</v>
      </c>
      <c r="BY35" s="39"/>
      <c r="BZ35" s="39">
        <f t="shared" si="25"/>
        <v>0</v>
      </c>
      <c r="CA35" s="39"/>
      <c r="CB35" s="39"/>
      <c r="CC35" s="34">
        <f t="shared" ref="CC35:CC45" si="27">BT35-BU35-BX35-CA35-CB35</f>
        <v>0</v>
      </c>
      <c r="CD35" s="34"/>
      <c r="CE35" s="34"/>
      <c r="CF35" s="34"/>
      <c r="CG35" s="34">
        <f t="shared" ref="CG35:CG43" si="28">BS35+CC35</f>
        <v>2434.297376</v>
      </c>
      <c r="CH35" s="43">
        <v>1260.947064</v>
      </c>
      <c r="CI35" s="133">
        <f t="shared" si="14"/>
        <v>0</v>
      </c>
      <c r="CJ35" s="133">
        <f t="shared" si="15"/>
        <v>1260.947064</v>
      </c>
      <c r="CK35" s="44"/>
      <c r="CL35" s="44"/>
      <c r="CM35" s="40">
        <f t="shared" ref="CM35:CM45" si="29">(BS35+CC35+CH35)-CK35</f>
        <v>3695.2444399999999</v>
      </c>
      <c r="CN35" s="1"/>
      <c r="CQ35" s="59">
        <f t="shared" si="17"/>
        <v>3057.6814995999998</v>
      </c>
      <c r="CR35" s="59">
        <f t="shared" si="24"/>
        <v>1877.1720596</v>
      </c>
      <c r="CS35" s="59">
        <f t="shared" si="18"/>
        <v>1180.5094399999998</v>
      </c>
      <c r="CT35" s="59">
        <f t="shared" si="19"/>
        <v>1180</v>
      </c>
      <c r="CU35" s="136">
        <f t="shared" si="20"/>
        <v>0</v>
      </c>
      <c r="CW35" s="63">
        <f t="shared" si="21"/>
        <v>3695.2444399999999</v>
      </c>
      <c r="CY35" s="182">
        <f t="shared" si="22"/>
        <v>4366.1714996000001</v>
      </c>
    </row>
    <row r="36" spans="1:103" ht="23.25" x14ac:dyDescent="0.35">
      <c r="B36">
        <v>984.49630000000013</v>
      </c>
      <c r="C36">
        <v>33</v>
      </c>
      <c r="D36" s="33" t="s">
        <v>109</v>
      </c>
      <c r="E36" s="28">
        <v>427.51</v>
      </c>
      <c r="F36" s="29"/>
      <c r="G36" s="27"/>
      <c r="H36" s="27"/>
      <c r="I36" s="27"/>
      <c r="J36" s="27"/>
      <c r="K36" s="25">
        <f t="shared" si="4"/>
        <v>1053.4110410000003</v>
      </c>
      <c r="L36" s="27"/>
      <c r="M36" s="31"/>
      <c r="N36" s="27">
        <v>2144.85</v>
      </c>
      <c r="O36" s="27"/>
      <c r="P36" s="22">
        <f t="shared" si="5"/>
        <v>158.01165615000005</v>
      </c>
      <c r="Q36" s="22">
        <v>0</v>
      </c>
      <c r="R36" s="27"/>
      <c r="S36" s="30"/>
      <c r="T36" s="30"/>
      <c r="U36" s="30">
        <v>42.63</v>
      </c>
      <c r="V36" s="30">
        <v>47.54</v>
      </c>
      <c r="W36" s="27">
        <v>65</v>
      </c>
      <c r="X36" s="27">
        <v>25.79</v>
      </c>
      <c r="Y36" s="27">
        <v>46.004500000000007</v>
      </c>
      <c r="Z36" s="22">
        <f t="shared" si="6"/>
        <v>59.069778000000007</v>
      </c>
      <c r="AA36" s="27">
        <v>190</v>
      </c>
      <c r="AB36" s="30">
        <v>6</v>
      </c>
      <c r="AC36" s="27"/>
      <c r="AD36" s="27"/>
      <c r="AE36" s="22">
        <v>10</v>
      </c>
      <c r="AF36" s="27">
        <v>214.48</v>
      </c>
      <c r="AG36" s="27"/>
      <c r="AH36" s="27"/>
      <c r="AI36" s="27"/>
      <c r="AJ36" s="27">
        <f t="shared" si="23"/>
        <v>4062.7869751500002</v>
      </c>
      <c r="AK36" s="16"/>
      <c r="AL36" s="16"/>
      <c r="AM36" s="16"/>
      <c r="AN36" s="16"/>
      <c r="AO36" s="16"/>
      <c r="AP36" s="16"/>
      <c r="AQ36" s="16"/>
      <c r="AR36" s="16"/>
      <c r="AS36" s="15">
        <v>28</v>
      </c>
      <c r="AT36" s="15">
        <v>0</v>
      </c>
      <c r="AU36" s="20">
        <v>308</v>
      </c>
      <c r="AV36" s="20"/>
      <c r="AW36" s="21">
        <v>0</v>
      </c>
      <c r="AX36" s="21"/>
      <c r="AY36" s="21"/>
      <c r="AZ36" s="21">
        <v>0.5</v>
      </c>
      <c r="BA36" s="21">
        <v>3</v>
      </c>
      <c r="BB36" s="21"/>
      <c r="BC36" s="21">
        <v>0</v>
      </c>
      <c r="BD36" s="21"/>
      <c r="BE36" s="21"/>
      <c r="BF36" s="18" t="str">
        <f t="shared" si="7"/>
        <v>0</v>
      </c>
      <c r="BG36" s="18">
        <f t="shared" si="7"/>
        <v>0</v>
      </c>
      <c r="BH36" s="21"/>
      <c r="BI36" s="21"/>
      <c r="BJ36" s="21"/>
      <c r="BK36" s="21"/>
      <c r="BL36" s="21"/>
      <c r="BM36" s="21"/>
      <c r="BN36" s="21"/>
      <c r="BO36" s="21">
        <v>0.77</v>
      </c>
      <c r="BP36" s="21">
        <v>3</v>
      </c>
      <c r="BQ36" s="21"/>
      <c r="BR36" s="19">
        <f t="shared" si="8"/>
        <v>315.27</v>
      </c>
      <c r="BS36" s="35">
        <f t="shared" si="9"/>
        <v>3747.5169751500002</v>
      </c>
      <c r="BT36" s="39"/>
      <c r="BU36" s="38"/>
      <c r="BV36" s="38">
        <v>3</v>
      </c>
      <c r="BW36" s="37" t="str">
        <f t="shared" si="10"/>
        <v>0</v>
      </c>
      <c r="BX36" s="39">
        <f t="shared" si="11"/>
        <v>0</v>
      </c>
      <c r="BY36" s="39"/>
      <c r="BZ36" s="39">
        <f t="shared" si="25"/>
        <v>0</v>
      </c>
      <c r="CA36" s="39"/>
      <c r="CB36" s="39"/>
      <c r="CC36" s="34">
        <f t="shared" si="27"/>
        <v>0</v>
      </c>
      <c r="CD36" s="34"/>
      <c r="CE36" s="34"/>
      <c r="CF36" s="34"/>
      <c r="CG36" s="34">
        <f t="shared" si="28"/>
        <v>3747.5169751500002</v>
      </c>
      <c r="CH36" s="43">
        <v>948.07</v>
      </c>
      <c r="CI36" s="133">
        <f t="shared" si="14"/>
        <v>0</v>
      </c>
      <c r="CJ36" s="133">
        <f t="shared" si="15"/>
        <v>948.07</v>
      </c>
      <c r="CK36" s="44"/>
      <c r="CL36" s="44"/>
      <c r="CM36" s="40">
        <f t="shared" si="29"/>
        <v>4695.5869751500004</v>
      </c>
      <c r="CN36" s="1"/>
      <c r="CQ36" s="59">
        <f t="shared" si="17"/>
        <v>2480.3569751500004</v>
      </c>
      <c r="CR36" s="59">
        <f t="shared" si="24"/>
        <v>1489.28</v>
      </c>
      <c r="CS36" s="59">
        <f t="shared" si="18"/>
        <v>991.07697515000041</v>
      </c>
      <c r="CT36" s="59">
        <f t="shared" si="19"/>
        <v>990</v>
      </c>
      <c r="CU36" s="136">
        <f t="shared" si="20"/>
        <v>0</v>
      </c>
      <c r="CW36" s="63">
        <f t="shared" si="21"/>
        <v>4695.5869751500004</v>
      </c>
      <c r="CY36" s="182">
        <f t="shared" si="22"/>
        <v>5010.8569751499999</v>
      </c>
    </row>
    <row r="37" spans="1:103" ht="23.25" x14ac:dyDescent="0.35">
      <c r="B37">
        <v>976.64250000000004</v>
      </c>
      <c r="C37">
        <v>40</v>
      </c>
      <c r="D37" s="33" t="s">
        <v>114</v>
      </c>
      <c r="E37" s="28">
        <v>427.51</v>
      </c>
      <c r="F37" s="29"/>
      <c r="G37" s="27"/>
      <c r="H37" s="27"/>
      <c r="I37" s="27"/>
      <c r="J37" s="27"/>
      <c r="K37" s="25">
        <f t="shared" si="4"/>
        <v>1045.0074750000001</v>
      </c>
      <c r="L37" s="27"/>
      <c r="M37" s="31"/>
      <c r="N37" s="27">
        <v>2155.85</v>
      </c>
      <c r="O37" s="27"/>
      <c r="P37" s="22">
        <f t="shared" si="5"/>
        <v>156.75112125000001</v>
      </c>
      <c r="Q37" s="22">
        <v>0</v>
      </c>
      <c r="R37" s="27"/>
      <c r="S37" s="30"/>
      <c r="T37" s="30"/>
      <c r="U37" s="30">
        <v>42.63</v>
      </c>
      <c r="V37" s="30">
        <v>47.54</v>
      </c>
      <c r="W37" s="27">
        <v>65</v>
      </c>
      <c r="X37" s="27">
        <v>25.59</v>
      </c>
      <c r="Y37" s="27">
        <v>45.637500000000003</v>
      </c>
      <c r="Z37" s="22">
        <f t="shared" si="6"/>
        <v>58.598550000000003</v>
      </c>
      <c r="AA37" s="27">
        <v>190</v>
      </c>
      <c r="AB37" s="30">
        <v>10</v>
      </c>
      <c r="AC37" s="27"/>
      <c r="AD37" s="27"/>
      <c r="AE37" s="22">
        <v>10</v>
      </c>
      <c r="AF37" s="27">
        <v>215.59</v>
      </c>
      <c r="AG37" s="27"/>
      <c r="AH37" s="27"/>
      <c r="AI37" s="27"/>
      <c r="AJ37" s="27">
        <f t="shared" si="23"/>
        <v>4068.19464625</v>
      </c>
      <c r="AK37" s="16"/>
      <c r="AL37" s="16"/>
      <c r="AM37" s="16"/>
      <c r="AN37" s="16"/>
      <c r="AO37" s="16"/>
      <c r="AP37" s="16"/>
      <c r="AQ37" s="16"/>
      <c r="AR37" s="16"/>
      <c r="AS37" s="15">
        <v>28</v>
      </c>
      <c r="AT37" s="15">
        <v>0</v>
      </c>
      <c r="AU37" s="20">
        <v>506</v>
      </c>
      <c r="AV37" s="20"/>
      <c r="AW37" s="21">
        <v>0</v>
      </c>
      <c r="AX37" s="21"/>
      <c r="AY37" s="21"/>
      <c r="AZ37" s="21">
        <v>0.5</v>
      </c>
      <c r="BA37" s="21">
        <v>3</v>
      </c>
      <c r="BB37" s="21"/>
      <c r="BC37" s="21">
        <v>0</v>
      </c>
      <c r="BD37" s="21"/>
      <c r="BE37" s="21"/>
      <c r="BF37" s="18" t="str">
        <f t="shared" si="7"/>
        <v>0</v>
      </c>
      <c r="BG37" s="18">
        <f t="shared" si="7"/>
        <v>0</v>
      </c>
      <c r="BH37" s="21"/>
      <c r="BI37" s="21"/>
      <c r="BJ37" s="21"/>
      <c r="BK37" s="21"/>
      <c r="BL37" s="21"/>
      <c r="BM37" s="21"/>
      <c r="BN37" s="21"/>
      <c r="BO37" s="21">
        <v>0.77</v>
      </c>
      <c r="BP37" s="21">
        <v>3</v>
      </c>
      <c r="BQ37" s="21"/>
      <c r="BR37" s="19">
        <f t="shared" si="8"/>
        <v>513.27</v>
      </c>
      <c r="BS37" s="35">
        <f t="shared" si="9"/>
        <v>3554.92464625</v>
      </c>
      <c r="BT37" s="39"/>
      <c r="BU37" s="38"/>
      <c r="BV37" s="38">
        <v>3</v>
      </c>
      <c r="BW37" s="37" t="str">
        <f t="shared" si="10"/>
        <v>0</v>
      </c>
      <c r="BX37" s="39">
        <f t="shared" si="11"/>
        <v>0</v>
      </c>
      <c r="BY37" s="39"/>
      <c r="BZ37" s="39">
        <f t="shared" si="25"/>
        <v>0</v>
      </c>
      <c r="CA37" s="39"/>
      <c r="CB37" s="39"/>
      <c r="CC37" s="34">
        <f t="shared" si="27"/>
        <v>0</v>
      </c>
      <c r="CD37" s="34"/>
      <c r="CE37" s="34"/>
      <c r="CF37" s="34"/>
      <c r="CG37" s="34">
        <f t="shared" si="28"/>
        <v>3554.92464625</v>
      </c>
      <c r="CH37" s="43">
        <v>1045.0074750000001</v>
      </c>
      <c r="CI37" s="133">
        <f t="shared" si="14"/>
        <v>0</v>
      </c>
      <c r="CJ37" s="133">
        <f t="shared" si="15"/>
        <v>1045.0074750000001</v>
      </c>
      <c r="CK37" s="44"/>
      <c r="CL37" s="44"/>
      <c r="CM37" s="40">
        <f t="shared" si="29"/>
        <v>4599.9321212499999</v>
      </c>
      <c r="CN37" s="1"/>
      <c r="CQ37" s="59">
        <f t="shared" si="17"/>
        <v>2566.5921212500002</v>
      </c>
      <c r="CR37" s="59">
        <f t="shared" si="24"/>
        <v>1687.28</v>
      </c>
      <c r="CS37" s="59">
        <f t="shared" si="18"/>
        <v>879.31212125000025</v>
      </c>
      <c r="CT37" s="59">
        <f t="shared" si="19"/>
        <v>870</v>
      </c>
      <c r="CU37" s="136">
        <f t="shared" si="20"/>
        <v>0</v>
      </c>
      <c r="CW37" s="63">
        <f t="shared" si="21"/>
        <v>4599.9321212499999</v>
      </c>
      <c r="CY37" s="182">
        <f t="shared" si="22"/>
        <v>5113.2021212500003</v>
      </c>
    </row>
    <row r="38" spans="1:103" ht="23.25" x14ac:dyDescent="0.35">
      <c r="B38">
        <v>1513.5150000000001</v>
      </c>
      <c r="C38">
        <v>34</v>
      </c>
      <c r="D38" s="33" t="s">
        <v>110</v>
      </c>
      <c r="E38" s="28">
        <v>588.96</v>
      </c>
      <c r="F38" s="29"/>
      <c r="G38" s="27"/>
      <c r="H38" s="27"/>
      <c r="I38" s="27"/>
      <c r="J38" s="27"/>
      <c r="K38" s="25">
        <f t="shared" si="4"/>
        <v>1619.4610500000001</v>
      </c>
      <c r="L38" s="27"/>
      <c r="M38" s="31"/>
      <c r="N38" s="27">
        <v>0</v>
      </c>
      <c r="O38" s="27"/>
      <c r="P38" s="22">
        <f t="shared" si="5"/>
        <v>242.91915750000001</v>
      </c>
      <c r="Q38" s="22">
        <v>0</v>
      </c>
      <c r="R38" s="27"/>
      <c r="S38" s="30"/>
      <c r="T38" s="30"/>
      <c r="U38" s="30">
        <v>65.73</v>
      </c>
      <c r="V38" s="30">
        <v>73.52</v>
      </c>
      <c r="W38" s="27">
        <v>94</v>
      </c>
      <c r="X38" s="27">
        <v>39.65</v>
      </c>
      <c r="Y38" s="27">
        <v>70.725000000000009</v>
      </c>
      <c r="Z38" s="22">
        <f t="shared" si="6"/>
        <v>90.810900000000004</v>
      </c>
      <c r="AA38" s="27">
        <v>190</v>
      </c>
      <c r="AB38" s="30">
        <v>10</v>
      </c>
      <c r="AC38" s="27"/>
      <c r="AD38" s="27"/>
      <c r="AE38" s="22">
        <v>10</v>
      </c>
      <c r="AF38" s="27">
        <v>0</v>
      </c>
      <c r="AG38" s="27"/>
      <c r="AH38" s="27"/>
      <c r="AI38" s="27"/>
      <c r="AJ38" s="27">
        <f t="shared" si="23"/>
        <v>2506.8161075000003</v>
      </c>
      <c r="AK38" s="16"/>
      <c r="AL38" s="16"/>
      <c r="AM38" s="16"/>
      <c r="AN38" s="16"/>
      <c r="AO38" s="16"/>
      <c r="AP38" s="16"/>
      <c r="AQ38" s="16"/>
      <c r="AR38" s="16"/>
      <c r="AS38" s="15">
        <v>18</v>
      </c>
      <c r="AT38" s="15">
        <v>0</v>
      </c>
      <c r="AU38" s="20">
        <v>286</v>
      </c>
      <c r="AV38" s="20"/>
      <c r="AW38" s="21">
        <v>0</v>
      </c>
      <c r="AX38" s="21"/>
      <c r="AY38" s="21"/>
      <c r="AZ38" s="21">
        <v>0.5</v>
      </c>
      <c r="BA38" s="21">
        <v>3</v>
      </c>
      <c r="BB38" s="21"/>
      <c r="BC38" s="21">
        <v>0</v>
      </c>
      <c r="BD38" s="21"/>
      <c r="BE38" s="21"/>
      <c r="BF38" s="18" t="str">
        <f t="shared" si="7"/>
        <v>0</v>
      </c>
      <c r="BG38" s="18">
        <f t="shared" si="7"/>
        <v>0</v>
      </c>
      <c r="BH38" s="21"/>
      <c r="BI38" s="21">
        <v>500</v>
      </c>
      <c r="BJ38" s="21"/>
      <c r="BK38" s="21"/>
      <c r="BL38" s="21"/>
      <c r="BM38" s="21"/>
      <c r="BN38" s="21"/>
      <c r="BO38" s="21">
        <v>1.1299999999999999</v>
      </c>
      <c r="BP38" s="21">
        <v>3</v>
      </c>
      <c r="BQ38" s="21"/>
      <c r="BR38" s="19">
        <f t="shared" si="8"/>
        <v>793.63</v>
      </c>
      <c r="BS38" s="35">
        <f t="shared" si="9"/>
        <v>1713.1861075000002</v>
      </c>
      <c r="BT38" s="39"/>
      <c r="BU38" s="38"/>
      <c r="BV38" s="38">
        <v>3</v>
      </c>
      <c r="BW38" s="37" t="str">
        <f t="shared" si="10"/>
        <v>0</v>
      </c>
      <c r="BX38" s="39">
        <f t="shared" si="11"/>
        <v>0</v>
      </c>
      <c r="BY38" s="39"/>
      <c r="BZ38" s="39">
        <f t="shared" si="25"/>
        <v>0</v>
      </c>
      <c r="CA38" s="39"/>
      <c r="CB38" s="39"/>
      <c r="CC38" s="34">
        <f t="shared" si="27"/>
        <v>0</v>
      </c>
      <c r="CD38" s="34"/>
      <c r="CE38" s="34"/>
      <c r="CF38" s="34"/>
      <c r="CG38" s="34">
        <f t="shared" si="28"/>
        <v>1713.1861075000002</v>
      </c>
      <c r="CH38" s="43">
        <v>1619.4610500000001</v>
      </c>
      <c r="CI38" s="133">
        <f t="shared" si="14"/>
        <v>161.94610500000002</v>
      </c>
      <c r="CJ38" s="133">
        <f t="shared" si="15"/>
        <v>1457.5149450000001</v>
      </c>
      <c r="CK38" s="44"/>
      <c r="CL38" s="44"/>
      <c r="CM38" s="40">
        <f t="shared" si="29"/>
        <v>3332.6471575000005</v>
      </c>
      <c r="CN38" s="1"/>
      <c r="CQ38" s="59">
        <f t="shared" si="17"/>
        <v>3873.0271575000006</v>
      </c>
      <c r="CR38" s="59">
        <f t="shared" si="24"/>
        <v>1629.0900000000001</v>
      </c>
      <c r="CS38" s="59">
        <f t="shared" si="18"/>
        <v>2243.9371575000005</v>
      </c>
      <c r="CT38" s="59">
        <f t="shared" si="19"/>
        <v>2240</v>
      </c>
      <c r="CU38" s="136">
        <f t="shared" si="20"/>
        <v>-137.19610500000002</v>
      </c>
      <c r="CW38" s="63">
        <f t="shared" si="21"/>
        <v>3469.8432625000005</v>
      </c>
      <c r="CY38" s="182">
        <f t="shared" si="22"/>
        <v>3964.3310525000006</v>
      </c>
    </row>
    <row r="39" spans="1:103" ht="23.25" x14ac:dyDescent="0.35">
      <c r="B39">
        <v>1710.4592</v>
      </c>
      <c r="C39">
        <v>36</v>
      </c>
      <c r="D39" s="33" t="s">
        <v>111</v>
      </c>
      <c r="E39" s="28">
        <v>653.4</v>
      </c>
      <c r="F39" s="29"/>
      <c r="G39" s="27"/>
      <c r="H39" s="27"/>
      <c r="I39" s="27"/>
      <c r="J39" s="27"/>
      <c r="K39" s="25">
        <f t="shared" si="4"/>
        <v>1830.1913440000001</v>
      </c>
      <c r="L39" s="27"/>
      <c r="M39" s="31"/>
      <c r="N39" s="27">
        <v>0</v>
      </c>
      <c r="O39" s="27"/>
      <c r="P39" s="22">
        <f t="shared" si="5"/>
        <v>274.52870159999998</v>
      </c>
      <c r="Q39" s="22">
        <v>0</v>
      </c>
      <c r="R39" s="27"/>
      <c r="S39" s="30"/>
      <c r="T39" s="30"/>
      <c r="U39" s="30">
        <v>79.33</v>
      </c>
      <c r="V39" s="30">
        <v>88.58</v>
      </c>
      <c r="W39" s="27">
        <v>105.81</v>
      </c>
      <c r="X39" s="27">
        <v>44.81</v>
      </c>
      <c r="Y39" s="27">
        <v>79.927999999999997</v>
      </c>
      <c r="Z39" s="22">
        <f t="shared" si="6"/>
        <v>102.62755199999999</v>
      </c>
      <c r="AA39" s="27">
        <v>190</v>
      </c>
      <c r="AB39" s="30">
        <v>10</v>
      </c>
      <c r="AC39" s="27"/>
      <c r="AD39" s="27"/>
      <c r="AE39" s="22">
        <v>10</v>
      </c>
      <c r="AF39" s="27">
        <v>0</v>
      </c>
      <c r="AG39" s="27"/>
      <c r="AH39" s="27"/>
      <c r="AI39" s="27"/>
      <c r="AJ39" s="27">
        <f t="shared" si="23"/>
        <v>2815.8055975999996</v>
      </c>
      <c r="AK39" s="16"/>
      <c r="AL39" s="16"/>
      <c r="AM39" s="16"/>
      <c r="AN39" s="16"/>
      <c r="AO39" s="16"/>
      <c r="AP39" s="16"/>
      <c r="AQ39" s="16"/>
      <c r="AR39" s="16"/>
      <c r="AS39" s="15">
        <v>0</v>
      </c>
      <c r="AT39" s="15">
        <v>0</v>
      </c>
      <c r="AU39" s="20">
        <v>385</v>
      </c>
      <c r="AV39" s="20"/>
      <c r="AW39" s="21">
        <v>3.4167000000000001</v>
      </c>
      <c r="AX39" s="21"/>
      <c r="AY39" s="21"/>
      <c r="AZ39" s="21">
        <v>0.5</v>
      </c>
      <c r="BA39" s="21">
        <v>3</v>
      </c>
      <c r="BB39" s="21"/>
      <c r="BC39" s="21">
        <v>0</v>
      </c>
      <c r="BD39" s="21"/>
      <c r="BE39" s="21"/>
      <c r="BF39" s="18">
        <f t="shared" si="7"/>
        <v>274.52870159999998</v>
      </c>
      <c r="BG39" s="18">
        <f t="shared" si="7"/>
        <v>0</v>
      </c>
      <c r="BH39" s="21"/>
      <c r="BI39" s="21"/>
      <c r="BJ39" s="21"/>
      <c r="BK39" s="21"/>
      <c r="BL39" s="21"/>
      <c r="BM39" s="21"/>
      <c r="BN39" s="21"/>
      <c r="BO39" s="21">
        <v>1.27</v>
      </c>
      <c r="BP39" s="21">
        <v>3</v>
      </c>
      <c r="BQ39" s="21"/>
      <c r="BR39" s="19">
        <f t="shared" si="8"/>
        <v>670.71540159999995</v>
      </c>
      <c r="BS39" s="35">
        <f t="shared" si="9"/>
        <v>2145.0901959999997</v>
      </c>
      <c r="BT39" s="39"/>
      <c r="BU39" s="38"/>
      <c r="BV39" s="38">
        <v>3</v>
      </c>
      <c r="BW39" s="37" t="str">
        <f t="shared" si="10"/>
        <v>0</v>
      </c>
      <c r="BX39" s="39">
        <f t="shared" si="11"/>
        <v>0</v>
      </c>
      <c r="BY39" s="39"/>
      <c r="BZ39" s="39">
        <f t="shared" si="25"/>
        <v>0</v>
      </c>
      <c r="CA39" s="39"/>
      <c r="CB39" s="39"/>
      <c r="CC39" s="34">
        <f t="shared" si="27"/>
        <v>0</v>
      </c>
      <c r="CD39" s="34"/>
      <c r="CE39" s="34"/>
      <c r="CF39" s="34"/>
      <c r="CG39" s="34">
        <f t="shared" si="28"/>
        <v>2145.0901959999997</v>
      </c>
      <c r="CH39" s="43">
        <v>1830.1913440000001</v>
      </c>
      <c r="CI39" s="133">
        <f t="shared" si="14"/>
        <v>183.01913440000001</v>
      </c>
      <c r="CJ39" s="133">
        <f t="shared" si="15"/>
        <v>1647.1722096000001</v>
      </c>
      <c r="CK39" s="44"/>
      <c r="CL39" s="44"/>
      <c r="CM39" s="40">
        <f t="shared" si="29"/>
        <v>3975.2815399999999</v>
      </c>
      <c r="CN39" s="1"/>
      <c r="CQ39" s="59">
        <f t="shared" si="17"/>
        <v>4352.2769416000001</v>
      </c>
      <c r="CR39" s="59">
        <f t="shared" si="24"/>
        <v>2067.1987016000003</v>
      </c>
      <c r="CS39" s="59">
        <f t="shared" si="18"/>
        <v>2285.0782399999998</v>
      </c>
      <c r="CT39" s="59">
        <f t="shared" si="19"/>
        <v>2280</v>
      </c>
      <c r="CU39" s="136">
        <f t="shared" si="20"/>
        <v>-157.26913440000001</v>
      </c>
      <c r="CW39" s="63">
        <f t="shared" si="21"/>
        <v>4132.5506744000004</v>
      </c>
      <c r="CY39" s="182">
        <f t="shared" si="22"/>
        <v>4462.9778071999999</v>
      </c>
    </row>
    <row r="40" spans="1:103" s="11" customFormat="1" ht="23.25" x14ac:dyDescent="0.35">
      <c r="A40" s="11" t="s">
        <v>152</v>
      </c>
      <c r="B40" s="11">
        <v>1573.4564</v>
      </c>
      <c r="C40" s="11">
        <v>37</v>
      </c>
      <c r="D40" s="86" t="s">
        <v>112</v>
      </c>
      <c r="E40" s="87">
        <v>616.29999999999995</v>
      </c>
      <c r="F40" s="88" t="s">
        <v>152</v>
      </c>
      <c r="G40" s="89"/>
      <c r="H40" s="89"/>
      <c r="I40" s="89"/>
      <c r="J40" s="89"/>
      <c r="K40" s="90">
        <f t="shared" si="4"/>
        <v>1683.5983480000002</v>
      </c>
      <c r="L40" s="89"/>
      <c r="M40" s="91"/>
      <c r="N40" s="89"/>
      <c r="O40" s="89"/>
      <c r="P40" s="92">
        <f t="shared" si="5"/>
        <v>252.53975220000001</v>
      </c>
      <c r="Q40" s="22">
        <v>0</v>
      </c>
      <c r="R40" s="89"/>
      <c r="S40" s="93"/>
      <c r="T40" s="93"/>
      <c r="U40" s="93">
        <v>80.67</v>
      </c>
      <c r="V40" s="93">
        <v>90.36</v>
      </c>
      <c r="W40" s="89">
        <v>97.36</v>
      </c>
      <c r="X40" s="89">
        <v>41.22</v>
      </c>
      <c r="Y40" s="89">
        <v>73.525999999999996</v>
      </c>
      <c r="Z40" s="92">
        <f t="shared" si="6"/>
        <v>94.407383999999993</v>
      </c>
      <c r="AA40" s="89">
        <v>200</v>
      </c>
      <c r="AB40" s="93">
        <v>10</v>
      </c>
      <c r="AC40" s="89"/>
      <c r="AD40" s="89"/>
      <c r="AE40" s="92">
        <v>10</v>
      </c>
      <c r="AF40" s="89"/>
      <c r="AG40" s="89"/>
      <c r="AH40" s="89"/>
      <c r="AI40" s="89"/>
      <c r="AJ40" s="89">
        <f t="shared" si="23"/>
        <v>2633.6814842000003</v>
      </c>
      <c r="AK40" s="94"/>
      <c r="AL40" s="94"/>
      <c r="AM40" s="94"/>
      <c r="AN40" s="94"/>
      <c r="AO40" s="94"/>
      <c r="AP40" s="94"/>
      <c r="AQ40" s="94"/>
      <c r="AR40" s="94"/>
      <c r="AS40" s="95">
        <v>14</v>
      </c>
      <c r="AT40" s="95">
        <v>0</v>
      </c>
      <c r="AU40" s="96">
        <v>352</v>
      </c>
      <c r="AV40" s="96"/>
      <c r="AW40" s="97">
        <v>0</v>
      </c>
      <c r="AX40" s="97"/>
      <c r="AY40" s="97"/>
      <c r="AZ40" s="21">
        <v>0.5</v>
      </c>
      <c r="BA40" s="21">
        <v>3</v>
      </c>
      <c r="BB40" s="97"/>
      <c r="BC40" s="97"/>
      <c r="BD40" s="97"/>
      <c r="BE40" s="97"/>
      <c r="BF40" s="98">
        <f t="shared" si="7"/>
        <v>56.119944933333336</v>
      </c>
      <c r="BG40" s="98">
        <f t="shared" si="7"/>
        <v>0</v>
      </c>
      <c r="BH40" s="97"/>
      <c r="BI40" s="97"/>
      <c r="BJ40" s="97"/>
      <c r="BK40" s="97"/>
      <c r="BL40" s="97"/>
      <c r="BM40" s="97"/>
      <c r="BN40" s="97"/>
      <c r="BO40" s="97"/>
      <c r="BP40" s="97"/>
      <c r="BQ40" s="97"/>
      <c r="BR40" s="99">
        <f t="shared" si="8"/>
        <v>411.61994493333333</v>
      </c>
      <c r="BS40" s="100">
        <f t="shared" si="9"/>
        <v>2222.0615392666668</v>
      </c>
      <c r="BT40" s="101"/>
      <c r="BU40" s="89"/>
      <c r="BV40" s="89">
        <v>3</v>
      </c>
      <c r="BW40" s="102" t="str">
        <f t="shared" si="10"/>
        <v>0</v>
      </c>
      <c r="BX40" s="101">
        <f t="shared" si="11"/>
        <v>0</v>
      </c>
      <c r="BY40" s="101"/>
      <c r="BZ40" s="101">
        <f t="shared" si="25"/>
        <v>0</v>
      </c>
      <c r="CA40" s="101"/>
      <c r="CB40" s="101"/>
      <c r="CC40" s="101">
        <f t="shared" si="27"/>
        <v>0</v>
      </c>
      <c r="CD40" s="101"/>
      <c r="CE40" s="101"/>
      <c r="CF40" s="101"/>
      <c r="CG40" s="101">
        <f t="shared" si="28"/>
        <v>2222.0615392666668</v>
      </c>
      <c r="CH40" s="100">
        <v>1683.5983480000002</v>
      </c>
      <c r="CI40" s="133">
        <f t="shared" si="14"/>
        <v>168.35983480000004</v>
      </c>
      <c r="CJ40" s="133">
        <f t="shared" si="15"/>
        <v>1515.2385132000002</v>
      </c>
      <c r="CK40" s="103"/>
      <c r="CL40" s="103"/>
      <c r="CM40" s="103">
        <f t="shared" si="29"/>
        <v>3905.6598872666673</v>
      </c>
      <c r="CN40" s="104"/>
      <c r="CQ40" s="59">
        <f t="shared" si="17"/>
        <v>4028.8898322000005</v>
      </c>
      <c r="CR40" s="105">
        <f t="shared" si="24"/>
        <v>1774.4199449333332</v>
      </c>
      <c r="CS40" s="105">
        <f t="shared" si="18"/>
        <v>2254.4698872666672</v>
      </c>
      <c r="CT40" s="105">
        <f t="shared" si="19"/>
        <v>2250</v>
      </c>
      <c r="CU40" s="136">
        <f t="shared" si="20"/>
        <v>-143.35983480000004</v>
      </c>
      <c r="CW40" s="107">
        <f t="shared" si="21"/>
        <v>4049.0197220666673</v>
      </c>
      <c r="CY40" s="182">
        <f t="shared" si="22"/>
        <v>4148.9199974000003</v>
      </c>
    </row>
    <row r="41" spans="1:103" s="11" customFormat="1" ht="23.25" x14ac:dyDescent="0.35">
      <c r="A41" s="11" t="s">
        <v>152</v>
      </c>
      <c r="B41" s="11">
        <v>1579.5233000000001</v>
      </c>
      <c r="C41" s="11">
        <v>38</v>
      </c>
      <c r="D41" s="86" t="s">
        <v>81</v>
      </c>
      <c r="E41" s="87">
        <v>632.79999999999995</v>
      </c>
      <c r="F41" s="88" t="s">
        <v>152</v>
      </c>
      <c r="G41" s="89"/>
      <c r="H41" s="89"/>
      <c r="I41" s="89"/>
      <c r="J41" s="89"/>
      <c r="K41" s="90">
        <f t="shared" si="4"/>
        <v>1690.0899310000002</v>
      </c>
      <c r="L41" s="89"/>
      <c r="M41" s="91"/>
      <c r="N41" s="89"/>
      <c r="O41" s="89"/>
      <c r="P41" s="92">
        <f t="shared" si="5"/>
        <v>253.51348965000003</v>
      </c>
      <c r="Q41" s="22">
        <v>0</v>
      </c>
      <c r="R41" s="89"/>
      <c r="S41" s="93"/>
      <c r="T41" s="93"/>
      <c r="U41" s="93">
        <v>77.709999999999994</v>
      </c>
      <c r="V41" s="93">
        <v>86.7</v>
      </c>
      <c r="W41" s="89">
        <v>97.7</v>
      </c>
      <c r="X41" s="89">
        <v>41.38</v>
      </c>
      <c r="Y41" s="89">
        <v>73.8095</v>
      </c>
      <c r="Z41" s="92">
        <f t="shared" si="6"/>
        <v>94.771398000000005</v>
      </c>
      <c r="AA41" s="89">
        <v>200</v>
      </c>
      <c r="AB41" s="93">
        <v>10</v>
      </c>
      <c r="AC41" s="89"/>
      <c r="AD41" s="89"/>
      <c r="AE41" s="92">
        <v>10</v>
      </c>
      <c r="AF41" s="89"/>
      <c r="AG41" s="89"/>
      <c r="AH41" s="89"/>
      <c r="AI41" s="89"/>
      <c r="AJ41" s="89">
        <f t="shared" si="23"/>
        <v>2635.6743186499998</v>
      </c>
      <c r="AK41" s="94"/>
      <c r="AL41" s="94"/>
      <c r="AM41" s="94"/>
      <c r="AN41" s="94"/>
      <c r="AO41" s="94"/>
      <c r="AP41" s="94"/>
      <c r="AQ41" s="94"/>
      <c r="AR41" s="94"/>
      <c r="AS41" s="95">
        <v>14</v>
      </c>
      <c r="AT41" s="95">
        <v>0</v>
      </c>
      <c r="AU41" s="96">
        <v>352</v>
      </c>
      <c r="AV41" s="96"/>
      <c r="AW41" s="97">
        <v>0</v>
      </c>
      <c r="AX41" s="97"/>
      <c r="AY41" s="97"/>
      <c r="AZ41" s="21">
        <v>0.5</v>
      </c>
      <c r="BA41" s="21">
        <v>3</v>
      </c>
      <c r="BB41" s="97"/>
      <c r="BC41" s="97"/>
      <c r="BD41" s="97"/>
      <c r="BE41" s="97"/>
      <c r="BF41" s="98">
        <f t="shared" si="7"/>
        <v>56.336331033333337</v>
      </c>
      <c r="BG41" s="98">
        <f t="shared" si="7"/>
        <v>0</v>
      </c>
      <c r="BH41" s="97"/>
      <c r="BI41" s="97"/>
      <c r="BJ41" s="97"/>
      <c r="BK41" s="97"/>
      <c r="BL41" s="97"/>
      <c r="BM41" s="97"/>
      <c r="BN41" s="97"/>
      <c r="BO41" s="97"/>
      <c r="BP41" s="97"/>
      <c r="BQ41" s="97"/>
      <c r="BR41" s="99">
        <f t="shared" si="8"/>
        <v>411.83633103333335</v>
      </c>
      <c r="BS41" s="100">
        <f t="shared" si="9"/>
        <v>2223.8379876166664</v>
      </c>
      <c r="BT41" s="101"/>
      <c r="BU41" s="89"/>
      <c r="BV41" s="89">
        <v>3</v>
      </c>
      <c r="BW41" s="102" t="str">
        <f t="shared" si="10"/>
        <v>0</v>
      </c>
      <c r="BX41" s="101">
        <f t="shared" si="11"/>
        <v>0</v>
      </c>
      <c r="BY41" s="101"/>
      <c r="BZ41" s="101">
        <f t="shared" si="25"/>
        <v>0</v>
      </c>
      <c r="CA41" s="101"/>
      <c r="CB41" s="101"/>
      <c r="CC41" s="101">
        <f t="shared" si="27"/>
        <v>0</v>
      </c>
      <c r="CD41" s="101"/>
      <c r="CE41" s="101"/>
      <c r="CF41" s="101"/>
      <c r="CG41" s="101">
        <f t="shared" si="28"/>
        <v>2223.8379876166664</v>
      </c>
      <c r="CH41" s="100">
        <v>1690.0899310000002</v>
      </c>
      <c r="CI41" s="133">
        <f t="shared" si="14"/>
        <v>169.00899310000003</v>
      </c>
      <c r="CJ41" s="133">
        <f t="shared" si="15"/>
        <v>1521.0809379000002</v>
      </c>
      <c r="CK41" s="103"/>
      <c r="CL41" s="103"/>
      <c r="CM41" s="103">
        <f t="shared" si="29"/>
        <v>3913.9279186166668</v>
      </c>
      <c r="CN41" s="104"/>
      <c r="CQ41" s="59">
        <f t="shared" si="17"/>
        <v>4043.6542496500006</v>
      </c>
      <c r="CR41" s="105">
        <f t="shared" si="24"/>
        <v>1791.1363310333334</v>
      </c>
      <c r="CS41" s="105">
        <f t="shared" si="18"/>
        <v>2252.517918616667</v>
      </c>
      <c r="CT41" s="105">
        <f t="shared" si="19"/>
        <v>2250</v>
      </c>
      <c r="CU41" s="136">
        <f t="shared" si="20"/>
        <v>-144.00899310000003</v>
      </c>
      <c r="CW41" s="107">
        <f t="shared" si="21"/>
        <v>4057.9369117166671</v>
      </c>
      <c r="CY41" s="182">
        <f t="shared" si="22"/>
        <v>4156.75525655</v>
      </c>
    </row>
    <row r="42" spans="1:103" ht="23.25" x14ac:dyDescent="0.35">
      <c r="B42">
        <v>1615.91</v>
      </c>
      <c r="C42">
        <v>39</v>
      </c>
      <c r="D42" s="33" t="s">
        <v>113</v>
      </c>
      <c r="E42" s="28">
        <v>611.49</v>
      </c>
      <c r="F42" s="29"/>
      <c r="G42" s="27"/>
      <c r="H42" s="27"/>
      <c r="I42" s="27"/>
      <c r="J42" s="27"/>
      <c r="K42" s="25">
        <f t="shared" si="4"/>
        <v>1729.0237000000002</v>
      </c>
      <c r="L42" s="27"/>
      <c r="M42" s="31"/>
      <c r="N42" s="27">
        <v>0</v>
      </c>
      <c r="O42" s="27"/>
      <c r="P42" s="22">
        <f t="shared" si="5"/>
        <v>259.35355500000003</v>
      </c>
      <c r="Q42" s="22">
        <v>0</v>
      </c>
      <c r="R42" s="27"/>
      <c r="S42" s="30"/>
      <c r="T42" s="30"/>
      <c r="U42" s="30">
        <v>70.12</v>
      </c>
      <c r="V42" s="30">
        <v>78.28</v>
      </c>
      <c r="W42" s="27">
        <v>100.31</v>
      </c>
      <c r="X42" s="27">
        <v>42.34</v>
      </c>
      <c r="Y42" s="27">
        <v>75.512500000000003</v>
      </c>
      <c r="Z42" s="22">
        <f t="shared" si="6"/>
        <v>96.954599999999999</v>
      </c>
      <c r="AA42" s="27">
        <v>190</v>
      </c>
      <c r="AB42" s="30">
        <v>10</v>
      </c>
      <c r="AC42" s="27"/>
      <c r="AD42" s="27"/>
      <c r="AE42" s="22">
        <v>10</v>
      </c>
      <c r="AF42" s="27">
        <v>0</v>
      </c>
      <c r="AG42" s="27"/>
      <c r="AH42" s="27"/>
      <c r="AI42" s="27"/>
      <c r="AJ42" s="27">
        <f t="shared" si="23"/>
        <v>2661.8943550000004</v>
      </c>
      <c r="AK42" s="16"/>
      <c r="AL42" s="16"/>
      <c r="AM42" s="16"/>
      <c r="AN42" s="16"/>
      <c r="AO42" s="16"/>
      <c r="AP42" s="16"/>
      <c r="AQ42" s="16"/>
      <c r="AR42" s="16"/>
      <c r="AS42" s="15">
        <v>0</v>
      </c>
      <c r="AT42" s="15">
        <v>0</v>
      </c>
      <c r="AU42" s="20">
        <v>352</v>
      </c>
      <c r="AV42" s="20"/>
      <c r="AW42" s="21">
        <v>1.25</v>
      </c>
      <c r="AX42" s="21"/>
      <c r="AY42" s="21"/>
      <c r="AZ42" s="21">
        <v>0.5</v>
      </c>
      <c r="BA42" s="21">
        <v>3</v>
      </c>
      <c r="BB42" s="21"/>
      <c r="BC42" s="21">
        <v>0</v>
      </c>
      <c r="BD42" s="21"/>
      <c r="BE42" s="21"/>
      <c r="BF42" s="18">
        <f t="shared" si="7"/>
        <v>259.35355500000003</v>
      </c>
      <c r="BG42" s="18">
        <f t="shared" si="7"/>
        <v>0</v>
      </c>
      <c r="BH42" s="21"/>
      <c r="BI42" s="21"/>
      <c r="BJ42" s="21"/>
      <c r="BK42" s="21"/>
      <c r="BL42" s="21"/>
      <c r="BM42" s="21"/>
      <c r="BN42" s="21"/>
      <c r="BO42" s="21">
        <v>1.2</v>
      </c>
      <c r="BP42" s="21">
        <v>3</v>
      </c>
      <c r="BQ42" s="21"/>
      <c r="BR42" s="19">
        <f t="shared" si="8"/>
        <v>620.30355500000007</v>
      </c>
      <c r="BS42" s="35">
        <f t="shared" si="9"/>
        <v>2041.5908000000004</v>
      </c>
      <c r="BT42" s="39"/>
      <c r="BU42" s="38"/>
      <c r="BV42" s="38">
        <v>3</v>
      </c>
      <c r="BW42" s="37" t="str">
        <f t="shared" si="10"/>
        <v>0</v>
      </c>
      <c r="BX42" s="39">
        <f t="shared" si="11"/>
        <v>0</v>
      </c>
      <c r="BY42" s="39"/>
      <c r="BZ42" s="39">
        <f t="shared" si="25"/>
        <v>0</v>
      </c>
      <c r="CA42" s="39"/>
      <c r="CB42" s="39"/>
      <c r="CC42" s="34">
        <f t="shared" si="27"/>
        <v>0</v>
      </c>
      <c r="CD42" s="34"/>
      <c r="CE42" s="34"/>
      <c r="CF42" s="34"/>
      <c r="CG42" s="34">
        <f t="shared" si="28"/>
        <v>2041.5908000000004</v>
      </c>
      <c r="CH42" s="43">
        <v>1729.0237000000002</v>
      </c>
      <c r="CI42" s="133">
        <f t="shared" si="14"/>
        <v>172.90237000000002</v>
      </c>
      <c r="CJ42" s="133">
        <f t="shared" si="15"/>
        <v>1556.1213300000002</v>
      </c>
      <c r="CK42" s="44"/>
      <c r="CL42" s="44"/>
      <c r="CM42" s="40">
        <f t="shared" si="29"/>
        <v>3770.6145000000006</v>
      </c>
      <c r="CN42" s="1"/>
      <c r="CQ42" s="59">
        <f t="shared" si="17"/>
        <v>4122.208055000001</v>
      </c>
      <c r="CR42" s="59">
        <f>E42+AU42+AX42+AY42+BC42+BF42+BO42+BP42+750</f>
        <v>1977.043555</v>
      </c>
      <c r="CS42" s="59">
        <f t="shared" si="18"/>
        <v>2145.1645000000008</v>
      </c>
      <c r="CT42" s="59">
        <f t="shared" si="19"/>
        <v>2140</v>
      </c>
      <c r="CU42" s="136">
        <f t="shared" si="20"/>
        <v>-150.65237000000002</v>
      </c>
      <c r="CW42" s="63">
        <f t="shared" si="21"/>
        <v>3921.2668700000004</v>
      </c>
      <c r="CY42" s="182">
        <f t="shared" si="22"/>
        <v>4218.0156850000003</v>
      </c>
    </row>
    <row r="43" spans="1:103" ht="23.25" x14ac:dyDescent="0.35">
      <c r="B43">
        <v>976.64250000000004</v>
      </c>
      <c r="C43">
        <v>40</v>
      </c>
      <c r="D43" s="33"/>
      <c r="E43" s="28"/>
      <c r="F43" s="29"/>
      <c r="G43" s="27"/>
      <c r="H43" s="27"/>
      <c r="I43" s="27"/>
      <c r="J43" s="27"/>
      <c r="K43" s="25"/>
      <c r="L43" s="27"/>
      <c r="M43" s="31"/>
      <c r="N43" s="27"/>
      <c r="O43" s="27"/>
      <c r="P43" s="22">
        <f t="shared" si="5"/>
        <v>0</v>
      </c>
      <c r="Q43" s="22"/>
      <c r="R43" s="27"/>
      <c r="S43" s="30"/>
      <c r="T43" s="30"/>
      <c r="U43" s="30"/>
      <c r="V43" s="30"/>
      <c r="W43" s="27"/>
      <c r="X43" s="27"/>
      <c r="Y43" s="27"/>
      <c r="Z43" s="22"/>
      <c r="AA43" s="27"/>
      <c r="AB43" s="30"/>
      <c r="AC43" s="27"/>
      <c r="AD43" s="27"/>
      <c r="AE43" s="22"/>
      <c r="AF43" s="27"/>
      <c r="AG43" s="27"/>
      <c r="AH43" s="27"/>
      <c r="AI43" s="27"/>
      <c r="AJ43" s="27">
        <f t="shared" si="23"/>
        <v>0</v>
      </c>
      <c r="AK43" s="16"/>
      <c r="AL43" s="16"/>
      <c r="AM43" s="16"/>
      <c r="AN43" s="16"/>
      <c r="AO43" s="16"/>
      <c r="AP43" s="16"/>
      <c r="AQ43" s="16"/>
      <c r="AR43" s="16"/>
      <c r="AS43" s="15">
        <v>18</v>
      </c>
      <c r="AT43" s="15">
        <v>18</v>
      </c>
      <c r="AU43" s="20">
        <v>0</v>
      </c>
      <c r="AV43" s="20"/>
      <c r="AW43" s="21"/>
      <c r="AX43" s="21"/>
      <c r="AY43" s="21"/>
      <c r="AZ43" s="21">
        <v>0.5</v>
      </c>
      <c r="BA43" s="21">
        <v>3</v>
      </c>
      <c r="BB43" s="21"/>
      <c r="BC43" s="21">
        <v>0</v>
      </c>
      <c r="BD43" s="21"/>
      <c r="BE43" s="21"/>
      <c r="BF43" s="18" t="str">
        <f t="shared" si="7"/>
        <v>0</v>
      </c>
      <c r="BG43" s="18" t="str">
        <f t="shared" si="7"/>
        <v>0</v>
      </c>
      <c r="BH43" s="21"/>
      <c r="BI43" s="21"/>
      <c r="BJ43" s="21"/>
      <c r="BK43" s="21"/>
      <c r="BL43" s="21"/>
      <c r="BM43" s="21"/>
      <c r="BN43" s="21"/>
      <c r="BO43" s="21"/>
      <c r="BP43" s="21"/>
      <c r="BQ43" s="21"/>
      <c r="BR43" s="19">
        <f t="shared" si="8"/>
        <v>3.5</v>
      </c>
      <c r="BS43" s="35">
        <f t="shared" si="9"/>
        <v>-3.5</v>
      </c>
      <c r="BT43" s="39"/>
      <c r="BU43" s="38"/>
      <c r="BV43" s="38">
        <v>3</v>
      </c>
      <c r="BW43" s="37" t="str">
        <f t="shared" si="10"/>
        <v>0</v>
      </c>
      <c r="BX43" s="39">
        <f t="shared" si="11"/>
        <v>0</v>
      </c>
      <c r="BY43" s="39"/>
      <c r="BZ43" s="39">
        <f t="shared" si="25"/>
        <v>0</v>
      </c>
      <c r="CA43" s="39"/>
      <c r="CB43" s="39"/>
      <c r="CC43" s="34">
        <f t="shared" si="27"/>
        <v>0</v>
      </c>
      <c r="CD43" s="34"/>
      <c r="CE43" s="34"/>
      <c r="CF43" s="34"/>
      <c r="CG43" s="34">
        <f t="shared" si="28"/>
        <v>-3.5</v>
      </c>
      <c r="CH43" s="43"/>
      <c r="CI43" s="133">
        <f t="shared" si="14"/>
        <v>0</v>
      </c>
      <c r="CJ43" s="133">
        <f t="shared" si="15"/>
        <v>0</v>
      </c>
      <c r="CK43" s="44"/>
      <c r="CL43" s="44"/>
      <c r="CM43" s="40">
        <f t="shared" si="29"/>
        <v>-3.5</v>
      </c>
      <c r="CN43" s="1"/>
      <c r="CQ43" s="59">
        <f t="shared" si="17"/>
        <v>0</v>
      </c>
      <c r="CR43" s="59">
        <f t="shared" si="24"/>
        <v>750</v>
      </c>
      <c r="CS43" s="59">
        <f t="shared" si="18"/>
        <v>-750</v>
      </c>
      <c r="CT43" s="59">
        <f t="shared" si="19"/>
        <v>-750</v>
      </c>
      <c r="CU43" s="136">
        <f t="shared" si="20"/>
        <v>0</v>
      </c>
      <c r="CW43" s="63">
        <f t="shared" si="21"/>
        <v>-3.5</v>
      </c>
      <c r="CY43" s="182">
        <f t="shared" si="22"/>
        <v>0</v>
      </c>
    </row>
    <row r="44" spans="1:103" ht="23.25" x14ac:dyDescent="0.35">
      <c r="C44">
        <v>41</v>
      </c>
      <c r="D44" s="33"/>
      <c r="E44" s="28"/>
      <c r="F44" s="29"/>
      <c r="G44" s="27"/>
      <c r="H44" s="27"/>
      <c r="I44" s="27"/>
      <c r="J44" s="27"/>
      <c r="K44" s="25">
        <f>B44*107%</f>
        <v>0</v>
      </c>
      <c r="L44" s="27"/>
      <c r="M44" s="31"/>
      <c r="N44" s="27"/>
      <c r="O44" s="27"/>
      <c r="P44" s="22"/>
      <c r="Q44" s="22"/>
      <c r="R44" s="27"/>
      <c r="S44" s="30"/>
      <c r="T44" s="30"/>
      <c r="U44" s="30"/>
      <c r="V44" s="30"/>
      <c r="W44" s="27"/>
      <c r="X44" s="27"/>
      <c r="Y44" s="27"/>
      <c r="Z44" s="22">
        <f>B44*6%</f>
        <v>0</v>
      </c>
      <c r="AA44" s="27"/>
      <c r="AB44" s="30"/>
      <c r="AC44" s="27"/>
      <c r="AD44" s="27"/>
      <c r="AE44" s="27"/>
      <c r="AF44" s="27"/>
      <c r="AG44" s="27"/>
      <c r="AH44" s="27"/>
      <c r="AI44" s="27"/>
      <c r="AJ44" s="27"/>
      <c r="AK44" s="16"/>
      <c r="AL44" s="16"/>
      <c r="AM44" s="16"/>
      <c r="AN44" s="16"/>
      <c r="AO44" s="16"/>
      <c r="AP44" s="16"/>
      <c r="AQ44" s="16"/>
      <c r="AR44" s="16"/>
      <c r="AS44" s="15">
        <v>18</v>
      </c>
      <c r="AT44" s="15">
        <v>18</v>
      </c>
      <c r="AU44" s="20"/>
      <c r="AV44" s="20"/>
      <c r="AW44" s="21"/>
      <c r="AX44" s="21"/>
      <c r="AY44" s="21"/>
      <c r="AZ44" s="21">
        <v>0.5</v>
      </c>
      <c r="BA44" s="21">
        <v>3</v>
      </c>
      <c r="BB44" s="21"/>
      <c r="BC44" s="21">
        <v>0</v>
      </c>
      <c r="BD44" s="21"/>
      <c r="BE44" s="21"/>
      <c r="BF44" s="18" t="str">
        <f t="shared" si="7"/>
        <v>0</v>
      </c>
      <c r="BG44" s="18" t="str">
        <f t="shared" si="7"/>
        <v>0</v>
      </c>
      <c r="BH44" s="21"/>
      <c r="BI44" s="21"/>
      <c r="BJ44" s="21"/>
      <c r="BK44" s="21"/>
      <c r="BL44" s="21"/>
      <c r="BM44" s="21"/>
      <c r="BN44" s="21"/>
      <c r="BO44" s="21"/>
      <c r="BP44" s="21"/>
      <c r="BQ44" s="21"/>
      <c r="BR44" s="19">
        <f t="shared" si="8"/>
        <v>3.5</v>
      </c>
      <c r="BS44" s="35"/>
      <c r="BT44" s="39"/>
      <c r="BU44" s="38"/>
      <c r="BV44" s="38">
        <v>3</v>
      </c>
      <c r="BW44" s="37"/>
      <c r="BX44" s="39"/>
      <c r="BY44" s="39"/>
      <c r="BZ44" s="39">
        <f t="shared" si="25"/>
        <v>0</v>
      </c>
      <c r="CA44" s="39"/>
      <c r="CB44" s="39"/>
      <c r="CC44" s="34">
        <f t="shared" si="27"/>
        <v>0</v>
      </c>
      <c r="CD44" s="34"/>
      <c r="CE44" s="34"/>
      <c r="CF44" s="34"/>
      <c r="CG44" s="34"/>
      <c r="CH44" s="43">
        <v>0</v>
      </c>
      <c r="CI44" s="133">
        <f t="shared" si="14"/>
        <v>0</v>
      </c>
      <c r="CJ44" s="133">
        <f t="shared" si="15"/>
        <v>0</v>
      </c>
      <c r="CK44" s="44"/>
      <c r="CL44" s="44"/>
      <c r="CM44" s="40">
        <f t="shared" si="29"/>
        <v>0</v>
      </c>
      <c r="CN44" s="1"/>
      <c r="CQ44" s="59">
        <f t="shared" si="17"/>
        <v>0</v>
      </c>
      <c r="CR44" s="59">
        <f t="shared" si="24"/>
        <v>750</v>
      </c>
      <c r="CS44" s="59">
        <f t="shared" si="18"/>
        <v>-750</v>
      </c>
      <c r="CT44" s="59">
        <f t="shared" si="19"/>
        <v>-750</v>
      </c>
      <c r="CU44" s="136">
        <f t="shared" si="20"/>
        <v>0</v>
      </c>
      <c r="CW44" s="63">
        <f t="shared" si="21"/>
        <v>0</v>
      </c>
      <c r="CY44" s="182">
        <f t="shared" si="22"/>
        <v>0</v>
      </c>
    </row>
    <row r="45" spans="1:103" ht="23.25" x14ac:dyDescent="0.35">
      <c r="C45">
        <v>42</v>
      </c>
      <c r="D45" s="33"/>
      <c r="E45" s="28"/>
      <c r="F45" s="29"/>
      <c r="G45" s="27"/>
      <c r="H45" s="27"/>
      <c r="I45" s="27"/>
      <c r="J45" s="27"/>
      <c r="K45" s="25">
        <f t="shared" si="4"/>
        <v>0</v>
      </c>
      <c r="L45" s="27"/>
      <c r="M45" s="31"/>
      <c r="N45" s="27"/>
      <c r="O45" s="27"/>
      <c r="P45" s="22"/>
      <c r="Q45" s="22"/>
      <c r="R45" s="27"/>
      <c r="S45" s="30"/>
      <c r="T45" s="30"/>
      <c r="U45" s="30"/>
      <c r="V45" s="30"/>
      <c r="W45" s="27"/>
      <c r="X45" s="27"/>
      <c r="Y45" s="27"/>
      <c r="Z45" s="22">
        <f t="shared" si="6"/>
        <v>0</v>
      </c>
      <c r="AA45" s="27"/>
      <c r="AB45" s="30"/>
      <c r="AC45" s="27"/>
      <c r="AD45" s="27"/>
      <c r="AE45" s="27"/>
      <c r="AF45" s="27"/>
      <c r="AG45" s="27"/>
      <c r="AH45" s="27"/>
      <c r="AI45" s="27"/>
      <c r="AJ45" s="27"/>
      <c r="AK45" s="16"/>
      <c r="AL45" s="16"/>
      <c r="AM45" s="16"/>
      <c r="AN45" s="16"/>
      <c r="AO45" s="16"/>
      <c r="AP45" s="16"/>
      <c r="AQ45" s="16"/>
      <c r="AR45" s="16"/>
      <c r="AS45" s="15">
        <v>18</v>
      </c>
      <c r="AT45" s="15">
        <v>18</v>
      </c>
      <c r="AU45" s="20"/>
      <c r="AV45" s="20"/>
      <c r="AW45" s="21"/>
      <c r="AX45" s="21"/>
      <c r="AY45" s="21"/>
      <c r="AZ45" s="21">
        <v>0.5</v>
      </c>
      <c r="BA45" s="21">
        <v>3</v>
      </c>
      <c r="BB45" s="21"/>
      <c r="BC45" s="21">
        <v>0</v>
      </c>
      <c r="BD45" s="21"/>
      <c r="BE45" s="21"/>
      <c r="BF45" s="18" t="str">
        <f t="shared" si="7"/>
        <v>0</v>
      </c>
      <c r="BG45" s="18" t="str">
        <f t="shared" si="7"/>
        <v>0</v>
      </c>
      <c r="BH45" s="21"/>
      <c r="BI45" s="21"/>
      <c r="BJ45" s="21"/>
      <c r="BK45" s="21"/>
      <c r="BL45" s="21"/>
      <c r="BM45" s="21"/>
      <c r="BN45" s="21"/>
      <c r="BO45" s="21"/>
      <c r="BP45" s="21"/>
      <c r="BQ45" s="21"/>
      <c r="BR45" s="19">
        <f t="shared" si="8"/>
        <v>3.5</v>
      </c>
      <c r="BS45" s="35"/>
      <c r="BT45" s="39"/>
      <c r="BU45" s="38"/>
      <c r="BV45" s="38">
        <v>3</v>
      </c>
      <c r="BW45" s="37"/>
      <c r="BX45" s="39"/>
      <c r="BY45" s="39"/>
      <c r="BZ45" s="39">
        <f t="shared" si="25"/>
        <v>0</v>
      </c>
      <c r="CA45" s="39"/>
      <c r="CB45" s="39"/>
      <c r="CC45" s="34">
        <f t="shared" si="27"/>
        <v>0</v>
      </c>
      <c r="CD45" s="34"/>
      <c r="CE45" s="34"/>
      <c r="CF45" s="34"/>
      <c r="CG45" s="34"/>
      <c r="CH45" s="43"/>
      <c r="CI45" s="133"/>
      <c r="CJ45" s="133">
        <f t="shared" si="15"/>
        <v>0</v>
      </c>
      <c r="CK45" s="44"/>
      <c r="CL45" s="44"/>
      <c r="CM45" s="40">
        <f t="shared" si="29"/>
        <v>0</v>
      </c>
      <c r="CN45" s="1"/>
      <c r="CQ45" s="59">
        <f t="shared" si="17"/>
        <v>0</v>
      </c>
      <c r="CR45" s="59">
        <f t="shared" si="24"/>
        <v>750</v>
      </c>
      <c r="CS45" s="59">
        <f t="shared" si="18"/>
        <v>-750</v>
      </c>
      <c r="CT45" s="59">
        <f t="shared" si="19"/>
        <v>-750</v>
      </c>
      <c r="CU45" s="136">
        <f t="shared" si="20"/>
        <v>0</v>
      </c>
      <c r="CW45" s="63">
        <f t="shared" si="21"/>
        <v>0</v>
      </c>
      <c r="CY45" s="182">
        <f t="shared" si="22"/>
        <v>0</v>
      </c>
    </row>
  </sheetData>
  <mergeCells count="5">
    <mergeCell ref="E2:AJ3"/>
    <mergeCell ref="AK2:AT3"/>
    <mergeCell ref="AU2:BR3"/>
    <mergeCell ref="BT2:CB3"/>
    <mergeCell ref="CQ4:CU4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Z45"/>
  <sheetViews>
    <sheetView rightToLeft="1" topLeftCell="D5" workbookViewId="0">
      <pane xSplit="1" ySplit="1" topLeftCell="CE6" activePane="bottomRight" state="frozen"/>
      <selection activeCell="D5" sqref="D5"/>
      <selection pane="topRight" activeCell="E5" sqref="E5"/>
      <selection pane="bottomLeft" activeCell="D6" sqref="D6"/>
      <selection pane="bottomRight" activeCell="CJ6" sqref="CJ6"/>
    </sheetView>
  </sheetViews>
  <sheetFormatPr defaultRowHeight="14.25" x14ac:dyDescent="0.2"/>
  <cols>
    <col min="4" max="4" width="23.875" bestFit="1" customWidth="1"/>
    <col min="5" max="5" width="10" style="8" customWidth="1"/>
    <col min="6" max="6" width="10.375" customWidth="1"/>
    <col min="7" max="10" width="9" customWidth="1"/>
    <col min="11" max="11" width="13.75" style="6" customWidth="1"/>
    <col min="12" max="15" width="9" customWidth="1"/>
    <col min="16" max="16" width="12" style="7" customWidth="1"/>
    <col min="17" max="17" width="11.125" style="7" bestFit="1" customWidth="1"/>
    <col min="18" max="18" width="7.25" customWidth="1"/>
    <col min="19" max="28" width="8.625" customWidth="1"/>
    <col min="29" max="29" width="6.125" bestFit="1" customWidth="1"/>
    <col min="30" max="30" width="6.875" customWidth="1"/>
    <col min="32" max="32" width="6.75" customWidth="1"/>
    <col min="33" max="33" width="7.25" customWidth="1"/>
    <col min="34" max="34" width="7.5" customWidth="1"/>
    <col min="35" max="35" width="7.25" customWidth="1"/>
    <col min="36" max="36" width="7" customWidth="1"/>
    <col min="37" max="38" width="10.625" style="7" customWidth="1"/>
    <col min="39" max="43" width="10.625" style="7" hidden="1" customWidth="1"/>
    <col min="44" max="47" width="10.625" style="7" customWidth="1"/>
    <col min="48" max="48" width="9.5" customWidth="1"/>
    <col min="49" max="49" width="9.75" customWidth="1"/>
    <col min="50" max="50" width="7.625" customWidth="1"/>
    <col min="51" max="51" width="6.875" customWidth="1"/>
    <col min="53" max="53" width="6.5" customWidth="1"/>
    <col min="54" max="54" width="6" customWidth="1"/>
    <col min="55" max="55" width="6.875" customWidth="1"/>
    <col min="56" max="56" width="7.625" customWidth="1"/>
    <col min="57" max="57" width="6.875" customWidth="1"/>
    <col min="61" max="61" width="7.25" customWidth="1"/>
    <col min="62" max="62" width="6.75" customWidth="1"/>
    <col min="63" max="63" width="6.875" customWidth="1"/>
    <col min="66" max="66" width="7.375" customWidth="1"/>
    <col min="67" max="67" width="7.125" customWidth="1"/>
    <col min="71" max="71" width="10.625" style="10" customWidth="1"/>
    <col min="72" max="72" width="11.5" style="8" customWidth="1"/>
    <col min="73" max="73" width="11.125" bestFit="1" customWidth="1"/>
    <col min="74" max="74" width="11.125" customWidth="1"/>
    <col min="75" max="76" width="8.25" customWidth="1"/>
    <col min="77" max="77" width="11.125" style="14" bestFit="1" customWidth="1"/>
    <col min="78" max="79" width="11.125" style="14" customWidth="1"/>
    <col min="80" max="80" width="13.25" style="14" customWidth="1"/>
    <col min="81" max="84" width="11.125" style="14" customWidth="1"/>
    <col min="85" max="85" width="21.125" style="14" customWidth="1"/>
    <col min="86" max="86" width="12" style="11" customWidth="1"/>
    <col min="87" max="91" width="11" style="12" customWidth="1"/>
    <col min="92" max="92" width="15.25" style="13" customWidth="1"/>
    <col min="93" max="93" width="32.75" customWidth="1"/>
    <col min="96" max="96" width="12.875" customWidth="1"/>
    <col min="97" max="97" width="19.5" bestFit="1" customWidth="1"/>
    <col min="98" max="99" width="12.125" bestFit="1" customWidth="1"/>
    <col min="100" max="100" width="12.375" style="60" customWidth="1"/>
    <col min="102" max="102" width="12.875" customWidth="1"/>
    <col min="104" max="104" width="18.25" customWidth="1"/>
  </cols>
  <sheetData>
    <row r="1" spans="2:104" x14ac:dyDescent="0.2">
      <c r="D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</row>
    <row r="2" spans="2:104" ht="14.25" customHeight="1" x14ac:dyDescent="0.2">
      <c r="D2" s="41"/>
      <c r="E2" s="204" t="s">
        <v>126</v>
      </c>
      <c r="F2" s="204"/>
      <c r="G2" s="204"/>
      <c r="H2" s="204"/>
      <c r="I2" s="204"/>
      <c r="J2" s="204"/>
      <c r="K2" s="204"/>
      <c r="L2" s="204"/>
      <c r="M2" s="204"/>
      <c r="N2" s="204"/>
      <c r="O2" s="204"/>
      <c r="P2" s="204"/>
      <c r="Q2" s="204"/>
      <c r="R2" s="204"/>
      <c r="S2" s="204"/>
      <c r="T2" s="204"/>
      <c r="U2" s="204"/>
      <c r="V2" s="204"/>
      <c r="W2" s="204"/>
      <c r="X2" s="204"/>
      <c r="Y2" s="204"/>
      <c r="Z2" s="204"/>
      <c r="AA2" s="204"/>
      <c r="AB2" s="204"/>
      <c r="AC2" s="204"/>
      <c r="AD2" s="204"/>
      <c r="AE2" s="204"/>
      <c r="AF2" s="204"/>
      <c r="AG2" s="204"/>
      <c r="AH2" s="204"/>
      <c r="AI2" s="204"/>
      <c r="AJ2" s="204"/>
      <c r="AK2" s="204"/>
      <c r="AL2" s="202" t="s">
        <v>117</v>
      </c>
      <c r="AM2" s="202"/>
      <c r="AN2" s="202"/>
      <c r="AO2" s="202"/>
      <c r="AP2" s="202"/>
      <c r="AQ2" s="202"/>
      <c r="AR2" s="202"/>
      <c r="AS2" s="202"/>
      <c r="AT2" s="202"/>
      <c r="AU2" s="202"/>
      <c r="AV2" s="203" t="s">
        <v>124</v>
      </c>
      <c r="AW2" s="203"/>
      <c r="AX2" s="203"/>
      <c r="AY2" s="203"/>
      <c r="AZ2" s="203"/>
      <c r="BA2" s="203"/>
      <c r="BB2" s="203"/>
      <c r="BC2" s="203"/>
      <c r="BD2" s="203"/>
      <c r="BE2" s="203"/>
      <c r="BF2" s="203"/>
      <c r="BG2" s="203"/>
      <c r="BH2" s="203"/>
      <c r="BI2" s="203"/>
      <c r="BJ2" s="203"/>
      <c r="BK2" s="203"/>
      <c r="BL2" s="203"/>
      <c r="BM2" s="203"/>
      <c r="BN2" s="203"/>
      <c r="BO2" s="203"/>
      <c r="BP2" s="203"/>
      <c r="BQ2" s="203"/>
      <c r="BR2" s="203"/>
      <c r="BS2" s="203"/>
      <c r="BU2" s="205" t="s">
        <v>127</v>
      </c>
      <c r="BV2" s="205"/>
      <c r="BW2" s="205"/>
      <c r="BX2" s="205"/>
      <c r="BY2" s="205"/>
      <c r="BZ2" s="205"/>
      <c r="CA2" s="205"/>
      <c r="CB2" s="205"/>
      <c r="CC2" s="205"/>
      <c r="CD2" s="8"/>
      <c r="CE2" s="8"/>
      <c r="CF2" s="8"/>
      <c r="CG2" s="8"/>
      <c r="CH2" s="8"/>
      <c r="CI2" s="8"/>
      <c r="CJ2" s="8"/>
      <c r="CK2" s="8"/>
      <c r="CL2" s="8"/>
      <c r="CM2" s="8"/>
      <c r="CN2" s="8"/>
      <c r="CO2" s="8"/>
    </row>
    <row r="3" spans="2:104" ht="14.25" customHeight="1" x14ac:dyDescent="0.2">
      <c r="D3" s="41"/>
      <c r="E3" s="204"/>
      <c r="F3" s="204"/>
      <c r="G3" s="204"/>
      <c r="H3" s="204"/>
      <c r="I3" s="204"/>
      <c r="J3" s="204"/>
      <c r="K3" s="204"/>
      <c r="L3" s="204"/>
      <c r="M3" s="204"/>
      <c r="N3" s="204"/>
      <c r="O3" s="204"/>
      <c r="P3" s="204"/>
      <c r="Q3" s="204"/>
      <c r="R3" s="204"/>
      <c r="S3" s="204"/>
      <c r="T3" s="204"/>
      <c r="U3" s="204"/>
      <c r="V3" s="204"/>
      <c r="W3" s="204"/>
      <c r="X3" s="204"/>
      <c r="Y3" s="204"/>
      <c r="Z3" s="204"/>
      <c r="AA3" s="204"/>
      <c r="AB3" s="204"/>
      <c r="AC3" s="204"/>
      <c r="AD3" s="204"/>
      <c r="AE3" s="204"/>
      <c r="AF3" s="204"/>
      <c r="AG3" s="204"/>
      <c r="AH3" s="204"/>
      <c r="AI3" s="204"/>
      <c r="AJ3" s="204"/>
      <c r="AK3" s="204"/>
      <c r="AL3" s="202"/>
      <c r="AM3" s="202"/>
      <c r="AN3" s="202"/>
      <c r="AO3" s="202"/>
      <c r="AP3" s="202"/>
      <c r="AQ3" s="202"/>
      <c r="AR3" s="202"/>
      <c r="AS3" s="202"/>
      <c r="AT3" s="202"/>
      <c r="AU3" s="202"/>
      <c r="AV3" s="203"/>
      <c r="AW3" s="203"/>
      <c r="AX3" s="203"/>
      <c r="AY3" s="203"/>
      <c r="AZ3" s="203"/>
      <c r="BA3" s="203"/>
      <c r="BB3" s="203"/>
      <c r="BC3" s="203"/>
      <c r="BD3" s="203"/>
      <c r="BE3" s="203"/>
      <c r="BF3" s="203"/>
      <c r="BG3" s="203"/>
      <c r="BH3" s="203"/>
      <c r="BI3" s="203"/>
      <c r="BJ3" s="203"/>
      <c r="BK3" s="203"/>
      <c r="BL3" s="203"/>
      <c r="BM3" s="203"/>
      <c r="BN3" s="203"/>
      <c r="BO3" s="203"/>
      <c r="BP3" s="203"/>
      <c r="BQ3" s="203"/>
      <c r="BR3" s="203"/>
      <c r="BS3" s="203"/>
      <c r="BU3" s="205"/>
      <c r="BV3" s="205"/>
      <c r="BW3" s="205"/>
      <c r="BX3" s="205"/>
      <c r="BY3" s="205"/>
      <c r="BZ3" s="205"/>
      <c r="CA3" s="205"/>
      <c r="CB3" s="205"/>
      <c r="CC3" s="205"/>
      <c r="CD3" s="8"/>
      <c r="CE3" s="8"/>
      <c r="CF3" s="8"/>
      <c r="CG3" s="8"/>
      <c r="CH3" s="8"/>
      <c r="CI3" s="8"/>
      <c r="CJ3" s="8"/>
      <c r="CK3" s="8"/>
      <c r="CL3" s="8"/>
      <c r="CM3" s="8"/>
      <c r="CN3" s="8"/>
      <c r="CO3" s="8"/>
    </row>
    <row r="4" spans="2:104" ht="24" thickBot="1" x14ac:dyDescent="0.25">
      <c r="D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P4" s="8"/>
      <c r="BQ4" s="8"/>
      <c r="BR4" s="8"/>
      <c r="BS4" s="8"/>
      <c r="BU4" s="8"/>
      <c r="BV4" s="8"/>
      <c r="BW4" s="8"/>
      <c r="BX4" s="8"/>
      <c r="BY4" s="8"/>
      <c r="BZ4" s="8"/>
      <c r="CA4" s="8"/>
      <c r="CB4" s="8"/>
      <c r="CC4" s="8"/>
      <c r="CD4" s="8"/>
      <c r="CE4" s="8"/>
      <c r="CF4" s="8"/>
      <c r="CG4" s="8"/>
      <c r="CH4" s="8"/>
      <c r="CI4" s="8"/>
      <c r="CJ4" s="8"/>
      <c r="CK4" s="8"/>
      <c r="CL4" s="8"/>
      <c r="CM4" s="8"/>
      <c r="CN4" s="8"/>
      <c r="CO4" s="8"/>
      <c r="CR4" s="206" t="s">
        <v>139</v>
      </c>
      <c r="CS4" s="206"/>
      <c r="CT4" s="206"/>
      <c r="CU4" s="206"/>
      <c r="CV4" s="206"/>
    </row>
    <row r="5" spans="2:104" s="56" customFormat="1" ht="78.75" customHeight="1" thickBot="1" x14ac:dyDescent="0.35">
      <c r="D5" s="45" t="s">
        <v>71</v>
      </c>
      <c r="E5" s="46" t="s">
        <v>145</v>
      </c>
      <c r="F5" s="46" t="s">
        <v>72</v>
      </c>
      <c r="G5" s="46" t="s">
        <v>1</v>
      </c>
      <c r="H5" s="46" t="s">
        <v>2</v>
      </c>
      <c r="I5" s="46" t="s">
        <v>3</v>
      </c>
      <c r="J5" s="46" t="s">
        <v>4</v>
      </c>
      <c r="K5" s="46" t="s">
        <v>146</v>
      </c>
      <c r="L5" s="46" t="s">
        <v>6</v>
      </c>
      <c r="M5" s="46" t="s">
        <v>7</v>
      </c>
      <c r="N5" s="46" t="s">
        <v>8</v>
      </c>
      <c r="O5" s="46" t="s">
        <v>9</v>
      </c>
      <c r="P5" s="46" t="s">
        <v>10</v>
      </c>
      <c r="Q5" s="46" t="s">
        <v>19</v>
      </c>
      <c r="R5" s="46" t="s">
        <v>11</v>
      </c>
      <c r="S5" s="47" t="s">
        <v>155</v>
      </c>
      <c r="T5" s="48"/>
      <c r="U5" s="48">
        <v>2014</v>
      </c>
      <c r="V5" s="48">
        <v>2015</v>
      </c>
      <c r="W5" s="48">
        <v>2016</v>
      </c>
      <c r="X5" s="57">
        <v>0.03</v>
      </c>
      <c r="Y5" s="57">
        <v>0.05</v>
      </c>
      <c r="Z5" s="57">
        <v>0.06</v>
      </c>
      <c r="AA5" s="57">
        <v>0.08</v>
      </c>
      <c r="AB5" s="48" t="s">
        <v>131</v>
      </c>
      <c r="AC5" s="48" t="s">
        <v>12</v>
      </c>
      <c r="AD5" s="48" t="s">
        <v>13</v>
      </c>
      <c r="AE5" s="48" t="s">
        <v>14</v>
      </c>
      <c r="AF5" s="48" t="s">
        <v>15</v>
      </c>
      <c r="AG5" s="48" t="s">
        <v>16</v>
      </c>
      <c r="AH5" s="48" t="s">
        <v>73</v>
      </c>
      <c r="AI5" s="48" t="s">
        <v>18</v>
      </c>
      <c r="AJ5" s="48"/>
      <c r="AK5" s="48" t="s">
        <v>130</v>
      </c>
      <c r="AL5" s="49" t="s">
        <v>118</v>
      </c>
      <c r="AM5" s="49" t="s">
        <v>123</v>
      </c>
      <c r="AN5" s="49" t="s">
        <v>119</v>
      </c>
      <c r="AO5" s="49" t="s">
        <v>120</v>
      </c>
      <c r="AP5" s="49" t="s">
        <v>121</v>
      </c>
      <c r="AQ5" s="49" t="s">
        <v>122</v>
      </c>
      <c r="AR5" s="49" t="s">
        <v>135</v>
      </c>
      <c r="AS5" s="49" t="s">
        <v>136</v>
      </c>
      <c r="AT5" s="49" t="s">
        <v>133</v>
      </c>
      <c r="AU5" s="49" t="s">
        <v>134</v>
      </c>
      <c r="AV5" s="50" t="s">
        <v>115</v>
      </c>
      <c r="AW5" s="50"/>
      <c r="AX5" s="50" t="s">
        <v>23</v>
      </c>
      <c r="AY5" s="50" t="s">
        <v>24</v>
      </c>
      <c r="AZ5" s="50" t="s">
        <v>25</v>
      </c>
      <c r="BA5" s="50" t="s">
        <v>26</v>
      </c>
      <c r="BB5" s="50" t="s">
        <v>27</v>
      </c>
      <c r="BC5" s="50" t="s">
        <v>74</v>
      </c>
      <c r="BD5" s="50" t="s">
        <v>75</v>
      </c>
      <c r="BE5" s="50" t="s">
        <v>1</v>
      </c>
      <c r="BF5" s="50" t="s">
        <v>30</v>
      </c>
      <c r="BG5" s="50" t="s">
        <v>132</v>
      </c>
      <c r="BH5" s="50" t="s">
        <v>68</v>
      </c>
      <c r="BI5" s="50" t="s">
        <v>31</v>
      </c>
      <c r="BJ5" s="50" t="s">
        <v>32</v>
      </c>
      <c r="BK5" s="50" t="s">
        <v>33</v>
      </c>
      <c r="BL5" s="50" t="s">
        <v>34</v>
      </c>
      <c r="BM5" s="50" t="s">
        <v>35</v>
      </c>
      <c r="BN5" s="50" t="s">
        <v>67</v>
      </c>
      <c r="BO5" s="50" t="s">
        <v>36</v>
      </c>
      <c r="BP5" s="50" t="s">
        <v>147</v>
      </c>
      <c r="BQ5" s="50" t="s">
        <v>116</v>
      </c>
      <c r="BR5" s="50" t="s">
        <v>154</v>
      </c>
      <c r="BS5" s="50" t="s">
        <v>128</v>
      </c>
      <c r="BT5" s="51" t="s">
        <v>129</v>
      </c>
      <c r="BU5" s="52" t="s">
        <v>61</v>
      </c>
      <c r="BV5" s="52" t="s">
        <v>125</v>
      </c>
      <c r="BW5" s="52" t="s">
        <v>84</v>
      </c>
      <c r="BX5" s="52" t="s">
        <v>85</v>
      </c>
      <c r="BY5" s="52" t="s">
        <v>86</v>
      </c>
      <c r="BZ5" s="52" t="s">
        <v>160</v>
      </c>
      <c r="CA5" s="52" t="s">
        <v>161</v>
      </c>
      <c r="CB5" s="52" t="s">
        <v>138</v>
      </c>
      <c r="CC5" s="52" t="s">
        <v>137</v>
      </c>
      <c r="CD5" s="51" t="s">
        <v>70</v>
      </c>
      <c r="CE5" s="53" t="s">
        <v>166</v>
      </c>
      <c r="CF5" s="53" t="s">
        <v>165</v>
      </c>
      <c r="CG5" s="53" t="s">
        <v>148</v>
      </c>
      <c r="CH5" s="53" t="s">
        <v>83</v>
      </c>
      <c r="CI5" s="45" t="s">
        <v>82</v>
      </c>
      <c r="CJ5" s="45" t="s">
        <v>163</v>
      </c>
      <c r="CK5" s="45" t="s">
        <v>164</v>
      </c>
      <c r="CL5" s="54"/>
      <c r="CM5" s="54"/>
      <c r="CN5" s="55" t="s">
        <v>150</v>
      </c>
      <c r="CO5" s="55" t="s">
        <v>39</v>
      </c>
      <c r="CR5" s="58" t="s">
        <v>140</v>
      </c>
      <c r="CS5" s="58" t="s">
        <v>141</v>
      </c>
      <c r="CT5" s="58" t="s">
        <v>142</v>
      </c>
      <c r="CU5" s="58" t="s">
        <v>143</v>
      </c>
      <c r="CV5" s="58" t="s">
        <v>144</v>
      </c>
      <c r="CX5" s="62" t="s">
        <v>151</v>
      </c>
      <c r="CZ5" s="181" t="s">
        <v>181</v>
      </c>
    </row>
    <row r="6" spans="2:104" ht="23.25" customHeight="1" x14ac:dyDescent="0.35">
      <c r="B6">
        <v>1777.8157000000001</v>
      </c>
      <c r="C6">
        <v>1</v>
      </c>
      <c r="D6" s="32" t="s">
        <v>87</v>
      </c>
      <c r="E6" s="23">
        <v>675.83</v>
      </c>
      <c r="F6" s="24"/>
      <c r="G6" s="22"/>
      <c r="H6" s="22"/>
      <c r="I6" s="22"/>
      <c r="J6" s="22"/>
      <c r="K6" s="129">
        <f>'مارس 2022'!K6*107%</f>
        <v>2035.4211949300004</v>
      </c>
      <c r="L6" s="22"/>
      <c r="M6" s="26"/>
      <c r="N6" s="22"/>
      <c r="O6" s="22"/>
      <c r="P6" s="130">
        <f>K6*15%</f>
        <v>305.31317923950007</v>
      </c>
      <c r="Q6" s="130">
        <f>'مارس 2022'!Q6*110%</f>
        <v>155.63900000000001</v>
      </c>
      <c r="R6" s="22"/>
      <c r="S6" s="25"/>
      <c r="T6" s="25"/>
      <c r="U6" s="25">
        <v>76.44</v>
      </c>
      <c r="V6" s="25">
        <v>85.57</v>
      </c>
      <c r="W6" s="22">
        <v>102.85</v>
      </c>
      <c r="X6" s="22">
        <v>46.58</v>
      </c>
      <c r="Y6" s="22">
        <v>83.075500000000005</v>
      </c>
      <c r="Z6" s="22">
        <f>B6*6%</f>
        <v>106.668942</v>
      </c>
      <c r="AA6" s="22">
        <f>'مارس 2022'!K6*8%</f>
        <v>152.18102392000003</v>
      </c>
      <c r="AB6" s="22">
        <v>190</v>
      </c>
      <c r="AC6" s="25">
        <v>6</v>
      </c>
      <c r="AD6" s="22"/>
      <c r="AE6" s="22"/>
      <c r="AF6" s="22">
        <v>10</v>
      </c>
      <c r="AG6" s="22"/>
      <c r="AH6" s="22"/>
      <c r="AI6" s="22"/>
      <c r="AJ6" s="22"/>
      <c r="AK6" s="22">
        <f>SUM(G6:AJ6)</f>
        <v>3355.7388400895002</v>
      </c>
      <c r="AL6" s="15"/>
      <c r="AM6" s="15"/>
      <c r="AN6" s="15"/>
      <c r="AO6" s="15"/>
      <c r="AP6" s="15"/>
      <c r="AQ6" s="15"/>
      <c r="AR6" s="15"/>
      <c r="AS6" s="15"/>
      <c r="AT6" s="15">
        <v>20</v>
      </c>
      <c r="AU6" s="15">
        <v>20</v>
      </c>
      <c r="AV6" s="17">
        <v>627</v>
      </c>
      <c r="AW6" s="17"/>
      <c r="AX6" s="18">
        <v>142</v>
      </c>
      <c r="AY6" s="18"/>
      <c r="AZ6" s="18"/>
      <c r="BA6" s="18">
        <v>0.5</v>
      </c>
      <c r="BB6" s="18">
        <v>3</v>
      </c>
      <c r="BC6" s="18"/>
      <c r="BD6" s="18">
        <v>0</v>
      </c>
      <c r="BE6" s="18"/>
      <c r="BF6" s="18"/>
      <c r="BG6" s="18" t="str">
        <f t="shared" ref="BG6:BH8" si="0">IF(AT6&lt;18,(P6/18)*(18-AT6),"0")</f>
        <v>0</v>
      </c>
      <c r="BH6" s="18" t="str">
        <f t="shared" si="0"/>
        <v>0</v>
      </c>
      <c r="BI6" s="18"/>
      <c r="BJ6" s="18"/>
      <c r="BK6" s="18"/>
      <c r="BL6" s="18"/>
      <c r="BM6" s="18"/>
      <c r="BN6" s="18"/>
      <c r="BO6" s="18"/>
      <c r="BP6" s="19">
        <f>(AK6-(P6+Q6))*0.0005</f>
        <v>1.447393330425</v>
      </c>
      <c r="BQ6" s="18">
        <v>5</v>
      </c>
      <c r="BR6" s="18"/>
      <c r="BS6" s="19">
        <f>SUM(AV6:BR6)</f>
        <v>778.94739333042503</v>
      </c>
      <c r="BT6" s="34">
        <f>AK6-BS6</f>
        <v>2576.7914467590754</v>
      </c>
      <c r="BU6" s="39">
        <f>(K6/107%)*120%</f>
        <v>2282.7153588000001</v>
      </c>
      <c r="BV6" s="36"/>
      <c r="BW6" s="36">
        <v>3</v>
      </c>
      <c r="BX6" s="37" t="str">
        <f>IF(BW6=4,20%,IF(BW6=5,30%,IF(BW6=6,50%,IF(BW6&gt;6,1,"0"))))</f>
        <v>0</v>
      </c>
      <c r="BY6" s="36">
        <f>(BU6*BX6)</f>
        <v>0</v>
      </c>
      <c r="BZ6" s="36"/>
      <c r="CA6" s="39">
        <f t="shared" ref="CA6:CA28" si="1">BU6*BZ6</f>
        <v>0</v>
      </c>
      <c r="CB6" s="39"/>
      <c r="CC6" s="36"/>
      <c r="CD6" s="34">
        <f t="shared" ref="CD6:CD28" si="2">BU6-BV6-BY6-CA6-CB6-CC6</f>
        <v>2282.7153588000001</v>
      </c>
      <c r="CE6" s="34">
        <f>CD6/2</f>
        <v>1141.3576794000001</v>
      </c>
      <c r="CF6" s="34">
        <f>CE6</f>
        <v>1141.3576794000001</v>
      </c>
      <c r="CG6" s="34" t="s">
        <v>167</v>
      </c>
      <c r="CH6" s="34">
        <f t="shared" ref="CH6:CH33" si="3">BT6+CD6</f>
        <v>4859.5068055590755</v>
      </c>
      <c r="CI6" s="42">
        <v>1902.2627990000003</v>
      </c>
      <c r="CJ6" s="133">
        <f>IF(CI6&gt;1500,CI6*10%,0)</f>
        <v>190.22627990000004</v>
      </c>
      <c r="CK6" s="133">
        <f>CI6-CJ6</f>
        <v>1712.0365191000003</v>
      </c>
      <c r="CL6" s="44"/>
      <c r="CM6" s="44"/>
      <c r="CN6" s="40">
        <f>(BT6+CD6+CI6)-(CL6+CM6)</f>
        <v>6761.7696045590756</v>
      </c>
      <c r="CO6" s="9"/>
      <c r="CR6" s="59">
        <f>K6+P6+X6+Y6+Z6+AA6+AB6+CD6+CI6</f>
        <v>7104.2179978895001</v>
      </c>
      <c r="CS6" s="59">
        <f>E6+AV6+AY6+AZ6+BD6+BG6+BP6+BQ6+750</f>
        <v>2059.2773933304252</v>
      </c>
      <c r="CT6" s="59">
        <f>CR6-CS6</f>
        <v>5044.9406045590749</v>
      </c>
      <c r="CU6" s="59">
        <f>TRUNC(CT6,-1)</f>
        <v>5040</v>
      </c>
      <c r="CV6" s="136">
        <f>IF(AND(CU6&gt;1250,CU6&lt;2501),(CU6-1250)*2.5%,IF(AND(CU6&gt;2500,CU6&lt;3751),(CU6-2500)*10%+31.25,IF(AND(CU6&gt;3750,CU6&lt;5001),(CU6-3750)*15%+31.25+125,IF(AND(CU6&gt;5000,CU6&lt;16666.68),(CU6-5000)*20%+31.25+125+187.5,"0"))))-CJ6</f>
        <v>161.52372009999996</v>
      </c>
      <c r="CX6" s="63">
        <f>CN6-CV6</f>
        <v>6600.2458844590756</v>
      </c>
      <c r="CZ6" s="182">
        <f>(AK6-(Q6+S6))+CD6+CK6</f>
        <v>7194.8517179895007</v>
      </c>
    </row>
    <row r="7" spans="2:104" ht="23.25" x14ac:dyDescent="0.35">
      <c r="B7">
        <v>1825.3879000000002</v>
      </c>
      <c r="C7">
        <v>2</v>
      </c>
      <c r="D7" s="33" t="s">
        <v>78</v>
      </c>
      <c r="E7" s="28">
        <v>687.13</v>
      </c>
      <c r="F7" s="29"/>
      <c r="G7" s="27"/>
      <c r="H7" s="27"/>
      <c r="I7" s="27"/>
      <c r="J7" s="27"/>
      <c r="K7" s="129">
        <f>'مارس 2022'!K7*107%</f>
        <v>2089.8866067100007</v>
      </c>
      <c r="L7" s="27"/>
      <c r="M7" s="31"/>
      <c r="N7" s="27"/>
      <c r="O7" s="27"/>
      <c r="P7" s="130">
        <f t="shared" ref="P7:P45" si="4">K7*15%</f>
        <v>313.48299100650007</v>
      </c>
      <c r="Q7" s="130">
        <f>'مارس 2022'!Q7*110%</f>
        <v>155.63900000000001</v>
      </c>
      <c r="R7" s="27"/>
      <c r="S7" s="30"/>
      <c r="T7" s="30"/>
      <c r="U7" s="30">
        <v>78.33</v>
      </c>
      <c r="V7" s="30">
        <v>87.73</v>
      </c>
      <c r="W7" s="27">
        <v>105.57</v>
      </c>
      <c r="X7" s="27">
        <v>47.83</v>
      </c>
      <c r="Y7" s="27">
        <v>85.298500000000004</v>
      </c>
      <c r="Z7" s="22">
        <f t="shared" ref="Z7:Z45" si="5">B7*6%</f>
        <v>109.523274</v>
      </c>
      <c r="AA7" s="22">
        <f>'مارس 2022'!K7*8%</f>
        <v>156.25320424000003</v>
      </c>
      <c r="AB7" s="27">
        <v>190</v>
      </c>
      <c r="AC7" s="30">
        <v>10</v>
      </c>
      <c r="AD7" s="27"/>
      <c r="AE7" s="27"/>
      <c r="AF7" s="22">
        <v>10</v>
      </c>
      <c r="AG7" s="27"/>
      <c r="AH7" s="27"/>
      <c r="AI7" s="27"/>
      <c r="AJ7" s="27"/>
      <c r="AK7" s="22">
        <f>SUM(G7:AJ7)</f>
        <v>3439.5435759565007</v>
      </c>
      <c r="AL7" s="16"/>
      <c r="AM7" s="16"/>
      <c r="AN7" s="16"/>
      <c r="AO7" s="16"/>
      <c r="AP7" s="16"/>
      <c r="AQ7" s="16"/>
      <c r="AR7" s="16"/>
      <c r="AS7" s="16"/>
      <c r="AT7" s="15">
        <v>21</v>
      </c>
      <c r="AU7" s="15">
        <v>16</v>
      </c>
      <c r="AV7" s="20">
        <v>649</v>
      </c>
      <c r="AW7" s="20"/>
      <c r="AX7" s="21">
        <v>139.30000000000001</v>
      </c>
      <c r="AY7" s="21"/>
      <c r="AZ7" s="21">
        <v>18.739999999999998</v>
      </c>
      <c r="BA7" s="21">
        <v>0.5</v>
      </c>
      <c r="BB7" s="21">
        <v>3</v>
      </c>
      <c r="BC7" s="21"/>
      <c r="BD7" s="21">
        <v>0</v>
      </c>
      <c r="BE7" s="21"/>
      <c r="BF7" s="21"/>
      <c r="BG7" s="18" t="str">
        <f t="shared" si="0"/>
        <v>0</v>
      </c>
      <c r="BH7" s="18">
        <f t="shared" si="0"/>
        <v>17.293222222222223</v>
      </c>
      <c r="BI7" s="21"/>
      <c r="BJ7" s="21"/>
      <c r="BK7" s="21"/>
      <c r="BL7" s="21"/>
      <c r="BM7" s="21"/>
      <c r="BN7" s="21"/>
      <c r="BO7" s="21"/>
      <c r="BP7" s="19">
        <f>(AK7-(P7+Q7))*0.0005</f>
        <v>1.4852107924750004</v>
      </c>
      <c r="BQ7" s="21">
        <v>5</v>
      </c>
      <c r="BR7" s="21"/>
      <c r="BS7" s="19">
        <f t="shared" ref="BS7:BS45" si="6">SUM(AV7:BR7)</f>
        <v>834.31843301469712</v>
      </c>
      <c r="BT7" s="35">
        <f t="shared" ref="BT7:BT43" si="7">AK7-BS7</f>
        <v>2605.2251429418038</v>
      </c>
      <c r="BU7" s="39">
        <f>(K7/107%)*120%</f>
        <v>2343.7980636000007</v>
      </c>
      <c r="BV7" s="38"/>
      <c r="BW7" s="38">
        <v>3</v>
      </c>
      <c r="BX7" s="37" t="str">
        <f t="shared" ref="BX7:BX43" si="8">IF(BW7=4,30%,IF(BW7=5,40%,IF(BW7=6,50%,IF(BW7&gt;6,1,"0"))))</f>
        <v>0</v>
      </c>
      <c r="BY7" s="39">
        <f t="shared" ref="BY7:BY43" si="9">(BU7*BX7)</f>
        <v>0</v>
      </c>
      <c r="BZ7" s="39"/>
      <c r="CA7" s="39">
        <f t="shared" si="1"/>
        <v>0</v>
      </c>
      <c r="CB7" s="39"/>
      <c r="CC7" s="39"/>
      <c r="CD7" s="34">
        <f t="shared" si="2"/>
        <v>2343.7980636000007</v>
      </c>
      <c r="CE7" s="34">
        <f t="shared" ref="CE7:CE33" si="10">CD7/2</f>
        <v>1171.8990318000003</v>
      </c>
      <c r="CF7" s="34">
        <f t="shared" ref="CF7:CF33" si="11">CE7</f>
        <v>1171.8990318000003</v>
      </c>
      <c r="CG7" s="34" t="s">
        <v>167</v>
      </c>
      <c r="CH7" s="34">
        <f t="shared" si="3"/>
        <v>4949.023206541804</v>
      </c>
      <c r="CI7" s="43">
        <v>1953.1650530000004</v>
      </c>
      <c r="CJ7" s="133">
        <f t="shared" ref="CJ7:CJ45" si="12">IF(CI7&gt;1500,CI7*10%,0)</f>
        <v>195.31650530000005</v>
      </c>
      <c r="CK7" s="133">
        <f t="shared" ref="CK7:CK45" si="13">CI7-CJ7</f>
        <v>1757.8485477000004</v>
      </c>
      <c r="CL7" s="44"/>
      <c r="CM7" s="44"/>
      <c r="CN7" s="40">
        <f t="shared" ref="CN7:CN33" si="14">(BT7+CD7+CI7)-CL7</f>
        <v>6902.1882595418047</v>
      </c>
      <c r="CO7" s="1"/>
      <c r="CR7" s="59">
        <f>K7+P7+X7+Y7+Z7+AA7+AB7+CD7+CI7</f>
        <v>7289.2376925565022</v>
      </c>
      <c r="CS7" s="59">
        <f>E7+AV7+AY7+AZ7+BD7+BG7+BP7+BQ7+750</f>
        <v>2111.3552107924752</v>
      </c>
      <c r="CT7" s="59">
        <f t="shared" ref="CT7:CT45" si="15">CR7-CS7</f>
        <v>5177.882481764027</v>
      </c>
      <c r="CU7" s="59">
        <f t="shared" ref="CU7:CU45" si="16">TRUNC(CT7,-1)</f>
        <v>5170</v>
      </c>
      <c r="CV7" s="136">
        <f t="shared" ref="CV7:CV44" si="17">IF(AND(CU7&gt;1250,CU7&lt;2501),(CU7-1250)*2.5%,IF(AND(CU7&gt;2500,CU7&lt;3751),(CU7-2500)*10%+31.25,IF(AND(CU7&gt;3750,CU7&lt;5001),(CU7-3750)*15%+31.25+125,IF(AND(CU7&gt;5000,CU7&lt;16666.68),(CU7-5000)*20%+31.25+125+187.5,"0"))))-CJ7</f>
        <v>182.43349469999995</v>
      </c>
      <c r="CX7" s="63">
        <f t="shared" ref="CX7:CX45" si="18">CN7-CV7</f>
        <v>6719.7547648418049</v>
      </c>
      <c r="CZ7" s="182">
        <f t="shared" ref="CZ7:CZ45" si="19">(AK7-(Q7+S7))+CD7+CK7</f>
        <v>7385.5511872565012</v>
      </c>
    </row>
    <row r="8" spans="2:104" ht="23.25" x14ac:dyDescent="0.35">
      <c r="B8">
        <v>778.05050000000006</v>
      </c>
      <c r="C8">
        <v>3</v>
      </c>
      <c r="D8" s="33" t="s">
        <v>76</v>
      </c>
      <c r="E8" s="28">
        <v>470.48</v>
      </c>
      <c r="F8" s="29"/>
      <c r="G8" s="27"/>
      <c r="H8" s="27"/>
      <c r="I8" s="27"/>
      <c r="J8" s="27"/>
      <c r="K8" s="129">
        <f>'مارس 2022'!K8*107%</f>
        <v>890.79001745000016</v>
      </c>
      <c r="L8" s="27"/>
      <c r="M8" s="31">
        <v>81</v>
      </c>
      <c r="N8" s="27"/>
      <c r="O8" s="27"/>
      <c r="P8" s="130">
        <f t="shared" si="4"/>
        <v>133.61850261750001</v>
      </c>
      <c r="Q8" s="130">
        <f>'مارس 2022'!Q8*110%</f>
        <v>155.63900000000001</v>
      </c>
      <c r="R8" s="27"/>
      <c r="S8" s="30">
        <v>20</v>
      </c>
      <c r="T8" s="30"/>
      <c r="U8" s="30">
        <v>36.22</v>
      </c>
      <c r="V8" s="30">
        <v>38.22</v>
      </c>
      <c r="W8" s="27">
        <v>65</v>
      </c>
      <c r="X8" s="27">
        <v>27.43</v>
      </c>
      <c r="Y8" s="27">
        <v>36.357500000000002</v>
      </c>
      <c r="Z8" s="22">
        <f t="shared" si="5"/>
        <v>46.683030000000002</v>
      </c>
      <c r="AA8" s="22">
        <f>'مارس 2022'!K8*8%</f>
        <v>66.601122800000013</v>
      </c>
      <c r="AB8" s="27">
        <v>190</v>
      </c>
      <c r="AC8" s="30">
        <v>10</v>
      </c>
      <c r="AD8" s="27"/>
      <c r="AE8" s="27"/>
      <c r="AF8" s="22">
        <v>10</v>
      </c>
      <c r="AG8" s="27"/>
      <c r="AH8" s="27"/>
      <c r="AI8" s="27"/>
      <c r="AJ8" s="27"/>
      <c r="AK8" s="27">
        <f t="shared" ref="AK8:AK43" si="20">SUM(G8:AJ8)</f>
        <v>1807.5591728675001</v>
      </c>
      <c r="AL8" s="16"/>
      <c r="AM8" s="16"/>
      <c r="AN8" s="16"/>
      <c r="AO8" s="16"/>
      <c r="AP8" s="16"/>
      <c r="AQ8" s="16"/>
      <c r="AR8" s="16"/>
      <c r="AS8" s="16"/>
      <c r="AT8" s="15">
        <v>20</v>
      </c>
      <c r="AU8" s="15">
        <v>20</v>
      </c>
      <c r="AV8" s="20">
        <v>286</v>
      </c>
      <c r="AW8" s="20"/>
      <c r="AX8" s="21">
        <v>0</v>
      </c>
      <c r="AY8" s="21"/>
      <c r="AZ8" s="21"/>
      <c r="BA8" s="21">
        <v>0.5</v>
      </c>
      <c r="BB8" s="21">
        <v>3</v>
      </c>
      <c r="BC8" s="21"/>
      <c r="BD8" s="21">
        <v>0</v>
      </c>
      <c r="BE8" s="21"/>
      <c r="BF8" s="21"/>
      <c r="BG8" s="18" t="str">
        <f t="shared" si="0"/>
        <v>0</v>
      </c>
      <c r="BH8" s="18" t="str">
        <f t="shared" si="0"/>
        <v>0</v>
      </c>
      <c r="BI8" s="21"/>
      <c r="BJ8" s="21"/>
      <c r="BK8" s="21"/>
      <c r="BL8" s="21"/>
      <c r="BM8" s="21"/>
      <c r="BN8" s="21"/>
      <c r="BO8" s="21"/>
      <c r="BP8" s="19">
        <f t="shared" ref="BP8:BP45" si="21">(AK8-(P8+Q8))*0.0005</f>
        <v>0.75915083512500003</v>
      </c>
      <c r="BQ8" s="21">
        <v>3</v>
      </c>
      <c r="BR8" s="21"/>
      <c r="BS8" s="19">
        <f t="shared" si="6"/>
        <v>293.25915083512501</v>
      </c>
      <c r="BT8" s="35">
        <f t="shared" si="7"/>
        <v>1514.3000220323752</v>
      </c>
      <c r="BU8" s="39">
        <f>(K8/107%)*120%</f>
        <v>999.01684200000011</v>
      </c>
      <c r="BV8" s="38"/>
      <c r="BW8" s="38">
        <v>2</v>
      </c>
      <c r="BX8" s="37" t="str">
        <f t="shared" si="8"/>
        <v>0</v>
      </c>
      <c r="BY8" s="39">
        <f t="shared" si="9"/>
        <v>0</v>
      </c>
      <c r="BZ8" s="39">
        <v>0.3</v>
      </c>
      <c r="CA8" s="39">
        <f t="shared" si="1"/>
        <v>299.70505260000004</v>
      </c>
      <c r="CB8" s="39"/>
      <c r="CC8" s="39"/>
      <c r="CD8" s="34">
        <f t="shared" si="2"/>
        <v>699.31178940000007</v>
      </c>
      <c r="CE8" s="34">
        <f t="shared" si="10"/>
        <v>349.65589470000003</v>
      </c>
      <c r="CF8" s="34">
        <f t="shared" si="11"/>
        <v>349.65589470000003</v>
      </c>
      <c r="CG8" s="34" t="s">
        <v>167</v>
      </c>
      <c r="CH8" s="34">
        <f t="shared" si="3"/>
        <v>2213.6118114323754</v>
      </c>
      <c r="CI8" s="43">
        <v>832.51403500000015</v>
      </c>
      <c r="CJ8" s="133">
        <f t="shared" si="12"/>
        <v>0</v>
      </c>
      <c r="CK8" s="133">
        <f t="shared" si="13"/>
        <v>832.51403500000015</v>
      </c>
      <c r="CL8" s="44"/>
      <c r="CM8" s="44"/>
      <c r="CN8" s="40">
        <f t="shared" si="14"/>
        <v>3046.1258464323755</v>
      </c>
      <c r="CO8" s="1"/>
      <c r="CR8" s="59">
        <f t="shared" ref="CR8:CR45" si="22">K8+P8+X8+Y8+Z8+AA8+AB8+CD8+CI8</f>
        <v>2923.3059972675005</v>
      </c>
      <c r="CS8" s="59">
        <f t="shared" ref="CS8:CS45" si="23">E8+AV8+AY8+AZ8+BD8+BG8+BP8+BQ8+750</f>
        <v>1510.239150835125</v>
      </c>
      <c r="CT8" s="59">
        <f t="shared" si="15"/>
        <v>1413.0668464323755</v>
      </c>
      <c r="CU8" s="59">
        <f t="shared" si="16"/>
        <v>1410</v>
      </c>
      <c r="CV8" s="136">
        <f t="shared" si="17"/>
        <v>4</v>
      </c>
      <c r="CX8" s="63">
        <f t="shared" si="18"/>
        <v>3042.1258464323755</v>
      </c>
      <c r="CZ8" s="182">
        <f t="shared" si="19"/>
        <v>3163.7459972675006</v>
      </c>
    </row>
    <row r="9" spans="2:104" s="113" customFormat="1" ht="25.5" customHeight="1" x14ac:dyDescent="0.35">
      <c r="B9" s="113">
        <v>3324.8003000000003</v>
      </c>
      <c r="C9" s="113">
        <v>4</v>
      </c>
      <c r="D9" s="16" t="s">
        <v>88</v>
      </c>
      <c r="E9" s="126" t="s">
        <v>162</v>
      </c>
      <c r="F9" s="127"/>
      <c r="G9" s="127"/>
      <c r="H9" s="127"/>
      <c r="I9" s="127"/>
      <c r="J9" s="127"/>
      <c r="K9" s="131"/>
      <c r="L9" s="127"/>
      <c r="M9" s="127"/>
      <c r="N9" s="127"/>
      <c r="O9" s="127"/>
      <c r="P9" s="112"/>
      <c r="Q9" s="112"/>
      <c r="R9" s="127"/>
      <c r="S9" s="127"/>
      <c r="T9" s="127"/>
      <c r="U9" s="127"/>
      <c r="V9" s="127"/>
      <c r="W9" s="127"/>
      <c r="X9" s="127"/>
      <c r="Y9" s="127"/>
      <c r="Z9" s="127"/>
      <c r="AA9" s="132"/>
      <c r="AB9" s="127"/>
      <c r="AC9" s="127"/>
      <c r="AD9" s="127"/>
      <c r="AE9" s="127"/>
      <c r="AF9" s="127"/>
      <c r="AG9" s="127"/>
      <c r="AH9" s="127"/>
      <c r="AI9" s="127"/>
      <c r="AJ9" s="127"/>
      <c r="AK9" s="127"/>
      <c r="AL9" s="127"/>
      <c r="AM9" s="127"/>
      <c r="AN9" s="127"/>
      <c r="AO9" s="127"/>
      <c r="AP9" s="127"/>
      <c r="AQ9" s="127"/>
      <c r="AR9" s="127"/>
      <c r="AS9" s="127"/>
      <c r="AT9" s="127"/>
      <c r="AU9" s="127"/>
      <c r="AV9" s="127"/>
      <c r="AW9" s="127"/>
      <c r="AX9" s="127"/>
      <c r="AY9" s="127"/>
      <c r="AZ9" s="127"/>
      <c r="BA9" s="127"/>
      <c r="BB9" s="127"/>
      <c r="BC9" s="127"/>
      <c r="BD9" s="127"/>
      <c r="BE9" s="127"/>
      <c r="BF9" s="127"/>
      <c r="BG9" s="127"/>
      <c r="BH9" s="127"/>
      <c r="BI9" s="127"/>
      <c r="BJ9" s="127"/>
      <c r="BK9" s="127"/>
      <c r="BL9" s="127"/>
      <c r="BM9" s="127"/>
      <c r="BN9" s="127"/>
      <c r="BO9" s="127"/>
      <c r="BP9" s="111"/>
      <c r="BQ9" s="127"/>
      <c r="BR9" s="127"/>
      <c r="BS9" s="127"/>
      <c r="BT9" s="127"/>
      <c r="BU9" s="112">
        <f t="shared" ref="BU9:BU33" si="24">(K9/107%)*120%</f>
        <v>0</v>
      </c>
      <c r="BV9" s="127"/>
      <c r="BW9" s="127"/>
      <c r="BX9" s="127"/>
      <c r="BY9" s="127"/>
      <c r="BZ9" s="127"/>
      <c r="CA9" s="127"/>
      <c r="CB9" s="127"/>
      <c r="CC9" s="127"/>
      <c r="CD9" s="127"/>
      <c r="CE9" s="127"/>
      <c r="CF9" s="127"/>
      <c r="CG9" s="112" t="s">
        <v>167</v>
      </c>
      <c r="CH9" s="127"/>
      <c r="CI9" s="127"/>
      <c r="CJ9" s="134">
        <f t="shared" si="12"/>
        <v>0</v>
      </c>
      <c r="CK9" s="134">
        <f t="shared" si="13"/>
        <v>0</v>
      </c>
      <c r="CL9" s="127"/>
      <c r="CM9" s="127"/>
      <c r="CN9" s="127"/>
      <c r="CO9" s="128"/>
      <c r="CR9" s="59">
        <f t="shared" si="22"/>
        <v>0</v>
      </c>
      <c r="CS9" s="123">
        <v>0</v>
      </c>
      <c r="CT9" s="123">
        <f t="shared" si="15"/>
        <v>0</v>
      </c>
      <c r="CU9" s="123">
        <f t="shared" si="16"/>
        <v>0</v>
      </c>
      <c r="CV9" s="136">
        <f t="shared" si="17"/>
        <v>0</v>
      </c>
      <c r="CX9" s="124">
        <f t="shared" si="18"/>
        <v>0</v>
      </c>
      <c r="CZ9" s="182">
        <f t="shared" si="19"/>
        <v>0</v>
      </c>
    </row>
    <row r="10" spans="2:104" ht="23.25" x14ac:dyDescent="0.35">
      <c r="B10">
        <v>1536.4665000000002</v>
      </c>
      <c r="C10">
        <v>5</v>
      </c>
      <c r="D10" s="33" t="s">
        <v>89</v>
      </c>
      <c r="E10" s="28">
        <v>609</v>
      </c>
      <c r="F10" s="29"/>
      <c r="G10" s="27"/>
      <c r="H10" s="27"/>
      <c r="I10" s="27"/>
      <c r="J10" s="27"/>
      <c r="K10" s="129">
        <f>'مارس 2022'!K10*107%</f>
        <v>1759.1004958500005</v>
      </c>
      <c r="L10" s="27"/>
      <c r="M10" s="31"/>
      <c r="N10" s="27"/>
      <c r="O10" s="27"/>
      <c r="P10" s="130">
        <f t="shared" si="4"/>
        <v>263.86507437750004</v>
      </c>
      <c r="Q10" s="130">
        <f>'مارس 2022'!Q10*110%</f>
        <v>155.63900000000001</v>
      </c>
      <c r="R10" s="27"/>
      <c r="S10" s="30"/>
      <c r="T10" s="30"/>
      <c r="U10" s="30">
        <v>70.73</v>
      </c>
      <c r="V10" s="30">
        <v>78.94</v>
      </c>
      <c r="W10" s="27">
        <v>94.69</v>
      </c>
      <c r="X10" s="27">
        <v>40.26</v>
      </c>
      <c r="Y10" s="27">
        <v>71.797499999999999</v>
      </c>
      <c r="Z10" s="22">
        <f t="shared" si="5"/>
        <v>92.187990000000013</v>
      </c>
      <c r="AA10" s="22">
        <f>'مارس 2022'!K10*8%</f>
        <v>131.52153240000004</v>
      </c>
      <c r="AB10" s="27">
        <v>190</v>
      </c>
      <c r="AC10" s="30">
        <v>10</v>
      </c>
      <c r="AD10" s="27"/>
      <c r="AE10" s="27"/>
      <c r="AF10" s="22">
        <v>10</v>
      </c>
      <c r="AG10" s="27"/>
      <c r="AH10" s="27"/>
      <c r="AI10" s="27"/>
      <c r="AJ10" s="27"/>
      <c r="AK10" s="27">
        <f t="shared" si="20"/>
        <v>2968.731592627501</v>
      </c>
      <c r="AL10" s="16"/>
      <c r="AM10" s="16"/>
      <c r="AN10" s="16"/>
      <c r="AO10" s="16"/>
      <c r="AP10" s="16"/>
      <c r="AQ10" s="16"/>
      <c r="AR10" s="16"/>
      <c r="AS10" s="16"/>
      <c r="AT10" s="15">
        <v>8</v>
      </c>
      <c r="AU10" s="15">
        <v>8</v>
      </c>
      <c r="AV10" s="20">
        <v>528</v>
      </c>
      <c r="AW10" s="20"/>
      <c r="AX10" s="21">
        <v>60.166666666666664</v>
      </c>
      <c r="AY10" s="21"/>
      <c r="AZ10" s="21"/>
      <c r="BA10" s="21">
        <v>0.5</v>
      </c>
      <c r="BB10" s="21">
        <v>3</v>
      </c>
      <c r="BC10" s="21"/>
      <c r="BD10" s="21">
        <v>0</v>
      </c>
      <c r="BE10" s="21"/>
      <c r="BF10" s="21"/>
      <c r="BG10" s="18">
        <f t="shared" ref="BG10:BG33" si="25">IF(AT10&lt;18,(P10/18)*(18-AT10),"0")</f>
        <v>146.59170798750003</v>
      </c>
      <c r="BH10" s="18">
        <f t="shared" ref="BH10:BH33" si="26">IF(AU10&lt;18,(Q10/18)*(18-AU10),"0")</f>
        <v>86.466111111111118</v>
      </c>
      <c r="BI10" s="21"/>
      <c r="BJ10" s="21"/>
      <c r="BK10" s="21"/>
      <c r="BL10" s="21"/>
      <c r="BM10" s="21"/>
      <c r="BN10" s="21"/>
      <c r="BO10" s="21"/>
      <c r="BP10" s="19">
        <f t="shared" si="21"/>
        <v>1.2746137591250004</v>
      </c>
      <c r="BQ10" s="21">
        <v>3</v>
      </c>
      <c r="BR10" s="21"/>
      <c r="BS10" s="19">
        <f t="shared" si="6"/>
        <v>828.99909952440282</v>
      </c>
      <c r="BT10" s="35">
        <f t="shared" si="7"/>
        <v>2139.732493103098</v>
      </c>
      <c r="BU10" s="39">
        <f t="shared" si="24"/>
        <v>1972.8229860000004</v>
      </c>
      <c r="BV10" s="38"/>
      <c r="BW10" s="38">
        <v>1</v>
      </c>
      <c r="BX10" s="37" t="str">
        <f t="shared" si="8"/>
        <v>0</v>
      </c>
      <c r="BY10" s="39">
        <f t="shared" si="9"/>
        <v>0</v>
      </c>
      <c r="BZ10" s="39"/>
      <c r="CA10" s="39">
        <f t="shared" si="1"/>
        <v>0</v>
      </c>
      <c r="CB10" s="39"/>
      <c r="CC10" s="39"/>
      <c r="CD10" s="34">
        <f t="shared" si="2"/>
        <v>1972.8229860000004</v>
      </c>
      <c r="CE10" s="34">
        <f t="shared" si="10"/>
        <v>986.41149300000018</v>
      </c>
      <c r="CF10" s="34">
        <f t="shared" si="11"/>
        <v>986.41149300000018</v>
      </c>
      <c r="CG10" s="34" t="s">
        <v>167</v>
      </c>
      <c r="CH10" s="34">
        <f t="shared" si="3"/>
        <v>4112.5554791030982</v>
      </c>
      <c r="CI10" s="43">
        <v>1644.0191550000004</v>
      </c>
      <c r="CJ10" s="133">
        <f t="shared" si="12"/>
        <v>164.40191550000006</v>
      </c>
      <c r="CK10" s="133">
        <f t="shared" si="13"/>
        <v>1479.6172395000003</v>
      </c>
      <c r="CL10" s="44"/>
      <c r="CM10" s="44"/>
      <c r="CN10" s="40">
        <f t="shared" si="14"/>
        <v>5756.574634103099</v>
      </c>
      <c r="CO10" s="1"/>
      <c r="CR10" s="59">
        <f t="shared" si="22"/>
        <v>6165.5747336275017</v>
      </c>
      <c r="CS10" s="59">
        <f t="shared" si="23"/>
        <v>2037.8663217466251</v>
      </c>
      <c r="CT10" s="59">
        <f t="shared" si="15"/>
        <v>4127.7084118808762</v>
      </c>
      <c r="CU10" s="59">
        <f t="shared" si="16"/>
        <v>4120</v>
      </c>
      <c r="CV10" s="136">
        <f t="shared" si="17"/>
        <v>47.348084499999942</v>
      </c>
      <c r="CX10" s="63">
        <f t="shared" si="18"/>
        <v>5709.2265496030986</v>
      </c>
      <c r="CZ10" s="182">
        <f t="shared" si="19"/>
        <v>6265.5328181275017</v>
      </c>
    </row>
    <row r="11" spans="2:104" ht="23.25" x14ac:dyDescent="0.35">
      <c r="B11">
        <v>1936.7855999999999</v>
      </c>
      <c r="C11">
        <v>6</v>
      </c>
      <c r="D11" s="33" t="s">
        <v>90</v>
      </c>
      <c r="E11" s="28">
        <v>646.03</v>
      </c>
      <c r="F11" s="29"/>
      <c r="G11" s="27"/>
      <c r="H11" s="27"/>
      <c r="I11" s="27"/>
      <c r="J11" s="27"/>
      <c r="K11" s="129">
        <f>'مارس 2022'!K11*107%</f>
        <v>2217.4258334400001</v>
      </c>
      <c r="L11" s="27"/>
      <c r="M11" s="31"/>
      <c r="N11" s="27"/>
      <c r="O11" s="27"/>
      <c r="P11" s="130">
        <f t="shared" si="4"/>
        <v>332.61387501600001</v>
      </c>
      <c r="Q11" s="130">
        <f>'مارس 2022'!Q11*110%</f>
        <v>155.63900000000001</v>
      </c>
      <c r="R11" s="27"/>
      <c r="S11" s="30"/>
      <c r="T11" s="30"/>
      <c r="U11" s="30">
        <v>89.99</v>
      </c>
      <c r="V11" s="30">
        <v>100.44</v>
      </c>
      <c r="W11" s="27">
        <v>119.89</v>
      </c>
      <c r="X11" s="27">
        <v>50.75</v>
      </c>
      <c r="Y11" s="27">
        <v>90.504000000000005</v>
      </c>
      <c r="Z11" s="22">
        <f t="shared" si="5"/>
        <v>116.20713599999999</v>
      </c>
      <c r="AA11" s="22">
        <f>'مارس 2022'!K11*8%</f>
        <v>165.78884736000001</v>
      </c>
      <c r="AB11" s="27">
        <v>190</v>
      </c>
      <c r="AC11" s="30">
        <v>10</v>
      </c>
      <c r="AD11" s="27"/>
      <c r="AE11" s="27"/>
      <c r="AF11" s="22">
        <v>10</v>
      </c>
      <c r="AG11" s="27"/>
      <c r="AH11" s="27"/>
      <c r="AI11" s="27"/>
      <c r="AJ11" s="27"/>
      <c r="AK11" s="27">
        <f t="shared" si="20"/>
        <v>3649.2486918159998</v>
      </c>
      <c r="AL11" s="16"/>
      <c r="AM11" s="16"/>
      <c r="AN11" s="16"/>
      <c r="AO11" s="16"/>
      <c r="AP11" s="16"/>
      <c r="AQ11" s="16"/>
      <c r="AR11" s="16"/>
      <c r="AS11" s="16"/>
      <c r="AT11" s="15">
        <v>20</v>
      </c>
      <c r="AU11" s="15">
        <v>20</v>
      </c>
      <c r="AV11" s="20">
        <v>671</v>
      </c>
      <c r="AW11" s="20"/>
      <c r="AX11" s="21">
        <v>115.44</v>
      </c>
      <c r="AY11" s="21"/>
      <c r="AZ11" s="21"/>
      <c r="BA11" s="21">
        <v>0.5</v>
      </c>
      <c r="BB11" s="21">
        <v>3</v>
      </c>
      <c r="BC11" s="21"/>
      <c r="BD11" s="21">
        <v>0</v>
      </c>
      <c r="BE11" s="21"/>
      <c r="BF11" s="21"/>
      <c r="BG11" s="18" t="str">
        <f t="shared" si="25"/>
        <v>0</v>
      </c>
      <c r="BH11" s="18" t="str">
        <f t="shared" si="26"/>
        <v>0</v>
      </c>
      <c r="BI11" s="21"/>
      <c r="BJ11" s="21"/>
      <c r="BK11" s="21"/>
      <c r="BL11" s="21"/>
      <c r="BM11" s="21"/>
      <c r="BN11" s="21"/>
      <c r="BO11" s="21"/>
      <c r="BP11" s="19">
        <f t="shared" si="21"/>
        <v>1.5804979083999999</v>
      </c>
      <c r="BQ11" s="21">
        <v>5</v>
      </c>
      <c r="BR11" s="21"/>
      <c r="BS11" s="19">
        <f t="shared" si="6"/>
        <v>796.5204979084001</v>
      </c>
      <c r="BT11" s="35">
        <f t="shared" si="7"/>
        <v>2852.7281939075997</v>
      </c>
      <c r="BU11" s="39">
        <f t="shared" si="24"/>
        <v>2486.8327104</v>
      </c>
      <c r="BV11" s="38"/>
      <c r="BW11" s="38">
        <v>3</v>
      </c>
      <c r="BX11" s="37" t="str">
        <f t="shared" si="8"/>
        <v>0</v>
      </c>
      <c r="BY11" s="39">
        <f t="shared" si="9"/>
        <v>0</v>
      </c>
      <c r="BZ11" s="39"/>
      <c r="CA11" s="39">
        <f t="shared" si="1"/>
        <v>0</v>
      </c>
      <c r="CB11" s="39"/>
      <c r="CC11" s="39"/>
      <c r="CD11" s="34">
        <f t="shared" si="2"/>
        <v>2486.8327104</v>
      </c>
      <c r="CE11" s="34">
        <f t="shared" si="10"/>
        <v>1243.4163552</v>
      </c>
      <c r="CF11" s="34">
        <f t="shared" si="11"/>
        <v>1243.4163552</v>
      </c>
      <c r="CG11" s="34" t="s">
        <v>167</v>
      </c>
      <c r="CH11" s="34">
        <f t="shared" si="3"/>
        <v>5339.5609043076001</v>
      </c>
      <c r="CI11" s="43">
        <v>2072.360592</v>
      </c>
      <c r="CJ11" s="133">
        <f t="shared" si="12"/>
        <v>207.2360592</v>
      </c>
      <c r="CK11" s="133">
        <f t="shared" si="13"/>
        <v>1865.1245328</v>
      </c>
      <c r="CL11" s="44"/>
      <c r="CM11" s="44"/>
      <c r="CN11" s="40">
        <f t="shared" si="14"/>
        <v>7411.9214963076001</v>
      </c>
      <c r="CO11" s="1"/>
      <c r="CR11" s="59">
        <f t="shared" si="22"/>
        <v>7722.4829942160004</v>
      </c>
      <c r="CS11" s="59">
        <f t="shared" si="23"/>
        <v>2073.6104979084002</v>
      </c>
      <c r="CT11" s="59">
        <f t="shared" si="15"/>
        <v>5648.8724963076002</v>
      </c>
      <c r="CU11" s="59">
        <f t="shared" si="16"/>
        <v>5640</v>
      </c>
      <c r="CV11" s="136">
        <f t="shared" si="17"/>
        <v>264.5139408</v>
      </c>
      <c r="CX11" s="63">
        <f t="shared" si="18"/>
        <v>7147.4075555075997</v>
      </c>
      <c r="CZ11" s="182">
        <f t="shared" si="19"/>
        <v>7845.5669350160006</v>
      </c>
    </row>
    <row r="12" spans="2:104" ht="23.25" x14ac:dyDescent="0.35">
      <c r="B12">
        <v>1852.0523000000003</v>
      </c>
      <c r="C12">
        <v>7</v>
      </c>
      <c r="D12" s="33" t="s">
        <v>91</v>
      </c>
      <c r="E12" s="28">
        <v>703.74</v>
      </c>
      <c r="F12" s="29"/>
      <c r="G12" s="27"/>
      <c r="H12" s="27"/>
      <c r="I12" s="27"/>
      <c r="J12" s="27"/>
      <c r="K12" s="129">
        <f>'مارس 2022'!K12*107%</f>
        <v>2120.4146782700004</v>
      </c>
      <c r="L12" s="27"/>
      <c r="M12" s="31"/>
      <c r="N12" s="27"/>
      <c r="O12" s="27"/>
      <c r="P12" s="130">
        <f t="shared" si="4"/>
        <v>318.06220174050003</v>
      </c>
      <c r="Q12" s="130">
        <f>'مارس 2022'!Q12*110%</f>
        <v>155.63900000000001</v>
      </c>
      <c r="R12" s="27"/>
      <c r="S12" s="30"/>
      <c r="T12" s="30"/>
      <c r="U12" s="30">
        <v>79.61</v>
      </c>
      <c r="V12" s="30">
        <v>89.13</v>
      </c>
      <c r="W12" s="27">
        <v>107.16</v>
      </c>
      <c r="X12" s="27">
        <v>48.52</v>
      </c>
      <c r="Y12" s="27">
        <v>86.544500000000014</v>
      </c>
      <c r="Z12" s="22">
        <f t="shared" si="5"/>
        <v>111.12313800000001</v>
      </c>
      <c r="AA12" s="22">
        <f>'مارس 2022'!K12*8%</f>
        <v>158.53567688000004</v>
      </c>
      <c r="AB12" s="27">
        <v>190</v>
      </c>
      <c r="AC12" s="30">
        <v>10</v>
      </c>
      <c r="AD12" s="27"/>
      <c r="AE12" s="27"/>
      <c r="AF12" s="22">
        <v>10</v>
      </c>
      <c r="AG12" s="27"/>
      <c r="AH12" s="27"/>
      <c r="AI12" s="27"/>
      <c r="AJ12" s="27"/>
      <c r="AK12" s="27">
        <f t="shared" si="20"/>
        <v>3484.7391948905006</v>
      </c>
      <c r="AL12" s="16"/>
      <c r="AM12" s="16"/>
      <c r="AN12" s="16"/>
      <c r="AO12" s="16"/>
      <c r="AP12" s="16"/>
      <c r="AQ12" s="16"/>
      <c r="AR12" s="16"/>
      <c r="AS12" s="16"/>
      <c r="AT12" s="15">
        <v>20</v>
      </c>
      <c r="AU12" s="15">
        <v>20</v>
      </c>
      <c r="AV12" s="20">
        <v>649</v>
      </c>
      <c r="AW12" s="20"/>
      <c r="AX12" s="21">
        <v>143.33333333333334</v>
      </c>
      <c r="AY12" s="21"/>
      <c r="AZ12" s="21"/>
      <c r="BA12" s="21">
        <v>0.5</v>
      </c>
      <c r="BB12" s="21">
        <v>3</v>
      </c>
      <c r="BC12" s="21"/>
      <c r="BD12" s="21">
        <v>0</v>
      </c>
      <c r="BE12" s="21"/>
      <c r="BF12" s="21"/>
      <c r="BG12" s="18" t="str">
        <f t="shared" si="25"/>
        <v>0</v>
      </c>
      <c r="BH12" s="18" t="str">
        <f t="shared" si="26"/>
        <v>0</v>
      </c>
      <c r="BI12" s="21"/>
      <c r="BJ12" s="21"/>
      <c r="BK12" s="21"/>
      <c r="BL12" s="21"/>
      <c r="BM12" s="21"/>
      <c r="BN12" s="21"/>
      <c r="BO12" s="21"/>
      <c r="BP12" s="19">
        <f t="shared" si="21"/>
        <v>1.5055189965750004</v>
      </c>
      <c r="BQ12" s="21">
        <v>5</v>
      </c>
      <c r="BR12" s="21"/>
      <c r="BS12" s="19">
        <f t="shared" si="6"/>
        <v>802.33885232990838</v>
      </c>
      <c r="BT12" s="35">
        <f t="shared" si="7"/>
        <v>2682.4003425605924</v>
      </c>
      <c r="BU12" s="39">
        <f t="shared" si="24"/>
        <v>2378.0351532000004</v>
      </c>
      <c r="BV12" s="38"/>
      <c r="BW12" s="38">
        <v>3</v>
      </c>
      <c r="BX12" s="37" t="str">
        <f t="shared" si="8"/>
        <v>0</v>
      </c>
      <c r="BY12" s="39">
        <f t="shared" si="9"/>
        <v>0</v>
      </c>
      <c r="BZ12" s="39"/>
      <c r="CA12" s="39">
        <f t="shared" si="1"/>
        <v>0</v>
      </c>
      <c r="CB12" s="39"/>
      <c r="CC12" s="39"/>
      <c r="CD12" s="34">
        <f t="shared" si="2"/>
        <v>2378.0351532000004</v>
      </c>
      <c r="CE12" s="34">
        <f t="shared" si="10"/>
        <v>1189.0175766000002</v>
      </c>
      <c r="CF12" s="34">
        <f t="shared" si="11"/>
        <v>1189.0175766000002</v>
      </c>
      <c r="CG12" s="34" t="s">
        <v>167</v>
      </c>
      <c r="CH12" s="34">
        <f t="shared" si="3"/>
        <v>5060.4354957605929</v>
      </c>
      <c r="CI12" s="43">
        <v>1981.6959610000004</v>
      </c>
      <c r="CJ12" s="133">
        <f t="shared" si="12"/>
        <v>198.16959610000004</v>
      </c>
      <c r="CK12" s="133">
        <f t="shared" si="13"/>
        <v>1783.5263649000003</v>
      </c>
      <c r="CL12" s="44"/>
      <c r="CM12" s="44"/>
      <c r="CN12" s="40">
        <f t="shared" si="14"/>
        <v>7042.1314567605932</v>
      </c>
      <c r="CO12" s="1"/>
      <c r="CR12" s="59">
        <f t="shared" si="22"/>
        <v>7392.9313090905007</v>
      </c>
      <c r="CS12" s="59">
        <f t="shared" si="23"/>
        <v>2109.2455189965749</v>
      </c>
      <c r="CT12" s="59">
        <f t="shared" si="15"/>
        <v>5283.6857900939258</v>
      </c>
      <c r="CU12" s="59">
        <f t="shared" si="16"/>
        <v>5280</v>
      </c>
      <c r="CV12" s="136">
        <f t="shared" si="17"/>
        <v>201.58040389999996</v>
      </c>
      <c r="CX12" s="63">
        <f t="shared" si="18"/>
        <v>6840.5510528605937</v>
      </c>
      <c r="CZ12" s="182">
        <f t="shared" si="19"/>
        <v>7490.6617129905007</v>
      </c>
    </row>
    <row r="13" spans="2:104" ht="23.25" x14ac:dyDescent="0.35">
      <c r="B13">
        <v>1850.6827000000001</v>
      </c>
      <c r="C13">
        <v>8</v>
      </c>
      <c r="D13" s="33" t="s">
        <v>92</v>
      </c>
      <c r="E13" s="28">
        <v>683.06</v>
      </c>
      <c r="F13" s="29"/>
      <c r="G13" s="27"/>
      <c r="H13" s="27"/>
      <c r="I13" s="27"/>
      <c r="J13" s="27"/>
      <c r="K13" s="129">
        <f>'مارس 2022'!K13*107%</f>
        <v>2118.8466232300002</v>
      </c>
      <c r="L13" s="27"/>
      <c r="M13" s="31"/>
      <c r="N13" s="27"/>
      <c r="O13" s="27"/>
      <c r="P13" s="130">
        <f t="shared" si="4"/>
        <v>317.82699348450001</v>
      </c>
      <c r="Q13" s="130">
        <f>'مارس 2022'!Q13*110%</f>
        <v>155.63900000000001</v>
      </c>
      <c r="R13" s="27"/>
      <c r="S13" s="30"/>
      <c r="T13" s="30"/>
      <c r="U13" s="30">
        <v>79.81</v>
      </c>
      <c r="V13" s="30">
        <v>89.11</v>
      </c>
      <c r="W13" s="27">
        <v>106.96</v>
      </c>
      <c r="X13" s="27">
        <v>48.49</v>
      </c>
      <c r="Y13" s="27">
        <v>86.480500000000006</v>
      </c>
      <c r="Z13" s="22">
        <f t="shared" si="5"/>
        <v>111.04096199999999</v>
      </c>
      <c r="AA13" s="22">
        <f>'مارس 2022'!K13*8%</f>
        <v>158.41843912000002</v>
      </c>
      <c r="AB13" s="27">
        <v>190</v>
      </c>
      <c r="AC13" s="30">
        <v>10</v>
      </c>
      <c r="AD13" s="27"/>
      <c r="AE13" s="27"/>
      <c r="AF13" s="22">
        <v>10</v>
      </c>
      <c r="AG13" s="27"/>
      <c r="AH13" s="27"/>
      <c r="AI13" s="27">
        <v>5.5</v>
      </c>
      <c r="AJ13" s="27"/>
      <c r="AK13" s="27">
        <f t="shared" si="20"/>
        <v>3488.1225178345003</v>
      </c>
      <c r="AL13" s="16"/>
      <c r="AM13" s="16"/>
      <c r="AN13" s="16"/>
      <c r="AO13" s="16"/>
      <c r="AP13" s="16"/>
      <c r="AQ13" s="16"/>
      <c r="AR13" s="16"/>
      <c r="AS13" s="16"/>
      <c r="AT13" s="15">
        <v>28</v>
      </c>
      <c r="AU13" s="15">
        <v>28</v>
      </c>
      <c r="AV13" s="20">
        <v>649</v>
      </c>
      <c r="AW13" s="20"/>
      <c r="AX13" s="21">
        <v>112.59166666666665</v>
      </c>
      <c r="AY13" s="21"/>
      <c r="AZ13" s="21"/>
      <c r="BA13" s="21">
        <v>0.5</v>
      </c>
      <c r="BB13" s="21">
        <v>3</v>
      </c>
      <c r="BC13" s="21"/>
      <c r="BD13" s="21">
        <v>0</v>
      </c>
      <c r="BE13" s="21"/>
      <c r="BF13" s="21"/>
      <c r="BG13" s="18" t="str">
        <f t="shared" si="25"/>
        <v>0</v>
      </c>
      <c r="BH13" s="18" t="str">
        <f t="shared" si="26"/>
        <v>0</v>
      </c>
      <c r="BI13" s="21"/>
      <c r="BJ13" s="21"/>
      <c r="BK13" s="21"/>
      <c r="BL13" s="21"/>
      <c r="BM13" s="21"/>
      <c r="BN13" s="21"/>
      <c r="BO13" s="21"/>
      <c r="BP13" s="19">
        <f t="shared" si="21"/>
        <v>1.5073282621750002</v>
      </c>
      <c r="BQ13" s="21">
        <v>3</v>
      </c>
      <c r="BR13" s="21"/>
      <c r="BS13" s="19">
        <f t="shared" si="6"/>
        <v>769.59899492884165</v>
      </c>
      <c r="BT13" s="35">
        <f t="shared" si="7"/>
        <v>2718.5235229056589</v>
      </c>
      <c r="BU13" s="39">
        <f t="shared" si="24"/>
        <v>2376.2765868000001</v>
      </c>
      <c r="BV13" s="38"/>
      <c r="BW13" s="38">
        <v>3</v>
      </c>
      <c r="BX13" s="37" t="str">
        <f t="shared" si="8"/>
        <v>0</v>
      </c>
      <c r="BY13" s="39">
        <f t="shared" si="9"/>
        <v>0</v>
      </c>
      <c r="BZ13" s="39"/>
      <c r="CA13" s="39">
        <f t="shared" si="1"/>
        <v>0</v>
      </c>
      <c r="CB13" s="39"/>
      <c r="CC13" s="39"/>
      <c r="CD13" s="34">
        <f t="shared" si="2"/>
        <v>2376.2765868000001</v>
      </c>
      <c r="CE13" s="34">
        <f t="shared" si="10"/>
        <v>1188.1382934000001</v>
      </c>
      <c r="CF13" s="34">
        <f t="shared" si="11"/>
        <v>1188.1382934000001</v>
      </c>
      <c r="CG13" s="34" t="s">
        <v>167</v>
      </c>
      <c r="CH13" s="34">
        <f t="shared" si="3"/>
        <v>5094.8001097056585</v>
      </c>
      <c r="CI13" s="43">
        <v>1980.2304890000003</v>
      </c>
      <c r="CJ13" s="133">
        <f t="shared" si="12"/>
        <v>198.02304890000005</v>
      </c>
      <c r="CK13" s="133">
        <f t="shared" si="13"/>
        <v>1782.2074401000002</v>
      </c>
      <c r="CL13" s="44"/>
      <c r="CM13" s="44"/>
      <c r="CN13" s="40">
        <f t="shared" si="14"/>
        <v>7075.030598705659</v>
      </c>
      <c r="CO13" s="1"/>
      <c r="CR13" s="59">
        <f t="shared" si="22"/>
        <v>7387.6105936345002</v>
      </c>
      <c r="CS13" s="59">
        <f t="shared" si="23"/>
        <v>2086.5673282621747</v>
      </c>
      <c r="CT13" s="59">
        <f t="shared" si="15"/>
        <v>5301.0432653723255</v>
      </c>
      <c r="CU13" s="59">
        <f t="shared" si="16"/>
        <v>5300</v>
      </c>
      <c r="CV13" s="136">
        <f t="shared" si="17"/>
        <v>205.72695109999995</v>
      </c>
      <c r="CX13" s="63">
        <f t="shared" si="18"/>
        <v>6869.3036476056586</v>
      </c>
      <c r="CZ13" s="182">
        <f t="shared" si="19"/>
        <v>7490.9675447345007</v>
      </c>
    </row>
    <row r="14" spans="2:104" ht="23.25" x14ac:dyDescent="0.35">
      <c r="B14">
        <v>1759.8397000000002</v>
      </c>
      <c r="C14">
        <v>9</v>
      </c>
      <c r="D14" s="33" t="s">
        <v>77</v>
      </c>
      <c r="E14" s="28">
        <v>650.36</v>
      </c>
      <c r="F14" s="29"/>
      <c r="G14" s="27"/>
      <c r="H14" s="27"/>
      <c r="I14" s="27"/>
      <c r="J14" s="27"/>
      <c r="K14" s="129">
        <f>'مارس 2022'!K14*107%</f>
        <v>2014.8404725300004</v>
      </c>
      <c r="L14" s="27"/>
      <c r="M14" s="31"/>
      <c r="N14" s="27"/>
      <c r="O14" s="27"/>
      <c r="P14" s="130">
        <f t="shared" si="4"/>
        <v>302.22607087950007</v>
      </c>
      <c r="Q14" s="130">
        <f>'مارس 2022'!Q14*110%</f>
        <v>155.63900000000001</v>
      </c>
      <c r="R14" s="27"/>
      <c r="S14" s="30"/>
      <c r="T14" s="30"/>
      <c r="U14" s="30">
        <v>75.92</v>
      </c>
      <c r="V14" s="30">
        <v>84.75</v>
      </c>
      <c r="W14" s="27">
        <v>101.7</v>
      </c>
      <c r="X14" s="27">
        <v>46.11</v>
      </c>
      <c r="Y14" s="27">
        <v>82.235500000000002</v>
      </c>
      <c r="Z14" s="22">
        <f t="shared" si="5"/>
        <v>105.59038200000001</v>
      </c>
      <c r="AA14" s="22">
        <f>'مارس 2022'!K14*8%</f>
        <v>150.64227832000003</v>
      </c>
      <c r="AB14" s="27">
        <v>190</v>
      </c>
      <c r="AC14" s="30">
        <v>10</v>
      </c>
      <c r="AD14" s="27"/>
      <c r="AE14" s="27"/>
      <c r="AF14" s="22">
        <v>10</v>
      </c>
      <c r="AG14" s="27"/>
      <c r="AH14" s="27"/>
      <c r="AI14" s="27">
        <v>5.5</v>
      </c>
      <c r="AJ14" s="27"/>
      <c r="AK14" s="27">
        <f t="shared" si="20"/>
        <v>3335.1537037295002</v>
      </c>
      <c r="AL14" s="16"/>
      <c r="AM14" s="16"/>
      <c r="AN14" s="16"/>
      <c r="AO14" s="16"/>
      <c r="AP14" s="16"/>
      <c r="AQ14" s="16"/>
      <c r="AR14" s="16"/>
      <c r="AS14" s="16"/>
      <c r="AT14" s="15">
        <v>20</v>
      </c>
      <c r="AU14" s="15">
        <v>20</v>
      </c>
      <c r="AV14" s="20">
        <v>627</v>
      </c>
      <c r="AW14" s="20"/>
      <c r="AX14" s="21">
        <v>131.30799999999994</v>
      </c>
      <c r="AY14" s="21">
        <v>4.62</v>
      </c>
      <c r="AZ14" s="21"/>
      <c r="BA14" s="21">
        <v>0.5</v>
      </c>
      <c r="BB14" s="21">
        <v>3</v>
      </c>
      <c r="BC14" s="21"/>
      <c r="BD14" s="21">
        <v>0</v>
      </c>
      <c r="BE14" s="21"/>
      <c r="BF14" s="21"/>
      <c r="BG14" s="18" t="str">
        <f t="shared" si="25"/>
        <v>0</v>
      </c>
      <c r="BH14" s="18" t="str">
        <f t="shared" si="26"/>
        <v>0</v>
      </c>
      <c r="BI14" s="21"/>
      <c r="BJ14" s="21"/>
      <c r="BK14" s="21"/>
      <c r="BL14" s="21"/>
      <c r="BM14" s="21"/>
      <c r="BN14" s="21"/>
      <c r="BO14" s="21"/>
      <c r="BP14" s="19">
        <f t="shared" si="21"/>
        <v>1.438644316425</v>
      </c>
      <c r="BQ14" s="21">
        <v>3</v>
      </c>
      <c r="BR14" s="21"/>
      <c r="BS14" s="19">
        <f t="shared" si="6"/>
        <v>770.86664431642498</v>
      </c>
      <c r="BT14" s="35">
        <f t="shared" si="7"/>
        <v>2564.2870594130754</v>
      </c>
      <c r="BU14" s="39">
        <f t="shared" si="24"/>
        <v>2259.6341748000004</v>
      </c>
      <c r="BV14" s="38"/>
      <c r="BW14" s="38">
        <v>3</v>
      </c>
      <c r="BX14" s="37" t="str">
        <f t="shared" si="8"/>
        <v>0</v>
      </c>
      <c r="BY14" s="39">
        <f t="shared" si="9"/>
        <v>0</v>
      </c>
      <c r="BZ14" s="39"/>
      <c r="CA14" s="39">
        <f t="shared" si="1"/>
        <v>0</v>
      </c>
      <c r="CB14" s="39"/>
      <c r="CC14" s="39"/>
      <c r="CD14" s="34">
        <f t="shared" si="2"/>
        <v>2259.6341748000004</v>
      </c>
      <c r="CE14" s="34">
        <f t="shared" si="10"/>
        <v>1129.8170874000002</v>
      </c>
      <c r="CF14" s="34">
        <f t="shared" si="11"/>
        <v>1129.8170874000002</v>
      </c>
      <c r="CG14" s="34" t="s">
        <v>167</v>
      </c>
      <c r="CH14" s="34">
        <f t="shared" si="3"/>
        <v>4823.9212342130759</v>
      </c>
      <c r="CI14" s="43">
        <v>1883.0284790000003</v>
      </c>
      <c r="CJ14" s="133">
        <f t="shared" si="12"/>
        <v>188.30284790000005</v>
      </c>
      <c r="CK14" s="133">
        <f t="shared" si="13"/>
        <v>1694.7256311000003</v>
      </c>
      <c r="CL14" s="44"/>
      <c r="CM14" s="44"/>
      <c r="CN14" s="40">
        <f t="shared" si="14"/>
        <v>6706.9497132130764</v>
      </c>
      <c r="CO14" s="1"/>
      <c r="CR14" s="59">
        <f t="shared" si="22"/>
        <v>7034.3073575295011</v>
      </c>
      <c r="CS14" s="59">
        <f t="shared" si="23"/>
        <v>2036.4186443164251</v>
      </c>
      <c r="CT14" s="59">
        <f t="shared" si="15"/>
        <v>4997.8887132130758</v>
      </c>
      <c r="CU14" s="59">
        <f t="shared" si="16"/>
        <v>4990</v>
      </c>
      <c r="CV14" s="136">
        <f t="shared" si="17"/>
        <v>153.94715209999995</v>
      </c>
      <c r="CX14" s="63">
        <f t="shared" si="18"/>
        <v>6553.0025611130768</v>
      </c>
      <c r="CZ14" s="182">
        <f t="shared" si="19"/>
        <v>7133.8745096295006</v>
      </c>
    </row>
    <row r="15" spans="2:104" ht="23.25" x14ac:dyDescent="0.35">
      <c r="B15">
        <v>1647.7679000000001</v>
      </c>
      <c r="C15">
        <v>10</v>
      </c>
      <c r="D15" s="33" t="s">
        <v>93</v>
      </c>
      <c r="E15" s="28">
        <v>648.22</v>
      </c>
      <c r="F15" s="29"/>
      <c r="G15" s="27"/>
      <c r="H15" s="27"/>
      <c r="I15" s="27"/>
      <c r="J15" s="27"/>
      <c r="K15" s="129">
        <f>'مارس 2022'!K15*107%</f>
        <v>1886.5294687100002</v>
      </c>
      <c r="L15" s="27"/>
      <c r="M15" s="31"/>
      <c r="N15" s="27"/>
      <c r="O15" s="27"/>
      <c r="P15" s="130">
        <f t="shared" si="4"/>
        <v>282.9794203065</v>
      </c>
      <c r="Q15" s="130">
        <f>'مارس 2022'!Q15*110%</f>
        <v>155.63900000000001</v>
      </c>
      <c r="R15" s="27"/>
      <c r="S15" s="30"/>
      <c r="T15" s="30"/>
      <c r="U15" s="30">
        <v>76.45</v>
      </c>
      <c r="V15" s="30">
        <v>85.35</v>
      </c>
      <c r="W15" s="27">
        <v>101.93</v>
      </c>
      <c r="X15" s="27">
        <v>43.17</v>
      </c>
      <c r="Y15" s="27">
        <v>76.998500000000007</v>
      </c>
      <c r="Z15" s="22">
        <f t="shared" si="5"/>
        <v>98.866073999999998</v>
      </c>
      <c r="AA15" s="22">
        <f>'مارس 2022'!K15*8%</f>
        <v>141.04893224000003</v>
      </c>
      <c r="AB15" s="27">
        <v>200</v>
      </c>
      <c r="AC15" s="30">
        <v>10</v>
      </c>
      <c r="AD15" s="27"/>
      <c r="AE15" s="27"/>
      <c r="AF15" s="22">
        <v>10</v>
      </c>
      <c r="AG15" s="27"/>
      <c r="AH15" s="27"/>
      <c r="AI15" s="27">
        <v>5.5</v>
      </c>
      <c r="AJ15" s="27"/>
      <c r="AK15" s="27">
        <f t="shared" si="20"/>
        <v>3174.4613952565001</v>
      </c>
      <c r="AL15" s="16"/>
      <c r="AM15" s="16"/>
      <c r="AN15" s="16"/>
      <c r="AO15" s="16"/>
      <c r="AP15" s="16"/>
      <c r="AQ15" s="16"/>
      <c r="AR15" s="16"/>
      <c r="AS15" s="16"/>
      <c r="AT15" s="15">
        <v>24</v>
      </c>
      <c r="AU15" s="15">
        <v>24</v>
      </c>
      <c r="AV15" s="20">
        <v>583</v>
      </c>
      <c r="AW15" s="20"/>
      <c r="AX15" s="21">
        <v>111.33333333333333</v>
      </c>
      <c r="AY15" s="21"/>
      <c r="AZ15" s="21"/>
      <c r="BA15" s="21">
        <v>0.5</v>
      </c>
      <c r="BB15" s="21">
        <v>3</v>
      </c>
      <c r="BC15" s="21"/>
      <c r="BD15" s="21">
        <v>0</v>
      </c>
      <c r="BE15" s="21"/>
      <c r="BF15" s="21"/>
      <c r="BG15" s="18" t="str">
        <f t="shared" si="25"/>
        <v>0</v>
      </c>
      <c r="BH15" s="18" t="str">
        <f t="shared" si="26"/>
        <v>0</v>
      </c>
      <c r="BI15" s="21"/>
      <c r="BJ15" s="21"/>
      <c r="BK15" s="21"/>
      <c r="BL15" s="21"/>
      <c r="BM15" s="21"/>
      <c r="BN15" s="21"/>
      <c r="BO15" s="21"/>
      <c r="BP15" s="19">
        <f t="shared" si="21"/>
        <v>1.3679214874750001</v>
      </c>
      <c r="BQ15" s="21">
        <v>3</v>
      </c>
      <c r="BR15" s="21"/>
      <c r="BS15" s="19">
        <f t="shared" si="6"/>
        <v>702.20125482080834</v>
      </c>
      <c r="BT15" s="35">
        <f t="shared" si="7"/>
        <v>2472.2601404356919</v>
      </c>
      <c r="BU15" s="39">
        <f t="shared" si="24"/>
        <v>2115.7339836000001</v>
      </c>
      <c r="BV15" s="38"/>
      <c r="BW15" s="38">
        <v>3</v>
      </c>
      <c r="BX15" s="37" t="str">
        <f t="shared" si="8"/>
        <v>0</v>
      </c>
      <c r="BY15" s="39">
        <f t="shared" si="9"/>
        <v>0</v>
      </c>
      <c r="BZ15" s="39"/>
      <c r="CA15" s="39">
        <f t="shared" si="1"/>
        <v>0</v>
      </c>
      <c r="CB15" s="39"/>
      <c r="CC15" s="39"/>
      <c r="CD15" s="34">
        <f t="shared" si="2"/>
        <v>2115.7339836000001</v>
      </c>
      <c r="CE15" s="34">
        <f t="shared" si="10"/>
        <v>1057.8669918000001</v>
      </c>
      <c r="CF15" s="34">
        <f t="shared" si="11"/>
        <v>1057.8669918000001</v>
      </c>
      <c r="CG15" s="34" t="s">
        <v>167</v>
      </c>
      <c r="CH15" s="34">
        <f t="shared" si="3"/>
        <v>4587.994124035692</v>
      </c>
      <c r="CI15" s="43">
        <v>1763.1116530000002</v>
      </c>
      <c r="CJ15" s="133">
        <f t="shared" si="12"/>
        <v>176.31116530000003</v>
      </c>
      <c r="CK15" s="133">
        <f t="shared" si="13"/>
        <v>1586.8004877000001</v>
      </c>
      <c r="CL15" s="44"/>
      <c r="CM15" s="44"/>
      <c r="CN15" s="40">
        <f t="shared" si="14"/>
        <v>6351.105777035692</v>
      </c>
      <c r="CO15" s="1"/>
      <c r="CR15" s="59">
        <f t="shared" si="22"/>
        <v>6608.4380318564999</v>
      </c>
      <c r="CS15" s="59">
        <f t="shared" si="23"/>
        <v>1985.5879214874751</v>
      </c>
      <c r="CT15" s="59">
        <f t="shared" si="15"/>
        <v>4622.8501103690251</v>
      </c>
      <c r="CU15" s="59">
        <f t="shared" si="16"/>
        <v>4620</v>
      </c>
      <c r="CV15" s="136">
        <f t="shared" si="17"/>
        <v>110.43883469999997</v>
      </c>
      <c r="CX15" s="63">
        <f t="shared" si="18"/>
        <v>6240.6669423356916</v>
      </c>
      <c r="CZ15" s="182">
        <f t="shared" si="19"/>
        <v>6721.3568665564999</v>
      </c>
    </row>
    <row r="16" spans="2:104" ht="23.25" x14ac:dyDescent="0.35">
      <c r="B16">
        <v>675.23419999999999</v>
      </c>
      <c r="C16">
        <v>12</v>
      </c>
      <c r="D16" s="33" t="s">
        <v>94</v>
      </c>
      <c r="E16" s="28">
        <v>368.01</v>
      </c>
      <c r="F16" s="29"/>
      <c r="G16" s="27"/>
      <c r="H16" s="27"/>
      <c r="I16" s="27"/>
      <c r="J16" s="27"/>
      <c r="K16" s="129">
        <f>'مارس 2022'!K16*107%</f>
        <v>773.07563558000004</v>
      </c>
      <c r="L16" s="27"/>
      <c r="M16" s="31"/>
      <c r="N16" s="27"/>
      <c r="O16" s="27"/>
      <c r="P16" s="130">
        <f t="shared" si="4"/>
        <v>115.961345337</v>
      </c>
      <c r="Q16" s="130">
        <f>'مارس 2022'!Q16*110%</f>
        <v>155.63900000000001</v>
      </c>
      <c r="R16" s="27"/>
      <c r="S16" s="30"/>
      <c r="T16" s="30"/>
      <c r="U16" s="30">
        <v>29.87</v>
      </c>
      <c r="V16" s="30">
        <v>33.520000000000003</v>
      </c>
      <c r="W16" s="27">
        <v>65</v>
      </c>
      <c r="X16" s="27">
        <v>33.74</v>
      </c>
      <c r="Y16" s="27">
        <v>31.552999999999997</v>
      </c>
      <c r="Z16" s="22">
        <f t="shared" si="5"/>
        <v>40.514052</v>
      </c>
      <c r="AA16" s="22">
        <f>'مارس 2022'!K16*8%</f>
        <v>57.80004752</v>
      </c>
      <c r="AB16" s="27">
        <v>200</v>
      </c>
      <c r="AC16" s="30">
        <v>10</v>
      </c>
      <c r="AD16" s="27"/>
      <c r="AE16" s="27"/>
      <c r="AF16" s="22">
        <v>10</v>
      </c>
      <c r="AG16" s="27"/>
      <c r="AH16" s="27"/>
      <c r="AI16" s="27">
        <v>5.5</v>
      </c>
      <c r="AJ16" s="27"/>
      <c r="AK16" s="27">
        <f t="shared" si="20"/>
        <v>1562.1730804369997</v>
      </c>
      <c r="AL16" s="16"/>
      <c r="AM16" s="16"/>
      <c r="AN16" s="16"/>
      <c r="AO16" s="16"/>
      <c r="AP16" s="16"/>
      <c r="AQ16" s="16"/>
      <c r="AR16" s="16"/>
      <c r="AS16" s="16"/>
      <c r="AT16" s="15">
        <v>22</v>
      </c>
      <c r="AU16" s="15">
        <v>22</v>
      </c>
      <c r="AV16" s="20">
        <v>253</v>
      </c>
      <c r="AW16" s="20"/>
      <c r="AX16" s="21">
        <v>0</v>
      </c>
      <c r="AY16" s="21"/>
      <c r="AZ16" s="21"/>
      <c r="BA16" s="21">
        <v>0.5</v>
      </c>
      <c r="BB16" s="21">
        <v>3</v>
      </c>
      <c r="BC16" s="21"/>
      <c r="BD16" s="21">
        <v>0</v>
      </c>
      <c r="BE16" s="21"/>
      <c r="BF16" s="21"/>
      <c r="BG16" s="18" t="str">
        <f t="shared" si="25"/>
        <v>0</v>
      </c>
      <c r="BH16" s="18" t="str">
        <f t="shared" si="26"/>
        <v>0</v>
      </c>
      <c r="BI16" s="21"/>
      <c r="BJ16" s="21"/>
      <c r="BK16" s="21"/>
      <c r="BL16" s="21"/>
      <c r="BM16" s="21"/>
      <c r="BN16" s="21"/>
      <c r="BO16" s="21"/>
      <c r="BP16" s="19">
        <f t="shared" si="21"/>
        <v>0.6452863675499998</v>
      </c>
      <c r="BQ16" s="21">
        <v>3</v>
      </c>
      <c r="BR16" s="21"/>
      <c r="BS16" s="19">
        <f t="shared" si="6"/>
        <v>260.14528636755</v>
      </c>
      <c r="BT16" s="35">
        <f t="shared" si="7"/>
        <v>1302.0277940694498</v>
      </c>
      <c r="BU16" s="39">
        <f t="shared" si="24"/>
        <v>867.00071279999997</v>
      </c>
      <c r="BV16" s="38"/>
      <c r="BW16" s="38">
        <v>3</v>
      </c>
      <c r="BX16" s="37" t="str">
        <f t="shared" si="8"/>
        <v>0</v>
      </c>
      <c r="BY16" s="39">
        <f t="shared" si="9"/>
        <v>0</v>
      </c>
      <c r="BZ16" s="39"/>
      <c r="CA16" s="39">
        <f t="shared" si="1"/>
        <v>0</v>
      </c>
      <c r="CB16" s="39"/>
      <c r="CC16" s="39"/>
      <c r="CD16" s="34">
        <f t="shared" si="2"/>
        <v>867.00071279999997</v>
      </c>
      <c r="CE16" s="34">
        <f t="shared" si="10"/>
        <v>433.50035639999999</v>
      </c>
      <c r="CF16" s="34">
        <f t="shared" si="11"/>
        <v>433.50035639999999</v>
      </c>
      <c r="CG16" s="34" t="s">
        <v>167</v>
      </c>
      <c r="CH16" s="34">
        <f t="shared" si="3"/>
        <v>2169.0285068694498</v>
      </c>
      <c r="CI16" s="43">
        <v>722.50059399999998</v>
      </c>
      <c r="CJ16" s="133">
        <f t="shared" si="12"/>
        <v>0</v>
      </c>
      <c r="CK16" s="133">
        <f t="shared" si="13"/>
        <v>722.50059399999998</v>
      </c>
      <c r="CL16" s="44"/>
      <c r="CM16" s="44"/>
      <c r="CN16" s="40">
        <f t="shared" si="14"/>
        <v>2891.5291008694498</v>
      </c>
      <c r="CO16" s="1"/>
      <c r="CR16" s="59">
        <f t="shared" si="22"/>
        <v>2842.1453872370003</v>
      </c>
      <c r="CS16" s="59">
        <f t="shared" si="23"/>
        <v>1374.6552863675499</v>
      </c>
      <c r="CT16" s="59">
        <f t="shared" si="15"/>
        <v>1467.4901008694503</v>
      </c>
      <c r="CU16" s="59">
        <f t="shared" si="16"/>
        <v>1460</v>
      </c>
      <c r="CV16" s="136">
        <f t="shared" si="17"/>
        <v>5.25</v>
      </c>
      <c r="CX16" s="63">
        <f t="shared" si="18"/>
        <v>2886.2791008694498</v>
      </c>
      <c r="CZ16" s="182">
        <f t="shared" si="19"/>
        <v>2996.0353872369997</v>
      </c>
    </row>
    <row r="17" spans="2:104" ht="23.25" x14ac:dyDescent="0.35">
      <c r="B17">
        <v>1611.9978000000001</v>
      </c>
      <c r="C17">
        <v>13</v>
      </c>
      <c r="D17" s="33" t="s">
        <v>95</v>
      </c>
      <c r="E17" s="28">
        <v>619.04999999999995</v>
      </c>
      <c r="F17" s="29"/>
      <c r="G17" s="27"/>
      <c r="H17" s="27"/>
      <c r="I17" s="27"/>
      <c r="J17" s="27"/>
      <c r="K17" s="129">
        <f>'مارس 2022'!K17*107%</f>
        <v>1845.5762812200003</v>
      </c>
      <c r="L17" s="27"/>
      <c r="M17" s="31"/>
      <c r="N17" s="27"/>
      <c r="O17" s="27"/>
      <c r="P17" s="130">
        <f t="shared" si="4"/>
        <v>276.83644218300003</v>
      </c>
      <c r="Q17" s="130">
        <f>'مارس 2022'!Q17*110%</f>
        <v>155.63900000000001</v>
      </c>
      <c r="R17" s="27"/>
      <c r="S17" s="30"/>
      <c r="T17" s="30"/>
      <c r="U17" s="30">
        <v>74.8</v>
      </c>
      <c r="V17" s="30">
        <v>83.51</v>
      </c>
      <c r="W17" s="27">
        <v>99.71</v>
      </c>
      <c r="X17" s="27">
        <v>42.23</v>
      </c>
      <c r="Y17" s="27">
        <v>75.326999999999998</v>
      </c>
      <c r="Z17" s="22">
        <f t="shared" si="5"/>
        <v>96.719868000000005</v>
      </c>
      <c r="AA17" s="22">
        <f>'مارس 2022'!K17*8%</f>
        <v>137.98701168000002</v>
      </c>
      <c r="AB17" s="27">
        <v>200</v>
      </c>
      <c r="AC17" s="30">
        <v>10</v>
      </c>
      <c r="AD17" s="27"/>
      <c r="AE17" s="27"/>
      <c r="AF17" s="22">
        <v>10</v>
      </c>
      <c r="AG17" s="27"/>
      <c r="AH17" s="27"/>
      <c r="AI17" s="27">
        <v>5.5</v>
      </c>
      <c r="AJ17" s="27"/>
      <c r="AK17" s="27">
        <f t="shared" si="20"/>
        <v>3113.8356030830009</v>
      </c>
      <c r="AL17" s="16"/>
      <c r="AM17" s="16"/>
      <c r="AN17" s="16"/>
      <c r="AO17" s="16"/>
      <c r="AP17" s="16"/>
      <c r="AQ17" s="16"/>
      <c r="AR17" s="16"/>
      <c r="AS17" s="16"/>
      <c r="AT17" s="15">
        <v>28</v>
      </c>
      <c r="AU17" s="15">
        <v>28</v>
      </c>
      <c r="AV17" s="20">
        <v>572</v>
      </c>
      <c r="AW17" s="20"/>
      <c r="AX17" s="21">
        <v>111.66666666666667</v>
      </c>
      <c r="AY17" s="21"/>
      <c r="AZ17" s="21"/>
      <c r="BA17" s="21">
        <v>0.5</v>
      </c>
      <c r="BB17" s="21">
        <v>3</v>
      </c>
      <c r="BC17" s="21"/>
      <c r="BD17" s="21">
        <v>0</v>
      </c>
      <c r="BE17" s="21"/>
      <c r="BF17" s="21"/>
      <c r="BG17" s="18" t="str">
        <f t="shared" si="25"/>
        <v>0</v>
      </c>
      <c r="BH17" s="18" t="str">
        <f t="shared" si="26"/>
        <v>0</v>
      </c>
      <c r="BI17" s="21"/>
      <c r="BJ17" s="21"/>
      <c r="BK17" s="21"/>
      <c r="BL17" s="21"/>
      <c r="BM17" s="21"/>
      <c r="BN17" s="21"/>
      <c r="BO17" s="21"/>
      <c r="BP17" s="19">
        <f t="shared" si="21"/>
        <v>1.3406800804500003</v>
      </c>
      <c r="BQ17" s="21">
        <v>3</v>
      </c>
      <c r="BR17" s="21"/>
      <c r="BS17" s="19">
        <f t="shared" si="6"/>
        <v>691.50734674711669</v>
      </c>
      <c r="BT17" s="35">
        <f t="shared" si="7"/>
        <v>2422.3282563358844</v>
      </c>
      <c r="BU17" s="39">
        <f t="shared" si="24"/>
        <v>2069.8051752000001</v>
      </c>
      <c r="BV17" s="38"/>
      <c r="BW17" s="38">
        <v>3</v>
      </c>
      <c r="BX17" s="37" t="str">
        <f t="shared" si="8"/>
        <v>0</v>
      </c>
      <c r="BY17" s="39">
        <f t="shared" si="9"/>
        <v>0</v>
      </c>
      <c r="BZ17" s="39"/>
      <c r="CA17" s="39">
        <f t="shared" si="1"/>
        <v>0</v>
      </c>
      <c r="CB17" s="39"/>
      <c r="CC17" s="39"/>
      <c r="CD17" s="34">
        <f t="shared" si="2"/>
        <v>2069.8051752000001</v>
      </c>
      <c r="CE17" s="34">
        <f t="shared" si="10"/>
        <v>1034.9025876000001</v>
      </c>
      <c r="CF17" s="34">
        <f t="shared" si="11"/>
        <v>1034.9025876000001</v>
      </c>
      <c r="CG17" s="34" t="s">
        <v>167</v>
      </c>
      <c r="CH17" s="34">
        <f t="shared" si="3"/>
        <v>4492.1334315358845</v>
      </c>
      <c r="CI17" s="43">
        <v>1724.8376460000002</v>
      </c>
      <c r="CJ17" s="133">
        <f t="shared" si="12"/>
        <v>172.48376460000003</v>
      </c>
      <c r="CK17" s="133">
        <f t="shared" si="13"/>
        <v>1552.3538814000001</v>
      </c>
      <c r="CL17" s="44"/>
      <c r="CM17" s="44"/>
      <c r="CN17" s="40">
        <f t="shared" si="14"/>
        <v>6216.9710775358844</v>
      </c>
      <c r="CO17" s="1"/>
      <c r="CR17" s="59">
        <f t="shared" si="22"/>
        <v>6469.3194242830004</v>
      </c>
      <c r="CS17" s="59">
        <f t="shared" si="23"/>
        <v>1945.39068008045</v>
      </c>
      <c r="CT17" s="59">
        <f t="shared" si="15"/>
        <v>4523.9287442025507</v>
      </c>
      <c r="CU17" s="59">
        <f t="shared" si="16"/>
        <v>4520</v>
      </c>
      <c r="CV17" s="136">
        <f t="shared" si="17"/>
        <v>99.266235399999971</v>
      </c>
      <c r="CX17" s="63">
        <f t="shared" si="18"/>
        <v>6117.7048421358841</v>
      </c>
      <c r="CZ17" s="182">
        <f t="shared" si="19"/>
        <v>6580.3556596830012</v>
      </c>
    </row>
    <row r="18" spans="2:104" ht="23.25" x14ac:dyDescent="0.35">
      <c r="B18">
        <v>2198.0903000000003</v>
      </c>
      <c r="C18">
        <v>14</v>
      </c>
      <c r="D18" s="33" t="s">
        <v>96</v>
      </c>
      <c r="E18" s="28">
        <v>826.2</v>
      </c>
      <c r="F18" s="29"/>
      <c r="G18" s="27"/>
      <c r="H18" s="27"/>
      <c r="I18" s="27"/>
      <c r="J18" s="27"/>
      <c r="K18" s="129">
        <f>'مارس 2022'!K18*107%</f>
        <v>2516.5935844700002</v>
      </c>
      <c r="L18" s="27"/>
      <c r="M18" s="31"/>
      <c r="N18" s="27"/>
      <c r="O18" s="27"/>
      <c r="P18" s="130">
        <f t="shared" si="4"/>
        <v>377.48903767050001</v>
      </c>
      <c r="Q18" s="130">
        <f>'مارس 2022'!Q18*110%</f>
        <v>155.63900000000001</v>
      </c>
      <c r="R18" s="27"/>
      <c r="S18" s="30"/>
      <c r="T18" s="30"/>
      <c r="U18" s="30">
        <v>95.19</v>
      </c>
      <c r="V18" s="30">
        <v>106.34</v>
      </c>
      <c r="W18" s="27">
        <v>120</v>
      </c>
      <c r="X18" s="27">
        <v>57.59</v>
      </c>
      <c r="Y18" s="27">
        <v>102.7145</v>
      </c>
      <c r="Z18" s="22">
        <f t="shared" si="5"/>
        <v>131.88541800000002</v>
      </c>
      <c r="AA18" s="22">
        <f>'مارس 2022'!K18*8%</f>
        <v>188.15652968000003</v>
      </c>
      <c r="AB18" s="27">
        <v>190</v>
      </c>
      <c r="AC18" s="30">
        <v>10</v>
      </c>
      <c r="AD18" s="27"/>
      <c r="AE18" s="27"/>
      <c r="AF18" s="22">
        <v>10</v>
      </c>
      <c r="AG18" s="27"/>
      <c r="AH18" s="27"/>
      <c r="AI18" s="27"/>
      <c r="AJ18" s="27"/>
      <c r="AK18" s="27">
        <f t="shared" si="20"/>
        <v>4061.5980698205008</v>
      </c>
      <c r="AL18" s="16"/>
      <c r="AM18" s="16"/>
      <c r="AN18" s="16"/>
      <c r="AO18" s="16"/>
      <c r="AP18" s="16"/>
      <c r="AQ18" s="16"/>
      <c r="AR18" s="16"/>
      <c r="AS18" s="16"/>
      <c r="AT18" s="15">
        <v>20</v>
      </c>
      <c r="AU18" s="15">
        <v>20</v>
      </c>
      <c r="AV18" s="20">
        <v>770</v>
      </c>
      <c r="AW18" s="20"/>
      <c r="AX18" s="21">
        <v>188.90933333333339</v>
      </c>
      <c r="AY18" s="21"/>
      <c r="AZ18" s="21"/>
      <c r="BA18" s="21">
        <v>0.5</v>
      </c>
      <c r="BB18" s="21">
        <v>3</v>
      </c>
      <c r="BC18" s="21"/>
      <c r="BD18" s="21">
        <v>0</v>
      </c>
      <c r="BE18" s="21"/>
      <c r="BF18" s="21"/>
      <c r="BG18" s="18" t="str">
        <f t="shared" si="25"/>
        <v>0</v>
      </c>
      <c r="BH18" s="18" t="str">
        <f t="shared" si="26"/>
        <v>0</v>
      </c>
      <c r="BI18" s="21"/>
      <c r="BJ18" s="21"/>
      <c r="BK18" s="21"/>
      <c r="BL18" s="21"/>
      <c r="BM18" s="21"/>
      <c r="BN18" s="21"/>
      <c r="BO18" s="21"/>
      <c r="BP18" s="19">
        <f t="shared" si="21"/>
        <v>1.7642350160750004</v>
      </c>
      <c r="BQ18" s="21">
        <v>5</v>
      </c>
      <c r="BR18" s="21"/>
      <c r="BS18" s="19">
        <f t="shared" si="6"/>
        <v>969.17356834940836</v>
      </c>
      <c r="BT18" s="35">
        <f t="shared" si="7"/>
        <v>3092.4245014710923</v>
      </c>
      <c r="BU18" s="39">
        <f t="shared" si="24"/>
        <v>2822.3479452000001</v>
      </c>
      <c r="BV18" s="38"/>
      <c r="BW18" s="38">
        <v>3</v>
      </c>
      <c r="BX18" s="37" t="str">
        <f t="shared" si="8"/>
        <v>0</v>
      </c>
      <c r="BY18" s="39">
        <f t="shared" si="9"/>
        <v>0</v>
      </c>
      <c r="BZ18" s="39"/>
      <c r="CA18" s="39">
        <f t="shared" si="1"/>
        <v>0</v>
      </c>
      <c r="CB18" s="39"/>
      <c r="CC18" s="39"/>
      <c r="CD18" s="34">
        <f t="shared" si="2"/>
        <v>2822.3479452000001</v>
      </c>
      <c r="CE18" s="34">
        <f t="shared" si="10"/>
        <v>1411.1739726000001</v>
      </c>
      <c r="CF18" s="34">
        <f t="shared" si="11"/>
        <v>1411.1739726000001</v>
      </c>
      <c r="CG18" s="34" t="s">
        <v>167</v>
      </c>
      <c r="CH18" s="34">
        <f t="shared" si="3"/>
        <v>5914.7724466710924</v>
      </c>
      <c r="CI18" s="43">
        <v>2351.9566210000003</v>
      </c>
      <c r="CJ18" s="133">
        <f t="shared" si="12"/>
        <v>235.19566210000005</v>
      </c>
      <c r="CK18" s="133">
        <f t="shared" si="13"/>
        <v>2116.7609589000003</v>
      </c>
      <c r="CL18" s="44"/>
      <c r="CM18" s="44"/>
      <c r="CN18" s="40">
        <f t="shared" si="14"/>
        <v>8266.7290676710927</v>
      </c>
      <c r="CO18" s="1"/>
      <c r="CR18" s="59">
        <f t="shared" si="22"/>
        <v>8738.7336360205009</v>
      </c>
      <c r="CS18" s="59">
        <f t="shared" si="23"/>
        <v>2352.9642350160748</v>
      </c>
      <c r="CT18" s="59">
        <f t="shared" si="15"/>
        <v>6385.7694010044261</v>
      </c>
      <c r="CU18" s="59">
        <f t="shared" si="16"/>
        <v>6380</v>
      </c>
      <c r="CV18" s="136">
        <f t="shared" si="17"/>
        <v>384.55433789999995</v>
      </c>
      <c r="CX18" s="63">
        <f t="shared" si="18"/>
        <v>7882.1747297710926</v>
      </c>
      <c r="CZ18" s="182">
        <f t="shared" si="19"/>
        <v>8845.0679739205007</v>
      </c>
    </row>
    <row r="19" spans="2:104" ht="23.25" x14ac:dyDescent="0.35">
      <c r="B19">
        <v>1524.3219999999999</v>
      </c>
      <c r="C19">
        <v>15</v>
      </c>
      <c r="D19" s="33" t="s">
        <v>97</v>
      </c>
      <c r="E19" s="28">
        <v>587.46</v>
      </c>
      <c r="F19" s="29"/>
      <c r="G19" s="27"/>
      <c r="H19" s="27"/>
      <c r="I19" s="27"/>
      <c r="J19" s="27"/>
      <c r="K19" s="129">
        <f>'مارس 2022'!K19*107%</f>
        <v>1745.1962578</v>
      </c>
      <c r="L19" s="27"/>
      <c r="M19" s="31"/>
      <c r="N19" s="27"/>
      <c r="O19" s="27"/>
      <c r="P19" s="130">
        <f t="shared" si="4"/>
        <v>261.77943866999999</v>
      </c>
      <c r="Q19" s="130">
        <f>'مارس 2022'!Q19*110%</f>
        <v>155.63900000000001</v>
      </c>
      <c r="R19" s="27"/>
      <c r="S19" s="30"/>
      <c r="T19" s="30"/>
      <c r="U19" s="30">
        <v>70.760000000000005</v>
      </c>
      <c r="V19" s="30">
        <v>78.989999999999995</v>
      </c>
      <c r="W19" s="27">
        <v>94.28</v>
      </c>
      <c r="X19" s="27">
        <v>39.94</v>
      </c>
      <c r="Y19" s="27">
        <v>71.23</v>
      </c>
      <c r="Z19" s="22">
        <f t="shared" si="5"/>
        <v>91.459319999999991</v>
      </c>
      <c r="AA19" s="22">
        <f>'مارس 2022'!K19*8%</f>
        <v>130.4819632</v>
      </c>
      <c r="AB19" s="27">
        <v>200</v>
      </c>
      <c r="AC19" s="30">
        <v>10</v>
      </c>
      <c r="AD19" s="27"/>
      <c r="AE19" s="27"/>
      <c r="AF19" s="22">
        <v>10</v>
      </c>
      <c r="AG19" s="27"/>
      <c r="AH19" s="27"/>
      <c r="AI19" s="27"/>
      <c r="AJ19" s="27"/>
      <c r="AK19" s="27">
        <f t="shared" si="20"/>
        <v>2959.7559796700002</v>
      </c>
      <c r="AL19" s="16"/>
      <c r="AM19" s="16"/>
      <c r="AN19" s="16"/>
      <c r="AO19" s="16"/>
      <c r="AP19" s="16"/>
      <c r="AQ19" s="16"/>
      <c r="AR19" s="16"/>
      <c r="AS19" s="16"/>
      <c r="AT19" s="15">
        <v>23</v>
      </c>
      <c r="AU19" s="15">
        <v>23</v>
      </c>
      <c r="AV19" s="20">
        <v>550</v>
      </c>
      <c r="AW19" s="20"/>
      <c r="AX19" s="21">
        <v>73.333333333333329</v>
      </c>
      <c r="AY19" s="21"/>
      <c r="AZ19" s="21">
        <v>3.04</v>
      </c>
      <c r="BA19" s="21">
        <v>0.5</v>
      </c>
      <c r="BB19" s="21">
        <v>3</v>
      </c>
      <c r="BC19" s="21"/>
      <c r="BD19" s="21">
        <v>0</v>
      </c>
      <c r="BE19" s="21"/>
      <c r="BF19" s="21"/>
      <c r="BG19" s="18" t="str">
        <f t="shared" si="25"/>
        <v>0</v>
      </c>
      <c r="BH19" s="18" t="str">
        <f t="shared" si="26"/>
        <v>0</v>
      </c>
      <c r="BI19" s="21"/>
      <c r="BJ19" s="21"/>
      <c r="BK19" s="21"/>
      <c r="BL19" s="21"/>
      <c r="BM19" s="21"/>
      <c r="BN19" s="21"/>
      <c r="BO19" s="21"/>
      <c r="BP19" s="19">
        <f t="shared" si="21"/>
        <v>1.2711687705000001</v>
      </c>
      <c r="BQ19" s="21">
        <v>3</v>
      </c>
      <c r="BR19" s="21"/>
      <c r="BS19" s="19">
        <f t="shared" si="6"/>
        <v>634.14450210383336</v>
      </c>
      <c r="BT19" s="35">
        <f t="shared" si="7"/>
        <v>2325.6114775661667</v>
      </c>
      <c r="BU19" s="39">
        <f t="shared" si="24"/>
        <v>1957.2294479999998</v>
      </c>
      <c r="BV19" s="38"/>
      <c r="BW19" s="38">
        <v>3</v>
      </c>
      <c r="BX19" s="37" t="str">
        <f t="shared" si="8"/>
        <v>0</v>
      </c>
      <c r="BY19" s="39">
        <f t="shared" si="9"/>
        <v>0</v>
      </c>
      <c r="BZ19" s="39"/>
      <c r="CA19" s="39">
        <f t="shared" si="1"/>
        <v>0</v>
      </c>
      <c r="CB19" s="39"/>
      <c r="CC19" s="39"/>
      <c r="CD19" s="34">
        <f t="shared" si="2"/>
        <v>1957.2294479999998</v>
      </c>
      <c r="CE19" s="34">
        <f t="shared" si="10"/>
        <v>978.61472399999991</v>
      </c>
      <c r="CF19" s="34">
        <f t="shared" si="11"/>
        <v>978.61472399999991</v>
      </c>
      <c r="CG19" s="34" t="s">
        <v>167</v>
      </c>
      <c r="CH19" s="34">
        <f t="shared" si="3"/>
        <v>4282.8409255661663</v>
      </c>
      <c r="CI19" s="43">
        <v>1631.0245399999999</v>
      </c>
      <c r="CJ19" s="133">
        <f t="shared" si="12"/>
        <v>163.10245399999999</v>
      </c>
      <c r="CK19" s="133">
        <f t="shared" si="13"/>
        <v>1467.9220859999998</v>
      </c>
      <c r="CL19" s="44"/>
      <c r="CM19" s="44"/>
      <c r="CN19" s="40">
        <f t="shared" si="14"/>
        <v>5913.8654655661667</v>
      </c>
      <c r="CO19" s="1"/>
      <c r="CR19" s="59">
        <f t="shared" si="22"/>
        <v>6128.3409676699994</v>
      </c>
      <c r="CS19" s="59">
        <f t="shared" si="23"/>
        <v>1894.7711687705</v>
      </c>
      <c r="CT19" s="59">
        <f t="shared" si="15"/>
        <v>4233.5697988994998</v>
      </c>
      <c r="CU19" s="59">
        <f t="shared" si="16"/>
        <v>4230</v>
      </c>
      <c r="CV19" s="136">
        <f t="shared" si="17"/>
        <v>65.147546000000006</v>
      </c>
      <c r="CX19" s="63">
        <f t="shared" si="18"/>
        <v>5848.7179195661665</v>
      </c>
      <c r="CZ19" s="182">
        <f t="shared" si="19"/>
        <v>6229.2685136699993</v>
      </c>
    </row>
    <row r="20" spans="2:104" ht="23.25" x14ac:dyDescent="0.35">
      <c r="B20">
        <v>1703.6112000000003</v>
      </c>
      <c r="C20">
        <v>16</v>
      </c>
      <c r="D20" s="33" t="s">
        <v>98</v>
      </c>
      <c r="E20" s="28">
        <v>647.91999999999996</v>
      </c>
      <c r="F20" s="29"/>
      <c r="G20" s="27"/>
      <c r="H20" s="27"/>
      <c r="I20" s="27"/>
      <c r="J20" s="27"/>
      <c r="K20" s="129">
        <f>'مارس 2022'!K20*107%</f>
        <v>1950.4644628800004</v>
      </c>
      <c r="L20" s="27"/>
      <c r="M20" s="31"/>
      <c r="N20" s="27"/>
      <c r="O20" s="27"/>
      <c r="P20" s="130">
        <f t="shared" si="4"/>
        <v>292.56966943200007</v>
      </c>
      <c r="Q20" s="130">
        <f>'مارس 2022'!Q20*110%</f>
        <v>155.63900000000001</v>
      </c>
      <c r="R20" s="27"/>
      <c r="S20" s="30"/>
      <c r="T20" s="30"/>
      <c r="U20" s="30">
        <v>73.27</v>
      </c>
      <c r="V20" s="30">
        <v>82.02</v>
      </c>
      <c r="W20" s="27">
        <v>98.55</v>
      </c>
      <c r="X20" s="27">
        <v>44.64</v>
      </c>
      <c r="Y20" s="27">
        <v>79.608000000000004</v>
      </c>
      <c r="Z20" s="22">
        <f t="shared" si="5"/>
        <v>102.21667200000002</v>
      </c>
      <c r="AA20" s="22">
        <f>'مارس 2022'!K20*8%</f>
        <v>145.82911872000003</v>
      </c>
      <c r="AB20" s="27">
        <v>190</v>
      </c>
      <c r="AC20" s="30">
        <v>10</v>
      </c>
      <c r="AD20" s="27"/>
      <c r="AE20" s="27"/>
      <c r="AF20" s="22">
        <v>10</v>
      </c>
      <c r="AG20" s="27"/>
      <c r="AH20" s="27"/>
      <c r="AI20" s="27"/>
      <c r="AJ20" s="27"/>
      <c r="AK20" s="27">
        <f t="shared" si="20"/>
        <v>3234.8069230320011</v>
      </c>
      <c r="AL20" s="16"/>
      <c r="AM20" s="16"/>
      <c r="AN20" s="16"/>
      <c r="AO20" s="16"/>
      <c r="AP20" s="16"/>
      <c r="AQ20" s="16"/>
      <c r="AR20" s="16"/>
      <c r="AS20" s="16"/>
      <c r="AT20" s="15">
        <v>21</v>
      </c>
      <c r="AU20" s="15">
        <v>21</v>
      </c>
      <c r="AV20" s="20">
        <v>605</v>
      </c>
      <c r="AW20" s="20"/>
      <c r="AX20" s="21">
        <v>127.7</v>
      </c>
      <c r="AY20" s="21"/>
      <c r="AZ20" s="21">
        <v>4.18</v>
      </c>
      <c r="BA20" s="21">
        <v>0.5</v>
      </c>
      <c r="BB20" s="21">
        <v>3</v>
      </c>
      <c r="BC20" s="21"/>
      <c r="BD20" s="21">
        <v>0</v>
      </c>
      <c r="BE20" s="21"/>
      <c r="BF20" s="21"/>
      <c r="BG20" s="18" t="str">
        <f t="shared" si="25"/>
        <v>0</v>
      </c>
      <c r="BH20" s="18" t="str">
        <f t="shared" si="26"/>
        <v>0</v>
      </c>
      <c r="BI20" s="21"/>
      <c r="BJ20" s="21"/>
      <c r="BK20" s="21"/>
      <c r="BL20" s="21"/>
      <c r="BM20" s="21"/>
      <c r="BN20" s="21"/>
      <c r="BO20" s="21"/>
      <c r="BP20" s="19">
        <f t="shared" si="21"/>
        <v>1.3932991268000006</v>
      </c>
      <c r="BQ20" s="21">
        <v>3</v>
      </c>
      <c r="BR20" s="21"/>
      <c r="BS20" s="19">
        <f t="shared" si="6"/>
        <v>744.7732991268</v>
      </c>
      <c r="BT20" s="35">
        <f t="shared" si="7"/>
        <v>2490.0336239052012</v>
      </c>
      <c r="BU20" s="39">
        <f t="shared" si="24"/>
        <v>2187.4367808000002</v>
      </c>
      <c r="BV20" s="38"/>
      <c r="BW20" s="38">
        <v>3</v>
      </c>
      <c r="BX20" s="37" t="str">
        <f t="shared" si="8"/>
        <v>0</v>
      </c>
      <c r="BY20" s="39">
        <f t="shared" si="9"/>
        <v>0</v>
      </c>
      <c r="BZ20" s="39"/>
      <c r="CA20" s="39">
        <f t="shared" si="1"/>
        <v>0</v>
      </c>
      <c r="CB20" s="39"/>
      <c r="CC20" s="39"/>
      <c r="CD20" s="34">
        <f t="shared" si="2"/>
        <v>2187.4367808000002</v>
      </c>
      <c r="CE20" s="34">
        <f t="shared" si="10"/>
        <v>1093.7183904000001</v>
      </c>
      <c r="CF20" s="34">
        <f t="shared" si="11"/>
        <v>1093.7183904000001</v>
      </c>
      <c r="CG20" s="34" t="s">
        <v>167</v>
      </c>
      <c r="CH20" s="34">
        <f t="shared" si="3"/>
        <v>4677.4704047052019</v>
      </c>
      <c r="CI20" s="43">
        <v>1822.8639840000003</v>
      </c>
      <c r="CJ20" s="133">
        <f t="shared" si="12"/>
        <v>182.28639840000005</v>
      </c>
      <c r="CK20" s="133">
        <f t="shared" si="13"/>
        <v>1640.5775856000002</v>
      </c>
      <c r="CL20" s="44"/>
      <c r="CM20" s="44"/>
      <c r="CN20" s="40">
        <f t="shared" si="14"/>
        <v>6500.3343887052024</v>
      </c>
      <c r="CO20" s="1"/>
      <c r="CR20" s="59">
        <f t="shared" si="22"/>
        <v>6815.6286878320016</v>
      </c>
      <c r="CS20" s="59">
        <f t="shared" si="23"/>
        <v>2011.4932991268001</v>
      </c>
      <c r="CT20" s="59">
        <f t="shared" si="15"/>
        <v>4804.135388705201</v>
      </c>
      <c r="CU20" s="59">
        <f t="shared" si="16"/>
        <v>4800</v>
      </c>
      <c r="CV20" s="136">
        <f t="shared" si="17"/>
        <v>131.46360159999995</v>
      </c>
      <c r="CX20" s="63">
        <f t="shared" si="18"/>
        <v>6368.8707871052029</v>
      </c>
      <c r="CZ20" s="182">
        <f t="shared" si="19"/>
        <v>6907.1822894320012</v>
      </c>
    </row>
    <row r="21" spans="2:104" s="11" customFormat="1" ht="23.25" x14ac:dyDescent="0.35">
      <c r="B21" s="11">
        <v>2123.1047000000003</v>
      </c>
      <c r="C21" s="11">
        <v>19</v>
      </c>
      <c r="D21" s="86" t="s">
        <v>99</v>
      </c>
      <c r="E21" s="87">
        <v>817.96</v>
      </c>
      <c r="F21" s="88"/>
      <c r="G21" s="89"/>
      <c r="H21" s="89"/>
      <c r="I21" s="89"/>
      <c r="J21" s="89"/>
      <c r="K21" s="129">
        <f>'مارس 2022'!K21*107%</f>
        <v>2430.7425710300008</v>
      </c>
      <c r="L21" s="89"/>
      <c r="M21" s="91"/>
      <c r="N21" s="89"/>
      <c r="O21" s="89"/>
      <c r="P21" s="101">
        <f t="shared" si="4"/>
        <v>364.61138565450011</v>
      </c>
      <c r="Q21" s="101">
        <f>'مارس 2022'!Q21*110%</f>
        <v>155.63900000000001</v>
      </c>
      <c r="R21" s="89"/>
      <c r="S21" s="93"/>
      <c r="T21" s="93"/>
      <c r="U21" s="93">
        <v>98.6</v>
      </c>
      <c r="V21" s="93">
        <v>110.06</v>
      </c>
      <c r="W21" s="89">
        <v>120</v>
      </c>
      <c r="X21" s="89">
        <v>55.63</v>
      </c>
      <c r="Y21" s="89">
        <v>99.21050000000001</v>
      </c>
      <c r="Z21" s="92">
        <f t="shared" si="5"/>
        <v>127.38628200000001</v>
      </c>
      <c r="AA21" s="92">
        <f>'مارس 2022'!K21*8%</f>
        <v>181.73776232000003</v>
      </c>
      <c r="AB21" s="89">
        <v>190</v>
      </c>
      <c r="AC21" s="93">
        <v>10</v>
      </c>
      <c r="AD21" s="89"/>
      <c r="AE21" s="89"/>
      <c r="AF21" s="92">
        <v>10</v>
      </c>
      <c r="AG21" s="89"/>
      <c r="AH21" s="89"/>
      <c r="AI21" s="89"/>
      <c r="AJ21" s="89"/>
      <c r="AK21" s="89">
        <f t="shared" si="20"/>
        <v>3953.6175010045013</v>
      </c>
      <c r="AL21" s="94"/>
      <c r="AM21" s="94"/>
      <c r="AN21" s="94"/>
      <c r="AO21" s="94"/>
      <c r="AP21" s="94"/>
      <c r="AQ21" s="94"/>
      <c r="AR21" s="94"/>
      <c r="AS21" s="94"/>
      <c r="AT21" s="95">
        <v>18</v>
      </c>
      <c r="AU21" s="95">
        <v>18</v>
      </c>
      <c r="AV21" s="96">
        <v>748</v>
      </c>
      <c r="AW21" s="96"/>
      <c r="AX21" s="97">
        <v>161.79333333333332</v>
      </c>
      <c r="AY21" s="97"/>
      <c r="AZ21" s="97"/>
      <c r="BA21" s="97">
        <v>0.5</v>
      </c>
      <c r="BB21" s="97">
        <v>3</v>
      </c>
      <c r="BC21" s="97"/>
      <c r="BD21" s="97">
        <v>0</v>
      </c>
      <c r="BE21" s="97"/>
      <c r="BF21" s="97"/>
      <c r="BG21" s="98" t="str">
        <f t="shared" si="25"/>
        <v>0</v>
      </c>
      <c r="BH21" s="98" t="str">
        <f t="shared" si="26"/>
        <v>0</v>
      </c>
      <c r="BI21" s="97"/>
      <c r="BJ21" s="97"/>
      <c r="BK21" s="97"/>
      <c r="BL21" s="97"/>
      <c r="BM21" s="97"/>
      <c r="BN21" s="97"/>
      <c r="BO21" s="97"/>
      <c r="BP21" s="99">
        <f t="shared" si="21"/>
        <v>1.7166835576750004</v>
      </c>
      <c r="BQ21" s="97">
        <v>5</v>
      </c>
      <c r="BR21" s="97"/>
      <c r="BS21" s="99">
        <f t="shared" si="6"/>
        <v>920.01001689100826</v>
      </c>
      <c r="BT21" s="100">
        <f t="shared" si="7"/>
        <v>3033.6074841134932</v>
      </c>
      <c r="BU21" s="39">
        <f t="shared" si="24"/>
        <v>2726.0664348000005</v>
      </c>
      <c r="BV21" s="89"/>
      <c r="BW21" s="89">
        <v>3</v>
      </c>
      <c r="BX21" s="102" t="str">
        <f t="shared" si="8"/>
        <v>0</v>
      </c>
      <c r="BY21" s="101">
        <f t="shared" si="9"/>
        <v>0</v>
      </c>
      <c r="BZ21" s="101"/>
      <c r="CA21" s="101">
        <f t="shared" si="1"/>
        <v>0</v>
      </c>
      <c r="CB21" s="101"/>
      <c r="CC21" s="101"/>
      <c r="CD21" s="101">
        <f t="shared" si="2"/>
        <v>2726.0664348000005</v>
      </c>
      <c r="CE21" s="101">
        <f t="shared" si="10"/>
        <v>1363.0332174000002</v>
      </c>
      <c r="CF21" s="34">
        <f t="shared" si="11"/>
        <v>1363.0332174000002</v>
      </c>
      <c r="CG21" s="34" t="s">
        <v>167</v>
      </c>
      <c r="CH21" s="101">
        <f t="shared" si="3"/>
        <v>5759.6739189134933</v>
      </c>
      <c r="CI21" s="100">
        <v>2271.7220290000005</v>
      </c>
      <c r="CJ21" s="133">
        <f t="shared" si="12"/>
        <v>227.17220290000006</v>
      </c>
      <c r="CK21" s="133">
        <f t="shared" si="13"/>
        <v>2044.5498261000005</v>
      </c>
      <c r="CL21" s="103"/>
      <c r="CM21" s="103"/>
      <c r="CN21" s="103">
        <f t="shared" si="14"/>
        <v>8031.3959479134937</v>
      </c>
      <c r="CO21" s="104"/>
      <c r="CR21" s="59">
        <f t="shared" si="22"/>
        <v>8447.1069648045013</v>
      </c>
      <c r="CS21" s="105">
        <f t="shared" si="23"/>
        <v>2322.676683557675</v>
      </c>
      <c r="CT21" s="105">
        <f t="shared" si="15"/>
        <v>6124.4302812468268</v>
      </c>
      <c r="CU21" s="105">
        <f t="shared" si="16"/>
        <v>6120</v>
      </c>
      <c r="CV21" s="136">
        <f t="shared" si="17"/>
        <v>340.57779709999994</v>
      </c>
      <c r="CX21" s="107">
        <f t="shared" si="18"/>
        <v>7690.818150813494</v>
      </c>
      <c r="CZ21" s="182">
        <f t="shared" si="19"/>
        <v>8568.5947619045019</v>
      </c>
    </row>
    <row r="22" spans="2:104" s="11" customFormat="1" ht="23.25" x14ac:dyDescent="0.35">
      <c r="B22" s="11">
        <v>2128.3049000000001</v>
      </c>
      <c r="C22" s="11">
        <v>20</v>
      </c>
      <c r="D22" s="86" t="s">
        <v>100</v>
      </c>
      <c r="E22" s="87">
        <v>799.39</v>
      </c>
      <c r="F22" s="88"/>
      <c r="G22" s="89"/>
      <c r="H22" s="89"/>
      <c r="I22" s="89"/>
      <c r="J22" s="89"/>
      <c r="K22" s="129">
        <f>'مارس 2022'!K22*107%</f>
        <v>2436.69628001</v>
      </c>
      <c r="L22" s="89"/>
      <c r="M22" s="91"/>
      <c r="N22" s="89"/>
      <c r="O22" s="89"/>
      <c r="P22" s="101">
        <f t="shared" si="4"/>
        <v>365.50444200149997</v>
      </c>
      <c r="Q22" s="101">
        <f>'مارس 2022'!Q22*110%</f>
        <v>155.63900000000001</v>
      </c>
      <c r="R22" s="89"/>
      <c r="S22" s="93"/>
      <c r="T22" s="93"/>
      <c r="U22" s="93">
        <v>91.24</v>
      </c>
      <c r="V22" s="93">
        <v>102.23</v>
      </c>
      <c r="W22" s="89">
        <v>120</v>
      </c>
      <c r="X22" s="89">
        <v>55.76</v>
      </c>
      <c r="Y22" s="89">
        <v>99.453500000000005</v>
      </c>
      <c r="Z22" s="92">
        <f t="shared" si="5"/>
        <v>127.698294</v>
      </c>
      <c r="AA22" s="92">
        <f>'مارس 2022'!K22*8%</f>
        <v>182.18289944</v>
      </c>
      <c r="AB22" s="89">
        <v>190</v>
      </c>
      <c r="AC22" s="93">
        <v>10</v>
      </c>
      <c r="AD22" s="89"/>
      <c r="AE22" s="89"/>
      <c r="AF22" s="92">
        <v>10</v>
      </c>
      <c r="AG22" s="89"/>
      <c r="AH22" s="89"/>
      <c r="AI22" s="89"/>
      <c r="AJ22" s="89"/>
      <c r="AK22" s="89">
        <f t="shared" si="20"/>
        <v>3946.4044154515</v>
      </c>
      <c r="AL22" s="94"/>
      <c r="AM22" s="94"/>
      <c r="AN22" s="94"/>
      <c r="AO22" s="94"/>
      <c r="AP22" s="94"/>
      <c r="AQ22" s="94"/>
      <c r="AR22" s="94"/>
      <c r="AS22" s="94"/>
      <c r="AT22" s="95">
        <v>18</v>
      </c>
      <c r="AU22" s="95">
        <v>18</v>
      </c>
      <c r="AV22" s="96">
        <v>748</v>
      </c>
      <c r="AW22" s="96"/>
      <c r="AX22" s="97">
        <v>142.26333333333329</v>
      </c>
      <c r="AY22" s="97"/>
      <c r="AZ22" s="97"/>
      <c r="BA22" s="97">
        <v>0.5</v>
      </c>
      <c r="BB22" s="97">
        <v>3</v>
      </c>
      <c r="BC22" s="97"/>
      <c r="BD22" s="97">
        <v>0</v>
      </c>
      <c r="BE22" s="97"/>
      <c r="BF22" s="97"/>
      <c r="BG22" s="98" t="str">
        <f t="shared" si="25"/>
        <v>0</v>
      </c>
      <c r="BH22" s="98" t="str">
        <f t="shared" si="26"/>
        <v>0</v>
      </c>
      <c r="BI22" s="97"/>
      <c r="BJ22" s="97"/>
      <c r="BK22" s="97"/>
      <c r="BL22" s="97"/>
      <c r="BM22" s="97"/>
      <c r="BN22" s="97"/>
      <c r="BO22" s="97"/>
      <c r="BP22" s="99">
        <f t="shared" si="21"/>
        <v>1.7126304867250002</v>
      </c>
      <c r="BQ22" s="97">
        <v>5</v>
      </c>
      <c r="BR22" s="97"/>
      <c r="BS22" s="99">
        <f t="shared" si="6"/>
        <v>900.47596382005827</v>
      </c>
      <c r="BT22" s="100">
        <f t="shared" si="7"/>
        <v>3045.9284516314419</v>
      </c>
      <c r="BU22" s="39">
        <f t="shared" si="24"/>
        <v>2732.7434915999997</v>
      </c>
      <c r="BV22" s="89"/>
      <c r="BW22" s="89">
        <v>3</v>
      </c>
      <c r="BX22" s="102" t="str">
        <f t="shared" si="8"/>
        <v>0</v>
      </c>
      <c r="BY22" s="101">
        <f t="shared" si="9"/>
        <v>0</v>
      </c>
      <c r="BZ22" s="101"/>
      <c r="CA22" s="101">
        <f t="shared" si="1"/>
        <v>0</v>
      </c>
      <c r="CB22" s="101"/>
      <c r="CC22" s="101"/>
      <c r="CD22" s="101">
        <f t="shared" si="2"/>
        <v>2732.7434915999997</v>
      </c>
      <c r="CE22" s="101">
        <f t="shared" si="10"/>
        <v>1366.3717457999999</v>
      </c>
      <c r="CF22" s="34">
        <f t="shared" si="11"/>
        <v>1366.3717457999999</v>
      </c>
      <c r="CG22" s="34" t="s">
        <v>167</v>
      </c>
      <c r="CH22" s="101">
        <f t="shared" si="3"/>
        <v>5778.6719432314421</v>
      </c>
      <c r="CI22" s="100">
        <v>2277.286243</v>
      </c>
      <c r="CJ22" s="133">
        <f t="shared" si="12"/>
        <v>227.72862430000001</v>
      </c>
      <c r="CK22" s="133">
        <f t="shared" si="13"/>
        <v>2049.5576187000001</v>
      </c>
      <c r="CL22" s="103"/>
      <c r="CM22" s="103"/>
      <c r="CN22" s="103">
        <f t="shared" si="14"/>
        <v>8055.9581862314426</v>
      </c>
      <c r="CO22" s="104"/>
      <c r="CR22" s="59">
        <f t="shared" si="22"/>
        <v>8467.3251500514998</v>
      </c>
      <c r="CS22" s="105">
        <f t="shared" si="23"/>
        <v>2304.1026304867246</v>
      </c>
      <c r="CT22" s="105">
        <f t="shared" si="15"/>
        <v>6163.2225195647752</v>
      </c>
      <c r="CU22" s="105">
        <f t="shared" si="16"/>
        <v>6160</v>
      </c>
      <c r="CV22" s="136">
        <f t="shared" si="17"/>
        <v>348.02137570000002</v>
      </c>
      <c r="CX22" s="107">
        <f t="shared" si="18"/>
        <v>7707.9368105314425</v>
      </c>
      <c r="CZ22" s="182">
        <f t="shared" si="19"/>
        <v>8573.0665257514993</v>
      </c>
    </row>
    <row r="23" spans="2:104" s="11" customFormat="1" ht="23.25" x14ac:dyDescent="0.35">
      <c r="B23" s="11">
        <v>1823.9005999999999</v>
      </c>
      <c r="C23" s="11">
        <v>21</v>
      </c>
      <c r="D23" s="86" t="s">
        <v>79</v>
      </c>
      <c r="E23" s="87">
        <v>681.76</v>
      </c>
      <c r="F23" s="88"/>
      <c r="G23" s="89"/>
      <c r="H23" s="89"/>
      <c r="I23" s="89"/>
      <c r="J23" s="89"/>
      <c r="K23" s="129">
        <f>'مارس 2022'!K23*107%</f>
        <v>2088.1837969400003</v>
      </c>
      <c r="L23" s="89"/>
      <c r="M23" s="91"/>
      <c r="N23" s="89"/>
      <c r="O23" s="89"/>
      <c r="P23" s="101">
        <f t="shared" si="4"/>
        <v>313.22756954100004</v>
      </c>
      <c r="Q23" s="101">
        <f>'مارس 2022'!Q23*110%</f>
        <v>155.63900000000001</v>
      </c>
      <c r="R23" s="89"/>
      <c r="S23" s="93"/>
      <c r="T23" s="93"/>
      <c r="U23" s="93">
        <v>84.55</v>
      </c>
      <c r="V23" s="93">
        <v>94.43</v>
      </c>
      <c r="W23" s="89">
        <v>112.84</v>
      </c>
      <c r="X23" s="89">
        <v>47.79</v>
      </c>
      <c r="Y23" s="89">
        <v>85.228999999999999</v>
      </c>
      <c r="Z23" s="92">
        <f t="shared" si="5"/>
        <v>109.43403599999999</v>
      </c>
      <c r="AA23" s="92">
        <f>'مارس 2022'!K23*8%</f>
        <v>156.12589136</v>
      </c>
      <c r="AB23" s="89">
        <v>190</v>
      </c>
      <c r="AC23" s="93">
        <v>8</v>
      </c>
      <c r="AD23" s="89"/>
      <c r="AE23" s="89"/>
      <c r="AF23" s="92">
        <v>10</v>
      </c>
      <c r="AG23" s="89"/>
      <c r="AH23" s="89"/>
      <c r="AI23" s="89"/>
      <c r="AJ23" s="89"/>
      <c r="AK23" s="89">
        <f t="shared" si="20"/>
        <v>3455.4492938410003</v>
      </c>
      <c r="AL23" s="94"/>
      <c r="AM23" s="94"/>
      <c r="AN23" s="94"/>
      <c r="AO23" s="94"/>
      <c r="AP23" s="94"/>
      <c r="AQ23" s="94"/>
      <c r="AR23" s="94"/>
      <c r="AS23" s="94"/>
      <c r="AT23" s="95">
        <v>18</v>
      </c>
      <c r="AU23" s="95">
        <v>18</v>
      </c>
      <c r="AV23" s="96">
        <v>649</v>
      </c>
      <c r="AW23" s="96"/>
      <c r="AX23" s="97">
        <v>144.87133333333327</v>
      </c>
      <c r="AY23" s="97"/>
      <c r="AZ23" s="97">
        <v>21.47</v>
      </c>
      <c r="BA23" s="97">
        <v>0.5</v>
      </c>
      <c r="BB23" s="97">
        <v>3</v>
      </c>
      <c r="BC23" s="97"/>
      <c r="BD23" s="97">
        <v>0</v>
      </c>
      <c r="BE23" s="97"/>
      <c r="BF23" s="97"/>
      <c r="BG23" s="98" t="str">
        <f t="shared" si="25"/>
        <v>0</v>
      </c>
      <c r="BH23" s="98" t="str">
        <f t="shared" si="26"/>
        <v>0</v>
      </c>
      <c r="BI23" s="97"/>
      <c r="BJ23" s="97"/>
      <c r="BK23" s="97"/>
      <c r="BL23" s="97"/>
      <c r="BM23" s="97"/>
      <c r="BN23" s="97"/>
      <c r="BO23" s="97"/>
      <c r="BP23" s="99">
        <f t="shared" si="21"/>
        <v>1.4932913621500001</v>
      </c>
      <c r="BQ23" s="97">
        <v>3</v>
      </c>
      <c r="BR23" s="97"/>
      <c r="BS23" s="99">
        <f t="shared" si="6"/>
        <v>823.33462469548328</v>
      </c>
      <c r="BT23" s="100">
        <f t="shared" si="7"/>
        <v>2632.1146691455169</v>
      </c>
      <c r="BU23" s="39">
        <f t="shared" si="24"/>
        <v>2341.8883704000004</v>
      </c>
      <c r="BV23" s="89"/>
      <c r="BW23" s="89">
        <v>3</v>
      </c>
      <c r="BX23" s="102" t="str">
        <f t="shared" si="8"/>
        <v>0</v>
      </c>
      <c r="BY23" s="101">
        <f t="shared" si="9"/>
        <v>0</v>
      </c>
      <c r="BZ23" s="101"/>
      <c r="CA23" s="101">
        <f t="shared" si="1"/>
        <v>0</v>
      </c>
      <c r="CB23" s="101"/>
      <c r="CC23" s="101"/>
      <c r="CD23" s="101">
        <f t="shared" si="2"/>
        <v>2341.8883704000004</v>
      </c>
      <c r="CE23" s="101">
        <f t="shared" si="10"/>
        <v>1170.9441852000002</v>
      </c>
      <c r="CF23" s="34">
        <f t="shared" si="11"/>
        <v>1170.9441852000002</v>
      </c>
      <c r="CG23" s="34" t="s">
        <v>167</v>
      </c>
      <c r="CH23" s="101">
        <f t="shared" si="3"/>
        <v>4974.0030395455178</v>
      </c>
      <c r="CI23" s="100">
        <v>1951.5736420000001</v>
      </c>
      <c r="CJ23" s="133">
        <f t="shared" si="12"/>
        <v>195.15736420000002</v>
      </c>
      <c r="CK23" s="133">
        <f t="shared" si="13"/>
        <v>1756.4162778</v>
      </c>
      <c r="CL23" s="103"/>
      <c r="CM23" s="103"/>
      <c r="CN23" s="103">
        <f t="shared" si="14"/>
        <v>6925.5766815455181</v>
      </c>
      <c r="CO23" s="104"/>
      <c r="CR23" s="59">
        <f t="shared" si="22"/>
        <v>7283.4523062410008</v>
      </c>
      <c r="CS23" s="105">
        <f t="shared" si="23"/>
        <v>2106.7232913621501</v>
      </c>
      <c r="CT23" s="105">
        <f t="shared" si="15"/>
        <v>5176.7290148788506</v>
      </c>
      <c r="CU23" s="105">
        <f t="shared" si="16"/>
        <v>5170</v>
      </c>
      <c r="CV23" s="136">
        <f t="shared" si="17"/>
        <v>182.59263579999998</v>
      </c>
      <c r="CX23" s="107">
        <f t="shared" si="18"/>
        <v>6742.9840457455184</v>
      </c>
      <c r="CZ23" s="182">
        <f t="shared" si="19"/>
        <v>7398.1149420410011</v>
      </c>
    </row>
    <row r="24" spans="2:104" s="11" customFormat="1" ht="23.25" x14ac:dyDescent="0.35">
      <c r="B24" s="11">
        <v>1759.8076000000001</v>
      </c>
      <c r="C24" s="11">
        <v>22</v>
      </c>
      <c r="D24" s="86" t="s">
        <v>101</v>
      </c>
      <c r="E24" s="87">
        <v>650.36</v>
      </c>
      <c r="F24" s="88"/>
      <c r="G24" s="89"/>
      <c r="H24" s="89"/>
      <c r="I24" s="89"/>
      <c r="J24" s="89"/>
      <c r="K24" s="129">
        <f>'مارس 2022'!K24*107%</f>
        <v>2014.8037212400004</v>
      </c>
      <c r="L24" s="89"/>
      <c r="M24" s="91"/>
      <c r="N24" s="89"/>
      <c r="O24" s="89"/>
      <c r="P24" s="101">
        <f t="shared" si="4"/>
        <v>302.22055818600006</v>
      </c>
      <c r="Q24" s="101">
        <f>'مارس 2022'!Q24*110%</f>
        <v>155.63900000000001</v>
      </c>
      <c r="R24" s="89"/>
      <c r="S24" s="93"/>
      <c r="T24" s="93"/>
      <c r="U24" s="93">
        <v>75.91</v>
      </c>
      <c r="V24" s="93">
        <v>84.75</v>
      </c>
      <c r="W24" s="89">
        <v>101.7</v>
      </c>
      <c r="X24" s="89">
        <v>46.11</v>
      </c>
      <c r="Y24" s="89">
        <v>82.234000000000009</v>
      </c>
      <c r="Z24" s="92">
        <f t="shared" si="5"/>
        <v>105.58845600000001</v>
      </c>
      <c r="AA24" s="92">
        <f>'مارس 2022'!K24*8%</f>
        <v>150.63953056000003</v>
      </c>
      <c r="AB24" s="89">
        <v>190</v>
      </c>
      <c r="AC24" s="93">
        <v>10</v>
      </c>
      <c r="AD24" s="89"/>
      <c r="AE24" s="89"/>
      <c r="AF24" s="92">
        <v>10</v>
      </c>
      <c r="AG24" s="89"/>
      <c r="AH24" s="89"/>
      <c r="AI24" s="89"/>
      <c r="AJ24" s="89"/>
      <c r="AK24" s="89">
        <f t="shared" si="20"/>
        <v>3329.595265986</v>
      </c>
      <c r="AL24" s="94"/>
      <c r="AM24" s="94"/>
      <c r="AN24" s="94"/>
      <c r="AO24" s="94"/>
      <c r="AP24" s="94"/>
      <c r="AQ24" s="94"/>
      <c r="AR24" s="94"/>
      <c r="AS24" s="94"/>
      <c r="AT24" s="95">
        <v>18</v>
      </c>
      <c r="AU24" s="95">
        <v>18</v>
      </c>
      <c r="AV24" s="96">
        <v>627</v>
      </c>
      <c r="AW24" s="96"/>
      <c r="AX24" s="97">
        <v>139.80599999999993</v>
      </c>
      <c r="AY24" s="97"/>
      <c r="AZ24" s="97">
        <v>51.32</v>
      </c>
      <c r="BA24" s="97">
        <v>0.5</v>
      </c>
      <c r="BB24" s="97">
        <v>3</v>
      </c>
      <c r="BC24" s="97"/>
      <c r="BD24" s="97">
        <v>0</v>
      </c>
      <c r="BE24" s="97"/>
      <c r="BF24" s="97"/>
      <c r="BG24" s="98" t="str">
        <f t="shared" si="25"/>
        <v>0</v>
      </c>
      <c r="BH24" s="98" t="str">
        <f t="shared" si="26"/>
        <v>0</v>
      </c>
      <c r="BI24" s="97"/>
      <c r="BJ24" s="97"/>
      <c r="BK24" s="97"/>
      <c r="BL24" s="97"/>
      <c r="BM24" s="97"/>
      <c r="BN24" s="97"/>
      <c r="BO24" s="97"/>
      <c r="BP24" s="99">
        <f t="shared" si="21"/>
        <v>1.4358678539</v>
      </c>
      <c r="BQ24" s="97">
        <v>3</v>
      </c>
      <c r="BR24" s="97"/>
      <c r="BS24" s="99">
        <f t="shared" si="6"/>
        <v>826.06186785390003</v>
      </c>
      <c r="BT24" s="100">
        <f t="shared" si="7"/>
        <v>2503.5333981321</v>
      </c>
      <c r="BU24" s="39">
        <f t="shared" si="24"/>
        <v>2259.5929584</v>
      </c>
      <c r="BV24" s="89"/>
      <c r="BW24" s="89">
        <v>3</v>
      </c>
      <c r="BX24" s="102" t="str">
        <f t="shared" si="8"/>
        <v>0</v>
      </c>
      <c r="BY24" s="101">
        <f t="shared" si="9"/>
        <v>0</v>
      </c>
      <c r="BZ24" s="101"/>
      <c r="CA24" s="101">
        <f t="shared" si="1"/>
        <v>0</v>
      </c>
      <c r="CB24" s="101"/>
      <c r="CC24" s="101"/>
      <c r="CD24" s="101">
        <f t="shared" si="2"/>
        <v>2259.5929584</v>
      </c>
      <c r="CE24" s="101">
        <f t="shared" si="10"/>
        <v>1129.7964792</v>
      </c>
      <c r="CF24" s="34">
        <f t="shared" si="11"/>
        <v>1129.7964792</v>
      </c>
      <c r="CG24" s="34" t="s">
        <v>167</v>
      </c>
      <c r="CH24" s="101">
        <f t="shared" si="3"/>
        <v>4763.1263565321005</v>
      </c>
      <c r="CI24" s="100">
        <v>1882.9941320000003</v>
      </c>
      <c r="CJ24" s="133">
        <f t="shared" si="12"/>
        <v>188.29941320000003</v>
      </c>
      <c r="CK24" s="133">
        <f t="shared" si="13"/>
        <v>1694.6947188000001</v>
      </c>
      <c r="CL24" s="103"/>
      <c r="CM24" s="103"/>
      <c r="CN24" s="103">
        <f t="shared" si="14"/>
        <v>6646.1204885321004</v>
      </c>
      <c r="CO24" s="104"/>
      <c r="CR24" s="59">
        <f t="shared" si="22"/>
        <v>7034.183356386</v>
      </c>
      <c r="CS24" s="105">
        <f t="shared" si="23"/>
        <v>2083.1158678539</v>
      </c>
      <c r="CT24" s="105">
        <f t="shared" si="15"/>
        <v>4951.0674885321005</v>
      </c>
      <c r="CU24" s="105">
        <f t="shared" si="16"/>
        <v>4950</v>
      </c>
      <c r="CV24" s="136">
        <f t="shared" si="17"/>
        <v>147.95058679999997</v>
      </c>
      <c r="CX24" s="107">
        <f t="shared" si="18"/>
        <v>6498.1699017321007</v>
      </c>
      <c r="CZ24" s="182">
        <f t="shared" si="19"/>
        <v>7128.2439431860003</v>
      </c>
    </row>
    <row r="25" spans="2:104" ht="23.25" x14ac:dyDescent="0.35">
      <c r="B25">
        <v>1579.5233000000001</v>
      </c>
      <c r="C25">
        <v>24</v>
      </c>
      <c r="D25" s="33" t="s">
        <v>102</v>
      </c>
      <c r="E25" s="28">
        <v>607.16</v>
      </c>
      <c r="F25" s="29"/>
      <c r="G25" s="27"/>
      <c r="H25" s="27"/>
      <c r="I25" s="27"/>
      <c r="J25" s="27"/>
      <c r="K25" s="129">
        <f>'مارس 2022'!K25*107%</f>
        <v>1808.3962261700003</v>
      </c>
      <c r="L25" s="27"/>
      <c r="M25" s="31"/>
      <c r="N25" s="27"/>
      <c r="O25" s="27"/>
      <c r="P25" s="130">
        <f t="shared" si="4"/>
        <v>271.25943392550005</v>
      </c>
      <c r="Q25" s="130">
        <f>'مارس 2022'!Q25*110%</f>
        <v>155.63900000000001</v>
      </c>
      <c r="R25" s="27"/>
      <c r="S25" s="30"/>
      <c r="T25" s="30"/>
      <c r="U25" s="30">
        <v>73.3</v>
      </c>
      <c r="V25" s="30">
        <v>81.83</v>
      </c>
      <c r="W25" s="27">
        <v>97.7</v>
      </c>
      <c r="X25" s="27">
        <v>41.38</v>
      </c>
      <c r="Y25" s="27">
        <v>73.8095</v>
      </c>
      <c r="Z25" s="22">
        <f t="shared" si="5"/>
        <v>94.771398000000005</v>
      </c>
      <c r="AA25" s="22">
        <f>'مارس 2022'!K25*8%</f>
        <v>135.20719448000003</v>
      </c>
      <c r="AB25" s="27">
        <v>200</v>
      </c>
      <c r="AC25" s="30">
        <v>10</v>
      </c>
      <c r="AD25" s="27"/>
      <c r="AE25" s="27"/>
      <c r="AF25" s="22">
        <v>10</v>
      </c>
      <c r="AG25" s="27"/>
      <c r="AH25" s="27"/>
      <c r="AI25" s="27"/>
      <c r="AJ25" s="27"/>
      <c r="AK25" s="27">
        <f t="shared" si="20"/>
        <v>3053.2927525755003</v>
      </c>
      <c r="AL25" s="16"/>
      <c r="AM25" s="16"/>
      <c r="AN25" s="16"/>
      <c r="AO25" s="16"/>
      <c r="AP25" s="16"/>
      <c r="AQ25" s="16"/>
      <c r="AR25" s="16"/>
      <c r="AS25" s="16"/>
      <c r="AT25" s="15">
        <v>21</v>
      </c>
      <c r="AU25" s="15">
        <v>16</v>
      </c>
      <c r="AV25" s="20">
        <v>561</v>
      </c>
      <c r="AW25" s="20"/>
      <c r="AX25" s="21">
        <v>97.333333333333329</v>
      </c>
      <c r="AY25" s="21"/>
      <c r="AZ25" s="21">
        <v>2.73</v>
      </c>
      <c r="BA25" s="21">
        <v>0.5</v>
      </c>
      <c r="BB25" s="21">
        <v>3</v>
      </c>
      <c r="BC25" s="21"/>
      <c r="BD25" s="21">
        <v>0</v>
      </c>
      <c r="BE25" s="21"/>
      <c r="BF25" s="21"/>
      <c r="BG25" s="18" t="str">
        <f t="shared" si="25"/>
        <v>0</v>
      </c>
      <c r="BH25" s="18">
        <f t="shared" si="26"/>
        <v>17.293222222222223</v>
      </c>
      <c r="BI25" s="21"/>
      <c r="BJ25" s="21"/>
      <c r="BK25" s="21"/>
      <c r="BL25" s="21"/>
      <c r="BM25" s="21"/>
      <c r="BN25" s="21"/>
      <c r="BO25" s="21"/>
      <c r="BP25" s="19">
        <f t="shared" si="21"/>
        <v>1.313197159325</v>
      </c>
      <c r="BQ25" s="21">
        <v>3</v>
      </c>
      <c r="BR25" s="21"/>
      <c r="BS25" s="19">
        <f t="shared" si="6"/>
        <v>686.16975271488059</v>
      </c>
      <c r="BT25" s="35">
        <f t="shared" si="7"/>
        <v>2367.1229998606195</v>
      </c>
      <c r="BU25" s="39">
        <f t="shared" si="24"/>
        <v>2028.1079172000002</v>
      </c>
      <c r="BV25" s="38"/>
      <c r="BW25" s="38">
        <v>3</v>
      </c>
      <c r="BX25" s="37" t="str">
        <f t="shared" si="8"/>
        <v>0</v>
      </c>
      <c r="BY25" s="39">
        <f t="shared" si="9"/>
        <v>0</v>
      </c>
      <c r="BZ25" s="39"/>
      <c r="CA25" s="39">
        <f t="shared" si="1"/>
        <v>0</v>
      </c>
      <c r="CB25" s="39"/>
      <c r="CC25" s="39"/>
      <c r="CD25" s="34">
        <f t="shared" si="2"/>
        <v>2028.1079172000002</v>
      </c>
      <c r="CE25" s="34">
        <f t="shared" si="10"/>
        <v>1014.0539586000001</v>
      </c>
      <c r="CF25" s="34">
        <f t="shared" si="11"/>
        <v>1014.0539586000001</v>
      </c>
      <c r="CG25" s="34" t="s">
        <v>167</v>
      </c>
      <c r="CH25" s="34">
        <f t="shared" si="3"/>
        <v>4395.2309170606195</v>
      </c>
      <c r="CI25" s="43">
        <v>1690.0899310000002</v>
      </c>
      <c r="CJ25" s="133">
        <f t="shared" si="12"/>
        <v>169.00899310000003</v>
      </c>
      <c r="CK25" s="133">
        <f t="shared" si="13"/>
        <v>1521.0809379000002</v>
      </c>
      <c r="CL25" s="44"/>
      <c r="CM25" s="44"/>
      <c r="CN25" s="40">
        <f t="shared" si="14"/>
        <v>6085.3208480606199</v>
      </c>
      <c r="CO25" s="1"/>
      <c r="CR25" s="59">
        <f t="shared" si="22"/>
        <v>6343.0216007755007</v>
      </c>
      <c r="CS25" s="59">
        <f t="shared" si="23"/>
        <v>1925.2031971593249</v>
      </c>
      <c r="CT25" s="59">
        <f t="shared" si="15"/>
        <v>4417.8184036161756</v>
      </c>
      <c r="CU25" s="59">
        <f t="shared" si="16"/>
        <v>4410</v>
      </c>
      <c r="CV25" s="136">
        <f t="shared" si="17"/>
        <v>86.241006899999974</v>
      </c>
      <c r="CX25" s="63">
        <f t="shared" si="18"/>
        <v>5999.0798411606202</v>
      </c>
      <c r="CZ25" s="182">
        <f t="shared" si="19"/>
        <v>6446.8426076755004</v>
      </c>
    </row>
    <row r="26" spans="2:104" s="11" customFormat="1" ht="23.25" x14ac:dyDescent="0.35">
      <c r="B26" s="11">
        <v>1524.3326999999999</v>
      </c>
      <c r="C26" s="11">
        <v>25</v>
      </c>
      <c r="D26" s="86" t="s">
        <v>103</v>
      </c>
      <c r="E26" s="87">
        <v>587.47</v>
      </c>
      <c r="F26" s="88"/>
      <c r="G26" s="89"/>
      <c r="H26" s="89"/>
      <c r="I26" s="89"/>
      <c r="J26" s="89"/>
      <c r="K26" s="135">
        <f>'مارس 2022'!K26*107%</f>
        <v>1745.20850823</v>
      </c>
      <c r="L26" s="89"/>
      <c r="M26" s="91"/>
      <c r="N26" s="89"/>
      <c r="O26" s="89"/>
      <c r="P26" s="101">
        <f t="shared" si="4"/>
        <v>261.78127623450001</v>
      </c>
      <c r="Q26" s="101">
        <f>'مارس 2022'!Q26*110%</f>
        <v>155.63900000000001</v>
      </c>
      <c r="R26" s="89"/>
      <c r="S26" s="93"/>
      <c r="T26" s="93"/>
      <c r="U26" s="93">
        <v>70.760000000000005</v>
      </c>
      <c r="V26" s="93">
        <v>78.989999999999995</v>
      </c>
      <c r="W26" s="89">
        <v>94.28</v>
      </c>
      <c r="X26" s="89">
        <v>39.94</v>
      </c>
      <c r="Y26" s="89">
        <v>71.230499999999992</v>
      </c>
      <c r="Z26" s="92">
        <f t="shared" si="5"/>
        <v>91.45996199999999</v>
      </c>
      <c r="AA26" s="92">
        <f>'مارس 2022'!K26*8%</f>
        <v>130.48287912000001</v>
      </c>
      <c r="AB26" s="89">
        <v>200</v>
      </c>
      <c r="AC26" s="93">
        <v>10</v>
      </c>
      <c r="AD26" s="89"/>
      <c r="AE26" s="89"/>
      <c r="AF26" s="92">
        <v>10</v>
      </c>
      <c r="AG26" s="89"/>
      <c r="AH26" s="89"/>
      <c r="AI26" s="89"/>
      <c r="AJ26" s="89"/>
      <c r="AK26" s="89">
        <f t="shared" si="20"/>
        <v>2959.7721255844999</v>
      </c>
      <c r="AL26" s="94"/>
      <c r="AM26" s="94"/>
      <c r="AN26" s="94"/>
      <c r="AO26" s="94"/>
      <c r="AP26" s="94"/>
      <c r="AQ26" s="94"/>
      <c r="AR26" s="94"/>
      <c r="AS26" s="94"/>
      <c r="AT26" s="95">
        <v>2</v>
      </c>
      <c r="AU26" s="95">
        <v>2</v>
      </c>
      <c r="AV26" s="96">
        <v>550</v>
      </c>
      <c r="AW26" s="96"/>
      <c r="AX26" s="97">
        <v>78.5</v>
      </c>
      <c r="AY26" s="97"/>
      <c r="AZ26" s="97"/>
      <c r="BA26" s="97">
        <v>0.5</v>
      </c>
      <c r="BB26" s="97">
        <v>3</v>
      </c>
      <c r="BC26" s="97"/>
      <c r="BD26" s="97">
        <v>0</v>
      </c>
      <c r="BE26" s="97"/>
      <c r="BF26" s="97"/>
      <c r="BG26" s="98">
        <f t="shared" si="25"/>
        <v>232.69446776400002</v>
      </c>
      <c r="BH26" s="98">
        <f t="shared" si="26"/>
        <v>138.34577777777778</v>
      </c>
      <c r="BI26" s="97"/>
      <c r="BJ26" s="97"/>
      <c r="BK26" s="97"/>
      <c r="BL26" s="97"/>
      <c r="BM26" s="97"/>
      <c r="BN26" s="97"/>
      <c r="BO26" s="97"/>
      <c r="BP26" s="99">
        <f t="shared" si="21"/>
        <v>1.2711759246750001</v>
      </c>
      <c r="BQ26" s="97">
        <v>3</v>
      </c>
      <c r="BR26" s="97"/>
      <c r="BS26" s="99">
        <f t="shared" si="6"/>
        <v>1007.3114214664529</v>
      </c>
      <c r="BT26" s="100">
        <f t="shared" si="7"/>
        <v>1952.460704118047</v>
      </c>
      <c r="BU26" s="39">
        <f t="shared" si="24"/>
        <v>1957.2431867999999</v>
      </c>
      <c r="BV26" s="89"/>
      <c r="BW26" s="89">
        <v>3</v>
      </c>
      <c r="BX26" s="102" t="str">
        <f t="shared" si="8"/>
        <v>0</v>
      </c>
      <c r="BY26" s="101">
        <f t="shared" si="9"/>
        <v>0</v>
      </c>
      <c r="BZ26" s="101"/>
      <c r="CA26" s="101">
        <f t="shared" si="1"/>
        <v>0</v>
      </c>
      <c r="CB26" s="101"/>
      <c r="CC26" s="101"/>
      <c r="CD26" s="101">
        <f t="shared" si="2"/>
        <v>1957.2431867999999</v>
      </c>
      <c r="CE26" s="101">
        <f t="shared" si="10"/>
        <v>978.62159339999994</v>
      </c>
      <c r="CF26" s="34">
        <f t="shared" si="11"/>
        <v>978.62159339999994</v>
      </c>
      <c r="CG26" s="34" t="s">
        <v>167</v>
      </c>
      <c r="CH26" s="101">
        <f t="shared" si="3"/>
        <v>3909.7038909180469</v>
      </c>
      <c r="CI26" s="100">
        <v>1631.035989</v>
      </c>
      <c r="CJ26" s="133">
        <f t="shared" si="12"/>
        <v>163.10359890000001</v>
      </c>
      <c r="CK26" s="133">
        <f t="shared" si="13"/>
        <v>1467.9323901</v>
      </c>
      <c r="CL26" s="103"/>
      <c r="CM26" s="103"/>
      <c r="CN26" s="103">
        <f t="shared" si="14"/>
        <v>5540.7398799180464</v>
      </c>
      <c r="CO26" s="104"/>
      <c r="CR26" s="59">
        <f t="shared" si="22"/>
        <v>6128.3823013844994</v>
      </c>
      <c r="CS26" s="105">
        <f t="shared" si="23"/>
        <v>2124.4356436886751</v>
      </c>
      <c r="CT26" s="105">
        <f t="shared" si="15"/>
        <v>4003.9466576958243</v>
      </c>
      <c r="CU26" s="105">
        <f t="shared" si="16"/>
        <v>4000</v>
      </c>
      <c r="CV26" s="136">
        <f t="shared" si="17"/>
        <v>30.646401099999991</v>
      </c>
      <c r="CX26" s="107">
        <f t="shared" si="18"/>
        <v>5510.0934788180466</v>
      </c>
      <c r="CZ26" s="182">
        <f t="shared" si="19"/>
        <v>6229.3087024844999</v>
      </c>
    </row>
    <row r="27" spans="2:104" s="11" customFormat="1" ht="23.25" x14ac:dyDescent="0.35">
      <c r="B27" s="11">
        <v>1599.0080000000003</v>
      </c>
      <c r="C27" s="11">
        <v>26</v>
      </c>
      <c r="D27" s="86" t="s">
        <v>104</v>
      </c>
      <c r="E27" s="87">
        <v>615.34</v>
      </c>
      <c r="F27" s="88"/>
      <c r="G27" s="89"/>
      <c r="H27" s="89"/>
      <c r="I27" s="89"/>
      <c r="J27" s="89"/>
      <c r="K27" s="129">
        <f>'مارس 2022'!K27*107%</f>
        <v>1830.7042592000005</v>
      </c>
      <c r="L27" s="89"/>
      <c r="M27" s="91"/>
      <c r="N27" s="89"/>
      <c r="O27" s="89"/>
      <c r="P27" s="101">
        <f t="shared" si="4"/>
        <v>274.60563888000007</v>
      </c>
      <c r="Q27" s="101">
        <f>'مارس 2022'!Q27*110%</f>
        <v>155.63900000000001</v>
      </c>
      <c r="R27" s="89"/>
      <c r="S27" s="93"/>
      <c r="T27" s="93"/>
      <c r="U27" s="93">
        <v>70.760000000000005</v>
      </c>
      <c r="V27" s="93">
        <v>78.989999999999995</v>
      </c>
      <c r="W27" s="89">
        <v>98.94</v>
      </c>
      <c r="X27" s="89">
        <v>41.89</v>
      </c>
      <c r="Y27" s="89">
        <v>74.720000000000013</v>
      </c>
      <c r="Z27" s="92">
        <f t="shared" si="5"/>
        <v>95.940480000000008</v>
      </c>
      <c r="AA27" s="92">
        <f>'مارس 2022'!K27*8%</f>
        <v>136.87508480000002</v>
      </c>
      <c r="AB27" s="89">
        <v>190</v>
      </c>
      <c r="AC27" s="93">
        <v>10</v>
      </c>
      <c r="AD27" s="89"/>
      <c r="AE27" s="89"/>
      <c r="AF27" s="92">
        <v>10</v>
      </c>
      <c r="AG27" s="89"/>
      <c r="AH27" s="89"/>
      <c r="AI27" s="89"/>
      <c r="AJ27" s="89"/>
      <c r="AK27" s="89">
        <f t="shared" si="20"/>
        <v>3069.0644628800005</v>
      </c>
      <c r="AL27" s="94"/>
      <c r="AM27" s="94"/>
      <c r="AN27" s="94"/>
      <c r="AO27" s="94"/>
      <c r="AP27" s="94"/>
      <c r="AQ27" s="94"/>
      <c r="AR27" s="94"/>
      <c r="AS27" s="94"/>
      <c r="AT27" s="95">
        <v>18</v>
      </c>
      <c r="AU27" s="95">
        <v>18</v>
      </c>
      <c r="AV27" s="96">
        <v>572</v>
      </c>
      <c r="AW27" s="96"/>
      <c r="AX27" s="97">
        <v>107.16666666666667</v>
      </c>
      <c r="AY27" s="97"/>
      <c r="AZ27" s="97"/>
      <c r="BA27" s="97">
        <v>0.5</v>
      </c>
      <c r="BB27" s="97">
        <v>3</v>
      </c>
      <c r="BC27" s="97"/>
      <c r="BD27" s="97">
        <v>0</v>
      </c>
      <c r="BE27" s="97"/>
      <c r="BF27" s="97"/>
      <c r="BG27" s="98" t="str">
        <f t="shared" si="25"/>
        <v>0</v>
      </c>
      <c r="BH27" s="98" t="str">
        <f t="shared" si="26"/>
        <v>0</v>
      </c>
      <c r="BI27" s="97"/>
      <c r="BJ27" s="97"/>
      <c r="BK27" s="97"/>
      <c r="BL27" s="97"/>
      <c r="BM27" s="97"/>
      <c r="BN27" s="97"/>
      <c r="BO27" s="97"/>
      <c r="BP27" s="99">
        <f t="shared" si="21"/>
        <v>1.3194099120000002</v>
      </c>
      <c r="BQ27" s="97"/>
      <c r="BR27" s="97"/>
      <c r="BS27" s="99">
        <f t="shared" si="6"/>
        <v>683.9860765786666</v>
      </c>
      <c r="BT27" s="100">
        <f t="shared" si="7"/>
        <v>2385.0783863013339</v>
      </c>
      <c r="BU27" s="39">
        <f t="shared" si="24"/>
        <v>2053.1262720000004</v>
      </c>
      <c r="BV27" s="89"/>
      <c r="BW27" s="89">
        <v>3</v>
      </c>
      <c r="BX27" s="102" t="str">
        <f t="shared" si="8"/>
        <v>0</v>
      </c>
      <c r="BY27" s="101">
        <f t="shared" si="9"/>
        <v>0</v>
      </c>
      <c r="BZ27" s="101"/>
      <c r="CA27" s="101">
        <f t="shared" si="1"/>
        <v>0</v>
      </c>
      <c r="CB27" s="101"/>
      <c r="CC27" s="101"/>
      <c r="CD27" s="101">
        <f t="shared" si="2"/>
        <v>2053.1262720000004</v>
      </c>
      <c r="CE27" s="101">
        <f t="shared" si="10"/>
        <v>1026.5631360000002</v>
      </c>
      <c r="CF27" s="34">
        <f t="shared" si="11"/>
        <v>1026.5631360000002</v>
      </c>
      <c r="CG27" s="34" t="s">
        <v>167</v>
      </c>
      <c r="CH27" s="101">
        <f t="shared" si="3"/>
        <v>4438.2046583013343</v>
      </c>
      <c r="CI27" s="100">
        <v>1710.9385600000003</v>
      </c>
      <c r="CJ27" s="133">
        <f t="shared" si="12"/>
        <v>171.09385600000005</v>
      </c>
      <c r="CK27" s="133">
        <f t="shared" si="13"/>
        <v>1539.8447040000003</v>
      </c>
      <c r="CL27" s="103"/>
      <c r="CM27" s="103"/>
      <c r="CN27" s="103">
        <f t="shared" si="14"/>
        <v>6149.1432183013349</v>
      </c>
      <c r="CO27" s="104"/>
      <c r="CR27" s="59">
        <f t="shared" si="22"/>
        <v>6408.8002948800013</v>
      </c>
      <c r="CS27" s="105">
        <f t="shared" si="23"/>
        <v>1938.6594099120002</v>
      </c>
      <c r="CT27" s="105">
        <f t="shared" si="15"/>
        <v>4470.140884968001</v>
      </c>
      <c r="CU27" s="105">
        <f t="shared" si="16"/>
        <v>4470</v>
      </c>
      <c r="CV27" s="136">
        <f t="shared" si="17"/>
        <v>93.156143999999955</v>
      </c>
      <c r="CX27" s="107">
        <f t="shared" si="18"/>
        <v>6055.9870743013353</v>
      </c>
      <c r="CZ27" s="182">
        <f t="shared" si="19"/>
        <v>6506.3964388800005</v>
      </c>
    </row>
    <row r="28" spans="2:104" ht="23.25" x14ac:dyDescent="0.35">
      <c r="B28">
        <v>1210.384</v>
      </c>
      <c r="C28">
        <v>27</v>
      </c>
      <c r="D28" s="33" t="s">
        <v>80</v>
      </c>
      <c r="E28" s="28">
        <v>477.64</v>
      </c>
      <c r="F28" s="29"/>
      <c r="G28" s="27"/>
      <c r="H28" s="27"/>
      <c r="I28" s="27"/>
      <c r="J28" s="27"/>
      <c r="K28" s="129">
        <f>'مارس 2022'!K28*107%</f>
        <v>1385.7686416000004</v>
      </c>
      <c r="L28" s="27"/>
      <c r="M28" s="31"/>
      <c r="N28" s="27"/>
      <c r="O28" s="27"/>
      <c r="P28" s="130">
        <f t="shared" si="4"/>
        <v>207.86529624000005</v>
      </c>
      <c r="Q28" s="130">
        <f>'مارس 2022'!Q28*110%</f>
        <v>155.63900000000001</v>
      </c>
      <c r="R28" s="27"/>
      <c r="S28" s="30"/>
      <c r="T28" s="30"/>
      <c r="U28" s="30">
        <v>52.68</v>
      </c>
      <c r="V28" s="30">
        <v>58.73</v>
      </c>
      <c r="W28" s="27">
        <v>75.069999999999993</v>
      </c>
      <c r="X28" s="27">
        <v>31.71</v>
      </c>
      <c r="Y28" s="27">
        <v>56.56</v>
      </c>
      <c r="Z28" s="22">
        <f t="shared" si="5"/>
        <v>72.623040000000003</v>
      </c>
      <c r="AA28" s="22">
        <f>'مارس 2022'!K28*8%</f>
        <v>103.60887040000001</v>
      </c>
      <c r="AB28" s="27">
        <v>200</v>
      </c>
      <c r="AC28" s="30">
        <v>10</v>
      </c>
      <c r="AD28" s="27"/>
      <c r="AE28" s="27"/>
      <c r="AF28" s="22">
        <v>10</v>
      </c>
      <c r="AG28" s="27"/>
      <c r="AH28" s="27"/>
      <c r="AI28" s="27"/>
      <c r="AJ28" s="27"/>
      <c r="AK28" s="27">
        <f t="shared" si="20"/>
        <v>2420.2548482400002</v>
      </c>
      <c r="AL28" s="16"/>
      <c r="AM28" s="16"/>
      <c r="AN28" s="16"/>
      <c r="AO28" s="16"/>
      <c r="AP28" s="16"/>
      <c r="AQ28" s="16"/>
      <c r="AR28" s="16"/>
      <c r="AS28" s="16"/>
      <c r="AT28" s="15">
        <v>21</v>
      </c>
      <c r="AU28" s="15">
        <v>21</v>
      </c>
      <c r="AV28" s="20">
        <v>440</v>
      </c>
      <c r="AW28" s="20"/>
      <c r="AX28" s="21">
        <v>32.958333333333336</v>
      </c>
      <c r="AY28" s="21"/>
      <c r="AZ28" s="21"/>
      <c r="BA28" s="21">
        <v>0.5</v>
      </c>
      <c r="BB28" s="21">
        <v>3</v>
      </c>
      <c r="BC28" s="21"/>
      <c r="BD28" s="21">
        <v>0</v>
      </c>
      <c r="BE28" s="21"/>
      <c r="BF28" s="21"/>
      <c r="BG28" s="18" t="str">
        <f t="shared" si="25"/>
        <v>0</v>
      </c>
      <c r="BH28" s="18" t="str">
        <f t="shared" si="26"/>
        <v>0</v>
      </c>
      <c r="BI28" s="21"/>
      <c r="BJ28" s="21"/>
      <c r="BK28" s="21"/>
      <c r="BL28" s="21"/>
      <c r="BM28" s="21"/>
      <c r="BN28" s="21"/>
      <c r="BO28" s="21"/>
      <c r="BP28" s="19">
        <f t="shared" si="21"/>
        <v>1.0283752760000002</v>
      </c>
      <c r="BQ28" s="21">
        <v>3</v>
      </c>
      <c r="BR28" s="21"/>
      <c r="BS28" s="19">
        <f t="shared" si="6"/>
        <v>480.48670860933333</v>
      </c>
      <c r="BT28" s="35">
        <f t="shared" si="7"/>
        <v>1939.7681396306668</v>
      </c>
      <c r="BU28" s="39">
        <f t="shared" si="24"/>
        <v>1554.1330560000001</v>
      </c>
      <c r="BV28" s="38"/>
      <c r="BW28" s="38">
        <v>3</v>
      </c>
      <c r="BX28" s="37" t="str">
        <f t="shared" si="8"/>
        <v>0</v>
      </c>
      <c r="BY28" s="39">
        <f t="shared" si="9"/>
        <v>0</v>
      </c>
      <c r="BZ28" s="39"/>
      <c r="CA28" s="39">
        <f t="shared" si="1"/>
        <v>0</v>
      </c>
      <c r="CB28" s="39"/>
      <c r="CC28" s="39"/>
      <c r="CD28" s="34">
        <f t="shared" si="2"/>
        <v>1554.1330560000001</v>
      </c>
      <c r="CE28" s="34">
        <f t="shared" si="10"/>
        <v>777.06652800000006</v>
      </c>
      <c r="CF28" s="34">
        <f t="shared" si="11"/>
        <v>777.06652800000006</v>
      </c>
      <c r="CG28" s="34" t="s">
        <v>167</v>
      </c>
      <c r="CH28" s="34">
        <f t="shared" si="3"/>
        <v>3493.9011956306667</v>
      </c>
      <c r="CI28" s="43">
        <v>1295.1108800000002</v>
      </c>
      <c r="CJ28" s="133">
        <f t="shared" si="12"/>
        <v>0</v>
      </c>
      <c r="CK28" s="133">
        <f t="shared" si="13"/>
        <v>1295.1108800000002</v>
      </c>
      <c r="CL28" s="44"/>
      <c r="CM28" s="44"/>
      <c r="CN28" s="40">
        <f t="shared" si="14"/>
        <v>4789.0120756306669</v>
      </c>
      <c r="CO28" s="1"/>
      <c r="CR28" s="59">
        <f t="shared" si="22"/>
        <v>4907.3797842400008</v>
      </c>
      <c r="CS28" s="59">
        <f t="shared" si="23"/>
        <v>1671.668375276</v>
      </c>
      <c r="CT28" s="59">
        <f t="shared" si="15"/>
        <v>3235.7114089640008</v>
      </c>
      <c r="CU28" s="59">
        <f t="shared" si="16"/>
        <v>3230</v>
      </c>
      <c r="CV28" s="136">
        <f t="shared" si="17"/>
        <v>104.25</v>
      </c>
      <c r="CX28" s="63">
        <f t="shared" si="18"/>
        <v>4684.7620756306669</v>
      </c>
      <c r="CZ28" s="182">
        <f t="shared" si="19"/>
        <v>5113.8597842400004</v>
      </c>
    </row>
    <row r="29" spans="2:104" ht="23.25" x14ac:dyDescent="0.35">
      <c r="B29">
        <v>1156.7556</v>
      </c>
      <c r="C29">
        <v>28</v>
      </c>
      <c r="D29" s="33" t="s">
        <v>105</v>
      </c>
      <c r="E29" s="28">
        <v>467.95</v>
      </c>
      <c r="F29" s="29"/>
      <c r="G29" s="27"/>
      <c r="H29" s="27"/>
      <c r="I29" s="27"/>
      <c r="J29" s="27"/>
      <c r="K29" s="129">
        <f>'مارس 2022'!K29*107%</f>
        <v>1324.3694864399999</v>
      </c>
      <c r="L29" s="27"/>
      <c r="M29" s="31"/>
      <c r="N29" s="27"/>
      <c r="O29" s="27"/>
      <c r="P29" s="130">
        <f t="shared" si="4"/>
        <v>198.65542296599997</v>
      </c>
      <c r="Q29" s="130">
        <f>'مارس 2022'!Q29*110%</f>
        <v>155.63900000000001</v>
      </c>
      <c r="R29" s="27"/>
      <c r="S29" s="30"/>
      <c r="T29" s="30"/>
      <c r="U29" s="30">
        <v>50.38</v>
      </c>
      <c r="V29" s="30">
        <v>56.28</v>
      </c>
      <c r="W29" s="27">
        <v>71.790000000000006</v>
      </c>
      <c r="X29" s="27">
        <v>30.31</v>
      </c>
      <c r="Y29" s="27">
        <v>54.054000000000002</v>
      </c>
      <c r="Z29" s="22">
        <f t="shared" si="5"/>
        <v>69.405335999999991</v>
      </c>
      <c r="AA29" s="22">
        <f>'مارس 2022'!K29*8%</f>
        <v>99.018279359999994</v>
      </c>
      <c r="AB29" s="27">
        <v>200</v>
      </c>
      <c r="AC29" s="30">
        <v>6</v>
      </c>
      <c r="AD29" s="27"/>
      <c r="AE29" s="27"/>
      <c r="AF29" s="22">
        <v>10</v>
      </c>
      <c r="AG29" s="27"/>
      <c r="AH29" s="27"/>
      <c r="AI29" s="27"/>
      <c r="AJ29" s="27"/>
      <c r="AK29" s="27">
        <f t="shared" si="20"/>
        <v>2325.9015247660004</v>
      </c>
      <c r="AL29" s="16"/>
      <c r="AM29" s="16"/>
      <c r="AN29" s="16"/>
      <c r="AO29" s="16"/>
      <c r="AP29" s="16"/>
      <c r="AQ29" s="16"/>
      <c r="AR29" s="16"/>
      <c r="AS29" s="16"/>
      <c r="AT29" s="15">
        <v>21</v>
      </c>
      <c r="AU29" s="15">
        <v>21</v>
      </c>
      <c r="AV29" s="20">
        <v>407</v>
      </c>
      <c r="AW29" s="20"/>
      <c r="AX29" s="21">
        <v>21.416666666666668</v>
      </c>
      <c r="AY29" s="21"/>
      <c r="AZ29" s="21"/>
      <c r="BA29" s="21">
        <v>0.5</v>
      </c>
      <c r="BB29" s="21">
        <v>3</v>
      </c>
      <c r="BC29" s="21"/>
      <c r="BD29" s="21">
        <v>0</v>
      </c>
      <c r="BE29" s="21"/>
      <c r="BF29" s="21"/>
      <c r="BG29" s="18" t="str">
        <f t="shared" si="25"/>
        <v>0</v>
      </c>
      <c r="BH29" s="18" t="str">
        <f t="shared" si="26"/>
        <v>0</v>
      </c>
      <c r="BI29" s="21"/>
      <c r="BJ29" s="21"/>
      <c r="BK29" s="21"/>
      <c r="BL29" s="21"/>
      <c r="BM29" s="21"/>
      <c r="BN29" s="21"/>
      <c r="BO29" s="21"/>
      <c r="BP29" s="19">
        <f t="shared" si="21"/>
        <v>0.98580355090000027</v>
      </c>
      <c r="BQ29" s="21">
        <v>3</v>
      </c>
      <c r="BR29" s="21"/>
      <c r="BS29" s="19">
        <f t="shared" si="6"/>
        <v>435.9024702175667</v>
      </c>
      <c r="BT29" s="35">
        <f t="shared" si="7"/>
        <v>1889.9990545484338</v>
      </c>
      <c r="BU29" s="39">
        <f t="shared" si="24"/>
        <v>1485.2741904</v>
      </c>
      <c r="BV29" s="38"/>
      <c r="BW29" s="38">
        <v>3</v>
      </c>
      <c r="BX29" s="37" t="str">
        <f t="shared" si="8"/>
        <v>0</v>
      </c>
      <c r="BY29" s="39">
        <f t="shared" si="9"/>
        <v>0</v>
      </c>
      <c r="BZ29" s="39">
        <v>0.2</v>
      </c>
      <c r="CA29" s="39">
        <f>BU29*BZ29</f>
        <v>297.05483808000002</v>
      </c>
      <c r="CB29" s="39"/>
      <c r="CC29" s="39"/>
      <c r="CD29" s="34">
        <f>BU29-BV29-BY29-CA29-CB29-CC29</f>
        <v>1188.2193523199999</v>
      </c>
      <c r="CE29" s="34">
        <f t="shared" si="10"/>
        <v>594.10967615999994</v>
      </c>
      <c r="CF29" s="34">
        <f t="shared" si="11"/>
        <v>594.10967615999994</v>
      </c>
      <c r="CG29" s="34" t="s">
        <v>167</v>
      </c>
      <c r="CH29" s="34">
        <f t="shared" si="3"/>
        <v>3078.2184068684337</v>
      </c>
      <c r="CI29" s="43">
        <v>1237.728492</v>
      </c>
      <c r="CJ29" s="133">
        <f t="shared" si="12"/>
        <v>0</v>
      </c>
      <c r="CK29" s="133">
        <f t="shared" si="13"/>
        <v>1237.728492</v>
      </c>
      <c r="CL29" s="44"/>
      <c r="CM29" s="44"/>
      <c r="CN29" s="40">
        <f t="shared" si="14"/>
        <v>4315.9468988684339</v>
      </c>
      <c r="CO29" s="1"/>
      <c r="CR29" s="59">
        <f t="shared" si="22"/>
        <v>4401.7603690859996</v>
      </c>
      <c r="CS29" s="59">
        <f t="shared" si="23"/>
        <v>1628.9358035508999</v>
      </c>
      <c r="CT29" s="59">
        <f t="shared" si="15"/>
        <v>2772.8245655350997</v>
      </c>
      <c r="CU29" s="59">
        <f t="shared" si="16"/>
        <v>2770</v>
      </c>
      <c r="CV29" s="136">
        <f t="shared" si="17"/>
        <v>58.25</v>
      </c>
      <c r="CX29" s="63">
        <f t="shared" si="18"/>
        <v>4257.6968988684339</v>
      </c>
      <c r="CZ29" s="182">
        <f t="shared" si="19"/>
        <v>4596.2103690860004</v>
      </c>
    </row>
    <row r="30" spans="2:104" ht="23.25" x14ac:dyDescent="0.35">
      <c r="B30">
        <v>1140.7163</v>
      </c>
      <c r="C30">
        <v>29</v>
      </c>
      <c r="D30" s="33" t="s">
        <v>106</v>
      </c>
      <c r="E30" s="28">
        <v>457.64</v>
      </c>
      <c r="F30" s="29"/>
      <c r="G30" s="27"/>
      <c r="H30" s="27"/>
      <c r="I30" s="27"/>
      <c r="J30" s="27"/>
      <c r="K30" s="129">
        <f>'مارس 2022'!K30*107%</f>
        <v>1306.0060918700003</v>
      </c>
      <c r="L30" s="27"/>
      <c r="M30" s="31"/>
      <c r="N30" s="27"/>
      <c r="O30" s="27"/>
      <c r="P30" s="130">
        <f t="shared" si="4"/>
        <v>195.90091378050005</v>
      </c>
      <c r="Q30" s="130">
        <f>'مارس 2022'!Q30*110%</f>
        <v>155.63900000000001</v>
      </c>
      <c r="R30" s="27"/>
      <c r="S30" s="30"/>
      <c r="T30" s="30"/>
      <c r="U30" s="30">
        <v>49.69</v>
      </c>
      <c r="V30" s="30">
        <v>55.38</v>
      </c>
      <c r="W30" s="27">
        <v>70.73</v>
      </c>
      <c r="X30" s="27">
        <v>29.89</v>
      </c>
      <c r="Y30" s="27">
        <v>53.304499999999997</v>
      </c>
      <c r="Z30" s="22">
        <f t="shared" si="5"/>
        <v>68.442977999999997</v>
      </c>
      <c r="AA30" s="22">
        <f>'مارس 2022'!K30*8%</f>
        <v>97.64531528000002</v>
      </c>
      <c r="AB30" s="27">
        <v>200</v>
      </c>
      <c r="AC30" s="30">
        <v>10</v>
      </c>
      <c r="AD30" s="27"/>
      <c r="AE30" s="27"/>
      <c r="AF30" s="22">
        <v>10</v>
      </c>
      <c r="AG30" s="27"/>
      <c r="AH30" s="27"/>
      <c r="AI30" s="27"/>
      <c r="AJ30" s="27"/>
      <c r="AK30" s="27">
        <f t="shared" si="20"/>
        <v>2302.6287989305006</v>
      </c>
      <c r="AL30" s="16"/>
      <c r="AM30" s="16"/>
      <c r="AN30" s="16"/>
      <c r="AO30" s="16"/>
      <c r="AP30" s="16"/>
      <c r="AQ30" s="16"/>
      <c r="AR30" s="16"/>
      <c r="AS30" s="16"/>
      <c r="AT30" s="15">
        <v>21</v>
      </c>
      <c r="AU30" s="15">
        <v>21</v>
      </c>
      <c r="AV30" s="20">
        <v>418</v>
      </c>
      <c r="AW30" s="20"/>
      <c r="AX30" s="21">
        <v>25.708333333333332</v>
      </c>
      <c r="AY30" s="21"/>
      <c r="AZ30" s="21"/>
      <c r="BA30" s="21">
        <v>0.5</v>
      </c>
      <c r="BB30" s="21">
        <v>3</v>
      </c>
      <c r="BC30" s="21"/>
      <c r="BD30" s="21">
        <v>0</v>
      </c>
      <c r="BE30" s="21"/>
      <c r="BF30" s="21"/>
      <c r="BG30" s="18" t="str">
        <f t="shared" si="25"/>
        <v>0</v>
      </c>
      <c r="BH30" s="18" t="str">
        <f t="shared" si="26"/>
        <v>0</v>
      </c>
      <c r="BI30" s="21"/>
      <c r="BJ30" s="21"/>
      <c r="BK30" s="21"/>
      <c r="BL30" s="21"/>
      <c r="BM30" s="21"/>
      <c r="BN30" s="21"/>
      <c r="BO30" s="21"/>
      <c r="BP30" s="19">
        <f t="shared" si="21"/>
        <v>0.97554444257500028</v>
      </c>
      <c r="BQ30" s="21">
        <v>3</v>
      </c>
      <c r="BR30" s="21"/>
      <c r="BS30" s="19">
        <f t="shared" si="6"/>
        <v>451.18387777590834</v>
      </c>
      <c r="BT30" s="35">
        <f t="shared" si="7"/>
        <v>1851.4449211545923</v>
      </c>
      <c r="BU30" s="39">
        <f t="shared" si="24"/>
        <v>1464.6797292000001</v>
      </c>
      <c r="BV30" s="38"/>
      <c r="BW30" s="38">
        <v>3</v>
      </c>
      <c r="BX30" s="37" t="str">
        <f t="shared" si="8"/>
        <v>0</v>
      </c>
      <c r="BY30" s="39">
        <f t="shared" si="9"/>
        <v>0</v>
      </c>
      <c r="BZ30" s="39"/>
      <c r="CA30" s="39">
        <f t="shared" ref="CA30:CA45" si="27">BU30*BZ30</f>
        <v>0</v>
      </c>
      <c r="CB30" s="39"/>
      <c r="CC30" s="39"/>
      <c r="CD30" s="34">
        <f t="shared" ref="CD30:CD33" si="28">BU30-BV30-BY30-CA30-CB30-CC30</f>
        <v>1464.6797292000001</v>
      </c>
      <c r="CE30" s="34">
        <f t="shared" si="10"/>
        <v>732.33986460000006</v>
      </c>
      <c r="CF30" s="34">
        <f t="shared" si="11"/>
        <v>732.33986460000006</v>
      </c>
      <c r="CG30" s="34" t="s">
        <v>167</v>
      </c>
      <c r="CH30" s="34">
        <f t="shared" si="3"/>
        <v>3316.1246503545926</v>
      </c>
      <c r="CI30" s="43">
        <v>1220.5664410000002</v>
      </c>
      <c r="CJ30" s="133">
        <f t="shared" si="12"/>
        <v>0</v>
      </c>
      <c r="CK30" s="133">
        <f t="shared" si="13"/>
        <v>1220.5664410000002</v>
      </c>
      <c r="CL30" s="44"/>
      <c r="CM30" s="44"/>
      <c r="CN30" s="40">
        <f t="shared" si="14"/>
        <v>4536.6910913545926</v>
      </c>
      <c r="CO30" s="1"/>
      <c r="CR30" s="59">
        <f t="shared" si="22"/>
        <v>4636.4359691305008</v>
      </c>
      <c r="CS30" s="59">
        <f t="shared" si="23"/>
        <v>1629.6155444425749</v>
      </c>
      <c r="CT30" s="59">
        <f t="shared" si="15"/>
        <v>3006.8204246879259</v>
      </c>
      <c r="CU30" s="59">
        <f t="shared" si="16"/>
        <v>3000</v>
      </c>
      <c r="CV30" s="136">
        <f t="shared" si="17"/>
        <v>81.25</v>
      </c>
      <c r="CX30" s="63">
        <f t="shared" si="18"/>
        <v>4455.4410913545926</v>
      </c>
      <c r="CZ30" s="182">
        <f t="shared" si="19"/>
        <v>4832.235969130501</v>
      </c>
    </row>
    <row r="31" spans="2:104" ht="23.25" x14ac:dyDescent="0.35">
      <c r="B31">
        <v>1012.1879000000001</v>
      </c>
      <c r="C31">
        <v>30</v>
      </c>
      <c r="D31" s="33" t="s">
        <v>107</v>
      </c>
      <c r="E31" s="28">
        <v>419.81</v>
      </c>
      <c r="F31" s="29"/>
      <c r="G31" s="27"/>
      <c r="H31" s="27"/>
      <c r="I31" s="27"/>
      <c r="J31" s="27"/>
      <c r="K31" s="129">
        <f>'مارس 2022'!K31*107%</f>
        <v>1158.8539267100002</v>
      </c>
      <c r="L31" s="27"/>
      <c r="M31" s="31"/>
      <c r="N31" s="27"/>
      <c r="O31" s="27"/>
      <c r="P31" s="130">
        <f t="shared" si="4"/>
        <v>173.82808900650002</v>
      </c>
      <c r="Q31" s="130">
        <f>'مارس 2022'!Q31*110%</f>
        <v>155.63900000000001</v>
      </c>
      <c r="R31" s="27"/>
      <c r="S31" s="30"/>
      <c r="T31" s="30"/>
      <c r="U31" s="30">
        <v>43.92</v>
      </c>
      <c r="V31" s="30">
        <v>48.88</v>
      </c>
      <c r="W31" s="27">
        <v>65</v>
      </c>
      <c r="X31" s="27">
        <v>26.52</v>
      </c>
      <c r="Y31" s="27">
        <v>47.298500000000004</v>
      </c>
      <c r="Z31" s="22">
        <f t="shared" si="5"/>
        <v>60.731274000000006</v>
      </c>
      <c r="AA31" s="22">
        <f>'مارس 2022'!K31*8%</f>
        <v>86.643284240000014</v>
      </c>
      <c r="AB31" s="27">
        <v>200</v>
      </c>
      <c r="AC31" s="30">
        <v>10</v>
      </c>
      <c r="AD31" s="27"/>
      <c r="AE31" s="27"/>
      <c r="AF31" s="22">
        <v>10</v>
      </c>
      <c r="AG31" s="27"/>
      <c r="AH31" s="27"/>
      <c r="AI31" s="27"/>
      <c r="AJ31" s="27"/>
      <c r="AK31" s="27">
        <f t="shared" si="20"/>
        <v>2087.3140739565006</v>
      </c>
      <c r="AL31" s="16"/>
      <c r="AM31" s="16"/>
      <c r="AN31" s="16"/>
      <c r="AO31" s="16"/>
      <c r="AP31" s="16"/>
      <c r="AQ31" s="16"/>
      <c r="AR31" s="16"/>
      <c r="AS31" s="16"/>
      <c r="AT31" s="15">
        <v>21</v>
      </c>
      <c r="AU31" s="15">
        <v>21</v>
      </c>
      <c r="AV31" s="20">
        <v>374</v>
      </c>
      <c r="AW31" s="20"/>
      <c r="AX31" s="21">
        <v>11.75</v>
      </c>
      <c r="AY31" s="21"/>
      <c r="AZ31" s="21"/>
      <c r="BA31" s="21">
        <v>0.5</v>
      </c>
      <c r="BB31" s="21">
        <v>3</v>
      </c>
      <c r="BC31" s="21"/>
      <c r="BD31" s="21">
        <v>0</v>
      </c>
      <c r="BE31" s="21"/>
      <c r="BF31" s="21"/>
      <c r="BG31" s="18" t="str">
        <f t="shared" si="25"/>
        <v>0</v>
      </c>
      <c r="BH31" s="18" t="str">
        <f t="shared" si="26"/>
        <v>0</v>
      </c>
      <c r="BI31" s="21"/>
      <c r="BJ31" s="21"/>
      <c r="BK31" s="21"/>
      <c r="BL31" s="21"/>
      <c r="BM31" s="21"/>
      <c r="BN31" s="21"/>
      <c r="BO31" s="21"/>
      <c r="BP31" s="19">
        <f t="shared" si="21"/>
        <v>0.87892349247500035</v>
      </c>
      <c r="BQ31" s="21">
        <v>3</v>
      </c>
      <c r="BR31" s="21"/>
      <c r="BS31" s="19">
        <f t="shared" si="6"/>
        <v>393.128923492475</v>
      </c>
      <c r="BT31" s="35">
        <f t="shared" si="7"/>
        <v>1694.1851504640256</v>
      </c>
      <c r="BU31" s="39">
        <f t="shared" si="24"/>
        <v>1299.6492636</v>
      </c>
      <c r="BV31" s="38"/>
      <c r="BW31" s="38">
        <v>3</v>
      </c>
      <c r="BX31" s="37" t="str">
        <f t="shared" si="8"/>
        <v>0</v>
      </c>
      <c r="BY31" s="39">
        <f t="shared" si="9"/>
        <v>0</v>
      </c>
      <c r="BZ31" s="39"/>
      <c r="CA31" s="39">
        <f t="shared" si="27"/>
        <v>0</v>
      </c>
      <c r="CB31" s="39"/>
      <c r="CC31" s="39"/>
      <c r="CD31" s="34">
        <f t="shared" si="28"/>
        <v>1299.6492636</v>
      </c>
      <c r="CE31" s="34">
        <f t="shared" si="10"/>
        <v>649.82463180000002</v>
      </c>
      <c r="CF31" s="34">
        <f t="shared" si="11"/>
        <v>649.82463180000002</v>
      </c>
      <c r="CG31" s="34" t="s">
        <v>167</v>
      </c>
      <c r="CH31" s="34">
        <f t="shared" si="3"/>
        <v>2993.8344140640256</v>
      </c>
      <c r="CI31" s="43">
        <v>1083.0410530000001</v>
      </c>
      <c r="CJ31" s="133">
        <f t="shared" si="12"/>
        <v>0</v>
      </c>
      <c r="CK31" s="133">
        <f t="shared" si="13"/>
        <v>1083.0410530000001</v>
      </c>
      <c r="CL31" s="44"/>
      <c r="CM31" s="44"/>
      <c r="CN31" s="40">
        <f t="shared" si="14"/>
        <v>4076.8754670640255</v>
      </c>
      <c r="CO31" s="1"/>
      <c r="CR31" s="59">
        <f t="shared" si="22"/>
        <v>4136.5653905565005</v>
      </c>
      <c r="CS31" s="59">
        <f t="shared" si="23"/>
        <v>1547.6889234924749</v>
      </c>
      <c r="CT31" s="59">
        <f t="shared" si="15"/>
        <v>2588.8764670640257</v>
      </c>
      <c r="CU31" s="59">
        <f t="shared" si="16"/>
        <v>2580</v>
      </c>
      <c r="CV31" s="136">
        <f t="shared" si="17"/>
        <v>39.25</v>
      </c>
      <c r="CX31" s="63">
        <f t="shared" si="18"/>
        <v>4037.6254670640255</v>
      </c>
      <c r="CZ31" s="182">
        <f t="shared" si="19"/>
        <v>4314.3653905565006</v>
      </c>
    </row>
    <row r="32" spans="2:104" ht="23.25" x14ac:dyDescent="0.35">
      <c r="D32" s="33"/>
      <c r="E32" s="28"/>
      <c r="F32" s="29"/>
      <c r="G32" s="27"/>
      <c r="H32" s="27"/>
      <c r="I32" s="27"/>
      <c r="J32" s="27"/>
      <c r="K32" s="129">
        <f>'مارس 2022'!K32*107%</f>
        <v>0</v>
      </c>
      <c r="L32" s="27"/>
      <c r="M32" s="31"/>
      <c r="N32" s="27"/>
      <c r="O32" s="27"/>
      <c r="P32" s="130">
        <f t="shared" si="4"/>
        <v>0</v>
      </c>
      <c r="Q32" s="130">
        <f>'مارس 2022'!Q32*110%</f>
        <v>0</v>
      </c>
      <c r="R32" s="27"/>
      <c r="S32" s="30"/>
      <c r="T32" s="30"/>
      <c r="U32" s="30"/>
      <c r="V32" s="30"/>
      <c r="W32" s="27"/>
      <c r="X32" s="27"/>
      <c r="Y32" s="27"/>
      <c r="Z32" s="22">
        <f t="shared" si="5"/>
        <v>0</v>
      </c>
      <c r="AA32" s="22">
        <f>'مارس 2022'!K32*8%</f>
        <v>0</v>
      </c>
      <c r="AB32" s="27"/>
      <c r="AC32" s="30"/>
      <c r="AD32" s="27"/>
      <c r="AE32" s="27"/>
      <c r="AF32" s="22"/>
      <c r="AG32" s="27"/>
      <c r="AH32" s="27"/>
      <c r="AI32" s="27"/>
      <c r="AJ32" s="27"/>
      <c r="AK32" s="27">
        <f t="shared" si="20"/>
        <v>0</v>
      </c>
      <c r="AL32" s="16"/>
      <c r="AM32" s="16"/>
      <c r="AN32" s="16"/>
      <c r="AO32" s="16"/>
      <c r="AP32" s="16"/>
      <c r="AQ32" s="16"/>
      <c r="AR32" s="16"/>
      <c r="AS32" s="16"/>
      <c r="AT32" s="15"/>
      <c r="AU32" s="15"/>
      <c r="AV32" s="20"/>
      <c r="AW32" s="20"/>
      <c r="AX32" s="21"/>
      <c r="AY32" s="21"/>
      <c r="AZ32" s="21"/>
      <c r="BA32" s="21"/>
      <c r="BB32" s="21"/>
      <c r="BC32" s="21"/>
      <c r="BD32" s="21">
        <v>0</v>
      </c>
      <c r="BE32" s="21"/>
      <c r="BF32" s="21"/>
      <c r="BG32" s="18">
        <f t="shared" si="25"/>
        <v>0</v>
      </c>
      <c r="BH32" s="18">
        <f t="shared" si="26"/>
        <v>0</v>
      </c>
      <c r="BI32" s="21"/>
      <c r="BJ32" s="21"/>
      <c r="BK32" s="21"/>
      <c r="BL32" s="21"/>
      <c r="BM32" s="21"/>
      <c r="BN32" s="21"/>
      <c r="BO32" s="21"/>
      <c r="BP32" s="19">
        <f t="shared" si="21"/>
        <v>0</v>
      </c>
      <c r="BQ32" s="21"/>
      <c r="BR32" s="21"/>
      <c r="BS32" s="19">
        <f t="shared" si="6"/>
        <v>0</v>
      </c>
      <c r="BT32" s="35">
        <f t="shared" si="7"/>
        <v>0</v>
      </c>
      <c r="BU32" s="39">
        <f t="shared" si="24"/>
        <v>0</v>
      </c>
      <c r="BV32" s="38"/>
      <c r="BW32" s="38"/>
      <c r="BX32" s="37" t="str">
        <f t="shared" si="8"/>
        <v>0</v>
      </c>
      <c r="BY32" s="39">
        <f t="shared" si="9"/>
        <v>0</v>
      </c>
      <c r="BZ32" s="39"/>
      <c r="CA32" s="39">
        <f t="shared" si="27"/>
        <v>0</v>
      </c>
      <c r="CB32" s="39"/>
      <c r="CC32" s="39"/>
      <c r="CD32" s="34">
        <f t="shared" si="28"/>
        <v>0</v>
      </c>
      <c r="CE32" s="34">
        <f t="shared" si="10"/>
        <v>0</v>
      </c>
      <c r="CF32" s="34">
        <f t="shared" si="11"/>
        <v>0</v>
      </c>
      <c r="CG32" s="34" t="s">
        <v>167</v>
      </c>
      <c r="CH32" s="34">
        <f t="shared" si="3"/>
        <v>0</v>
      </c>
      <c r="CI32" s="43">
        <v>0</v>
      </c>
      <c r="CJ32" s="133">
        <f t="shared" si="12"/>
        <v>0</v>
      </c>
      <c r="CK32" s="133">
        <f t="shared" si="13"/>
        <v>0</v>
      </c>
      <c r="CL32" s="44"/>
      <c r="CM32" s="44"/>
      <c r="CN32" s="40">
        <f t="shared" si="14"/>
        <v>0</v>
      </c>
      <c r="CO32" s="1"/>
      <c r="CR32" s="59">
        <f t="shared" si="22"/>
        <v>0</v>
      </c>
      <c r="CS32" s="59">
        <f t="shared" si="23"/>
        <v>750</v>
      </c>
      <c r="CT32" s="59">
        <f t="shared" si="15"/>
        <v>-750</v>
      </c>
      <c r="CU32" s="59">
        <f t="shared" si="16"/>
        <v>-750</v>
      </c>
      <c r="CV32" s="136">
        <f t="shared" si="17"/>
        <v>0</v>
      </c>
      <c r="CX32" s="63">
        <f t="shared" si="18"/>
        <v>0</v>
      </c>
      <c r="CZ32" s="182">
        <f t="shared" si="19"/>
        <v>0</v>
      </c>
    </row>
    <row r="33" spans="1:104" ht="23.25" x14ac:dyDescent="0.35">
      <c r="D33" s="33"/>
      <c r="E33" s="28"/>
      <c r="F33" s="29"/>
      <c r="G33" s="27"/>
      <c r="H33" s="27"/>
      <c r="I33" s="27"/>
      <c r="J33" s="27"/>
      <c r="K33" s="129">
        <f>'مارس 2022'!K33*107%</f>
        <v>0</v>
      </c>
      <c r="L33" s="27"/>
      <c r="M33" s="31"/>
      <c r="N33" s="27"/>
      <c r="O33" s="27"/>
      <c r="P33" s="130">
        <f t="shared" si="4"/>
        <v>0</v>
      </c>
      <c r="Q33" s="130">
        <f>'مارس 2022'!Q33*110%</f>
        <v>0</v>
      </c>
      <c r="R33" s="27"/>
      <c r="S33" s="30"/>
      <c r="T33" s="30"/>
      <c r="U33" s="30"/>
      <c r="V33" s="30"/>
      <c r="W33" s="27"/>
      <c r="X33" s="27"/>
      <c r="Y33" s="27"/>
      <c r="Z33" s="22">
        <f t="shared" si="5"/>
        <v>0</v>
      </c>
      <c r="AA33" s="22">
        <f>'مارس 2022'!K33*8%</f>
        <v>0</v>
      </c>
      <c r="AB33" s="27"/>
      <c r="AC33" s="30"/>
      <c r="AD33" s="27"/>
      <c r="AE33" s="27"/>
      <c r="AF33" s="22"/>
      <c r="AG33" s="27"/>
      <c r="AH33" s="27"/>
      <c r="AI33" s="27"/>
      <c r="AJ33" s="27"/>
      <c r="AK33" s="27">
        <f t="shared" si="20"/>
        <v>0</v>
      </c>
      <c r="AL33" s="16"/>
      <c r="AM33" s="16"/>
      <c r="AN33" s="16"/>
      <c r="AO33" s="16"/>
      <c r="AP33" s="16"/>
      <c r="AQ33" s="16"/>
      <c r="AR33" s="16"/>
      <c r="AS33" s="16"/>
      <c r="AT33" s="15"/>
      <c r="AU33" s="15"/>
      <c r="AV33" s="20"/>
      <c r="AW33" s="20"/>
      <c r="AX33" s="21"/>
      <c r="AY33" s="21"/>
      <c r="AZ33" s="21"/>
      <c r="BA33" s="21"/>
      <c r="BB33" s="21"/>
      <c r="BC33" s="21"/>
      <c r="BD33" s="21">
        <v>0</v>
      </c>
      <c r="BE33" s="21"/>
      <c r="BF33" s="21"/>
      <c r="BG33" s="18">
        <f t="shared" si="25"/>
        <v>0</v>
      </c>
      <c r="BH33" s="18">
        <f t="shared" si="26"/>
        <v>0</v>
      </c>
      <c r="BI33" s="21"/>
      <c r="BJ33" s="21"/>
      <c r="BK33" s="21"/>
      <c r="BL33" s="21"/>
      <c r="BM33" s="21"/>
      <c r="BN33" s="21"/>
      <c r="BO33" s="21"/>
      <c r="BP33" s="19">
        <f t="shared" si="21"/>
        <v>0</v>
      </c>
      <c r="BQ33" s="21"/>
      <c r="BR33" s="21"/>
      <c r="BS33" s="19">
        <f t="shared" si="6"/>
        <v>0</v>
      </c>
      <c r="BT33" s="35">
        <f t="shared" si="7"/>
        <v>0</v>
      </c>
      <c r="BU33" s="39">
        <f t="shared" si="24"/>
        <v>0</v>
      </c>
      <c r="BV33" s="38"/>
      <c r="BW33" s="38"/>
      <c r="BX33" s="37" t="str">
        <f t="shared" si="8"/>
        <v>0</v>
      </c>
      <c r="BY33" s="39">
        <f t="shared" si="9"/>
        <v>0</v>
      </c>
      <c r="BZ33" s="39"/>
      <c r="CA33" s="39">
        <f t="shared" si="27"/>
        <v>0</v>
      </c>
      <c r="CB33" s="39"/>
      <c r="CC33" s="39"/>
      <c r="CD33" s="34">
        <f t="shared" si="28"/>
        <v>0</v>
      </c>
      <c r="CE33" s="34">
        <f t="shared" si="10"/>
        <v>0</v>
      </c>
      <c r="CF33" s="34">
        <f t="shared" si="11"/>
        <v>0</v>
      </c>
      <c r="CG33" s="34" t="s">
        <v>167</v>
      </c>
      <c r="CH33" s="34">
        <f t="shared" si="3"/>
        <v>0</v>
      </c>
      <c r="CI33" s="43">
        <v>0</v>
      </c>
      <c r="CJ33" s="133">
        <f t="shared" si="12"/>
        <v>0</v>
      </c>
      <c r="CK33" s="133">
        <f t="shared" si="13"/>
        <v>0</v>
      </c>
      <c r="CL33" s="44"/>
      <c r="CM33" s="44"/>
      <c r="CN33" s="40">
        <f t="shared" si="14"/>
        <v>0</v>
      </c>
      <c r="CO33" s="1"/>
      <c r="CR33" s="59">
        <f t="shared" si="22"/>
        <v>0</v>
      </c>
      <c r="CS33" s="59">
        <f t="shared" si="23"/>
        <v>750</v>
      </c>
      <c r="CT33" s="59">
        <f t="shared" si="15"/>
        <v>-750</v>
      </c>
      <c r="CU33" s="59">
        <f t="shared" si="16"/>
        <v>-750</v>
      </c>
      <c r="CV33" s="136">
        <f t="shared" si="17"/>
        <v>0</v>
      </c>
      <c r="CX33" s="63">
        <f t="shared" si="18"/>
        <v>0</v>
      </c>
      <c r="CZ33" s="182">
        <f t="shared" si="19"/>
        <v>0</v>
      </c>
    </row>
    <row r="34" spans="1:104" s="10" customFormat="1" ht="26.25" x14ac:dyDescent="0.4">
      <c r="D34" s="64" t="s">
        <v>153</v>
      </c>
      <c r="E34" s="65"/>
      <c r="F34" s="66"/>
      <c r="G34" s="67"/>
      <c r="H34" s="67"/>
      <c r="I34" s="67"/>
      <c r="J34" s="89"/>
      <c r="K34" s="129">
        <f>'مارس 2022'!K34*107%</f>
        <v>0</v>
      </c>
      <c r="L34" s="89"/>
      <c r="M34" s="69"/>
      <c r="N34" s="67"/>
      <c r="O34" s="67"/>
      <c r="P34" s="130">
        <f t="shared" si="4"/>
        <v>0</v>
      </c>
      <c r="Q34" s="130">
        <f>'مارس 2022'!Q34*110%</f>
        <v>0</v>
      </c>
      <c r="R34" s="89"/>
      <c r="S34" s="71"/>
      <c r="T34" s="71"/>
      <c r="U34" s="71"/>
      <c r="V34" s="71"/>
      <c r="W34" s="67"/>
      <c r="X34" s="67"/>
      <c r="Y34" s="67"/>
      <c r="Z34" s="70"/>
      <c r="AA34" s="22">
        <f>'مارس 2022'!K34*8%</f>
        <v>0</v>
      </c>
      <c r="AB34" s="67"/>
      <c r="AC34" s="71"/>
      <c r="AD34" s="67"/>
      <c r="AE34" s="67"/>
      <c r="AF34" s="70"/>
      <c r="AG34" s="67"/>
      <c r="AH34" s="67"/>
      <c r="AI34" s="67"/>
      <c r="AJ34" s="67"/>
      <c r="AK34" s="67"/>
      <c r="AL34" s="72"/>
      <c r="AM34" s="72"/>
      <c r="AN34" s="72"/>
      <c r="AO34" s="72"/>
      <c r="AP34" s="72"/>
      <c r="AQ34" s="72"/>
      <c r="AR34" s="72"/>
      <c r="AS34" s="72"/>
      <c r="AT34" s="73"/>
      <c r="AU34" s="73"/>
      <c r="AV34" s="74"/>
      <c r="AW34" s="74"/>
      <c r="AX34" s="75"/>
      <c r="AY34" s="75"/>
      <c r="AZ34" s="75"/>
      <c r="BA34" s="75"/>
      <c r="BB34" s="75"/>
      <c r="BC34" s="75"/>
      <c r="BD34" s="75"/>
      <c r="BE34" s="75"/>
      <c r="BF34" s="75"/>
      <c r="BG34" s="76"/>
      <c r="BH34" s="76"/>
      <c r="BI34" s="75"/>
      <c r="BJ34" s="75"/>
      <c r="BK34" s="75"/>
      <c r="BL34" s="75"/>
      <c r="BM34" s="75"/>
      <c r="BN34" s="75"/>
      <c r="BO34" s="75"/>
      <c r="BP34" s="19">
        <f t="shared" si="21"/>
        <v>0</v>
      </c>
      <c r="BQ34" s="75"/>
      <c r="BR34" s="75"/>
      <c r="BS34" s="77"/>
      <c r="BT34" s="78"/>
      <c r="BU34" s="39"/>
      <c r="BV34" s="67"/>
      <c r="BW34" s="67"/>
      <c r="BX34" s="80"/>
      <c r="BY34" s="79"/>
      <c r="BZ34" s="79"/>
      <c r="CA34" s="79">
        <f t="shared" si="27"/>
        <v>0</v>
      </c>
      <c r="CB34" s="79"/>
      <c r="CC34" s="79"/>
      <c r="CD34" s="79"/>
      <c r="CE34" s="79"/>
      <c r="CF34" s="79"/>
      <c r="CG34" s="34" t="s">
        <v>167</v>
      </c>
      <c r="CH34" s="79"/>
      <c r="CI34" s="78"/>
      <c r="CJ34" s="133">
        <f t="shared" si="12"/>
        <v>0</v>
      </c>
      <c r="CK34" s="133">
        <f t="shared" si="13"/>
        <v>0</v>
      </c>
      <c r="CL34" s="81"/>
      <c r="CM34" s="81"/>
      <c r="CN34" s="81"/>
      <c r="CO34" s="82"/>
      <c r="CR34" s="59">
        <f t="shared" si="22"/>
        <v>0</v>
      </c>
      <c r="CS34" s="83"/>
      <c r="CT34" s="83"/>
      <c r="CU34" s="83"/>
      <c r="CV34" s="136">
        <f t="shared" si="17"/>
        <v>0</v>
      </c>
      <c r="CX34" s="85"/>
      <c r="CZ34" s="182">
        <f t="shared" si="19"/>
        <v>0</v>
      </c>
    </row>
    <row r="35" spans="1:104" ht="23.25" x14ac:dyDescent="0.35">
      <c r="B35">
        <v>1178.4551999999999</v>
      </c>
      <c r="C35">
        <v>32</v>
      </c>
      <c r="D35" s="33" t="s">
        <v>108</v>
      </c>
      <c r="E35" s="28">
        <v>479.37</v>
      </c>
      <c r="F35" s="29"/>
      <c r="G35" s="27"/>
      <c r="H35" s="27"/>
      <c r="I35" s="27"/>
      <c r="J35" s="27"/>
      <c r="K35" s="129">
        <f>'مارس 2022'!K35*107%</f>
        <v>1349.2133584800001</v>
      </c>
      <c r="L35" s="27"/>
      <c r="M35" s="31"/>
      <c r="N35" s="27"/>
      <c r="O35" s="27">
        <v>1112.5899999999999</v>
      </c>
      <c r="P35" s="130">
        <f t="shared" si="4"/>
        <v>202.38200377200002</v>
      </c>
      <c r="Q35" s="130">
        <f>'مارس 2022'!Q35*110%</f>
        <v>0</v>
      </c>
      <c r="R35" s="27"/>
      <c r="S35" s="30"/>
      <c r="T35" s="30"/>
      <c r="U35" s="30">
        <v>50.91</v>
      </c>
      <c r="V35" s="30">
        <v>56.88</v>
      </c>
      <c r="W35" s="27">
        <v>68.11</v>
      </c>
      <c r="X35" s="27">
        <v>30.87</v>
      </c>
      <c r="Y35" s="27">
        <v>55.067999999999998</v>
      </c>
      <c r="Z35" s="22">
        <f t="shared" si="5"/>
        <v>70.707311999999988</v>
      </c>
      <c r="AA35" s="22">
        <f>'مارس 2022'!K35*8%</f>
        <v>100.87576512</v>
      </c>
      <c r="AB35" s="27">
        <v>190</v>
      </c>
      <c r="AC35" s="30">
        <v>10</v>
      </c>
      <c r="AD35" s="27"/>
      <c r="AE35" s="27"/>
      <c r="AF35" s="22">
        <v>10</v>
      </c>
      <c r="AG35" s="27"/>
      <c r="AH35" s="27"/>
      <c r="AI35" s="27"/>
      <c r="AJ35" s="27"/>
      <c r="AK35" s="27">
        <f t="shared" si="20"/>
        <v>3307.6064393720003</v>
      </c>
      <c r="AL35" s="16"/>
      <c r="AM35" s="16"/>
      <c r="AN35" s="16"/>
      <c r="AO35" s="16"/>
      <c r="AP35" s="16"/>
      <c r="AQ35" s="16"/>
      <c r="AR35" s="16"/>
      <c r="AS35" s="16"/>
      <c r="AT35" s="15">
        <v>0</v>
      </c>
      <c r="AU35" s="15">
        <v>0</v>
      </c>
      <c r="AV35" s="20">
        <v>407</v>
      </c>
      <c r="AW35" s="20"/>
      <c r="AX35" s="21">
        <v>19.625</v>
      </c>
      <c r="AY35" s="21"/>
      <c r="AZ35" s="21">
        <v>47.76</v>
      </c>
      <c r="BA35" s="21">
        <v>0.5</v>
      </c>
      <c r="BB35" s="21">
        <v>3</v>
      </c>
      <c r="BC35" s="21"/>
      <c r="BD35" s="21">
        <v>0</v>
      </c>
      <c r="BE35" s="21"/>
      <c r="BF35" s="21"/>
      <c r="BG35" s="18">
        <f t="shared" ref="BG35:BG45" si="29">IF(AT35&lt;18,(P35/18)*(18-AT35),"0")</f>
        <v>202.38200377200002</v>
      </c>
      <c r="BH35" s="18"/>
      <c r="BI35" s="21"/>
      <c r="BJ35" s="21"/>
      <c r="BK35" s="21"/>
      <c r="BL35" s="21"/>
      <c r="BM35" s="21"/>
      <c r="BN35" s="21"/>
      <c r="BO35" s="21"/>
      <c r="BP35" s="19">
        <f t="shared" si="21"/>
        <v>1.5526122178000001</v>
      </c>
      <c r="BQ35" s="21">
        <v>3</v>
      </c>
      <c r="BR35" s="21"/>
      <c r="BS35" s="19">
        <f t="shared" si="6"/>
        <v>684.8196159897999</v>
      </c>
      <c r="BT35" s="35">
        <f t="shared" si="7"/>
        <v>2622.7868233822005</v>
      </c>
      <c r="BU35" s="39"/>
      <c r="BV35" s="38"/>
      <c r="BW35" s="38">
        <v>3</v>
      </c>
      <c r="BX35" s="37" t="str">
        <f t="shared" si="8"/>
        <v>0</v>
      </c>
      <c r="BY35" s="39">
        <f t="shared" si="9"/>
        <v>0</v>
      </c>
      <c r="BZ35" s="39"/>
      <c r="CA35" s="39">
        <f t="shared" si="27"/>
        <v>0</v>
      </c>
      <c r="CB35" s="39"/>
      <c r="CC35" s="39"/>
      <c r="CD35" s="34">
        <f t="shared" ref="CD35:CD45" si="30">BU35-BV35-BY35-CB35-CC35</f>
        <v>0</v>
      </c>
      <c r="CE35" s="34"/>
      <c r="CF35" s="34"/>
      <c r="CG35" s="34" t="s">
        <v>167</v>
      </c>
      <c r="CH35" s="34">
        <f t="shared" ref="CH35:CH43" si="31">BT35+CD35</f>
        <v>2622.7868233822005</v>
      </c>
      <c r="CI35" s="43">
        <v>1260.947064</v>
      </c>
      <c r="CJ35" s="133">
        <f t="shared" si="12"/>
        <v>0</v>
      </c>
      <c r="CK35" s="133">
        <f t="shared" si="13"/>
        <v>1260.947064</v>
      </c>
      <c r="CL35" s="44"/>
      <c r="CM35" s="44"/>
      <c r="CN35" s="40">
        <f t="shared" ref="CN35:CN45" si="32">(BT35+CD35+CI35)-CL35</f>
        <v>3883.7338873822005</v>
      </c>
      <c r="CO35" s="1"/>
      <c r="CR35" s="59">
        <f t="shared" si="22"/>
        <v>3260.063503372</v>
      </c>
      <c r="CS35" s="59">
        <f t="shared" si="23"/>
        <v>1891.0646159898001</v>
      </c>
      <c r="CT35" s="59">
        <f t="shared" si="15"/>
        <v>1368.9988873821999</v>
      </c>
      <c r="CU35" s="59">
        <f t="shared" si="16"/>
        <v>1360</v>
      </c>
      <c r="CV35" s="136">
        <f t="shared" si="17"/>
        <v>2.75</v>
      </c>
      <c r="CX35" s="63">
        <f t="shared" si="18"/>
        <v>3880.9838873822005</v>
      </c>
      <c r="CZ35" s="182">
        <f t="shared" si="19"/>
        <v>4568.5535033720007</v>
      </c>
    </row>
    <row r="36" spans="1:104" ht="23.25" x14ac:dyDescent="0.35">
      <c r="B36">
        <v>984.49630000000013</v>
      </c>
      <c r="C36">
        <v>33</v>
      </c>
      <c r="D36" s="33" t="s">
        <v>109</v>
      </c>
      <c r="E36" s="28">
        <v>427.51</v>
      </c>
      <c r="F36" s="29"/>
      <c r="G36" s="27"/>
      <c r="H36" s="27"/>
      <c r="I36" s="27"/>
      <c r="J36" s="27"/>
      <c r="K36" s="129">
        <f>'مارس 2022'!K36*107%</f>
        <v>1127.1498138700003</v>
      </c>
      <c r="L36" s="27"/>
      <c r="M36" s="31"/>
      <c r="N36" s="27">
        <v>2144.85</v>
      </c>
      <c r="O36" s="27"/>
      <c r="P36" s="130">
        <f t="shared" si="4"/>
        <v>169.07247208050003</v>
      </c>
      <c r="Q36" s="130">
        <f>'مارس 2022'!Q36*110%</f>
        <v>0</v>
      </c>
      <c r="R36" s="27"/>
      <c r="S36" s="30"/>
      <c r="T36" s="30"/>
      <c r="U36" s="30">
        <v>42.63</v>
      </c>
      <c r="V36" s="30">
        <v>47.54</v>
      </c>
      <c r="W36" s="27">
        <v>65</v>
      </c>
      <c r="X36" s="27">
        <v>25.79</v>
      </c>
      <c r="Y36" s="27">
        <v>46.004500000000007</v>
      </c>
      <c r="Z36" s="22">
        <f t="shared" si="5"/>
        <v>59.069778000000007</v>
      </c>
      <c r="AA36" s="22">
        <f>'مارس 2022'!K36*8%</f>
        <v>84.27288328000003</v>
      </c>
      <c r="AB36" s="27">
        <v>190</v>
      </c>
      <c r="AC36" s="30">
        <v>6</v>
      </c>
      <c r="AD36" s="27"/>
      <c r="AE36" s="27"/>
      <c r="AF36" s="22">
        <v>10</v>
      </c>
      <c r="AG36" s="27">
        <v>214.48</v>
      </c>
      <c r="AH36" s="27"/>
      <c r="AI36" s="27"/>
      <c r="AJ36" s="27"/>
      <c r="AK36" s="27">
        <f t="shared" si="20"/>
        <v>4231.8594472305003</v>
      </c>
      <c r="AL36" s="16"/>
      <c r="AM36" s="16"/>
      <c r="AN36" s="16"/>
      <c r="AO36" s="16"/>
      <c r="AP36" s="16"/>
      <c r="AQ36" s="16"/>
      <c r="AR36" s="16"/>
      <c r="AS36" s="16"/>
      <c r="AT36" s="15">
        <v>31</v>
      </c>
      <c r="AU36" s="15">
        <v>0</v>
      </c>
      <c r="AV36" s="20">
        <v>308</v>
      </c>
      <c r="AW36" s="20"/>
      <c r="AX36" s="21">
        <v>0</v>
      </c>
      <c r="AY36" s="21"/>
      <c r="AZ36" s="21"/>
      <c r="BA36" s="21">
        <v>0.5</v>
      </c>
      <c r="BB36" s="21">
        <v>3</v>
      </c>
      <c r="BC36" s="21"/>
      <c r="BD36" s="21">
        <v>0</v>
      </c>
      <c r="BE36" s="21"/>
      <c r="BF36" s="21"/>
      <c r="BG36" s="18" t="str">
        <f t="shared" si="29"/>
        <v>0</v>
      </c>
      <c r="BH36" s="18"/>
      <c r="BI36" s="21"/>
      <c r="BJ36" s="21"/>
      <c r="BK36" s="21"/>
      <c r="BL36" s="21"/>
      <c r="BM36" s="21"/>
      <c r="BN36" s="21"/>
      <c r="BO36" s="21"/>
      <c r="BP36" s="19">
        <f t="shared" si="21"/>
        <v>2.0313934875749999</v>
      </c>
      <c r="BQ36" s="21">
        <v>3</v>
      </c>
      <c r="BR36" s="21"/>
      <c r="BS36" s="19">
        <f t="shared" si="6"/>
        <v>316.53139348757497</v>
      </c>
      <c r="BT36" s="35">
        <f t="shared" si="7"/>
        <v>3915.3280537429255</v>
      </c>
      <c r="BU36" s="39"/>
      <c r="BV36" s="38"/>
      <c r="BW36" s="38">
        <v>3</v>
      </c>
      <c r="BX36" s="37" t="str">
        <f t="shared" si="8"/>
        <v>0</v>
      </c>
      <c r="BY36" s="39">
        <f t="shared" si="9"/>
        <v>0</v>
      </c>
      <c r="BZ36" s="39"/>
      <c r="CA36" s="39">
        <f t="shared" si="27"/>
        <v>0</v>
      </c>
      <c r="CB36" s="39"/>
      <c r="CC36" s="39"/>
      <c r="CD36" s="34">
        <f t="shared" si="30"/>
        <v>0</v>
      </c>
      <c r="CE36" s="34"/>
      <c r="CF36" s="34"/>
      <c r="CG36" s="34" t="s">
        <v>167</v>
      </c>
      <c r="CH36" s="34">
        <f t="shared" si="31"/>
        <v>3915.3280537429255</v>
      </c>
      <c r="CI36" s="43">
        <v>948.07</v>
      </c>
      <c r="CJ36" s="133">
        <f t="shared" si="12"/>
        <v>0</v>
      </c>
      <c r="CK36" s="133">
        <f t="shared" si="13"/>
        <v>948.07</v>
      </c>
      <c r="CL36" s="44"/>
      <c r="CM36" s="44"/>
      <c r="CN36" s="40">
        <f t="shared" si="32"/>
        <v>4863.3980537429252</v>
      </c>
      <c r="CO36" s="1"/>
      <c r="CR36" s="59">
        <f t="shared" si="22"/>
        <v>2649.4294472305005</v>
      </c>
      <c r="CS36" s="59">
        <f t="shared" si="23"/>
        <v>1490.5413934875751</v>
      </c>
      <c r="CT36" s="59">
        <f t="shared" si="15"/>
        <v>1158.8880537429254</v>
      </c>
      <c r="CU36" s="59">
        <f t="shared" si="16"/>
        <v>1150</v>
      </c>
      <c r="CV36" s="136">
        <f t="shared" si="17"/>
        <v>0</v>
      </c>
      <c r="CX36" s="63">
        <f t="shared" si="18"/>
        <v>4863.3980537429252</v>
      </c>
      <c r="CZ36" s="182">
        <f t="shared" si="19"/>
        <v>5179.9294472305</v>
      </c>
    </row>
    <row r="37" spans="1:104" ht="23.25" x14ac:dyDescent="0.35">
      <c r="B37">
        <v>976.64250000000004</v>
      </c>
      <c r="C37">
        <v>40</v>
      </c>
      <c r="D37" s="33" t="s">
        <v>114</v>
      </c>
      <c r="E37" s="28">
        <v>427.51</v>
      </c>
      <c r="F37" s="29"/>
      <c r="G37" s="27"/>
      <c r="H37" s="27"/>
      <c r="I37" s="27"/>
      <c r="J37" s="27"/>
      <c r="K37" s="129">
        <f>'مارس 2022'!K37*107%</f>
        <v>1118.1579982500002</v>
      </c>
      <c r="L37" s="27"/>
      <c r="M37" s="31"/>
      <c r="N37" s="27">
        <v>2155.85</v>
      </c>
      <c r="O37" s="27"/>
      <c r="P37" s="130">
        <f t="shared" si="4"/>
        <v>167.72369973750003</v>
      </c>
      <c r="Q37" s="130">
        <f>'مارس 2022'!Q37*110%</f>
        <v>0</v>
      </c>
      <c r="R37" s="27"/>
      <c r="S37" s="30"/>
      <c r="T37" s="30"/>
      <c r="U37" s="30">
        <v>42.63</v>
      </c>
      <c r="V37" s="30">
        <v>47.54</v>
      </c>
      <c r="W37" s="27">
        <v>65</v>
      </c>
      <c r="X37" s="27">
        <v>25.59</v>
      </c>
      <c r="Y37" s="27">
        <v>45.637500000000003</v>
      </c>
      <c r="Z37" s="22">
        <f t="shared" si="5"/>
        <v>58.598550000000003</v>
      </c>
      <c r="AA37" s="22">
        <f>'مارس 2022'!K37*8%</f>
        <v>83.600598000000005</v>
      </c>
      <c r="AB37" s="27">
        <v>190</v>
      </c>
      <c r="AC37" s="30">
        <v>10</v>
      </c>
      <c r="AD37" s="27"/>
      <c r="AE37" s="27"/>
      <c r="AF37" s="22">
        <v>10</v>
      </c>
      <c r="AG37" s="27">
        <v>215.59</v>
      </c>
      <c r="AH37" s="27"/>
      <c r="AI37" s="27"/>
      <c r="AJ37" s="27"/>
      <c r="AK37" s="27">
        <f t="shared" si="20"/>
        <v>4235.9183459875003</v>
      </c>
      <c r="AL37" s="16"/>
      <c r="AM37" s="16"/>
      <c r="AN37" s="16"/>
      <c r="AO37" s="16"/>
      <c r="AP37" s="16"/>
      <c r="AQ37" s="16"/>
      <c r="AR37" s="16"/>
      <c r="AS37" s="16"/>
      <c r="AT37" s="15">
        <v>31</v>
      </c>
      <c r="AU37" s="15">
        <v>0</v>
      </c>
      <c r="AV37" s="20">
        <v>506</v>
      </c>
      <c r="AW37" s="20"/>
      <c r="AX37" s="21">
        <v>0</v>
      </c>
      <c r="AY37" s="21"/>
      <c r="AZ37" s="21"/>
      <c r="BA37" s="21">
        <v>0.5</v>
      </c>
      <c r="BB37" s="21">
        <v>3</v>
      </c>
      <c r="BC37" s="21"/>
      <c r="BD37" s="21">
        <v>0</v>
      </c>
      <c r="BE37" s="21"/>
      <c r="BF37" s="21"/>
      <c r="BG37" s="18" t="str">
        <f t="shared" si="29"/>
        <v>0</v>
      </c>
      <c r="BH37" s="18"/>
      <c r="BI37" s="21"/>
      <c r="BJ37" s="21"/>
      <c r="BK37" s="21"/>
      <c r="BL37" s="21"/>
      <c r="BM37" s="21"/>
      <c r="BN37" s="21"/>
      <c r="BO37" s="21"/>
      <c r="BP37" s="19">
        <f t="shared" si="21"/>
        <v>2.0340973231250001</v>
      </c>
      <c r="BQ37" s="21">
        <v>3</v>
      </c>
      <c r="BR37" s="21"/>
      <c r="BS37" s="19">
        <f t="shared" si="6"/>
        <v>514.53409732312502</v>
      </c>
      <c r="BT37" s="35">
        <f t="shared" si="7"/>
        <v>3721.3842486643753</v>
      </c>
      <c r="BU37" s="39"/>
      <c r="BV37" s="38"/>
      <c r="BW37" s="38">
        <v>3</v>
      </c>
      <c r="BX37" s="37" t="str">
        <f t="shared" si="8"/>
        <v>0</v>
      </c>
      <c r="BY37" s="39">
        <f t="shared" si="9"/>
        <v>0</v>
      </c>
      <c r="BZ37" s="39"/>
      <c r="CA37" s="39">
        <f t="shared" si="27"/>
        <v>0</v>
      </c>
      <c r="CB37" s="39"/>
      <c r="CC37" s="39"/>
      <c r="CD37" s="34">
        <f t="shared" si="30"/>
        <v>0</v>
      </c>
      <c r="CE37" s="34"/>
      <c r="CF37" s="34"/>
      <c r="CG37" s="34" t="s">
        <v>167</v>
      </c>
      <c r="CH37" s="34">
        <f t="shared" si="31"/>
        <v>3721.3842486643753</v>
      </c>
      <c r="CI37" s="43">
        <v>1045.0074750000001</v>
      </c>
      <c r="CJ37" s="133">
        <f t="shared" si="12"/>
        <v>0</v>
      </c>
      <c r="CK37" s="133">
        <f t="shared" si="13"/>
        <v>1045.0074750000001</v>
      </c>
      <c r="CL37" s="44"/>
      <c r="CM37" s="44"/>
      <c r="CN37" s="40">
        <f t="shared" si="32"/>
        <v>4766.3917236643756</v>
      </c>
      <c r="CO37" s="1"/>
      <c r="CR37" s="59">
        <f t="shared" si="22"/>
        <v>2734.3158209875</v>
      </c>
      <c r="CS37" s="59">
        <f t="shared" si="23"/>
        <v>1688.544097323125</v>
      </c>
      <c r="CT37" s="59">
        <f t="shared" si="15"/>
        <v>1045.771723664375</v>
      </c>
      <c r="CU37" s="59">
        <f t="shared" si="16"/>
        <v>1040</v>
      </c>
      <c r="CV37" s="136">
        <f t="shared" si="17"/>
        <v>0</v>
      </c>
      <c r="CX37" s="63">
        <f t="shared" si="18"/>
        <v>4766.3917236643756</v>
      </c>
      <c r="CZ37" s="182">
        <f t="shared" si="19"/>
        <v>5280.9258209875006</v>
      </c>
    </row>
    <row r="38" spans="1:104" ht="23.25" x14ac:dyDescent="0.35">
      <c r="B38">
        <v>1513.5150000000001</v>
      </c>
      <c r="C38">
        <v>34</v>
      </c>
      <c r="D38" s="33" t="s">
        <v>110</v>
      </c>
      <c r="E38" s="28">
        <v>588.96</v>
      </c>
      <c r="F38" s="29"/>
      <c r="G38" s="27"/>
      <c r="H38" s="27"/>
      <c r="I38" s="27"/>
      <c r="J38" s="27"/>
      <c r="K38" s="129">
        <f>'مارس 2022'!K38*107%</f>
        <v>1732.8233235000002</v>
      </c>
      <c r="L38" s="27"/>
      <c r="M38" s="31"/>
      <c r="N38" s="27">
        <v>0</v>
      </c>
      <c r="O38" s="27"/>
      <c r="P38" s="130">
        <f t="shared" si="4"/>
        <v>259.92349852500001</v>
      </c>
      <c r="Q38" s="130">
        <f>'مارس 2022'!Q38*110%</f>
        <v>0</v>
      </c>
      <c r="R38" s="27"/>
      <c r="S38" s="30"/>
      <c r="T38" s="30"/>
      <c r="U38" s="30">
        <v>65.73</v>
      </c>
      <c r="V38" s="30">
        <v>73.52</v>
      </c>
      <c r="W38" s="27">
        <v>94</v>
      </c>
      <c r="X38" s="27">
        <v>39.65</v>
      </c>
      <c r="Y38" s="27">
        <v>70.725000000000009</v>
      </c>
      <c r="Z38" s="22">
        <f t="shared" si="5"/>
        <v>90.810900000000004</v>
      </c>
      <c r="AA38" s="22">
        <f>'مارس 2022'!K38*8%</f>
        <v>129.55688400000003</v>
      </c>
      <c r="AB38" s="27">
        <v>190</v>
      </c>
      <c r="AC38" s="30">
        <v>10</v>
      </c>
      <c r="AD38" s="27"/>
      <c r="AE38" s="27"/>
      <c r="AF38" s="22">
        <v>10</v>
      </c>
      <c r="AG38" s="27">
        <v>0</v>
      </c>
      <c r="AH38" s="27"/>
      <c r="AI38" s="27"/>
      <c r="AJ38" s="27"/>
      <c r="AK38" s="27">
        <f t="shared" si="20"/>
        <v>2766.7396060250003</v>
      </c>
      <c r="AL38" s="16"/>
      <c r="AM38" s="16"/>
      <c r="AN38" s="16"/>
      <c r="AO38" s="16"/>
      <c r="AP38" s="16"/>
      <c r="AQ38" s="16"/>
      <c r="AR38" s="16"/>
      <c r="AS38" s="16"/>
      <c r="AT38" s="15">
        <v>18</v>
      </c>
      <c r="AU38" s="15">
        <v>0</v>
      </c>
      <c r="AV38" s="20">
        <v>286</v>
      </c>
      <c r="AW38" s="20"/>
      <c r="AX38" s="21">
        <v>0</v>
      </c>
      <c r="AY38" s="21"/>
      <c r="AZ38" s="21"/>
      <c r="BA38" s="21">
        <v>0.5</v>
      </c>
      <c r="BB38" s="21">
        <v>3</v>
      </c>
      <c r="BC38" s="21"/>
      <c r="BD38" s="21">
        <v>0</v>
      </c>
      <c r="BE38" s="21"/>
      <c r="BF38" s="21"/>
      <c r="BG38" s="18" t="str">
        <f t="shared" si="29"/>
        <v>0</v>
      </c>
      <c r="BH38" s="18"/>
      <c r="BI38" s="21"/>
      <c r="BJ38" s="21">
        <v>325</v>
      </c>
      <c r="BK38" s="21"/>
      <c r="BL38" s="21"/>
      <c r="BM38" s="21"/>
      <c r="BN38" s="21"/>
      <c r="BO38" s="21"/>
      <c r="BP38" s="19">
        <f t="shared" si="21"/>
        <v>1.2534080537500001</v>
      </c>
      <c r="BQ38" s="21">
        <v>3</v>
      </c>
      <c r="BR38" s="21"/>
      <c r="BS38" s="19">
        <f t="shared" si="6"/>
        <v>618.75340805375004</v>
      </c>
      <c r="BT38" s="35">
        <f t="shared" si="7"/>
        <v>2147.9861979712505</v>
      </c>
      <c r="BU38" s="39"/>
      <c r="BV38" s="38"/>
      <c r="BW38" s="38">
        <v>3</v>
      </c>
      <c r="BX38" s="37" t="str">
        <f t="shared" si="8"/>
        <v>0</v>
      </c>
      <c r="BY38" s="39">
        <f t="shared" si="9"/>
        <v>0</v>
      </c>
      <c r="BZ38" s="39"/>
      <c r="CA38" s="39">
        <f t="shared" si="27"/>
        <v>0</v>
      </c>
      <c r="CB38" s="39"/>
      <c r="CC38" s="39"/>
      <c r="CD38" s="34">
        <f t="shared" si="30"/>
        <v>0</v>
      </c>
      <c r="CE38" s="34"/>
      <c r="CF38" s="34"/>
      <c r="CG38" s="34" t="s">
        <v>167</v>
      </c>
      <c r="CH38" s="34">
        <f t="shared" si="31"/>
        <v>2147.9861979712505</v>
      </c>
      <c r="CI38" s="43">
        <v>1619.4610500000001</v>
      </c>
      <c r="CJ38" s="133">
        <f t="shared" si="12"/>
        <v>161.94610500000002</v>
      </c>
      <c r="CK38" s="133">
        <f t="shared" si="13"/>
        <v>1457.5149450000001</v>
      </c>
      <c r="CL38" s="44"/>
      <c r="CM38" s="44"/>
      <c r="CN38" s="40">
        <f t="shared" si="32"/>
        <v>3767.4472479712504</v>
      </c>
      <c r="CO38" s="1"/>
      <c r="CR38" s="59">
        <f t="shared" si="22"/>
        <v>4132.9506560250002</v>
      </c>
      <c r="CS38" s="59">
        <f t="shared" si="23"/>
        <v>1629.2134080537501</v>
      </c>
      <c r="CT38" s="59">
        <f t="shared" si="15"/>
        <v>2503.7372479712503</v>
      </c>
      <c r="CU38" s="59">
        <f t="shared" si="16"/>
        <v>2500</v>
      </c>
      <c r="CV38" s="136">
        <f t="shared" si="17"/>
        <v>-130.69610500000002</v>
      </c>
      <c r="CX38" s="63">
        <f t="shared" si="18"/>
        <v>3898.1433529712504</v>
      </c>
      <c r="CZ38" s="182">
        <f t="shared" si="19"/>
        <v>4224.2545510250002</v>
      </c>
    </row>
    <row r="39" spans="1:104" ht="23.25" x14ac:dyDescent="0.35">
      <c r="B39">
        <v>1710.4592</v>
      </c>
      <c r="C39">
        <v>36</v>
      </c>
      <c r="D39" s="33" t="s">
        <v>111</v>
      </c>
      <c r="E39" s="28">
        <v>653.4</v>
      </c>
      <c r="F39" s="29"/>
      <c r="G39" s="27"/>
      <c r="H39" s="27"/>
      <c r="I39" s="27"/>
      <c r="J39" s="27"/>
      <c r="K39" s="129">
        <f>'مارس 2022'!K39*107%</f>
        <v>1958.3047380800001</v>
      </c>
      <c r="L39" s="27"/>
      <c r="M39" s="31"/>
      <c r="N39" s="27">
        <v>0</v>
      </c>
      <c r="O39" s="27"/>
      <c r="P39" s="130">
        <f t="shared" si="4"/>
        <v>293.745710712</v>
      </c>
      <c r="Q39" s="130">
        <f>'مارس 2022'!Q39*110%</f>
        <v>0</v>
      </c>
      <c r="R39" s="27"/>
      <c r="S39" s="30"/>
      <c r="T39" s="30"/>
      <c r="U39" s="30">
        <v>79.33</v>
      </c>
      <c r="V39" s="30">
        <v>88.58</v>
      </c>
      <c r="W39" s="27">
        <v>105.81</v>
      </c>
      <c r="X39" s="27">
        <v>44.81</v>
      </c>
      <c r="Y39" s="27">
        <v>79.927999999999997</v>
      </c>
      <c r="Z39" s="22">
        <f t="shared" si="5"/>
        <v>102.62755199999999</v>
      </c>
      <c r="AA39" s="22">
        <f>'مارس 2022'!K39*8%</f>
        <v>146.41530752</v>
      </c>
      <c r="AB39" s="27">
        <v>190</v>
      </c>
      <c r="AC39" s="30">
        <v>10</v>
      </c>
      <c r="AD39" s="27"/>
      <c r="AE39" s="27"/>
      <c r="AF39" s="22">
        <v>10</v>
      </c>
      <c r="AG39" s="27">
        <v>0</v>
      </c>
      <c r="AH39" s="27"/>
      <c r="AI39" s="27"/>
      <c r="AJ39" s="27"/>
      <c r="AK39" s="27">
        <f t="shared" si="20"/>
        <v>3109.5513083119999</v>
      </c>
      <c r="AL39" s="16"/>
      <c r="AM39" s="16"/>
      <c r="AN39" s="16"/>
      <c r="AO39" s="16"/>
      <c r="AP39" s="16"/>
      <c r="AQ39" s="16"/>
      <c r="AR39" s="16"/>
      <c r="AS39" s="16"/>
      <c r="AT39" s="15">
        <v>0</v>
      </c>
      <c r="AU39" s="15">
        <v>0</v>
      </c>
      <c r="AV39" s="20">
        <v>385</v>
      </c>
      <c r="AW39" s="20"/>
      <c r="AX39" s="21">
        <v>3.4167000000000001</v>
      </c>
      <c r="AY39" s="21"/>
      <c r="AZ39" s="21"/>
      <c r="BA39" s="21">
        <v>0.5</v>
      </c>
      <c r="BB39" s="21">
        <v>3</v>
      </c>
      <c r="BC39" s="21"/>
      <c r="BD39" s="21">
        <v>0</v>
      </c>
      <c r="BE39" s="21"/>
      <c r="BF39" s="21"/>
      <c r="BG39" s="18">
        <f t="shared" si="29"/>
        <v>293.745710712</v>
      </c>
      <c r="BH39" s="18"/>
      <c r="BI39" s="21"/>
      <c r="BJ39" s="21"/>
      <c r="BK39" s="21"/>
      <c r="BL39" s="21"/>
      <c r="BM39" s="21"/>
      <c r="BN39" s="21"/>
      <c r="BO39" s="21"/>
      <c r="BP39" s="19">
        <f t="shared" si="21"/>
        <v>1.4079027988000001</v>
      </c>
      <c r="BQ39" s="21">
        <v>3</v>
      </c>
      <c r="BR39" s="21"/>
      <c r="BS39" s="19">
        <f t="shared" si="6"/>
        <v>690.07031351080002</v>
      </c>
      <c r="BT39" s="35">
        <f t="shared" si="7"/>
        <v>2419.4809948011998</v>
      </c>
      <c r="BU39" s="39"/>
      <c r="BV39" s="38"/>
      <c r="BW39" s="38">
        <v>3</v>
      </c>
      <c r="BX39" s="37" t="str">
        <f t="shared" si="8"/>
        <v>0</v>
      </c>
      <c r="BY39" s="39">
        <f t="shared" si="9"/>
        <v>0</v>
      </c>
      <c r="BZ39" s="39"/>
      <c r="CA39" s="39">
        <f t="shared" si="27"/>
        <v>0</v>
      </c>
      <c r="CB39" s="39"/>
      <c r="CC39" s="39"/>
      <c r="CD39" s="34">
        <f t="shared" si="30"/>
        <v>0</v>
      </c>
      <c r="CE39" s="34"/>
      <c r="CF39" s="34"/>
      <c r="CG39" s="34" t="s">
        <v>167</v>
      </c>
      <c r="CH39" s="34">
        <f t="shared" si="31"/>
        <v>2419.4809948011998</v>
      </c>
      <c r="CI39" s="43">
        <v>1830.1913440000001</v>
      </c>
      <c r="CJ39" s="133">
        <f t="shared" si="12"/>
        <v>183.01913440000001</v>
      </c>
      <c r="CK39" s="133">
        <f t="shared" si="13"/>
        <v>1647.1722096000001</v>
      </c>
      <c r="CL39" s="44"/>
      <c r="CM39" s="44"/>
      <c r="CN39" s="40">
        <f t="shared" si="32"/>
        <v>4249.6723388011997</v>
      </c>
      <c r="CO39" s="1"/>
      <c r="CR39" s="59">
        <f t="shared" si="22"/>
        <v>4646.022652312</v>
      </c>
      <c r="CS39" s="59">
        <f t="shared" si="23"/>
        <v>2086.5536135108</v>
      </c>
      <c r="CT39" s="59">
        <f t="shared" si="15"/>
        <v>2559.4690388012</v>
      </c>
      <c r="CU39" s="59">
        <f t="shared" si="16"/>
        <v>2550</v>
      </c>
      <c r="CV39" s="136">
        <f t="shared" si="17"/>
        <v>-146.76913440000001</v>
      </c>
      <c r="CX39" s="63">
        <f t="shared" si="18"/>
        <v>4396.4414732012001</v>
      </c>
      <c r="CZ39" s="182">
        <f t="shared" si="19"/>
        <v>4756.7235179119998</v>
      </c>
    </row>
    <row r="40" spans="1:104" s="11" customFormat="1" ht="23.25" x14ac:dyDescent="0.35">
      <c r="A40" s="11" t="s">
        <v>152</v>
      </c>
      <c r="B40" s="11">
        <v>1573.4564</v>
      </c>
      <c r="C40" s="11">
        <v>37</v>
      </c>
      <c r="D40" s="86" t="s">
        <v>112</v>
      </c>
      <c r="E40" s="87">
        <v>616.29999999999995</v>
      </c>
      <c r="F40" s="88" t="s">
        <v>152</v>
      </c>
      <c r="G40" s="89"/>
      <c r="H40" s="89"/>
      <c r="I40" s="89"/>
      <c r="J40" s="89"/>
      <c r="K40" s="129">
        <f>'مارس 2022'!K40*107%</f>
        <v>1801.4502323600004</v>
      </c>
      <c r="L40" s="89"/>
      <c r="M40" s="91"/>
      <c r="N40" s="89"/>
      <c r="O40" s="89"/>
      <c r="P40" s="101">
        <f t="shared" si="4"/>
        <v>270.21753485400006</v>
      </c>
      <c r="Q40" s="101">
        <f>'مارس 2022'!Q40*110%</f>
        <v>0</v>
      </c>
      <c r="R40" s="89"/>
      <c r="S40" s="93"/>
      <c r="T40" s="93"/>
      <c r="U40" s="93">
        <v>80.67</v>
      </c>
      <c r="V40" s="93">
        <v>90.36</v>
      </c>
      <c r="W40" s="89">
        <v>97.36</v>
      </c>
      <c r="X40" s="89">
        <v>41.22</v>
      </c>
      <c r="Y40" s="89">
        <v>73.525999999999996</v>
      </c>
      <c r="Z40" s="92">
        <f t="shared" si="5"/>
        <v>94.407383999999993</v>
      </c>
      <c r="AA40" s="92">
        <f>'مارس 2022'!K40*8%</f>
        <v>134.68786784000002</v>
      </c>
      <c r="AB40" s="89">
        <v>200</v>
      </c>
      <c r="AC40" s="93">
        <v>10</v>
      </c>
      <c r="AD40" s="89"/>
      <c r="AE40" s="89"/>
      <c r="AF40" s="92">
        <v>10</v>
      </c>
      <c r="AG40" s="89"/>
      <c r="AH40" s="89"/>
      <c r="AI40" s="89"/>
      <c r="AJ40" s="89"/>
      <c r="AK40" s="89">
        <f t="shared" si="20"/>
        <v>2903.8990190540003</v>
      </c>
      <c r="AL40" s="94"/>
      <c r="AM40" s="94"/>
      <c r="AN40" s="94"/>
      <c r="AO40" s="94"/>
      <c r="AP40" s="94"/>
      <c r="AQ40" s="94"/>
      <c r="AR40" s="94"/>
      <c r="AS40" s="94"/>
      <c r="AT40" s="95">
        <v>14</v>
      </c>
      <c r="AU40" s="95">
        <v>0</v>
      </c>
      <c r="AV40" s="96">
        <v>352</v>
      </c>
      <c r="AW40" s="96"/>
      <c r="AX40" s="97">
        <v>0</v>
      </c>
      <c r="AY40" s="97"/>
      <c r="AZ40" s="97"/>
      <c r="BA40" s="21">
        <v>0.5</v>
      </c>
      <c r="BB40" s="21">
        <v>3</v>
      </c>
      <c r="BC40" s="97"/>
      <c r="BD40" s="97"/>
      <c r="BE40" s="97"/>
      <c r="BF40" s="97"/>
      <c r="BG40" s="98">
        <f t="shared" si="29"/>
        <v>60.048341078666681</v>
      </c>
      <c r="BH40" s="98"/>
      <c r="BI40" s="97"/>
      <c r="BJ40" s="97"/>
      <c r="BK40" s="97"/>
      <c r="BL40" s="97"/>
      <c r="BM40" s="97"/>
      <c r="BN40" s="97"/>
      <c r="BO40" s="97"/>
      <c r="BP40" s="19">
        <f t="shared" si="21"/>
        <v>1.3168407421000001</v>
      </c>
      <c r="BQ40" s="97"/>
      <c r="BR40" s="97"/>
      <c r="BS40" s="99">
        <f t="shared" si="6"/>
        <v>416.86518182076668</v>
      </c>
      <c r="BT40" s="100">
        <f t="shared" si="7"/>
        <v>2487.0338372332335</v>
      </c>
      <c r="BU40" s="39"/>
      <c r="BV40" s="89"/>
      <c r="BW40" s="89">
        <v>3</v>
      </c>
      <c r="BX40" s="102" t="str">
        <f t="shared" si="8"/>
        <v>0</v>
      </c>
      <c r="BY40" s="101">
        <f t="shared" si="9"/>
        <v>0</v>
      </c>
      <c r="BZ40" s="101"/>
      <c r="CA40" s="101">
        <f t="shared" si="27"/>
        <v>0</v>
      </c>
      <c r="CB40" s="101"/>
      <c r="CC40" s="101"/>
      <c r="CD40" s="101">
        <f t="shared" si="30"/>
        <v>0</v>
      </c>
      <c r="CE40" s="101"/>
      <c r="CF40" s="101"/>
      <c r="CG40" s="34" t="s">
        <v>167</v>
      </c>
      <c r="CH40" s="101">
        <f t="shared" si="31"/>
        <v>2487.0338372332335</v>
      </c>
      <c r="CI40" s="100">
        <v>1683.5983480000002</v>
      </c>
      <c r="CJ40" s="133">
        <f t="shared" si="12"/>
        <v>168.35983480000004</v>
      </c>
      <c r="CK40" s="133">
        <f t="shared" si="13"/>
        <v>1515.2385132000002</v>
      </c>
      <c r="CL40" s="103"/>
      <c r="CM40" s="103"/>
      <c r="CN40" s="103">
        <f t="shared" si="32"/>
        <v>4170.6321852332339</v>
      </c>
      <c r="CO40" s="104"/>
      <c r="CR40" s="59">
        <f t="shared" si="22"/>
        <v>4299.107367054</v>
      </c>
      <c r="CS40" s="105">
        <f t="shared" si="23"/>
        <v>1779.6651818207667</v>
      </c>
      <c r="CT40" s="105">
        <f t="shared" si="15"/>
        <v>2519.4421852332334</v>
      </c>
      <c r="CU40" s="105">
        <f t="shared" si="16"/>
        <v>2510</v>
      </c>
      <c r="CV40" s="136">
        <f t="shared" si="17"/>
        <v>-136.10983480000004</v>
      </c>
      <c r="CX40" s="107">
        <f t="shared" si="18"/>
        <v>4306.7420200332344</v>
      </c>
      <c r="CZ40" s="182">
        <f t="shared" si="19"/>
        <v>4419.1375322540007</v>
      </c>
    </row>
    <row r="41" spans="1:104" s="11" customFormat="1" ht="23.25" x14ac:dyDescent="0.35">
      <c r="A41" s="11" t="s">
        <v>152</v>
      </c>
      <c r="B41" s="11">
        <v>1579.5233000000001</v>
      </c>
      <c r="C41" s="11">
        <v>38</v>
      </c>
      <c r="D41" s="86" t="s">
        <v>81</v>
      </c>
      <c r="E41" s="87">
        <v>632.79999999999995</v>
      </c>
      <c r="F41" s="88" t="s">
        <v>152</v>
      </c>
      <c r="G41" s="89"/>
      <c r="H41" s="89"/>
      <c r="I41" s="89"/>
      <c r="J41" s="89"/>
      <c r="K41" s="129">
        <f>'مارس 2022'!K41*107%</f>
        <v>1808.3962261700003</v>
      </c>
      <c r="L41" s="89"/>
      <c r="M41" s="91"/>
      <c r="N41" s="89"/>
      <c r="O41" s="89"/>
      <c r="P41" s="101">
        <f t="shared" si="4"/>
        <v>271.25943392550005</v>
      </c>
      <c r="Q41" s="101">
        <f>'مارس 2022'!Q41*110%</f>
        <v>0</v>
      </c>
      <c r="R41" s="89"/>
      <c r="S41" s="93"/>
      <c r="T41" s="93"/>
      <c r="U41" s="93">
        <v>77.709999999999994</v>
      </c>
      <c r="V41" s="93">
        <v>86.7</v>
      </c>
      <c r="W41" s="89">
        <v>97.7</v>
      </c>
      <c r="X41" s="89">
        <v>41.38</v>
      </c>
      <c r="Y41" s="89">
        <v>73.8095</v>
      </c>
      <c r="Z41" s="92">
        <f t="shared" si="5"/>
        <v>94.771398000000005</v>
      </c>
      <c r="AA41" s="92">
        <f>'مارس 2022'!K41*8%</f>
        <v>135.20719448000003</v>
      </c>
      <c r="AB41" s="89">
        <v>200</v>
      </c>
      <c r="AC41" s="93">
        <v>10</v>
      </c>
      <c r="AD41" s="89"/>
      <c r="AE41" s="89"/>
      <c r="AF41" s="92">
        <v>10</v>
      </c>
      <c r="AG41" s="89"/>
      <c r="AH41" s="89"/>
      <c r="AI41" s="89"/>
      <c r="AJ41" s="89"/>
      <c r="AK41" s="89">
        <f t="shared" si="20"/>
        <v>2906.9337525755</v>
      </c>
      <c r="AL41" s="94"/>
      <c r="AM41" s="94"/>
      <c r="AN41" s="94"/>
      <c r="AO41" s="94"/>
      <c r="AP41" s="94"/>
      <c r="AQ41" s="94"/>
      <c r="AR41" s="94"/>
      <c r="AS41" s="94"/>
      <c r="AT41" s="95">
        <v>14</v>
      </c>
      <c r="AU41" s="95">
        <v>0</v>
      </c>
      <c r="AV41" s="96">
        <v>352</v>
      </c>
      <c r="AW41" s="96"/>
      <c r="AX41" s="97">
        <v>0</v>
      </c>
      <c r="AY41" s="97"/>
      <c r="AZ41" s="97"/>
      <c r="BA41" s="21">
        <v>0.5</v>
      </c>
      <c r="BB41" s="21">
        <v>3</v>
      </c>
      <c r="BC41" s="97"/>
      <c r="BD41" s="97"/>
      <c r="BE41" s="97"/>
      <c r="BF41" s="97"/>
      <c r="BG41" s="98">
        <f t="shared" si="29"/>
        <v>60.27987420566668</v>
      </c>
      <c r="BH41" s="98"/>
      <c r="BI41" s="97"/>
      <c r="BJ41" s="97"/>
      <c r="BK41" s="97"/>
      <c r="BL41" s="97"/>
      <c r="BM41" s="97"/>
      <c r="BN41" s="97"/>
      <c r="BO41" s="97"/>
      <c r="BP41" s="19">
        <f t="shared" si="21"/>
        <v>1.317837159325</v>
      </c>
      <c r="BQ41" s="97"/>
      <c r="BR41" s="97"/>
      <c r="BS41" s="99">
        <f t="shared" si="6"/>
        <v>417.09771136499165</v>
      </c>
      <c r="BT41" s="100">
        <f t="shared" si="7"/>
        <v>2489.8360412105085</v>
      </c>
      <c r="BU41" s="39"/>
      <c r="BV41" s="89"/>
      <c r="BW41" s="89">
        <v>3</v>
      </c>
      <c r="BX41" s="102" t="str">
        <f t="shared" si="8"/>
        <v>0</v>
      </c>
      <c r="BY41" s="101">
        <f t="shared" si="9"/>
        <v>0</v>
      </c>
      <c r="BZ41" s="101"/>
      <c r="CA41" s="101">
        <f t="shared" si="27"/>
        <v>0</v>
      </c>
      <c r="CB41" s="101"/>
      <c r="CC41" s="101"/>
      <c r="CD41" s="101">
        <f t="shared" si="30"/>
        <v>0</v>
      </c>
      <c r="CE41" s="101"/>
      <c r="CF41" s="101"/>
      <c r="CG41" s="34" t="s">
        <v>167</v>
      </c>
      <c r="CH41" s="101">
        <f t="shared" si="31"/>
        <v>2489.8360412105085</v>
      </c>
      <c r="CI41" s="100">
        <v>1690.0899310000002</v>
      </c>
      <c r="CJ41" s="133">
        <f t="shared" si="12"/>
        <v>169.00899310000003</v>
      </c>
      <c r="CK41" s="133">
        <f t="shared" si="13"/>
        <v>1521.0809379000002</v>
      </c>
      <c r="CL41" s="103"/>
      <c r="CM41" s="103"/>
      <c r="CN41" s="103">
        <f t="shared" si="32"/>
        <v>4179.9259722105089</v>
      </c>
      <c r="CO41" s="104"/>
      <c r="CR41" s="59">
        <f t="shared" si="22"/>
        <v>4314.9136835755007</v>
      </c>
      <c r="CS41" s="105">
        <f t="shared" si="23"/>
        <v>1796.3977113649917</v>
      </c>
      <c r="CT41" s="105">
        <f t="shared" si="15"/>
        <v>2518.5159722105091</v>
      </c>
      <c r="CU41" s="105">
        <f t="shared" si="16"/>
        <v>2510</v>
      </c>
      <c r="CV41" s="136">
        <f t="shared" si="17"/>
        <v>-136.75899310000003</v>
      </c>
      <c r="CX41" s="107">
        <f t="shared" si="18"/>
        <v>4316.6849653105091</v>
      </c>
      <c r="CZ41" s="182">
        <f t="shared" si="19"/>
        <v>4428.0146904755002</v>
      </c>
    </row>
    <row r="42" spans="1:104" ht="23.25" x14ac:dyDescent="0.35">
      <c r="B42">
        <v>1615.91</v>
      </c>
      <c r="C42">
        <v>39</v>
      </c>
      <c r="D42" s="33" t="s">
        <v>113</v>
      </c>
      <c r="E42" s="28">
        <v>611.49</v>
      </c>
      <c r="F42" s="29"/>
      <c r="G42" s="27"/>
      <c r="H42" s="27"/>
      <c r="I42" s="27"/>
      <c r="J42" s="27"/>
      <c r="K42" s="129">
        <f>'مارس 2022'!K42*107%</f>
        <v>1850.0553590000004</v>
      </c>
      <c r="L42" s="27"/>
      <c r="M42" s="31"/>
      <c r="N42" s="27">
        <v>0</v>
      </c>
      <c r="O42" s="27"/>
      <c r="P42" s="130">
        <f t="shared" si="4"/>
        <v>277.50830385000006</v>
      </c>
      <c r="Q42" s="130">
        <f>'مارس 2022'!Q42*110%</f>
        <v>0</v>
      </c>
      <c r="R42" s="27"/>
      <c r="S42" s="30"/>
      <c r="T42" s="30"/>
      <c r="U42" s="30">
        <v>70.12</v>
      </c>
      <c r="V42" s="30">
        <v>78.28</v>
      </c>
      <c r="W42" s="27">
        <v>100.31</v>
      </c>
      <c r="X42" s="27">
        <v>42.34</v>
      </c>
      <c r="Y42" s="27">
        <v>75.512500000000003</v>
      </c>
      <c r="Z42" s="22">
        <f t="shared" si="5"/>
        <v>96.954599999999999</v>
      </c>
      <c r="AA42" s="22">
        <f>'مارس 2022'!K42*8%</f>
        <v>138.32189600000001</v>
      </c>
      <c r="AB42" s="27">
        <v>190</v>
      </c>
      <c r="AC42" s="30">
        <v>10</v>
      </c>
      <c r="AD42" s="27"/>
      <c r="AE42" s="27"/>
      <c r="AF42" s="22">
        <v>10</v>
      </c>
      <c r="AG42" s="27">
        <v>0</v>
      </c>
      <c r="AH42" s="27"/>
      <c r="AI42" s="27"/>
      <c r="AJ42" s="27"/>
      <c r="AK42" s="27">
        <f t="shared" si="20"/>
        <v>2939.4026588500005</v>
      </c>
      <c r="AL42" s="16"/>
      <c r="AM42" s="16"/>
      <c r="AN42" s="16"/>
      <c r="AO42" s="16"/>
      <c r="AP42" s="16"/>
      <c r="AQ42" s="16"/>
      <c r="AR42" s="16"/>
      <c r="AS42" s="16"/>
      <c r="AT42" s="15">
        <v>0</v>
      </c>
      <c r="AU42" s="15">
        <v>0</v>
      </c>
      <c r="AV42" s="20">
        <v>352</v>
      </c>
      <c r="AW42" s="20"/>
      <c r="AX42" s="21">
        <v>1.25</v>
      </c>
      <c r="AY42" s="21"/>
      <c r="AZ42" s="21"/>
      <c r="BA42" s="21">
        <v>0.5</v>
      </c>
      <c r="BB42" s="21">
        <v>3</v>
      </c>
      <c r="BC42" s="21"/>
      <c r="BD42" s="21">
        <v>0</v>
      </c>
      <c r="BE42" s="21"/>
      <c r="BF42" s="21"/>
      <c r="BG42" s="18">
        <f t="shared" si="29"/>
        <v>277.50830385000006</v>
      </c>
      <c r="BH42" s="18"/>
      <c r="BI42" s="21"/>
      <c r="BJ42" s="21"/>
      <c r="BK42" s="21"/>
      <c r="BL42" s="21"/>
      <c r="BM42" s="21"/>
      <c r="BN42" s="21"/>
      <c r="BO42" s="21"/>
      <c r="BP42" s="19">
        <f t="shared" si="21"/>
        <v>1.3309471775000001</v>
      </c>
      <c r="BQ42" s="21">
        <v>3</v>
      </c>
      <c r="BR42" s="21"/>
      <c r="BS42" s="19">
        <f t="shared" si="6"/>
        <v>638.58925102750004</v>
      </c>
      <c r="BT42" s="35">
        <f t="shared" si="7"/>
        <v>2300.8134078225003</v>
      </c>
      <c r="BU42" s="39"/>
      <c r="BV42" s="38"/>
      <c r="BW42" s="38">
        <v>3</v>
      </c>
      <c r="BX42" s="37" t="str">
        <f t="shared" si="8"/>
        <v>0</v>
      </c>
      <c r="BY42" s="39">
        <f t="shared" si="9"/>
        <v>0</v>
      </c>
      <c r="BZ42" s="39"/>
      <c r="CA42" s="39">
        <f t="shared" si="27"/>
        <v>0</v>
      </c>
      <c r="CB42" s="39"/>
      <c r="CC42" s="39"/>
      <c r="CD42" s="34">
        <f t="shared" si="30"/>
        <v>0</v>
      </c>
      <c r="CE42" s="34"/>
      <c r="CF42" s="34"/>
      <c r="CG42" s="34" t="s">
        <v>167</v>
      </c>
      <c r="CH42" s="34">
        <f t="shared" si="31"/>
        <v>2300.8134078225003</v>
      </c>
      <c r="CI42" s="43">
        <v>1729.0237000000002</v>
      </c>
      <c r="CJ42" s="133">
        <f t="shared" si="12"/>
        <v>172.90237000000002</v>
      </c>
      <c r="CK42" s="133">
        <f t="shared" si="13"/>
        <v>1556.1213300000002</v>
      </c>
      <c r="CL42" s="44"/>
      <c r="CM42" s="44"/>
      <c r="CN42" s="40">
        <f t="shared" si="32"/>
        <v>4029.8371078225005</v>
      </c>
      <c r="CO42" s="1"/>
      <c r="CR42" s="59">
        <f t="shared" si="22"/>
        <v>4399.7163588500007</v>
      </c>
      <c r="CS42" s="59">
        <f>E42+AV42+AY42+AZ42+BD42+BG42+BP42+BQ42+750</f>
        <v>1995.3292510275</v>
      </c>
      <c r="CT42" s="59">
        <f t="shared" si="15"/>
        <v>2404.3871078225006</v>
      </c>
      <c r="CU42" s="59">
        <f t="shared" si="16"/>
        <v>2400</v>
      </c>
      <c r="CV42" s="136">
        <f t="shared" si="17"/>
        <v>-144.15237000000002</v>
      </c>
      <c r="CX42" s="63">
        <f t="shared" si="18"/>
        <v>4173.9894778225007</v>
      </c>
      <c r="CZ42" s="182">
        <f t="shared" si="19"/>
        <v>4495.5239888500009</v>
      </c>
    </row>
    <row r="43" spans="1:104" ht="23.25" x14ac:dyDescent="0.35">
      <c r="B43">
        <v>976.64250000000004</v>
      </c>
      <c r="C43">
        <v>40</v>
      </c>
      <c r="D43" s="33"/>
      <c r="E43" s="28"/>
      <c r="F43" s="29"/>
      <c r="G43" s="27"/>
      <c r="H43" s="27"/>
      <c r="I43" s="27"/>
      <c r="J43" s="27"/>
      <c r="K43" s="129">
        <f>'مارس 2022'!K43*107%</f>
        <v>0</v>
      </c>
      <c r="L43" s="27"/>
      <c r="M43" s="31"/>
      <c r="N43" s="27"/>
      <c r="O43" s="27"/>
      <c r="P43" s="130">
        <f t="shared" si="4"/>
        <v>0</v>
      </c>
      <c r="Q43" s="130">
        <f>'مارس 2022'!Q43*110%</f>
        <v>0</v>
      </c>
      <c r="R43" s="27"/>
      <c r="S43" s="30"/>
      <c r="T43" s="30"/>
      <c r="U43" s="30"/>
      <c r="V43" s="30"/>
      <c r="W43" s="27"/>
      <c r="X43" s="27"/>
      <c r="Y43" s="27"/>
      <c r="Z43" s="22"/>
      <c r="AA43" s="22">
        <f>'مارس 2022'!K43*8%</f>
        <v>0</v>
      </c>
      <c r="AB43" s="27"/>
      <c r="AC43" s="30"/>
      <c r="AD43" s="27"/>
      <c r="AE43" s="27"/>
      <c r="AF43" s="22"/>
      <c r="AG43" s="27"/>
      <c r="AH43" s="27"/>
      <c r="AI43" s="27"/>
      <c r="AJ43" s="27"/>
      <c r="AK43" s="27">
        <f t="shared" si="20"/>
        <v>0</v>
      </c>
      <c r="AL43" s="16"/>
      <c r="AM43" s="16"/>
      <c r="AN43" s="16"/>
      <c r="AO43" s="16"/>
      <c r="AP43" s="16"/>
      <c r="AQ43" s="16"/>
      <c r="AR43" s="16"/>
      <c r="AS43" s="16"/>
      <c r="AT43" s="15"/>
      <c r="AU43" s="15"/>
      <c r="AV43" s="20">
        <v>0</v>
      </c>
      <c r="AW43" s="20"/>
      <c r="AX43" s="21"/>
      <c r="AY43" s="21"/>
      <c r="AZ43" s="21"/>
      <c r="BA43" s="21">
        <v>0.5</v>
      </c>
      <c r="BB43" s="21">
        <v>3</v>
      </c>
      <c r="BC43" s="21"/>
      <c r="BD43" s="21">
        <v>0</v>
      </c>
      <c r="BE43" s="21"/>
      <c r="BF43" s="21"/>
      <c r="BG43" s="18">
        <f t="shared" si="29"/>
        <v>0</v>
      </c>
      <c r="BH43" s="18"/>
      <c r="BI43" s="21"/>
      <c r="BJ43" s="21"/>
      <c r="BK43" s="21"/>
      <c r="BL43" s="21"/>
      <c r="BM43" s="21"/>
      <c r="BN43" s="21"/>
      <c r="BO43" s="21"/>
      <c r="BP43" s="19">
        <f t="shared" si="21"/>
        <v>0</v>
      </c>
      <c r="BQ43" s="21"/>
      <c r="BR43" s="21"/>
      <c r="BS43" s="19">
        <f t="shared" si="6"/>
        <v>3.5</v>
      </c>
      <c r="BT43" s="35">
        <f t="shared" si="7"/>
        <v>-3.5</v>
      </c>
      <c r="BU43" s="39"/>
      <c r="BV43" s="38"/>
      <c r="BW43" s="38">
        <v>3</v>
      </c>
      <c r="BX43" s="37" t="str">
        <f t="shared" si="8"/>
        <v>0</v>
      </c>
      <c r="BY43" s="39">
        <f t="shared" si="9"/>
        <v>0</v>
      </c>
      <c r="BZ43" s="39"/>
      <c r="CA43" s="39">
        <f t="shared" si="27"/>
        <v>0</v>
      </c>
      <c r="CB43" s="39"/>
      <c r="CC43" s="39"/>
      <c r="CD43" s="34">
        <f t="shared" si="30"/>
        <v>0</v>
      </c>
      <c r="CE43" s="34"/>
      <c r="CF43" s="34"/>
      <c r="CG43" s="34"/>
      <c r="CH43" s="34">
        <f t="shared" si="31"/>
        <v>-3.5</v>
      </c>
      <c r="CI43" s="43"/>
      <c r="CJ43" s="133">
        <f t="shared" si="12"/>
        <v>0</v>
      </c>
      <c r="CK43" s="133">
        <f t="shared" si="13"/>
        <v>0</v>
      </c>
      <c r="CL43" s="44"/>
      <c r="CM43" s="44"/>
      <c r="CN43" s="40">
        <f t="shared" si="32"/>
        <v>-3.5</v>
      </c>
      <c r="CO43" s="1"/>
      <c r="CR43" s="59">
        <f t="shared" si="22"/>
        <v>0</v>
      </c>
      <c r="CS43" s="59">
        <f t="shared" si="23"/>
        <v>750</v>
      </c>
      <c r="CT43" s="59">
        <f t="shared" si="15"/>
        <v>-750</v>
      </c>
      <c r="CU43" s="59">
        <f t="shared" si="16"/>
        <v>-750</v>
      </c>
      <c r="CV43" s="136">
        <f t="shared" si="17"/>
        <v>0</v>
      </c>
      <c r="CX43" s="63">
        <f t="shared" si="18"/>
        <v>-3.5</v>
      </c>
      <c r="CZ43" s="182">
        <f t="shared" si="19"/>
        <v>0</v>
      </c>
    </row>
    <row r="44" spans="1:104" ht="23.25" x14ac:dyDescent="0.35">
      <c r="C44">
        <v>41</v>
      </c>
      <c r="D44" s="33"/>
      <c r="E44" s="28"/>
      <c r="F44" s="29"/>
      <c r="G44" s="27"/>
      <c r="H44" s="27"/>
      <c r="I44" s="27"/>
      <c r="J44" s="27"/>
      <c r="K44" s="129">
        <f>'مارس 2022'!K44*107%</f>
        <v>0</v>
      </c>
      <c r="L44" s="27"/>
      <c r="M44" s="31"/>
      <c r="N44" s="27"/>
      <c r="O44" s="27"/>
      <c r="P44" s="130">
        <f t="shared" si="4"/>
        <v>0</v>
      </c>
      <c r="Q44" s="130">
        <f>'مارس 2022'!Q44*110%</f>
        <v>0</v>
      </c>
      <c r="R44" s="27"/>
      <c r="S44" s="30"/>
      <c r="T44" s="30"/>
      <c r="U44" s="30"/>
      <c r="V44" s="30"/>
      <c r="W44" s="27"/>
      <c r="X44" s="27"/>
      <c r="Y44" s="27"/>
      <c r="Z44" s="22">
        <f>B44*6%</f>
        <v>0</v>
      </c>
      <c r="AA44" s="22">
        <f>'مارس 2022'!K44*8%</f>
        <v>0</v>
      </c>
      <c r="AB44" s="27"/>
      <c r="AC44" s="30"/>
      <c r="AD44" s="27"/>
      <c r="AE44" s="27"/>
      <c r="AF44" s="27"/>
      <c r="AG44" s="27"/>
      <c r="AH44" s="27"/>
      <c r="AI44" s="27"/>
      <c r="AJ44" s="27"/>
      <c r="AK44" s="27"/>
      <c r="AL44" s="16"/>
      <c r="AM44" s="16"/>
      <c r="AN44" s="16"/>
      <c r="AO44" s="16"/>
      <c r="AP44" s="16"/>
      <c r="AQ44" s="16"/>
      <c r="AR44" s="16"/>
      <c r="AS44" s="16"/>
      <c r="AT44" s="15"/>
      <c r="AU44" s="15"/>
      <c r="AV44" s="20"/>
      <c r="AW44" s="20"/>
      <c r="AX44" s="21"/>
      <c r="AY44" s="21"/>
      <c r="AZ44" s="21"/>
      <c r="BA44" s="21">
        <v>0.5</v>
      </c>
      <c r="BB44" s="21">
        <v>3</v>
      </c>
      <c r="BC44" s="21"/>
      <c r="BD44" s="21">
        <v>0</v>
      </c>
      <c r="BE44" s="21"/>
      <c r="BF44" s="21"/>
      <c r="BG44" s="18">
        <f t="shared" si="29"/>
        <v>0</v>
      </c>
      <c r="BH44" s="18"/>
      <c r="BI44" s="21"/>
      <c r="BJ44" s="21"/>
      <c r="BK44" s="21"/>
      <c r="BL44" s="21"/>
      <c r="BM44" s="21"/>
      <c r="BN44" s="21"/>
      <c r="BO44" s="21"/>
      <c r="BP44" s="19">
        <f t="shared" si="21"/>
        <v>0</v>
      </c>
      <c r="BQ44" s="21"/>
      <c r="BR44" s="21"/>
      <c r="BS44" s="19">
        <f t="shared" si="6"/>
        <v>3.5</v>
      </c>
      <c r="BT44" s="35"/>
      <c r="BU44" s="39"/>
      <c r="BV44" s="38"/>
      <c r="BW44" s="38">
        <v>3</v>
      </c>
      <c r="BX44" s="37"/>
      <c r="BY44" s="39"/>
      <c r="BZ44" s="39"/>
      <c r="CA44" s="39">
        <f t="shared" si="27"/>
        <v>0</v>
      </c>
      <c r="CB44" s="39"/>
      <c r="CC44" s="39"/>
      <c r="CD44" s="34">
        <f t="shared" si="30"/>
        <v>0</v>
      </c>
      <c r="CE44" s="34"/>
      <c r="CF44" s="34"/>
      <c r="CG44" s="34"/>
      <c r="CH44" s="34"/>
      <c r="CI44" s="43">
        <v>0</v>
      </c>
      <c r="CJ44" s="133">
        <f t="shared" si="12"/>
        <v>0</v>
      </c>
      <c r="CK44" s="133">
        <f t="shared" si="13"/>
        <v>0</v>
      </c>
      <c r="CL44" s="44"/>
      <c r="CM44" s="44"/>
      <c r="CN44" s="40">
        <f t="shared" si="32"/>
        <v>0</v>
      </c>
      <c r="CO44" s="1"/>
      <c r="CR44" s="59">
        <f t="shared" si="22"/>
        <v>0</v>
      </c>
      <c r="CS44" s="59">
        <f t="shared" si="23"/>
        <v>750</v>
      </c>
      <c r="CT44" s="59">
        <f t="shared" si="15"/>
        <v>-750</v>
      </c>
      <c r="CU44" s="59">
        <f t="shared" si="16"/>
        <v>-750</v>
      </c>
      <c r="CV44" s="136">
        <f t="shared" si="17"/>
        <v>0</v>
      </c>
      <c r="CX44" s="63">
        <f t="shared" si="18"/>
        <v>0</v>
      </c>
      <c r="CZ44" s="182">
        <f t="shared" si="19"/>
        <v>0</v>
      </c>
    </row>
    <row r="45" spans="1:104" ht="23.25" x14ac:dyDescent="0.35">
      <c r="C45">
        <v>42</v>
      </c>
      <c r="D45" s="33"/>
      <c r="E45" s="28"/>
      <c r="F45" s="29"/>
      <c r="G45" s="27"/>
      <c r="H45" s="27"/>
      <c r="I45" s="27"/>
      <c r="J45" s="27"/>
      <c r="K45" s="129">
        <f>'مارس 2022'!K45*107%</f>
        <v>0</v>
      </c>
      <c r="L45" s="27"/>
      <c r="M45" s="31"/>
      <c r="N45" s="27"/>
      <c r="O45" s="27"/>
      <c r="P45" s="130">
        <f t="shared" si="4"/>
        <v>0</v>
      </c>
      <c r="Q45" s="130">
        <f>'مارس 2022'!Q45*110%</f>
        <v>0</v>
      </c>
      <c r="R45" s="27"/>
      <c r="S45" s="30"/>
      <c r="T45" s="30"/>
      <c r="U45" s="30"/>
      <c r="V45" s="30"/>
      <c r="W45" s="27"/>
      <c r="X45" s="27"/>
      <c r="Y45" s="27"/>
      <c r="Z45" s="22">
        <f t="shared" si="5"/>
        <v>0</v>
      </c>
      <c r="AA45" s="22">
        <f>'مارس 2022'!K45*8%</f>
        <v>0</v>
      </c>
      <c r="AB45" s="27"/>
      <c r="AC45" s="30"/>
      <c r="AD45" s="27"/>
      <c r="AE45" s="27"/>
      <c r="AF45" s="27"/>
      <c r="AG45" s="27"/>
      <c r="AH45" s="27"/>
      <c r="AI45" s="27"/>
      <c r="AJ45" s="27"/>
      <c r="AK45" s="27"/>
      <c r="AL45" s="16"/>
      <c r="AM45" s="16"/>
      <c r="AN45" s="16"/>
      <c r="AO45" s="16"/>
      <c r="AP45" s="16"/>
      <c r="AQ45" s="16"/>
      <c r="AR45" s="16"/>
      <c r="AS45" s="16"/>
      <c r="AT45" s="15"/>
      <c r="AU45" s="15"/>
      <c r="AV45" s="20"/>
      <c r="AW45" s="20"/>
      <c r="AX45" s="21"/>
      <c r="AY45" s="21"/>
      <c r="AZ45" s="21"/>
      <c r="BA45" s="21">
        <v>0.5</v>
      </c>
      <c r="BB45" s="21">
        <v>3</v>
      </c>
      <c r="BC45" s="21"/>
      <c r="BD45" s="21">
        <v>0</v>
      </c>
      <c r="BE45" s="21"/>
      <c r="BF45" s="21"/>
      <c r="BG45" s="18">
        <f t="shared" si="29"/>
        <v>0</v>
      </c>
      <c r="BH45" s="18"/>
      <c r="BI45" s="21"/>
      <c r="BJ45" s="21"/>
      <c r="BK45" s="21"/>
      <c r="BL45" s="21"/>
      <c r="BM45" s="21"/>
      <c r="BN45" s="21"/>
      <c r="BO45" s="21"/>
      <c r="BP45" s="19">
        <f t="shared" si="21"/>
        <v>0</v>
      </c>
      <c r="BQ45" s="21"/>
      <c r="BR45" s="21"/>
      <c r="BS45" s="19">
        <f t="shared" si="6"/>
        <v>3.5</v>
      </c>
      <c r="BT45" s="35"/>
      <c r="BU45" s="39"/>
      <c r="BV45" s="38"/>
      <c r="BW45" s="38">
        <v>3</v>
      </c>
      <c r="BX45" s="37"/>
      <c r="BY45" s="39"/>
      <c r="BZ45" s="39"/>
      <c r="CA45" s="39">
        <f t="shared" si="27"/>
        <v>0</v>
      </c>
      <c r="CB45" s="39"/>
      <c r="CC45" s="39"/>
      <c r="CD45" s="34">
        <f t="shared" si="30"/>
        <v>0</v>
      </c>
      <c r="CE45" s="34"/>
      <c r="CF45" s="34"/>
      <c r="CG45" s="34"/>
      <c r="CH45" s="34"/>
      <c r="CI45" s="43"/>
      <c r="CJ45" s="133">
        <f t="shared" si="12"/>
        <v>0</v>
      </c>
      <c r="CK45" s="133">
        <f t="shared" si="13"/>
        <v>0</v>
      </c>
      <c r="CL45" s="44"/>
      <c r="CM45" s="44"/>
      <c r="CN45" s="40">
        <f t="shared" si="32"/>
        <v>0</v>
      </c>
      <c r="CO45" s="1"/>
      <c r="CR45" s="59">
        <f t="shared" si="22"/>
        <v>0</v>
      </c>
      <c r="CS45" s="59">
        <f t="shared" si="23"/>
        <v>750</v>
      </c>
      <c r="CT45" s="59">
        <f t="shared" si="15"/>
        <v>-750</v>
      </c>
      <c r="CU45" s="59">
        <f t="shared" si="16"/>
        <v>-750</v>
      </c>
      <c r="CV45" s="136">
        <f>IF(AND(CU45&gt;1250,CU45&lt;2501),(CU45-1250)*2.5%,IF(AND(CU45&gt;2500,CU45&lt;3751),(CU45-2500)*10%+31.25,IF(AND(CU45&gt;3750,CU45&lt;5001),(CU45-3750)*15%+31.25+125,IF(AND(CU45&gt;5000,CU45&lt;16666.68),(CU45-5000)*20%+31.25+125+187.5,"0"))))-CJ45</f>
        <v>0</v>
      </c>
      <c r="CX45" s="63">
        <f t="shared" si="18"/>
        <v>0</v>
      </c>
      <c r="CZ45" s="182">
        <f t="shared" si="19"/>
        <v>0</v>
      </c>
    </row>
  </sheetData>
  <mergeCells count="5">
    <mergeCell ref="CR4:CV4"/>
    <mergeCell ref="E2:AK3"/>
    <mergeCell ref="AL2:AU3"/>
    <mergeCell ref="AV2:BS3"/>
    <mergeCell ref="BU2:CC3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A45"/>
  <sheetViews>
    <sheetView rightToLeft="1" topLeftCell="D5" workbookViewId="0">
      <pane xSplit="1" ySplit="1" topLeftCell="AK6" activePane="bottomRight" state="frozen"/>
      <selection activeCell="D5" sqref="D5"/>
      <selection pane="topRight" activeCell="E5" sqref="E5"/>
      <selection pane="bottomLeft" activeCell="D6" sqref="D6"/>
      <selection pane="bottomRight" activeCell="DA5" sqref="DA5:DA45"/>
    </sheetView>
  </sheetViews>
  <sheetFormatPr defaultRowHeight="14.25" x14ac:dyDescent="0.2"/>
  <cols>
    <col min="4" max="4" width="23.875" bestFit="1" customWidth="1"/>
    <col min="5" max="5" width="10" style="8" bestFit="1" customWidth="1"/>
    <col min="6" max="6" width="10.375" customWidth="1"/>
    <col min="11" max="11" width="11" style="6" customWidth="1"/>
    <col min="14" max="14" width="11.375" customWidth="1"/>
    <col min="15" max="15" width="10.875" customWidth="1"/>
    <col min="16" max="16" width="8.375" style="7" customWidth="1"/>
    <col min="17" max="17" width="9.375" style="7" customWidth="1"/>
    <col min="18" max="18" width="7.25" customWidth="1"/>
    <col min="19" max="28" width="8.625" customWidth="1"/>
    <col min="29" max="29" width="6.125" bestFit="1" customWidth="1"/>
    <col min="30" max="30" width="6.875" customWidth="1"/>
    <col min="32" max="32" width="6.75" customWidth="1"/>
    <col min="33" max="33" width="9" customWidth="1"/>
    <col min="34" max="34" width="7.5" customWidth="1"/>
    <col min="35" max="35" width="7.25" customWidth="1"/>
    <col min="36" max="36" width="7" customWidth="1"/>
    <col min="37" max="38" width="10.625" style="7" customWidth="1"/>
    <col min="39" max="43" width="10.625" style="7" hidden="1" customWidth="1"/>
    <col min="44" max="47" width="10.625" style="7" customWidth="1"/>
    <col min="48" max="48" width="9.5" customWidth="1"/>
    <col min="49" max="49" width="9.75" customWidth="1"/>
    <col min="50" max="50" width="7.625" customWidth="1"/>
    <col min="51" max="51" width="6.875" customWidth="1"/>
    <col min="53" max="53" width="6.5" customWidth="1"/>
    <col min="54" max="54" width="6" customWidth="1"/>
    <col min="55" max="55" width="6.875" customWidth="1"/>
    <col min="56" max="56" width="7.625" customWidth="1"/>
    <col min="57" max="57" width="6.875" customWidth="1"/>
    <col min="61" max="62" width="7.25" customWidth="1"/>
    <col min="63" max="63" width="6.75" customWidth="1"/>
    <col min="64" max="64" width="6.875" customWidth="1"/>
    <col min="67" max="67" width="7.375" customWidth="1"/>
    <col min="68" max="68" width="7.125" customWidth="1"/>
    <col min="72" max="72" width="10.625" style="10" customWidth="1"/>
    <col min="73" max="73" width="11.5" style="8" customWidth="1"/>
    <col min="74" max="74" width="11.125" bestFit="1" customWidth="1"/>
    <col min="75" max="75" width="11.125" customWidth="1"/>
    <col min="76" max="77" width="8.25" customWidth="1"/>
    <col min="78" max="78" width="11.125" style="14" bestFit="1" customWidth="1"/>
    <col min="79" max="80" width="11.125" style="14" customWidth="1"/>
    <col min="81" max="81" width="13.25" style="14" customWidth="1"/>
    <col min="82" max="85" width="11.125" style="14" customWidth="1"/>
    <col min="86" max="86" width="21.125" style="14" customWidth="1"/>
    <col min="87" max="87" width="12" style="11" customWidth="1"/>
    <col min="88" max="92" width="11" style="12" customWidth="1"/>
    <col min="93" max="93" width="15.25" style="13" customWidth="1"/>
    <col min="94" max="94" width="32.75" customWidth="1"/>
    <col min="97" max="97" width="12.875" customWidth="1"/>
    <col min="98" max="98" width="12.25" customWidth="1"/>
    <col min="99" max="100" width="12.125" bestFit="1" customWidth="1"/>
    <col min="101" max="101" width="12.375" style="60" customWidth="1"/>
    <col min="103" max="103" width="12.875" customWidth="1"/>
    <col min="105" max="105" width="18.375" customWidth="1"/>
  </cols>
  <sheetData>
    <row r="1" spans="2:105" x14ac:dyDescent="0.2">
      <c r="D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</row>
    <row r="2" spans="2:105" ht="14.25" customHeight="1" x14ac:dyDescent="0.2">
      <c r="D2" s="41"/>
      <c r="E2" s="204" t="s">
        <v>126</v>
      </c>
      <c r="F2" s="204"/>
      <c r="G2" s="204"/>
      <c r="H2" s="204"/>
      <c r="I2" s="204"/>
      <c r="J2" s="204"/>
      <c r="K2" s="204"/>
      <c r="L2" s="204"/>
      <c r="M2" s="204"/>
      <c r="N2" s="204"/>
      <c r="O2" s="204"/>
      <c r="P2" s="204"/>
      <c r="Q2" s="204"/>
      <c r="R2" s="204"/>
      <c r="S2" s="204"/>
      <c r="T2" s="204"/>
      <c r="U2" s="204"/>
      <c r="V2" s="204"/>
      <c r="W2" s="204"/>
      <c r="X2" s="204"/>
      <c r="Y2" s="204"/>
      <c r="Z2" s="204"/>
      <c r="AA2" s="204"/>
      <c r="AB2" s="204"/>
      <c r="AC2" s="204"/>
      <c r="AD2" s="204"/>
      <c r="AE2" s="204"/>
      <c r="AF2" s="204"/>
      <c r="AG2" s="204"/>
      <c r="AH2" s="204"/>
      <c r="AI2" s="204"/>
      <c r="AJ2" s="204"/>
      <c r="AK2" s="204"/>
      <c r="AL2" s="202" t="s">
        <v>117</v>
      </c>
      <c r="AM2" s="202"/>
      <c r="AN2" s="202"/>
      <c r="AO2" s="202"/>
      <c r="AP2" s="202"/>
      <c r="AQ2" s="202"/>
      <c r="AR2" s="202"/>
      <c r="AS2" s="202"/>
      <c r="AT2" s="202"/>
      <c r="AU2" s="202"/>
      <c r="AV2" s="203" t="s">
        <v>124</v>
      </c>
      <c r="AW2" s="203"/>
      <c r="AX2" s="203"/>
      <c r="AY2" s="203"/>
      <c r="AZ2" s="203"/>
      <c r="BA2" s="203"/>
      <c r="BB2" s="203"/>
      <c r="BC2" s="203"/>
      <c r="BD2" s="203"/>
      <c r="BE2" s="203"/>
      <c r="BF2" s="203"/>
      <c r="BG2" s="203"/>
      <c r="BH2" s="203"/>
      <c r="BI2" s="203"/>
      <c r="BJ2" s="203"/>
      <c r="BK2" s="203"/>
      <c r="BL2" s="203"/>
      <c r="BM2" s="203"/>
      <c r="BN2" s="203"/>
      <c r="BO2" s="203"/>
      <c r="BP2" s="203"/>
      <c r="BQ2" s="203"/>
      <c r="BR2" s="203"/>
      <c r="BS2" s="203"/>
      <c r="BT2" s="203"/>
      <c r="BV2" s="205" t="s">
        <v>127</v>
      </c>
      <c r="BW2" s="205"/>
      <c r="BX2" s="205"/>
      <c r="BY2" s="205"/>
      <c r="BZ2" s="205"/>
      <c r="CA2" s="205"/>
      <c r="CB2" s="205"/>
      <c r="CC2" s="205"/>
      <c r="CD2" s="205"/>
      <c r="CE2" s="8"/>
      <c r="CF2" s="8"/>
      <c r="CG2" s="8"/>
      <c r="CH2" s="8"/>
      <c r="CI2" s="8"/>
      <c r="CJ2" s="8"/>
      <c r="CK2" s="8"/>
      <c r="CL2" s="8"/>
      <c r="CM2" s="8"/>
      <c r="CN2" s="8"/>
      <c r="CO2" s="8"/>
      <c r="CP2" s="8"/>
    </row>
    <row r="3" spans="2:105" ht="14.25" customHeight="1" x14ac:dyDescent="0.2">
      <c r="D3" s="41"/>
      <c r="E3" s="204"/>
      <c r="F3" s="204"/>
      <c r="G3" s="204"/>
      <c r="H3" s="204"/>
      <c r="I3" s="204"/>
      <c r="J3" s="204"/>
      <c r="K3" s="204"/>
      <c r="L3" s="204"/>
      <c r="M3" s="204"/>
      <c r="N3" s="204"/>
      <c r="O3" s="204"/>
      <c r="P3" s="204"/>
      <c r="Q3" s="204"/>
      <c r="R3" s="204"/>
      <c r="S3" s="204"/>
      <c r="T3" s="204"/>
      <c r="U3" s="204"/>
      <c r="V3" s="204"/>
      <c r="W3" s="204"/>
      <c r="X3" s="204"/>
      <c r="Y3" s="204"/>
      <c r="Z3" s="204"/>
      <c r="AA3" s="204"/>
      <c r="AB3" s="204"/>
      <c r="AC3" s="204"/>
      <c r="AD3" s="204"/>
      <c r="AE3" s="204"/>
      <c r="AF3" s="204"/>
      <c r="AG3" s="204"/>
      <c r="AH3" s="204"/>
      <c r="AI3" s="204"/>
      <c r="AJ3" s="204"/>
      <c r="AK3" s="204"/>
      <c r="AL3" s="202"/>
      <c r="AM3" s="202"/>
      <c r="AN3" s="202"/>
      <c r="AO3" s="202"/>
      <c r="AP3" s="202"/>
      <c r="AQ3" s="202"/>
      <c r="AR3" s="202"/>
      <c r="AS3" s="202"/>
      <c r="AT3" s="202"/>
      <c r="AU3" s="202"/>
      <c r="AV3" s="203"/>
      <c r="AW3" s="203"/>
      <c r="AX3" s="203"/>
      <c r="AY3" s="203"/>
      <c r="AZ3" s="203"/>
      <c r="BA3" s="203"/>
      <c r="BB3" s="203"/>
      <c r="BC3" s="203"/>
      <c r="BD3" s="203"/>
      <c r="BE3" s="203"/>
      <c r="BF3" s="203"/>
      <c r="BG3" s="203"/>
      <c r="BH3" s="203"/>
      <c r="BI3" s="203"/>
      <c r="BJ3" s="203"/>
      <c r="BK3" s="203"/>
      <c r="BL3" s="203"/>
      <c r="BM3" s="203"/>
      <c r="BN3" s="203"/>
      <c r="BO3" s="203"/>
      <c r="BP3" s="203"/>
      <c r="BQ3" s="203"/>
      <c r="BR3" s="203"/>
      <c r="BS3" s="203"/>
      <c r="BT3" s="203"/>
      <c r="BV3" s="205"/>
      <c r="BW3" s="205"/>
      <c r="BX3" s="205"/>
      <c r="BY3" s="205"/>
      <c r="BZ3" s="205"/>
      <c r="CA3" s="205"/>
      <c r="CB3" s="205"/>
      <c r="CC3" s="205"/>
      <c r="CD3" s="205"/>
      <c r="CE3" s="8"/>
      <c r="CF3" s="8"/>
      <c r="CG3" s="8"/>
      <c r="CH3" s="8"/>
      <c r="CI3" s="8"/>
      <c r="CJ3" s="8"/>
      <c r="CK3" s="8"/>
      <c r="CL3" s="8"/>
      <c r="CM3" s="8"/>
      <c r="CN3" s="8"/>
      <c r="CO3" s="8"/>
      <c r="CP3" s="8"/>
    </row>
    <row r="4" spans="2:105" ht="24" thickBot="1" x14ac:dyDescent="0.25">
      <c r="D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P4" s="8"/>
      <c r="BQ4" s="8"/>
      <c r="BR4" s="8"/>
      <c r="BS4" s="8"/>
      <c r="BT4" s="8"/>
      <c r="BV4" s="8"/>
      <c r="BW4" s="8"/>
      <c r="BX4" s="8"/>
      <c r="BY4" s="8"/>
      <c r="BZ4" s="8"/>
      <c r="CA4" s="8"/>
      <c r="CB4" s="8"/>
      <c r="CC4" s="8"/>
      <c r="CD4" s="8"/>
      <c r="CE4" s="8"/>
      <c r="CF4" s="8"/>
      <c r="CG4" s="8"/>
      <c r="CH4" s="8"/>
      <c r="CI4" s="8"/>
      <c r="CJ4" s="8"/>
      <c r="CK4" s="8"/>
      <c r="CL4" s="8"/>
      <c r="CM4" s="8"/>
      <c r="CN4" s="8"/>
      <c r="CO4" s="8"/>
      <c r="CP4" s="8"/>
      <c r="CS4" s="206" t="s">
        <v>139</v>
      </c>
      <c r="CT4" s="206"/>
      <c r="CU4" s="206"/>
      <c r="CV4" s="206"/>
      <c r="CW4" s="206"/>
    </row>
    <row r="5" spans="2:105" s="56" customFormat="1" ht="78.75" customHeight="1" thickBot="1" x14ac:dyDescent="0.35">
      <c r="D5" s="45" t="s">
        <v>71</v>
      </c>
      <c r="E5" s="46" t="s">
        <v>145</v>
      </c>
      <c r="F5" s="46" t="s">
        <v>72</v>
      </c>
      <c r="G5" s="46" t="s">
        <v>1</v>
      </c>
      <c r="H5" s="46" t="s">
        <v>2</v>
      </c>
      <c r="I5" s="46" t="s">
        <v>3</v>
      </c>
      <c r="J5" s="46" t="s">
        <v>4</v>
      </c>
      <c r="K5" s="46" t="s">
        <v>146</v>
      </c>
      <c r="L5" s="46" t="s">
        <v>6</v>
      </c>
      <c r="M5" s="46" t="s">
        <v>7</v>
      </c>
      <c r="N5" s="46" t="s">
        <v>8</v>
      </c>
      <c r="O5" s="46" t="s">
        <v>9</v>
      </c>
      <c r="P5" s="46" t="s">
        <v>10</v>
      </c>
      <c r="Q5" s="46" t="s">
        <v>19</v>
      </c>
      <c r="R5" s="46" t="s">
        <v>11</v>
      </c>
      <c r="S5" s="47" t="s">
        <v>155</v>
      </c>
      <c r="T5" s="48"/>
      <c r="U5" s="48">
        <v>2014</v>
      </c>
      <c r="V5" s="48">
        <v>2015</v>
      </c>
      <c r="W5" s="48">
        <v>2016</v>
      </c>
      <c r="X5" s="57">
        <v>0.03</v>
      </c>
      <c r="Y5" s="57">
        <v>0.05</v>
      </c>
      <c r="Z5" s="57">
        <v>0.06</v>
      </c>
      <c r="AA5" s="57" t="s">
        <v>172</v>
      </c>
      <c r="AB5" s="48" t="s">
        <v>131</v>
      </c>
      <c r="AC5" s="48" t="s">
        <v>12</v>
      </c>
      <c r="AD5" s="48" t="s">
        <v>13</v>
      </c>
      <c r="AE5" s="48" t="s">
        <v>14</v>
      </c>
      <c r="AF5" s="48" t="s">
        <v>15</v>
      </c>
      <c r="AG5" s="48" t="s">
        <v>16</v>
      </c>
      <c r="AH5" s="48" t="s">
        <v>73</v>
      </c>
      <c r="AI5" s="48" t="s">
        <v>18</v>
      </c>
      <c r="AJ5" s="48"/>
      <c r="AK5" s="48" t="s">
        <v>130</v>
      </c>
      <c r="AL5" s="49" t="s">
        <v>118</v>
      </c>
      <c r="AM5" s="49" t="s">
        <v>123</v>
      </c>
      <c r="AN5" s="49" t="s">
        <v>119</v>
      </c>
      <c r="AO5" s="49" t="s">
        <v>120</v>
      </c>
      <c r="AP5" s="49" t="s">
        <v>121</v>
      </c>
      <c r="AQ5" s="49" t="s">
        <v>122</v>
      </c>
      <c r="AR5" s="49" t="s">
        <v>135</v>
      </c>
      <c r="AS5" s="49" t="s">
        <v>136</v>
      </c>
      <c r="AT5" s="49" t="s">
        <v>133</v>
      </c>
      <c r="AU5" s="49" t="s">
        <v>134</v>
      </c>
      <c r="AV5" s="50" t="s">
        <v>115</v>
      </c>
      <c r="AW5" s="50"/>
      <c r="AX5" s="50" t="s">
        <v>23</v>
      </c>
      <c r="AY5" s="50" t="s">
        <v>24</v>
      </c>
      <c r="AZ5" s="50" t="s">
        <v>25</v>
      </c>
      <c r="BA5" s="50" t="s">
        <v>26</v>
      </c>
      <c r="BB5" s="50" t="s">
        <v>27</v>
      </c>
      <c r="BC5" s="50" t="s">
        <v>74</v>
      </c>
      <c r="BD5" s="50" t="s">
        <v>75</v>
      </c>
      <c r="BE5" s="50" t="s">
        <v>1</v>
      </c>
      <c r="BF5" s="50" t="s">
        <v>30</v>
      </c>
      <c r="BG5" s="50" t="s">
        <v>132</v>
      </c>
      <c r="BH5" s="50" t="s">
        <v>68</v>
      </c>
      <c r="BI5" s="50" t="s">
        <v>31</v>
      </c>
      <c r="BJ5" s="50" t="s">
        <v>176</v>
      </c>
      <c r="BK5" s="50" t="s">
        <v>32</v>
      </c>
      <c r="BL5" s="50" t="s">
        <v>33</v>
      </c>
      <c r="BM5" s="50" t="s">
        <v>34</v>
      </c>
      <c r="BN5" s="50" t="s">
        <v>35</v>
      </c>
      <c r="BO5" s="50" t="s">
        <v>67</v>
      </c>
      <c r="BP5" s="50" t="s">
        <v>36</v>
      </c>
      <c r="BQ5" s="50" t="s">
        <v>147</v>
      </c>
      <c r="BR5" s="50" t="s">
        <v>116</v>
      </c>
      <c r="BS5" s="50" t="s">
        <v>154</v>
      </c>
      <c r="BT5" s="50" t="s">
        <v>128</v>
      </c>
      <c r="BU5" s="51" t="s">
        <v>129</v>
      </c>
      <c r="BV5" s="52" t="s">
        <v>61</v>
      </c>
      <c r="BW5" s="52" t="s">
        <v>125</v>
      </c>
      <c r="BX5" s="52" t="s">
        <v>84</v>
      </c>
      <c r="BY5" s="52" t="s">
        <v>85</v>
      </c>
      <c r="BZ5" s="52" t="s">
        <v>86</v>
      </c>
      <c r="CA5" s="52" t="s">
        <v>160</v>
      </c>
      <c r="CB5" s="52" t="s">
        <v>161</v>
      </c>
      <c r="CC5" s="52" t="s">
        <v>138</v>
      </c>
      <c r="CD5" s="52" t="s">
        <v>137</v>
      </c>
      <c r="CE5" s="51" t="s">
        <v>70</v>
      </c>
      <c r="CF5" s="53" t="s">
        <v>168</v>
      </c>
      <c r="CG5" s="53" t="s">
        <v>169</v>
      </c>
      <c r="CH5" s="53" t="s">
        <v>148</v>
      </c>
      <c r="CI5" s="53" t="s">
        <v>83</v>
      </c>
      <c r="CJ5" s="45" t="s">
        <v>82</v>
      </c>
      <c r="CK5" s="45" t="s">
        <v>163</v>
      </c>
      <c r="CL5" s="45" t="s">
        <v>164</v>
      </c>
      <c r="CM5" s="54"/>
      <c r="CN5" s="54"/>
      <c r="CO5" s="55" t="s">
        <v>150</v>
      </c>
      <c r="CP5" s="55" t="s">
        <v>39</v>
      </c>
      <c r="CS5" s="58" t="s">
        <v>140</v>
      </c>
      <c r="CT5" s="58" t="s">
        <v>141</v>
      </c>
      <c r="CU5" s="58" t="s">
        <v>142</v>
      </c>
      <c r="CV5" s="58" t="s">
        <v>143</v>
      </c>
      <c r="CW5" s="58" t="s">
        <v>144</v>
      </c>
      <c r="CY5" s="62" t="s">
        <v>151</v>
      </c>
      <c r="DA5" s="181" t="s">
        <v>181</v>
      </c>
    </row>
    <row r="6" spans="2:105" ht="23.25" customHeight="1" x14ac:dyDescent="0.35">
      <c r="B6">
        <v>1777.8157000000001</v>
      </c>
      <c r="C6">
        <v>1</v>
      </c>
      <c r="D6" s="32" t="s">
        <v>87</v>
      </c>
      <c r="E6" s="23">
        <v>675.83</v>
      </c>
      <c r="F6" s="24"/>
      <c r="G6" s="22"/>
      <c r="H6" s="22"/>
      <c r="I6" s="22"/>
      <c r="J6" s="22"/>
      <c r="K6" s="129">
        <f>'مارس 2022'!K6*107%</f>
        <v>2035.4211949300004</v>
      </c>
      <c r="L6" s="22"/>
      <c r="M6" s="26"/>
      <c r="N6" s="22"/>
      <c r="O6" s="22"/>
      <c r="P6" s="22">
        <f>K6*15%</f>
        <v>305.31317923950007</v>
      </c>
      <c r="Q6" s="130">
        <f>'مارس 2022'!Q6*110%</f>
        <v>155.63900000000001</v>
      </c>
      <c r="R6" s="22"/>
      <c r="S6" s="25"/>
      <c r="T6" s="25"/>
      <c r="U6" s="25">
        <v>76.44</v>
      </c>
      <c r="V6" s="25">
        <v>85.57</v>
      </c>
      <c r="W6" s="22">
        <v>102.85</v>
      </c>
      <c r="X6" s="22">
        <v>46.58</v>
      </c>
      <c r="Y6" s="22">
        <v>83.075500000000005</v>
      </c>
      <c r="Z6" s="22">
        <f>B6*6%</f>
        <v>106.668942</v>
      </c>
      <c r="AA6" s="22">
        <f>'مارس 2022'!K6*8%</f>
        <v>152.18102392000003</v>
      </c>
      <c r="AB6" s="22">
        <v>190</v>
      </c>
      <c r="AC6" s="25">
        <v>6</v>
      </c>
      <c r="AD6" s="22"/>
      <c r="AE6" s="22"/>
      <c r="AF6" s="22">
        <v>10</v>
      </c>
      <c r="AG6" s="22"/>
      <c r="AH6" s="22"/>
      <c r="AI6" s="22"/>
      <c r="AJ6" s="22"/>
      <c r="AK6" s="22">
        <f>SUM(G6:AJ6)</f>
        <v>3355.7388400895002</v>
      </c>
      <c r="AL6" s="15"/>
      <c r="AM6" s="15"/>
      <c r="AN6" s="15"/>
      <c r="AO6" s="15"/>
      <c r="AP6" s="15"/>
      <c r="AQ6" s="15"/>
      <c r="AR6" s="15"/>
      <c r="AS6" s="15"/>
      <c r="AT6" s="15">
        <v>16</v>
      </c>
      <c r="AU6" s="15">
        <v>16</v>
      </c>
      <c r="AV6" s="17">
        <v>627</v>
      </c>
      <c r="AW6" s="17"/>
      <c r="AX6" s="18">
        <v>142</v>
      </c>
      <c r="AY6" s="18"/>
      <c r="AZ6" s="18"/>
      <c r="BA6" s="18">
        <v>0.5</v>
      </c>
      <c r="BB6" s="18">
        <v>3</v>
      </c>
      <c r="BC6" s="18"/>
      <c r="BD6" s="18">
        <v>0</v>
      </c>
      <c r="BE6" s="18"/>
      <c r="BF6" s="18"/>
      <c r="BG6" s="18">
        <f t="shared" ref="BG6:BG33" si="0">IF(AT6&lt;18,(P6/18)*(18-AT6),"0")</f>
        <v>33.923686582166674</v>
      </c>
      <c r="BH6" s="18">
        <f t="shared" ref="BH6:BH33" si="1">IF(AU6&lt;18,(Q6/18)*(18-AU6),"0")</f>
        <v>17.293222222222223</v>
      </c>
      <c r="BI6" s="18"/>
      <c r="BJ6" s="18"/>
      <c r="BK6" s="18"/>
      <c r="BL6" s="18"/>
      <c r="BM6" s="18"/>
      <c r="BN6" s="18"/>
      <c r="BO6" s="18"/>
      <c r="BP6" s="18"/>
      <c r="BQ6" s="19">
        <f>(AK6-(P6+Q6))*0.0005</f>
        <v>1.447393330425</v>
      </c>
      <c r="BR6" s="18">
        <v>5</v>
      </c>
      <c r="BS6" s="18"/>
      <c r="BT6" s="19">
        <f>SUM(AV6:BS6)</f>
        <v>830.16430213481385</v>
      </c>
      <c r="BU6" s="34">
        <f>AK6-BT6</f>
        <v>2525.5745379546861</v>
      </c>
      <c r="BV6" s="39">
        <f>(K6/107%)*120%</f>
        <v>2282.7153588000001</v>
      </c>
      <c r="BW6" s="36"/>
      <c r="BX6" s="36"/>
      <c r="BY6" s="37" t="str">
        <f>IF(BX6=4,20%,IF(BX6=5,30%,IF(BX6=6,50%,IF(BX6&gt;6,1,"0"))))</f>
        <v>0</v>
      </c>
      <c r="BZ6" s="36">
        <f>(BV6*BY6)</f>
        <v>0</v>
      </c>
      <c r="CA6" s="36"/>
      <c r="CB6" s="39">
        <f t="shared" ref="CB6:CB28" si="2">BV6*CA6</f>
        <v>0</v>
      </c>
      <c r="CC6" s="39"/>
      <c r="CD6" s="36"/>
      <c r="CE6" s="34">
        <f t="shared" ref="CE6:CE28" si="3">BV6-BW6-BZ6-CB6-CC6-CD6</f>
        <v>2282.7153588000001</v>
      </c>
      <c r="CF6" s="34">
        <f>CE6/2</f>
        <v>1141.3576794000001</v>
      </c>
      <c r="CG6" s="34">
        <f>CE6/2</f>
        <v>1141.3576794000001</v>
      </c>
      <c r="CH6" s="34" t="s">
        <v>170</v>
      </c>
      <c r="CI6" s="34">
        <f t="shared" ref="CI6:CI33" si="4">BU6+CE6</f>
        <v>4808.2898967546862</v>
      </c>
      <c r="CJ6" s="42"/>
      <c r="CK6" s="133">
        <f>IF(CJ6&gt;1500,CJ6*10%,0)</f>
        <v>0</v>
      </c>
      <c r="CL6" s="133">
        <f>CJ6-CK6</f>
        <v>0</v>
      </c>
      <c r="CM6" s="44"/>
      <c r="CN6" s="44"/>
      <c r="CO6" s="40">
        <f>(BU6+CE6+CJ6)-(CM6+CN6)</f>
        <v>4808.2898967546862</v>
      </c>
      <c r="CP6" s="9"/>
      <c r="CS6" s="59">
        <f>K6+P6+X6+Y6+Z6+AA6+AB6+CE6+CJ6</f>
        <v>5201.9551988895</v>
      </c>
      <c r="CT6" s="59">
        <f>E6+AV6+AY6+AZ6+BD6+BG6+BQ6+BR6+750</f>
        <v>2093.2010799125919</v>
      </c>
      <c r="CU6" s="59">
        <f>CS6-CT6</f>
        <v>3108.7541189769081</v>
      </c>
      <c r="CV6" s="59">
        <f>TRUNC(CU6,-1)</f>
        <v>3100</v>
      </c>
      <c r="CW6" s="136">
        <f>IF(AND(CV6&gt;1250,CV6&lt;2501),(CV6-1250)*2.5%,IF(AND(CV6&gt;2500,CV6&lt;3751),(CV6-2500)*10%+31.25,IF(AND(CV6&gt;3750,CV6&lt;5001),(CV6-3750)*15%+31.25+125,IF(AND(CV6&gt;5000,CV6&lt;16666.68),(CV6-5000)*20%+31.25+125+187.5,"0"))))-CK6</f>
        <v>91.25</v>
      </c>
      <c r="CY6" s="63">
        <f>CO6-CW6</f>
        <v>4717.0398967546862</v>
      </c>
      <c r="DA6" s="182">
        <f>(AK6-(Q6+S6))+CE6+CL6</f>
        <v>5482.8151988895006</v>
      </c>
    </row>
    <row r="7" spans="2:105" ht="23.25" x14ac:dyDescent="0.35">
      <c r="B7">
        <v>1825.3879000000002</v>
      </c>
      <c r="C7">
        <v>2</v>
      </c>
      <c r="D7" s="33" t="s">
        <v>78</v>
      </c>
      <c r="E7" s="28">
        <v>687.13</v>
      </c>
      <c r="F7" s="29"/>
      <c r="G7" s="27"/>
      <c r="H7" s="27"/>
      <c r="I7" s="27"/>
      <c r="J7" s="27"/>
      <c r="K7" s="129">
        <f>'مارس 2022'!K7*107%</f>
        <v>2089.8866067100007</v>
      </c>
      <c r="L7" s="27"/>
      <c r="M7" s="31"/>
      <c r="N7" s="27"/>
      <c r="O7" s="27"/>
      <c r="P7" s="22">
        <f t="shared" ref="P7:P43" si="5">K7*15%</f>
        <v>313.48299100650007</v>
      </c>
      <c r="Q7" s="130">
        <f>'مارس 2022'!Q7*110%</f>
        <v>155.63900000000001</v>
      </c>
      <c r="R7" s="27"/>
      <c r="S7" s="30"/>
      <c r="T7" s="30"/>
      <c r="U7" s="30">
        <v>78.33</v>
      </c>
      <c r="V7" s="30">
        <v>87.73</v>
      </c>
      <c r="W7" s="27">
        <v>105.57</v>
      </c>
      <c r="X7" s="27">
        <v>47.83</v>
      </c>
      <c r="Y7" s="27">
        <v>85.298500000000004</v>
      </c>
      <c r="Z7" s="22">
        <f t="shared" ref="Z7:Z45" si="6">B7*6%</f>
        <v>109.523274</v>
      </c>
      <c r="AA7" s="22">
        <f>'مارس 2022'!K7*8%</f>
        <v>156.25320424000003</v>
      </c>
      <c r="AB7" s="27">
        <v>190</v>
      </c>
      <c r="AC7" s="30">
        <v>10</v>
      </c>
      <c r="AD7" s="27"/>
      <c r="AE7" s="27"/>
      <c r="AF7" s="22">
        <v>10</v>
      </c>
      <c r="AG7" s="27"/>
      <c r="AH7" s="27"/>
      <c r="AI7" s="27"/>
      <c r="AJ7" s="27"/>
      <c r="AK7" s="22">
        <f>SUM(G7:AJ7)</f>
        <v>3439.5435759565007</v>
      </c>
      <c r="AL7" s="16"/>
      <c r="AM7" s="16"/>
      <c r="AN7" s="16"/>
      <c r="AO7" s="16"/>
      <c r="AP7" s="16"/>
      <c r="AQ7" s="16"/>
      <c r="AR7" s="16"/>
      <c r="AS7" s="16"/>
      <c r="AT7" s="15">
        <v>17</v>
      </c>
      <c r="AU7" s="15">
        <v>17</v>
      </c>
      <c r="AV7" s="20">
        <v>649</v>
      </c>
      <c r="AW7" s="20"/>
      <c r="AX7" s="21">
        <v>139.30000000000001</v>
      </c>
      <c r="AY7" s="21"/>
      <c r="AZ7" s="21">
        <v>18.739999999999998</v>
      </c>
      <c r="BA7" s="21">
        <v>0.5</v>
      </c>
      <c r="BB7" s="21">
        <v>3</v>
      </c>
      <c r="BC7" s="21"/>
      <c r="BD7" s="21">
        <v>0</v>
      </c>
      <c r="BE7" s="21"/>
      <c r="BF7" s="21"/>
      <c r="BG7" s="18">
        <f t="shared" si="0"/>
        <v>17.415721722583339</v>
      </c>
      <c r="BH7" s="18">
        <f t="shared" si="1"/>
        <v>8.6466111111111115</v>
      </c>
      <c r="BI7" s="21"/>
      <c r="BJ7" s="21"/>
      <c r="BK7" s="21"/>
      <c r="BL7" s="21"/>
      <c r="BM7" s="21"/>
      <c r="BN7" s="21"/>
      <c r="BO7" s="21"/>
      <c r="BP7" s="21"/>
      <c r="BQ7" s="19">
        <f t="shared" ref="BQ7:BQ33" si="7">(AK7-(P7+Q7))*0.0005</f>
        <v>1.4852107924750004</v>
      </c>
      <c r="BR7" s="21">
        <v>5</v>
      </c>
      <c r="BS7" s="21"/>
      <c r="BT7" s="19">
        <f t="shared" ref="BT7:BT45" si="8">SUM(AV7:BS7)</f>
        <v>843.08754362616946</v>
      </c>
      <c r="BU7" s="35">
        <f t="shared" ref="BU7:BU43" si="9">AK7-BT7</f>
        <v>2596.4560323303313</v>
      </c>
      <c r="BV7" s="39">
        <f t="shared" ref="BV7:BV33" si="10">(K7/107%)*120%</f>
        <v>2343.7980636000007</v>
      </c>
      <c r="BW7" s="38"/>
      <c r="BX7" s="38"/>
      <c r="BY7" s="37" t="str">
        <f t="shared" ref="BY7:BY43" si="11">IF(BX7=4,30%,IF(BX7=5,40%,IF(BX7=6,50%,IF(BX7&gt;6,1,"0"))))</f>
        <v>0</v>
      </c>
      <c r="BZ7" s="39">
        <f t="shared" ref="BZ7:BZ43" si="12">(BV7*BY7)</f>
        <v>0</v>
      </c>
      <c r="CA7" s="39"/>
      <c r="CB7" s="39">
        <f t="shared" si="2"/>
        <v>0</v>
      </c>
      <c r="CC7" s="39"/>
      <c r="CD7" s="39"/>
      <c r="CE7" s="34">
        <f t="shared" si="3"/>
        <v>2343.7980636000007</v>
      </c>
      <c r="CF7" s="34">
        <f t="shared" ref="CF7:CF33" si="13">CE7/2</f>
        <v>1171.8990318000003</v>
      </c>
      <c r="CG7" s="34">
        <f t="shared" ref="CG7:CG33" si="14">CE7/2</f>
        <v>1171.8990318000003</v>
      </c>
      <c r="CH7" s="34" t="s">
        <v>170</v>
      </c>
      <c r="CI7" s="34">
        <f t="shared" si="4"/>
        <v>4940.2540959303315</v>
      </c>
      <c r="CJ7" s="43"/>
      <c r="CK7" s="133">
        <f t="shared" ref="CK7:CK45" si="15">IF(CJ7&gt;1500,CJ7*10%,0)</f>
        <v>0</v>
      </c>
      <c r="CL7" s="133">
        <f t="shared" ref="CL7:CL45" si="16">CJ7-CK7</f>
        <v>0</v>
      </c>
      <c r="CM7" s="44"/>
      <c r="CN7" s="44"/>
      <c r="CO7" s="40">
        <f>(BU7+CE7+CJ7)-CM7</f>
        <v>4940.2540959303315</v>
      </c>
      <c r="CP7" s="1"/>
      <c r="CS7" s="59">
        <f>K7+P7+X7+Y7+Z7+AA7+AB7+CE7+CJ7</f>
        <v>5336.0726395565016</v>
      </c>
      <c r="CT7" s="59">
        <f>E7+AV7+AY7+AZ7+BD7+BG7+BQ7+BR7+750</f>
        <v>2128.7709325150586</v>
      </c>
      <c r="CU7" s="59">
        <f t="shared" ref="CU7:CU45" si="17">CS7-CT7</f>
        <v>3207.301707041443</v>
      </c>
      <c r="CV7" s="59">
        <f t="shared" ref="CV7:CV45" si="18">TRUNC(CU7,-1)</f>
        <v>3200</v>
      </c>
      <c r="CW7" s="136">
        <f t="shared" ref="CW7:CW45" si="19">IF(AND(CV7&gt;1250,CV7&lt;2501),(CV7-1250)*2.5%,IF(AND(CV7&gt;2500,CV7&lt;3751),(CV7-2500)*10%+31.25,IF(AND(CV7&gt;3750,CV7&lt;5001),(CV7-3750)*15%+31.25+125,IF(AND(CV7&gt;5000,CV7&lt;16666.68),(CV7-5000)*20%+31.25+125+187.5,"0"))))-CK7</f>
        <v>101.25</v>
      </c>
      <c r="CY7" s="63">
        <f t="shared" ref="CY7:CY45" si="20">CO7-CW7</f>
        <v>4839.0040959303315</v>
      </c>
      <c r="DA7" s="182">
        <f t="shared" ref="DA7:DA45" si="21">(AK7-(Q7+S7))+CE7+CL7</f>
        <v>5627.7026395565008</v>
      </c>
    </row>
    <row r="8" spans="2:105" ht="23.25" x14ac:dyDescent="0.35">
      <c r="B8">
        <v>778.05050000000006</v>
      </c>
      <c r="C8">
        <v>3</v>
      </c>
      <c r="D8" s="138" t="s">
        <v>76</v>
      </c>
      <c r="E8" s="139">
        <v>470.48</v>
      </c>
      <c r="F8" s="140"/>
      <c r="G8" s="141"/>
      <c r="H8" s="141"/>
      <c r="I8" s="141"/>
      <c r="J8" s="141"/>
      <c r="K8" s="142">
        <f>'مارس 2022'!K8*107%</f>
        <v>890.79001745000016</v>
      </c>
      <c r="L8" s="141"/>
      <c r="M8" s="143">
        <v>81</v>
      </c>
      <c r="N8" s="141"/>
      <c r="O8" s="141"/>
      <c r="P8" s="144">
        <f t="shared" si="5"/>
        <v>133.61850261750001</v>
      </c>
      <c r="Q8" s="145">
        <f>'مارس 2022'!Q8*110%</f>
        <v>155.63900000000001</v>
      </c>
      <c r="R8" s="141"/>
      <c r="S8" s="146">
        <v>20</v>
      </c>
      <c r="T8" s="146"/>
      <c r="U8" s="146">
        <v>36.22</v>
      </c>
      <c r="V8" s="146">
        <v>38.22</v>
      </c>
      <c r="W8" s="141">
        <v>65</v>
      </c>
      <c r="X8" s="141">
        <v>27.43</v>
      </c>
      <c r="Y8" s="141">
        <v>36.357500000000002</v>
      </c>
      <c r="Z8" s="144">
        <f t="shared" si="6"/>
        <v>46.683030000000002</v>
      </c>
      <c r="AA8" s="144">
        <f>'مارس 2022'!K8*8%</f>
        <v>66.601122800000013</v>
      </c>
      <c r="AB8" s="141">
        <v>190</v>
      </c>
      <c r="AC8" s="146">
        <v>10</v>
      </c>
      <c r="AD8" s="141"/>
      <c r="AE8" s="141"/>
      <c r="AF8" s="144">
        <v>10</v>
      </c>
      <c r="AG8" s="141"/>
      <c r="AH8" s="141"/>
      <c r="AI8" s="141"/>
      <c r="AJ8" s="141"/>
      <c r="AK8" s="141">
        <f t="shared" ref="AK8:AK43" si="22">SUM(G8:AJ8)</f>
        <v>1807.5591728675001</v>
      </c>
      <c r="AL8" s="147"/>
      <c r="AM8" s="147"/>
      <c r="AN8" s="147"/>
      <c r="AO8" s="147"/>
      <c r="AP8" s="147"/>
      <c r="AQ8" s="147"/>
      <c r="AR8" s="147"/>
      <c r="AS8" s="147"/>
      <c r="AT8" s="148">
        <v>16</v>
      </c>
      <c r="AU8" s="148">
        <v>16</v>
      </c>
      <c r="AV8" s="149">
        <v>286</v>
      </c>
      <c r="AW8" s="149"/>
      <c r="AX8" s="150">
        <v>0</v>
      </c>
      <c r="AY8" s="150"/>
      <c r="AZ8" s="150"/>
      <c r="BA8" s="150">
        <v>0.5</v>
      </c>
      <c r="BB8" s="150">
        <v>3</v>
      </c>
      <c r="BC8" s="150"/>
      <c r="BD8" s="150">
        <v>0</v>
      </c>
      <c r="BE8" s="150"/>
      <c r="BF8" s="150"/>
      <c r="BG8" s="151">
        <f t="shared" si="0"/>
        <v>14.846500290833335</v>
      </c>
      <c r="BH8" s="151">
        <f t="shared" si="1"/>
        <v>17.293222222222223</v>
      </c>
      <c r="BI8" s="150"/>
      <c r="BJ8" s="150"/>
      <c r="BK8" s="150"/>
      <c r="BL8" s="150"/>
      <c r="BM8" s="150"/>
      <c r="BN8" s="150"/>
      <c r="BO8" s="150"/>
      <c r="BP8" s="150"/>
      <c r="BQ8" s="152">
        <f t="shared" si="7"/>
        <v>0.75915083512500003</v>
      </c>
      <c r="BR8" s="150">
        <v>3</v>
      </c>
      <c r="BS8" s="150"/>
      <c r="BT8" s="152">
        <f t="shared" si="8"/>
        <v>325.39887334818053</v>
      </c>
      <c r="BU8" s="153">
        <f t="shared" si="9"/>
        <v>1482.1602995193196</v>
      </c>
      <c r="BV8" s="154">
        <f t="shared" si="10"/>
        <v>999.01684200000011</v>
      </c>
      <c r="BW8" s="155"/>
      <c r="BX8" s="155"/>
      <c r="BY8" s="156" t="str">
        <f t="shared" si="11"/>
        <v>0</v>
      </c>
      <c r="BZ8" s="154">
        <f t="shared" si="12"/>
        <v>0</v>
      </c>
      <c r="CA8" s="154"/>
      <c r="CB8" s="154">
        <f t="shared" si="2"/>
        <v>0</v>
      </c>
      <c r="CC8" s="154"/>
      <c r="CD8" s="154"/>
      <c r="CE8" s="157">
        <f t="shared" si="3"/>
        <v>999.01684200000011</v>
      </c>
      <c r="CF8" s="157">
        <f t="shared" si="13"/>
        <v>499.50842100000006</v>
      </c>
      <c r="CG8" s="34">
        <f t="shared" si="14"/>
        <v>499.50842100000006</v>
      </c>
      <c r="CH8" s="157" t="s">
        <v>170</v>
      </c>
      <c r="CI8" s="157">
        <f t="shared" si="4"/>
        <v>2481.1771415193198</v>
      </c>
      <c r="CJ8" s="158"/>
      <c r="CK8" s="159">
        <f t="shared" si="15"/>
        <v>0</v>
      </c>
      <c r="CL8" s="159">
        <f t="shared" si="16"/>
        <v>0</v>
      </c>
      <c r="CM8" s="160"/>
      <c r="CN8" s="160"/>
      <c r="CO8" s="161">
        <f>(BU8+CE8+CJ8)-CM8</f>
        <v>2481.1771415193198</v>
      </c>
      <c r="CP8" s="162"/>
      <c r="CS8" s="163">
        <f>K8+P8+X8+Y8+Z8+AA8+AB8+CE8+CJ8</f>
        <v>2390.4970148675002</v>
      </c>
      <c r="CT8" s="163">
        <f>E8+AV8+AY8+AZ8+BD8+BG8+BQ8+BR8+750</f>
        <v>1525.0856511259583</v>
      </c>
      <c r="CU8" s="163">
        <f t="shared" si="17"/>
        <v>865.41136374154189</v>
      </c>
      <c r="CV8" s="163">
        <f t="shared" si="18"/>
        <v>860</v>
      </c>
      <c r="CW8" s="164">
        <f t="shared" si="19"/>
        <v>0</v>
      </c>
      <c r="CY8" s="165">
        <f t="shared" si="20"/>
        <v>2481.1771415193198</v>
      </c>
      <c r="DA8" s="182">
        <f t="shared" si="21"/>
        <v>2630.9370148675002</v>
      </c>
    </row>
    <row r="9" spans="2:105" s="113" customFormat="1" ht="23.25" x14ac:dyDescent="0.35">
      <c r="B9" s="113">
        <v>3324.8003000000003</v>
      </c>
      <c r="C9" s="113">
        <v>4</v>
      </c>
      <c r="D9" s="16" t="s">
        <v>88</v>
      </c>
      <c r="E9" s="170"/>
      <c r="F9" s="170"/>
      <c r="G9" s="170"/>
      <c r="H9" s="170"/>
      <c r="I9" s="170"/>
      <c r="J9" s="170"/>
      <c r="K9" s="170"/>
      <c r="L9" s="170"/>
      <c r="M9" s="170"/>
      <c r="N9" s="170"/>
      <c r="O9" s="170"/>
      <c r="P9" s="170"/>
      <c r="Q9" s="170"/>
      <c r="R9" s="170"/>
      <c r="S9" s="170"/>
      <c r="T9" s="170"/>
      <c r="U9" s="170"/>
      <c r="V9" s="170"/>
      <c r="W9" s="170"/>
      <c r="X9" s="170"/>
      <c r="Y9" s="170"/>
      <c r="Z9" s="170"/>
      <c r="AA9" s="170"/>
      <c r="AB9" s="170"/>
      <c r="AC9" s="170"/>
      <c r="AD9" s="170"/>
      <c r="AE9" s="170"/>
      <c r="AF9" s="170"/>
      <c r="AG9" s="170"/>
      <c r="AH9" s="170"/>
      <c r="AI9" s="170"/>
      <c r="AJ9" s="170"/>
      <c r="AK9" s="170"/>
      <c r="AL9" s="170"/>
      <c r="AM9" s="170"/>
      <c r="AN9" s="170"/>
      <c r="AO9" s="170"/>
      <c r="AP9" s="170"/>
      <c r="AQ9" s="170"/>
      <c r="AR9" s="170"/>
      <c r="AS9" s="170"/>
      <c r="AT9" s="170"/>
      <c r="AU9" s="170"/>
      <c r="AV9" s="170"/>
      <c r="AW9" s="170"/>
      <c r="AX9" s="170"/>
      <c r="AY9" s="170"/>
      <c r="AZ9" s="170"/>
      <c r="BA9" s="170"/>
      <c r="BB9" s="170"/>
      <c r="BC9" s="170"/>
      <c r="BD9" s="170"/>
      <c r="BE9" s="170"/>
      <c r="BF9" s="170"/>
      <c r="BG9" s="170"/>
      <c r="BH9" s="170"/>
      <c r="BI9" s="170"/>
      <c r="BJ9" s="170"/>
      <c r="BK9" s="170"/>
      <c r="BL9" s="170"/>
      <c r="BM9" s="170"/>
      <c r="BN9" s="170"/>
      <c r="BO9" s="170"/>
      <c r="BP9" s="170"/>
      <c r="BQ9" s="170"/>
      <c r="BR9" s="170"/>
      <c r="BS9" s="170"/>
      <c r="BT9" s="170"/>
      <c r="BU9" s="170"/>
      <c r="BV9" s="170"/>
      <c r="BW9" s="170"/>
      <c r="BX9" s="170"/>
      <c r="BY9" s="170"/>
      <c r="BZ9" s="170"/>
      <c r="CA9" s="170"/>
      <c r="CB9" s="170"/>
      <c r="CC9" s="170"/>
      <c r="CD9" s="170"/>
      <c r="CE9" s="170"/>
      <c r="CF9" s="170"/>
      <c r="CG9" s="170"/>
      <c r="CH9" s="170"/>
      <c r="CI9" s="170"/>
      <c r="CJ9" s="170"/>
      <c r="CK9" s="170"/>
      <c r="CL9" s="170"/>
      <c r="CM9" s="170"/>
      <c r="CN9" s="170"/>
      <c r="CO9" s="170"/>
      <c r="CP9" s="170"/>
      <c r="CQ9" s="122"/>
      <c r="CR9" s="122"/>
      <c r="CS9" s="123"/>
      <c r="CT9" s="123"/>
      <c r="CU9" s="123"/>
      <c r="CV9" s="123"/>
      <c r="CW9" s="137"/>
      <c r="CX9" s="122"/>
      <c r="CY9" s="124"/>
      <c r="DA9" s="182">
        <f t="shared" si="21"/>
        <v>0</v>
      </c>
    </row>
    <row r="10" spans="2:105" ht="23.25" x14ac:dyDescent="0.35">
      <c r="B10">
        <v>1536.4665000000002</v>
      </c>
      <c r="C10">
        <v>5</v>
      </c>
      <c r="D10" s="32" t="s">
        <v>89</v>
      </c>
      <c r="E10" s="166">
        <v>609</v>
      </c>
      <c r="F10" s="24"/>
      <c r="G10" s="22"/>
      <c r="H10" s="22"/>
      <c r="I10" s="22"/>
      <c r="J10" s="22"/>
      <c r="K10" s="129">
        <f>'مارس 2022'!K10*107%</f>
        <v>1759.1004958500005</v>
      </c>
      <c r="L10" s="22"/>
      <c r="M10" s="26"/>
      <c r="N10" s="22"/>
      <c r="O10" s="22"/>
      <c r="P10" s="22">
        <f t="shared" si="5"/>
        <v>263.86507437750004</v>
      </c>
      <c r="Q10" s="130">
        <f>'مارس 2022'!Q10*110%</f>
        <v>155.63900000000001</v>
      </c>
      <c r="R10" s="22"/>
      <c r="S10" s="25"/>
      <c r="T10" s="25"/>
      <c r="U10" s="25">
        <v>70.73</v>
      </c>
      <c r="V10" s="25">
        <v>78.94</v>
      </c>
      <c r="W10" s="22">
        <v>94.69</v>
      </c>
      <c r="X10" s="22">
        <v>40.26</v>
      </c>
      <c r="Y10" s="22">
        <v>71.797499999999999</v>
      </c>
      <c r="Z10" s="22">
        <f t="shared" si="6"/>
        <v>92.187990000000013</v>
      </c>
      <c r="AA10" s="22">
        <f>'مارس 2022'!K10*8%</f>
        <v>131.52153240000004</v>
      </c>
      <c r="AB10" s="22">
        <v>190</v>
      </c>
      <c r="AC10" s="25">
        <v>10</v>
      </c>
      <c r="AD10" s="22"/>
      <c r="AE10" s="22"/>
      <c r="AF10" s="22">
        <v>10</v>
      </c>
      <c r="AG10" s="22"/>
      <c r="AH10" s="22"/>
      <c r="AI10" s="22"/>
      <c r="AJ10" s="22"/>
      <c r="AK10" s="22">
        <f t="shared" si="22"/>
        <v>2968.731592627501</v>
      </c>
      <c r="AL10" s="15"/>
      <c r="AM10" s="15"/>
      <c r="AN10" s="15"/>
      <c r="AO10" s="15"/>
      <c r="AP10" s="15"/>
      <c r="AQ10" s="15"/>
      <c r="AR10" s="15"/>
      <c r="AS10" s="15"/>
      <c r="AT10" s="15">
        <v>0</v>
      </c>
      <c r="AU10" s="15">
        <v>0</v>
      </c>
      <c r="AV10" s="17">
        <v>528</v>
      </c>
      <c r="AW10" s="17"/>
      <c r="AX10" s="18">
        <v>60.166666666666664</v>
      </c>
      <c r="AY10" s="18"/>
      <c r="AZ10" s="18"/>
      <c r="BA10" s="18">
        <v>0.5</v>
      </c>
      <c r="BB10" s="18">
        <v>3</v>
      </c>
      <c r="BC10" s="18"/>
      <c r="BD10" s="18">
        <v>0</v>
      </c>
      <c r="BE10" s="18"/>
      <c r="BF10" s="18"/>
      <c r="BG10" s="18">
        <f t="shared" si="0"/>
        <v>263.86507437750004</v>
      </c>
      <c r="BH10" s="18">
        <f t="shared" si="1"/>
        <v>155.63900000000001</v>
      </c>
      <c r="BI10" s="18"/>
      <c r="BJ10" s="18"/>
      <c r="BK10" s="18"/>
      <c r="BL10" s="18"/>
      <c r="BM10" s="18"/>
      <c r="BN10" s="18"/>
      <c r="BO10" s="18"/>
      <c r="BP10" s="18"/>
      <c r="BQ10" s="19">
        <f t="shared" si="7"/>
        <v>1.2746137591250004</v>
      </c>
      <c r="BR10" s="18">
        <v>3</v>
      </c>
      <c r="BS10" s="18"/>
      <c r="BT10" s="19">
        <f t="shared" si="8"/>
        <v>1015.4453548032917</v>
      </c>
      <c r="BU10" s="34">
        <f t="shared" si="9"/>
        <v>1953.2862378242094</v>
      </c>
      <c r="BV10" s="39">
        <f t="shared" si="10"/>
        <v>1972.8229860000004</v>
      </c>
      <c r="BW10" s="36">
        <v>115.76</v>
      </c>
      <c r="BX10" s="36"/>
      <c r="BY10" s="37" t="str">
        <f t="shared" si="11"/>
        <v>0</v>
      </c>
      <c r="BZ10" s="39">
        <f t="shared" si="12"/>
        <v>0</v>
      </c>
      <c r="CA10" s="39"/>
      <c r="CB10" s="39">
        <f t="shared" si="2"/>
        <v>0</v>
      </c>
      <c r="CC10" s="39"/>
      <c r="CD10" s="39"/>
      <c r="CE10" s="34">
        <f t="shared" si="3"/>
        <v>1857.0629860000004</v>
      </c>
      <c r="CF10" s="34">
        <f t="shared" si="13"/>
        <v>928.53149300000018</v>
      </c>
      <c r="CG10" s="34">
        <f t="shared" si="14"/>
        <v>928.53149300000018</v>
      </c>
      <c r="CH10" s="34" t="s">
        <v>170</v>
      </c>
      <c r="CI10" s="34">
        <f t="shared" si="4"/>
        <v>3810.3492238242097</v>
      </c>
      <c r="CJ10" s="42"/>
      <c r="CK10" s="133">
        <f t="shared" si="15"/>
        <v>0</v>
      </c>
      <c r="CL10" s="133">
        <f t="shared" si="16"/>
        <v>0</v>
      </c>
      <c r="CM10" s="44"/>
      <c r="CN10" s="44"/>
      <c r="CO10" s="40">
        <f t="shared" ref="CO10:CO33" si="23">(BU10+CE10+CJ10)-CM10</f>
        <v>3810.3492238242097</v>
      </c>
      <c r="CP10" s="9"/>
      <c r="CS10" s="167">
        <f t="shared" ref="CS10:CS45" si="24">K10+P10+X10+Y10+Z10+AA10+AB10+CE10+CJ10</f>
        <v>4405.7955786275015</v>
      </c>
      <c r="CT10" s="167">
        <f t="shared" ref="CT10:CT33" si="25">E10+AV10+AY10+AZ10+BD10+BG10+BQ10+BR10+750</f>
        <v>2155.1396881366254</v>
      </c>
      <c r="CU10" s="167">
        <f t="shared" si="17"/>
        <v>2250.6558904908761</v>
      </c>
      <c r="CV10" s="167">
        <f t="shared" si="18"/>
        <v>2250</v>
      </c>
      <c r="CW10" s="168">
        <f t="shared" si="19"/>
        <v>25</v>
      </c>
      <c r="CY10" s="169">
        <f t="shared" si="20"/>
        <v>3785.3492238242097</v>
      </c>
      <c r="DA10" s="182">
        <f t="shared" si="21"/>
        <v>4670.1555786275012</v>
      </c>
    </row>
    <row r="11" spans="2:105" ht="23.25" x14ac:dyDescent="0.35">
      <c r="B11">
        <v>1936.7855999999999</v>
      </c>
      <c r="C11">
        <v>6</v>
      </c>
      <c r="D11" s="33" t="s">
        <v>90</v>
      </c>
      <c r="E11" s="28">
        <v>646.03</v>
      </c>
      <c r="F11" s="29"/>
      <c r="G11" s="27"/>
      <c r="H11" s="27"/>
      <c r="I11" s="27"/>
      <c r="J11" s="27"/>
      <c r="K11" s="129">
        <f>'مارس 2022'!K11*107%</f>
        <v>2217.4258334400001</v>
      </c>
      <c r="L11" s="27"/>
      <c r="M11" s="31"/>
      <c r="N11" s="27"/>
      <c r="O11" s="27"/>
      <c r="P11" s="22">
        <f t="shared" si="5"/>
        <v>332.61387501600001</v>
      </c>
      <c r="Q11" s="130">
        <f>'مارس 2022'!Q11*110%</f>
        <v>155.63900000000001</v>
      </c>
      <c r="R11" s="27"/>
      <c r="S11" s="30"/>
      <c r="T11" s="30"/>
      <c r="U11" s="30">
        <v>89.99</v>
      </c>
      <c r="V11" s="30">
        <v>100.44</v>
      </c>
      <c r="W11" s="27">
        <v>119.89</v>
      </c>
      <c r="X11" s="27">
        <v>50.75</v>
      </c>
      <c r="Y11" s="27">
        <v>90.504000000000005</v>
      </c>
      <c r="Z11" s="22">
        <f t="shared" si="6"/>
        <v>116.20713599999999</v>
      </c>
      <c r="AA11" s="22">
        <f>'مارس 2022'!K11*8%</f>
        <v>165.78884736000001</v>
      </c>
      <c r="AB11" s="27">
        <v>190</v>
      </c>
      <c r="AC11" s="30">
        <v>10</v>
      </c>
      <c r="AD11" s="27"/>
      <c r="AE11" s="27"/>
      <c r="AF11" s="22">
        <v>10</v>
      </c>
      <c r="AG11" s="27"/>
      <c r="AH11" s="27"/>
      <c r="AI11" s="27"/>
      <c r="AJ11" s="27"/>
      <c r="AK11" s="27">
        <f t="shared" si="22"/>
        <v>3649.2486918159998</v>
      </c>
      <c r="AL11" s="16"/>
      <c r="AM11" s="16"/>
      <c r="AN11" s="16"/>
      <c r="AO11" s="16"/>
      <c r="AP11" s="16"/>
      <c r="AQ11" s="16"/>
      <c r="AR11" s="16"/>
      <c r="AS11" s="16"/>
      <c r="AT11" s="15">
        <v>18</v>
      </c>
      <c r="AU11" s="15">
        <v>13</v>
      </c>
      <c r="AV11" s="20">
        <v>671</v>
      </c>
      <c r="AW11" s="20"/>
      <c r="AX11" s="21">
        <v>115.44</v>
      </c>
      <c r="AY11" s="21"/>
      <c r="AZ11" s="21"/>
      <c r="BA11" s="21">
        <v>0.5</v>
      </c>
      <c r="BB11" s="21">
        <v>3</v>
      </c>
      <c r="BC11" s="21"/>
      <c r="BD11" s="21">
        <v>0</v>
      </c>
      <c r="BE11" s="21"/>
      <c r="BF11" s="21"/>
      <c r="BG11" s="18" t="str">
        <f t="shared" si="0"/>
        <v>0</v>
      </c>
      <c r="BH11" s="18">
        <f t="shared" si="1"/>
        <v>43.233055555555559</v>
      </c>
      <c r="BI11" s="21"/>
      <c r="BJ11" s="21"/>
      <c r="BK11" s="21"/>
      <c r="BL11" s="21"/>
      <c r="BM11" s="21"/>
      <c r="BN11" s="21"/>
      <c r="BO11" s="21"/>
      <c r="BP11" s="21"/>
      <c r="BQ11" s="19">
        <f t="shared" si="7"/>
        <v>1.5804979083999999</v>
      </c>
      <c r="BR11" s="21">
        <v>5</v>
      </c>
      <c r="BS11" s="21"/>
      <c r="BT11" s="19">
        <f t="shared" si="8"/>
        <v>839.75355346395565</v>
      </c>
      <c r="BU11" s="35">
        <f t="shared" si="9"/>
        <v>2809.4951383520443</v>
      </c>
      <c r="BV11" s="39">
        <f t="shared" si="10"/>
        <v>2486.8327104</v>
      </c>
      <c r="BW11" s="38"/>
      <c r="BX11" s="38"/>
      <c r="BY11" s="37" t="str">
        <f t="shared" si="11"/>
        <v>0</v>
      </c>
      <c r="BZ11" s="39">
        <f t="shared" si="12"/>
        <v>0</v>
      </c>
      <c r="CA11" s="39"/>
      <c r="CB11" s="39">
        <f t="shared" si="2"/>
        <v>0</v>
      </c>
      <c r="CC11" s="39"/>
      <c r="CD11" s="39"/>
      <c r="CE11" s="34">
        <f t="shared" si="3"/>
        <v>2486.8327104</v>
      </c>
      <c r="CF11" s="34">
        <f t="shared" si="13"/>
        <v>1243.4163552</v>
      </c>
      <c r="CG11" s="34">
        <f t="shared" si="14"/>
        <v>1243.4163552</v>
      </c>
      <c r="CH11" s="34" t="s">
        <v>170</v>
      </c>
      <c r="CI11" s="34">
        <f t="shared" si="4"/>
        <v>5296.3278487520438</v>
      </c>
      <c r="CJ11" s="43"/>
      <c r="CK11" s="133">
        <f t="shared" si="15"/>
        <v>0</v>
      </c>
      <c r="CL11" s="133">
        <f t="shared" si="16"/>
        <v>0</v>
      </c>
      <c r="CM11" s="44"/>
      <c r="CN11" s="44"/>
      <c r="CO11" s="40">
        <f t="shared" si="23"/>
        <v>5296.3278487520438</v>
      </c>
      <c r="CP11" s="1"/>
      <c r="CS11" s="59">
        <f t="shared" si="24"/>
        <v>5650.1224022160004</v>
      </c>
      <c r="CT11" s="59">
        <f t="shared" si="25"/>
        <v>2073.6104979084002</v>
      </c>
      <c r="CU11" s="59">
        <f t="shared" si="17"/>
        <v>3576.5119043076002</v>
      </c>
      <c r="CV11" s="59">
        <f t="shared" si="18"/>
        <v>3570</v>
      </c>
      <c r="CW11" s="136">
        <f t="shared" si="19"/>
        <v>138.25</v>
      </c>
      <c r="CY11" s="63">
        <f t="shared" si="20"/>
        <v>5158.0778487520438</v>
      </c>
      <c r="DA11" s="182">
        <f t="shared" si="21"/>
        <v>5980.4424022160001</v>
      </c>
    </row>
    <row r="12" spans="2:105" ht="23.25" x14ac:dyDescent="0.35">
      <c r="B12">
        <v>1852.0523000000003</v>
      </c>
      <c r="C12">
        <v>7</v>
      </c>
      <c r="D12" s="33" t="s">
        <v>91</v>
      </c>
      <c r="E12" s="28">
        <v>703.74</v>
      </c>
      <c r="F12" s="29"/>
      <c r="G12" s="27"/>
      <c r="H12" s="27"/>
      <c r="I12" s="27"/>
      <c r="J12" s="27"/>
      <c r="K12" s="129">
        <f>'مارس 2022'!K12*107%</f>
        <v>2120.4146782700004</v>
      </c>
      <c r="L12" s="27"/>
      <c r="M12" s="31"/>
      <c r="N12" s="27"/>
      <c r="O12" s="27"/>
      <c r="P12" s="22">
        <f t="shared" si="5"/>
        <v>318.06220174050003</v>
      </c>
      <c r="Q12" s="130">
        <f>'مارس 2022'!Q12*110%</f>
        <v>155.63900000000001</v>
      </c>
      <c r="R12" s="27"/>
      <c r="S12" s="30"/>
      <c r="T12" s="30"/>
      <c r="U12" s="30">
        <v>79.61</v>
      </c>
      <c r="V12" s="30">
        <v>89.13</v>
      </c>
      <c r="W12" s="27">
        <v>107.16</v>
      </c>
      <c r="X12" s="27">
        <v>48.52</v>
      </c>
      <c r="Y12" s="27">
        <v>86.544500000000014</v>
      </c>
      <c r="Z12" s="22">
        <f t="shared" si="6"/>
        <v>111.12313800000001</v>
      </c>
      <c r="AA12" s="22">
        <f>'مارس 2022'!K12*8%</f>
        <v>158.53567688000004</v>
      </c>
      <c r="AB12" s="27">
        <v>190</v>
      </c>
      <c r="AC12" s="30">
        <v>10</v>
      </c>
      <c r="AD12" s="27"/>
      <c r="AE12" s="27"/>
      <c r="AF12" s="22">
        <v>10</v>
      </c>
      <c r="AG12" s="27"/>
      <c r="AH12" s="27"/>
      <c r="AI12" s="27"/>
      <c r="AJ12" s="27"/>
      <c r="AK12" s="27">
        <f t="shared" si="22"/>
        <v>3484.7391948905006</v>
      </c>
      <c r="AL12" s="16"/>
      <c r="AM12" s="16"/>
      <c r="AN12" s="16"/>
      <c r="AO12" s="16"/>
      <c r="AP12" s="16"/>
      <c r="AQ12" s="16"/>
      <c r="AR12" s="16"/>
      <c r="AS12" s="16"/>
      <c r="AT12" s="15">
        <v>16</v>
      </c>
      <c r="AU12" s="15">
        <v>16</v>
      </c>
      <c r="AV12" s="20">
        <v>649</v>
      </c>
      <c r="AW12" s="20"/>
      <c r="AX12" s="21">
        <v>143.33333333333334</v>
      </c>
      <c r="AY12" s="21"/>
      <c r="AZ12" s="21"/>
      <c r="BA12" s="21">
        <v>0.5</v>
      </c>
      <c r="BB12" s="21">
        <v>3</v>
      </c>
      <c r="BC12" s="21"/>
      <c r="BD12" s="21">
        <v>0</v>
      </c>
      <c r="BE12" s="21"/>
      <c r="BF12" s="21"/>
      <c r="BG12" s="18">
        <f t="shared" si="0"/>
        <v>35.340244637833337</v>
      </c>
      <c r="BH12" s="18">
        <f t="shared" si="1"/>
        <v>17.293222222222223</v>
      </c>
      <c r="BI12" s="21"/>
      <c r="BJ12" s="21"/>
      <c r="BK12" s="21"/>
      <c r="BL12" s="21"/>
      <c r="BM12" s="21"/>
      <c r="BN12" s="21"/>
      <c r="BO12" s="21"/>
      <c r="BP12" s="21"/>
      <c r="BQ12" s="19">
        <f t="shared" si="7"/>
        <v>1.5055189965750004</v>
      </c>
      <c r="BR12" s="21">
        <v>5</v>
      </c>
      <c r="BS12" s="21"/>
      <c r="BT12" s="19">
        <f t="shared" si="8"/>
        <v>854.97231918996386</v>
      </c>
      <c r="BU12" s="35">
        <f t="shared" si="9"/>
        <v>2629.7668757005367</v>
      </c>
      <c r="BV12" s="39">
        <f t="shared" si="10"/>
        <v>2378.0351532000004</v>
      </c>
      <c r="BW12" s="38"/>
      <c r="BX12" s="38"/>
      <c r="BY12" s="37" t="str">
        <f t="shared" si="11"/>
        <v>0</v>
      </c>
      <c r="BZ12" s="39">
        <f t="shared" si="12"/>
        <v>0</v>
      </c>
      <c r="CA12" s="39"/>
      <c r="CB12" s="39">
        <f t="shared" si="2"/>
        <v>0</v>
      </c>
      <c r="CC12" s="39"/>
      <c r="CD12" s="39"/>
      <c r="CE12" s="34">
        <f t="shared" si="3"/>
        <v>2378.0351532000004</v>
      </c>
      <c r="CF12" s="34">
        <f t="shared" si="13"/>
        <v>1189.0175766000002</v>
      </c>
      <c r="CG12" s="34">
        <f t="shared" si="14"/>
        <v>1189.0175766000002</v>
      </c>
      <c r="CH12" s="34" t="s">
        <v>170</v>
      </c>
      <c r="CI12" s="34">
        <f t="shared" si="4"/>
        <v>5007.8020289005372</v>
      </c>
      <c r="CJ12" s="43"/>
      <c r="CK12" s="133">
        <f t="shared" si="15"/>
        <v>0</v>
      </c>
      <c r="CL12" s="133">
        <f t="shared" si="16"/>
        <v>0</v>
      </c>
      <c r="CM12" s="44"/>
      <c r="CN12" s="44"/>
      <c r="CO12" s="40">
        <f t="shared" si="23"/>
        <v>5007.8020289005372</v>
      </c>
      <c r="CP12" s="1"/>
      <c r="CS12" s="59">
        <f t="shared" si="24"/>
        <v>5411.2353480905003</v>
      </c>
      <c r="CT12" s="59">
        <f t="shared" si="25"/>
        <v>2144.5857636344081</v>
      </c>
      <c r="CU12" s="59">
        <f t="shared" si="17"/>
        <v>3266.6495844560923</v>
      </c>
      <c r="CV12" s="59">
        <f t="shared" si="18"/>
        <v>3260</v>
      </c>
      <c r="CW12" s="136">
        <f t="shared" si="19"/>
        <v>107.25</v>
      </c>
      <c r="CY12" s="63">
        <f t="shared" si="20"/>
        <v>4900.5520289005372</v>
      </c>
      <c r="DA12" s="182">
        <f t="shared" si="21"/>
        <v>5707.1353480905009</v>
      </c>
    </row>
    <row r="13" spans="2:105" ht="23.25" x14ac:dyDescent="0.35">
      <c r="B13">
        <v>1850.6827000000001</v>
      </c>
      <c r="C13">
        <v>8</v>
      </c>
      <c r="D13" s="33" t="s">
        <v>92</v>
      </c>
      <c r="E13" s="28">
        <v>683.06</v>
      </c>
      <c r="F13" s="29"/>
      <c r="G13" s="27"/>
      <c r="H13" s="27"/>
      <c r="I13" s="27"/>
      <c r="J13" s="27"/>
      <c r="K13" s="129">
        <f>'مارس 2022'!K13*107%</f>
        <v>2118.8466232300002</v>
      </c>
      <c r="L13" s="27"/>
      <c r="M13" s="31"/>
      <c r="N13" s="27"/>
      <c r="O13" s="27"/>
      <c r="P13" s="22">
        <f t="shared" si="5"/>
        <v>317.82699348450001</v>
      </c>
      <c r="Q13" s="130">
        <f>'مارس 2022'!Q13*110%</f>
        <v>155.63900000000001</v>
      </c>
      <c r="R13" s="27"/>
      <c r="S13" s="30"/>
      <c r="T13" s="30"/>
      <c r="U13" s="30">
        <v>79.81</v>
      </c>
      <c r="V13" s="30">
        <v>89.11</v>
      </c>
      <c r="W13" s="27">
        <v>106.96</v>
      </c>
      <c r="X13" s="27">
        <v>48.49</v>
      </c>
      <c r="Y13" s="27">
        <v>86.480500000000006</v>
      </c>
      <c r="Z13" s="22">
        <f t="shared" si="6"/>
        <v>111.04096199999999</v>
      </c>
      <c r="AA13" s="22">
        <f>'مارس 2022'!K13*8%</f>
        <v>158.41843912000002</v>
      </c>
      <c r="AB13" s="27">
        <v>190</v>
      </c>
      <c r="AC13" s="30">
        <v>10</v>
      </c>
      <c r="AD13" s="27"/>
      <c r="AE13" s="27"/>
      <c r="AF13" s="22">
        <v>10</v>
      </c>
      <c r="AG13" s="27"/>
      <c r="AH13" s="27"/>
      <c r="AI13" s="27">
        <v>5.5</v>
      </c>
      <c r="AJ13" s="27"/>
      <c r="AK13" s="27">
        <f t="shared" si="22"/>
        <v>3488.1225178345003</v>
      </c>
      <c r="AL13" s="16"/>
      <c r="AM13" s="16"/>
      <c r="AN13" s="16"/>
      <c r="AO13" s="16"/>
      <c r="AP13" s="16"/>
      <c r="AQ13" s="16"/>
      <c r="AR13" s="16"/>
      <c r="AS13" s="16"/>
      <c r="AT13" s="15">
        <v>27</v>
      </c>
      <c r="AU13" s="15">
        <v>27</v>
      </c>
      <c r="AV13" s="20">
        <v>649</v>
      </c>
      <c r="AW13" s="20"/>
      <c r="AX13" s="21">
        <v>112.59166666666665</v>
      </c>
      <c r="AY13" s="21"/>
      <c r="AZ13" s="21"/>
      <c r="BA13" s="21">
        <v>0.5</v>
      </c>
      <c r="BB13" s="21">
        <v>3</v>
      </c>
      <c r="BC13" s="21"/>
      <c r="BD13" s="21">
        <v>0</v>
      </c>
      <c r="BE13" s="21"/>
      <c r="BF13" s="21"/>
      <c r="BG13" s="18" t="str">
        <f t="shared" si="0"/>
        <v>0</v>
      </c>
      <c r="BH13" s="18" t="str">
        <f t="shared" si="1"/>
        <v>0</v>
      </c>
      <c r="BI13" s="21"/>
      <c r="BJ13" s="21"/>
      <c r="BK13" s="21"/>
      <c r="BL13" s="21"/>
      <c r="BM13" s="21"/>
      <c r="BN13" s="21"/>
      <c r="BO13" s="21"/>
      <c r="BP13" s="21"/>
      <c r="BQ13" s="19">
        <f t="shared" si="7"/>
        <v>1.5073282621750002</v>
      </c>
      <c r="BR13" s="21">
        <v>3</v>
      </c>
      <c r="BS13" s="21"/>
      <c r="BT13" s="19">
        <f t="shared" si="8"/>
        <v>769.59899492884165</v>
      </c>
      <c r="BU13" s="35">
        <f t="shared" si="9"/>
        <v>2718.5235229056589</v>
      </c>
      <c r="BV13" s="39">
        <f t="shared" si="10"/>
        <v>2376.2765868000001</v>
      </c>
      <c r="BW13" s="38"/>
      <c r="BX13" s="38"/>
      <c r="BY13" s="37" t="str">
        <f t="shared" si="11"/>
        <v>0</v>
      </c>
      <c r="BZ13" s="39">
        <f t="shared" si="12"/>
        <v>0</v>
      </c>
      <c r="CA13" s="39"/>
      <c r="CB13" s="39">
        <f t="shared" si="2"/>
        <v>0</v>
      </c>
      <c r="CC13" s="39"/>
      <c r="CD13" s="39"/>
      <c r="CE13" s="34">
        <f t="shared" si="3"/>
        <v>2376.2765868000001</v>
      </c>
      <c r="CF13" s="34">
        <f t="shared" si="13"/>
        <v>1188.1382934000001</v>
      </c>
      <c r="CG13" s="34">
        <f t="shared" si="14"/>
        <v>1188.1382934000001</v>
      </c>
      <c r="CH13" s="34" t="s">
        <v>170</v>
      </c>
      <c r="CI13" s="34">
        <f t="shared" si="4"/>
        <v>5094.8001097056585</v>
      </c>
      <c r="CJ13" s="43"/>
      <c r="CK13" s="133">
        <f t="shared" si="15"/>
        <v>0</v>
      </c>
      <c r="CL13" s="133">
        <f t="shared" si="16"/>
        <v>0</v>
      </c>
      <c r="CM13" s="44"/>
      <c r="CN13" s="44"/>
      <c r="CO13" s="40">
        <f t="shared" si="23"/>
        <v>5094.8001097056585</v>
      </c>
      <c r="CP13" s="1"/>
      <c r="CS13" s="59">
        <f t="shared" si="24"/>
        <v>5407.3801046344997</v>
      </c>
      <c r="CT13" s="59">
        <f t="shared" si="25"/>
        <v>2086.5673282621747</v>
      </c>
      <c r="CU13" s="59">
        <f t="shared" si="17"/>
        <v>3320.8127763723251</v>
      </c>
      <c r="CV13" s="59">
        <f t="shared" si="18"/>
        <v>3320</v>
      </c>
      <c r="CW13" s="136">
        <f t="shared" si="19"/>
        <v>113.25</v>
      </c>
      <c r="CY13" s="63">
        <f t="shared" si="20"/>
        <v>4981.5501097056585</v>
      </c>
      <c r="DA13" s="182">
        <f t="shared" si="21"/>
        <v>5708.7601046345007</v>
      </c>
    </row>
    <row r="14" spans="2:105" ht="23.25" x14ac:dyDescent="0.35">
      <c r="B14">
        <v>1759.8397000000002</v>
      </c>
      <c r="C14">
        <v>9</v>
      </c>
      <c r="D14" s="33" t="s">
        <v>77</v>
      </c>
      <c r="E14" s="28">
        <v>650.36</v>
      </c>
      <c r="F14" s="29"/>
      <c r="G14" s="27"/>
      <c r="H14" s="27"/>
      <c r="I14" s="27"/>
      <c r="J14" s="27"/>
      <c r="K14" s="129">
        <f>'مارس 2022'!K14*107%</f>
        <v>2014.8404725300004</v>
      </c>
      <c r="L14" s="27"/>
      <c r="M14" s="31"/>
      <c r="N14" s="27"/>
      <c r="O14" s="27"/>
      <c r="P14" s="22">
        <f t="shared" si="5"/>
        <v>302.22607087950007</v>
      </c>
      <c r="Q14" s="130">
        <f>'مارس 2022'!Q14*110%</f>
        <v>155.63900000000001</v>
      </c>
      <c r="R14" s="27"/>
      <c r="S14" s="30"/>
      <c r="T14" s="30"/>
      <c r="U14" s="30">
        <v>75.92</v>
      </c>
      <c r="V14" s="30">
        <v>84.75</v>
      </c>
      <c r="W14" s="27">
        <v>101.7</v>
      </c>
      <c r="X14" s="27">
        <v>46.11</v>
      </c>
      <c r="Y14" s="27">
        <v>82.235500000000002</v>
      </c>
      <c r="Z14" s="22">
        <f t="shared" si="6"/>
        <v>105.59038200000001</v>
      </c>
      <c r="AA14" s="22">
        <f>'مارس 2022'!K14*8%</f>
        <v>150.64227832000003</v>
      </c>
      <c r="AB14" s="27">
        <v>190</v>
      </c>
      <c r="AC14" s="30">
        <v>10</v>
      </c>
      <c r="AD14" s="27"/>
      <c r="AE14" s="27"/>
      <c r="AF14" s="22">
        <v>10</v>
      </c>
      <c r="AG14" s="27"/>
      <c r="AH14" s="27"/>
      <c r="AI14" s="27">
        <v>5.5</v>
      </c>
      <c r="AJ14" s="27"/>
      <c r="AK14" s="27">
        <f t="shared" si="22"/>
        <v>3335.1537037295002</v>
      </c>
      <c r="AL14" s="16"/>
      <c r="AM14" s="16"/>
      <c r="AN14" s="16"/>
      <c r="AO14" s="16"/>
      <c r="AP14" s="16"/>
      <c r="AQ14" s="16"/>
      <c r="AR14" s="16"/>
      <c r="AS14" s="16"/>
      <c r="AT14" s="15">
        <v>0</v>
      </c>
      <c r="AU14" s="15">
        <v>0</v>
      </c>
      <c r="AV14" s="20">
        <v>627</v>
      </c>
      <c r="AW14" s="20"/>
      <c r="AX14" s="21">
        <v>131.30799999999994</v>
      </c>
      <c r="AY14" s="21">
        <v>4.62</v>
      </c>
      <c r="AZ14" s="21"/>
      <c r="BA14" s="21">
        <v>0.5</v>
      </c>
      <c r="BB14" s="21">
        <v>3</v>
      </c>
      <c r="BC14" s="21"/>
      <c r="BD14" s="21">
        <v>0</v>
      </c>
      <c r="BE14" s="21"/>
      <c r="BF14" s="21"/>
      <c r="BG14" s="18">
        <f t="shared" si="0"/>
        <v>302.22607087950007</v>
      </c>
      <c r="BH14" s="18">
        <f t="shared" si="1"/>
        <v>155.63900000000001</v>
      </c>
      <c r="BI14" s="21"/>
      <c r="BJ14" s="21"/>
      <c r="BK14" s="21"/>
      <c r="BL14" s="21"/>
      <c r="BM14" s="21"/>
      <c r="BN14" s="21"/>
      <c r="BO14" s="21"/>
      <c r="BP14" s="21"/>
      <c r="BQ14" s="19">
        <f t="shared" si="7"/>
        <v>1.438644316425</v>
      </c>
      <c r="BR14" s="21">
        <v>3</v>
      </c>
      <c r="BS14" s="21"/>
      <c r="BT14" s="19">
        <f t="shared" si="8"/>
        <v>1228.7317151959253</v>
      </c>
      <c r="BU14" s="35">
        <f t="shared" si="9"/>
        <v>2106.4219885335751</v>
      </c>
      <c r="BV14" s="39">
        <f t="shared" si="10"/>
        <v>2259.6341748000004</v>
      </c>
      <c r="BW14" s="38"/>
      <c r="BX14" s="38"/>
      <c r="BY14" s="37" t="str">
        <f t="shared" si="11"/>
        <v>0</v>
      </c>
      <c r="BZ14" s="39">
        <f t="shared" si="12"/>
        <v>0</v>
      </c>
      <c r="CA14" s="39"/>
      <c r="CB14" s="39">
        <f t="shared" si="2"/>
        <v>0</v>
      </c>
      <c r="CC14" s="39"/>
      <c r="CD14" s="39"/>
      <c r="CE14" s="34">
        <f t="shared" si="3"/>
        <v>2259.6341748000004</v>
      </c>
      <c r="CF14" s="34">
        <f t="shared" si="13"/>
        <v>1129.8170874000002</v>
      </c>
      <c r="CG14" s="34">
        <f t="shared" si="14"/>
        <v>1129.8170874000002</v>
      </c>
      <c r="CH14" s="34" t="s">
        <v>170</v>
      </c>
      <c r="CI14" s="34">
        <f t="shared" si="4"/>
        <v>4366.0561633335756</v>
      </c>
      <c r="CJ14" s="43"/>
      <c r="CK14" s="133">
        <f t="shared" si="15"/>
        <v>0</v>
      </c>
      <c r="CL14" s="133">
        <f t="shared" si="16"/>
        <v>0</v>
      </c>
      <c r="CM14" s="44"/>
      <c r="CN14" s="44"/>
      <c r="CO14" s="40">
        <f t="shared" si="23"/>
        <v>4366.0561633335756</v>
      </c>
      <c r="CP14" s="1"/>
      <c r="CS14" s="59">
        <f t="shared" si="24"/>
        <v>5151.2788785295006</v>
      </c>
      <c r="CT14" s="59">
        <f t="shared" si="25"/>
        <v>2338.6447151959255</v>
      </c>
      <c r="CU14" s="59">
        <f t="shared" si="17"/>
        <v>2812.6341633335751</v>
      </c>
      <c r="CV14" s="59">
        <f t="shared" si="18"/>
        <v>2810</v>
      </c>
      <c r="CW14" s="136">
        <f t="shared" si="19"/>
        <v>62.25</v>
      </c>
      <c r="CY14" s="63">
        <f t="shared" si="20"/>
        <v>4303.8061633335756</v>
      </c>
      <c r="DA14" s="182">
        <f t="shared" si="21"/>
        <v>5439.1488785295005</v>
      </c>
    </row>
    <row r="15" spans="2:105" ht="23.25" x14ac:dyDescent="0.35">
      <c r="B15">
        <v>1647.7679000000001</v>
      </c>
      <c r="C15">
        <v>10</v>
      </c>
      <c r="D15" s="33" t="s">
        <v>93</v>
      </c>
      <c r="E15" s="28">
        <v>648.22</v>
      </c>
      <c r="F15" s="29"/>
      <c r="G15" s="27"/>
      <c r="H15" s="27"/>
      <c r="I15" s="27"/>
      <c r="J15" s="27"/>
      <c r="K15" s="129">
        <f>'مارس 2022'!K15*107%</f>
        <v>1886.5294687100002</v>
      </c>
      <c r="L15" s="27"/>
      <c r="M15" s="31"/>
      <c r="N15" s="27"/>
      <c r="O15" s="27"/>
      <c r="P15" s="22">
        <f t="shared" si="5"/>
        <v>282.9794203065</v>
      </c>
      <c r="Q15" s="130">
        <f>'مارس 2022'!Q15*110%</f>
        <v>155.63900000000001</v>
      </c>
      <c r="R15" s="27"/>
      <c r="S15" s="30"/>
      <c r="T15" s="30"/>
      <c r="U15" s="30">
        <v>76.45</v>
      </c>
      <c r="V15" s="30">
        <v>85.35</v>
      </c>
      <c r="W15" s="27">
        <v>101.93</v>
      </c>
      <c r="X15" s="27">
        <v>43.17</v>
      </c>
      <c r="Y15" s="27">
        <v>76.998500000000007</v>
      </c>
      <c r="Z15" s="22">
        <f t="shared" si="6"/>
        <v>98.866073999999998</v>
      </c>
      <c r="AA15" s="22">
        <f>'مارس 2022'!K15*8%</f>
        <v>141.04893224000003</v>
      </c>
      <c r="AB15" s="27">
        <v>200</v>
      </c>
      <c r="AC15" s="30">
        <v>10</v>
      </c>
      <c r="AD15" s="27"/>
      <c r="AE15" s="27"/>
      <c r="AF15" s="22">
        <v>10</v>
      </c>
      <c r="AG15" s="27"/>
      <c r="AH15" s="27"/>
      <c r="AI15" s="27">
        <v>5.5</v>
      </c>
      <c r="AJ15" s="27"/>
      <c r="AK15" s="27">
        <f t="shared" si="22"/>
        <v>3174.4613952565001</v>
      </c>
      <c r="AL15" s="16"/>
      <c r="AM15" s="16"/>
      <c r="AN15" s="16"/>
      <c r="AO15" s="16"/>
      <c r="AP15" s="16"/>
      <c r="AQ15" s="16"/>
      <c r="AR15" s="16"/>
      <c r="AS15" s="16"/>
      <c r="AT15" s="15">
        <v>17</v>
      </c>
      <c r="AU15" s="15">
        <v>17</v>
      </c>
      <c r="AV15" s="20">
        <v>583</v>
      </c>
      <c r="AW15" s="20"/>
      <c r="AX15" s="21">
        <v>111.33333333333333</v>
      </c>
      <c r="AY15" s="21"/>
      <c r="AZ15" s="21"/>
      <c r="BA15" s="21">
        <v>0.5</v>
      </c>
      <c r="BB15" s="21">
        <v>3</v>
      </c>
      <c r="BC15" s="21"/>
      <c r="BD15" s="21">
        <v>0</v>
      </c>
      <c r="BE15" s="21"/>
      <c r="BF15" s="21"/>
      <c r="BG15" s="18">
        <f t="shared" si="0"/>
        <v>15.721078905916666</v>
      </c>
      <c r="BH15" s="18">
        <f t="shared" si="1"/>
        <v>8.6466111111111115</v>
      </c>
      <c r="BI15" s="21"/>
      <c r="BJ15" s="21"/>
      <c r="BK15" s="21"/>
      <c r="BL15" s="21"/>
      <c r="BM15" s="21"/>
      <c r="BN15" s="21"/>
      <c r="BO15" s="21"/>
      <c r="BP15" s="21"/>
      <c r="BQ15" s="19">
        <f t="shared" si="7"/>
        <v>1.3679214874750001</v>
      </c>
      <c r="BR15" s="21">
        <v>3</v>
      </c>
      <c r="BS15" s="21"/>
      <c r="BT15" s="19">
        <f t="shared" si="8"/>
        <v>726.56894483783617</v>
      </c>
      <c r="BU15" s="35">
        <f t="shared" si="9"/>
        <v>2447.8924504186639</v>
      </c>
      <c r="BV15" s="39">
        <f t="shared" si="10"/>
        <v>2115.7339836000001</v>
      </c>
      <c r="BW15" s="38"/>
      <c r="BX15" s="38"/>
      <c r="BY15" s="37" t="str">
        <f t="shared" si="11"/>
        <v>0</v>
      </c>
      <c r="BZ15" s="39">
        <f t="shared" si="12"/>
        <v>0</v>
      </c>
      <c r="CA15" s="39"/>
      <c r="CB15" s="39">
        <f t="shared" si="2"/>
        <v>0</v>
      </c>
      <c r="CC15" s="39"/>
      <c r="CD15" s="39"/>
      <c r="CE15" s="34">
        <f t="shared" si="3"/>
        <v>2115.7339836000001</v>
      </c>
      <c r="CF15" s="34">
        <f t="shared" si="13"/>
        <v>1057.8669918000001</v>
      </c>
      <c r="CG15" s="34">
        <f t="shared" si="14"/>
        <v>1057.8669918000001</v>
      </c>
      <c r="CH15" s="34" t="s">
        <v>170</v>
      </c>
      <c r="CI15" s="34">
        <f t="shared" si="4"/>
        <v>4563.6264340186644</v>
      </c>
      <c r="CJ15" s="43"/>
      <c r="CK15" s="133">
        <f t="shared" si="15"/>
        <v>0</v>
      </c>
      <c r="CL15" s="133">
        <f t="shared" si="16"/>
        <v>0</v>
      </c>
      <c r="CM15" s="44"/>
      <c r="CN15" s="44"/>
      <c r="CO15" s="40">
        <f t="shared" si="23"/>
        <v>4563.6264340186644</v>
      </c>
      <c r="CP15" s="1"/>
      <c r="CS15" s="59">
        <f t="shared" si="24"/>
        <v>4845.3263788565</v>
      </c>
      <c r="CT15" s="59">
        <f t="shared" si="25"/>
        <v>2001.3090003933917</v>
      </c>
      <c r="CU15" s="59">
        <f t="shared" si="17"/>
        <v>2844.0173784631083</v>
      </c>
      <c r="CV15" s="59">
        <f t="shared" si="18"/>
        <v>2840</v>
      </c>
      <c r="CW15" s="136">
        <f t="shared" si="19"/>
        <v>65.25</v>
      </c>
      <c r="CY15" s="63">
        <f t="shared" si="20"/>
        <v>4498.3764340186644</v>
      </c>
      <c r="DA15" s="182">
        <f t="shared" si="21"/>
        <v>5134.5563788564996</v>
      </c>
    </row>
    <row r="16" spans="2:105" ht="23.25" x14ac:dyDescent="0.35">
      <c r="B16">
        <v>675.23419999999999</v>
      </c>
      <c r="C16">
        <v>12</v>
      </c>
      <c r="D16" s="33" t="s">
        <v>94</v>
      </c>
      <c r="E16" s="28">
        <v>368.01</v>
      </c>
      <c r="F16" s="29"/>
      <c r="G16" s="27"/>
      <c r="H16" s="27"/>
      <c r="I16" s="27"/>
      <c r="J16" s="27"/>
      <c r="K16" s="129">
        <f>'مارس 2022'!K16*107%</f>
        <v>773.07563558000004</v>
      </c>
      <c r="L16" s="27"/>
      <c r="M16" s="31"/>
      <c r="N16" s="27"/>
      <c r="O16" s="27"/>
      <c r="P16" s="22">
        <f t="shared" si="5"/>
        <v>115.961345337</v>
      </c>
      <c r="Q16" s="130">
        <f>'مارس 2022'!Q16*110%</f>
        <v>155.63900000000001</v>
      </c>
      <c r="R16" s="27"/>
      <c r="S16" s="30"/>
      <c r="T16" s="30"/>
      <c r="U16" s="30">
        <v>29.87</v>
      </c>
      <c r="V16" s="30">
        <v>33.520000000000003</v>
      </c>
      <c r="W16" s="27">
        <v>65</v>
      </c>
      <c r="X16" s="27">
        <v>33.74</v>
      </c>
      <c r="Y16" s="27">
        <v>31.552999999999997</v>
      </c>
      <c r="Z16" s="22">
        <f t="shared" si="6"/>
        <v>40.514052</v>
      </c>
      <c r="AA16" s="22">
        <f>'مارس 2022'!K16*8%</f>
        <v>57.80004752</v>
      </c>
      <c r="AB16" s="27">
        <v>200</v>
      </c>
      <c r="AC16" s="30">
        <v>10</v>
      </c>
      <c r="AD16" s="27"/>
      <c r="AE16" s="27"/>
      <c r="AF16" s="22">
        <v>10</v>
      </c>
      <c r="AG16" s="27"/>
      <c r="AH16" s="27"/>
      <c r="AI16" s="27">
        <v>5.5</v>
      </c>
      <c r="AJ16" s="27"/>
      <c r="AK16" s="27">
        <f t="shared" si="22"/>
        <v>1562.1730804369997</v>
      </c>
      <c r="AL16" s="16"/>
      <c r="AM16" s="16"/>
      <c r="AN16" s="16"/>
      <c r="AO16" s="16"/>
      <c r="AP16" s="16"/>
      <c r="AQ16" s="16"/>
      <c r="AR16" s="16"/>
      <c r="AS16" s="16"/>
      <c r="AT16" s="15">
        <v>21</v>
      </c>
      <c r="AU16" s="15">
        <v>21</v>
      </c>
      <c r="AV16" s="20">
        <v>253</v>
      </c>
      <c r="AW16" s="20"/>
      <c r="AX16" s="21">
        <v>0</v>
      </c>
      <c r="AY16" s="21"/>
      <c r="AZ16" s="21"/>
      <c r="BA16" s="21">
        <v>0.5</v>
      </c>
      <c r="BB16" s="21">
        <v>3</v>
      </c>
      <c r="BC16" s="21"/>
      <c r="BD16" s="21">
        <v>0</v>
      </c>
      <c r="BE16" s="21"/>
      <c r="BF16" s="21"/>
      <c r="BG16" s="18" t="str">
        <f t="shared" si="0"/>
        <v>0</v>
      </c>
      <c r="BH16" s="18" t="str">
        <f t="shared" si="1"/>
        <v>0</v>
      </c>
      <c r="BI16" s="21"/>
      <c r="BJ16" s="21"/>
      <c r="BK16" s="21"/>
      <c r="BL16" s="21"/>
      <c r="BM16" s="21"/>
      <c r="BN16" s="21"/>
      <c r="BO16" s="21"/>
      <c r="BP16" s="21"/>
      <c r="BQ16" s="19">
        <f t="shared" si="7"/>
        <v>0.6452863675499998</v>
      </c>
      <c r="BR16" s="21">
        <v>3</v>
      </c>
      <c r="BS16" s="21"/>
      <c r="BT16" s="19">
        <f t="shared" si="8"/>
        <v>260.14528636755</v>
      </c>
      <c r="BU16" s="35">
        <f t="shared" si="9"/>
        <v>1302.0277940694498</v>
      </c>
      <c r="BV16" s="39">
        <f t="shared" si="10"/>
        <v>867.00071279999997</v>
      </c>
      <c r="BW16" s="38"/>
      <c r="BX16" s="38"/>
      <c r="BY16" s="37" t="str">
        <f t="shared" si="11"/>
        <v>0</v>
      </c>
      <c r="BZ16" s="39">
        <f t="shared" si="12"/>
        <v>0</v>
      </c>
      <c r="CA16" s="39"/>
      <c r="CB16" s="39">
        <f t="shared" si="2"/>
        <v>0</v>
      </c>
      <c r="CC16" s="39"/>
      <c r="CD16" s="39"/>
      <c r="CE16" s="34">
        <f t="shared" si="3"/>
        <v>867.00071279999997</v>
      </c>
      <c r="CF16" s="34">
        <f t="shared" si="13"/>
        <v>433.50035639999999</v>
      </c>
      <c r="CG16" s="34">
        <f t="shared" si="14"/>
        <v>433.50035639999999</v>
      </c>
      <c r="CH16" s="34" t="s">
        <v>170</v>
      </c>
      <c r="CI16" s="34">
        <f t="shared" si="4"/>
        <v>2169.0285068694498</v>
      </c>
      <c r="CJ16" s="43"/>
      <c r="CK16" s="133">
        <f t="shared" si="15"/>
        <v>0</v>
      </c>
      <c r="CL16" s="133">
        <f t="shared" si="16"/>
        <v>0</v>
      </c>
      <c r="CM16" s="44"/>
      <c r="CN16" s="44"/>
      <c r="CO16" s="40">
        <f t="shared" si="23"/>
        <v>2169.0285068694498</v>
      </c>
      <c r="CP16" s="1"/>
      <c r="CS16" s="59">
        <f t="shared" si="24"/>
        <v>2119.6447932370002</v>
      </c>
      <c r="CT16" s="59">
        <f t="shared" si="25"/>
        <v>1374.6552863675499</v>
      </c>
      <c r="CU16" s="59">
        <f t="shared" si="17"/>
        <v>744.98950686945022</v>
      </c>
      <c r="CV16" s="59">
        <f t="shared" si="18"/>
        <v>740</v>
      </c>
      <c r="CW16" s="136">
        <f t="shared" si="19"/>
        <v>0</v>
      </c>
      <c r="CY16" s="63">
        <f t="shared" si="20"/>
        <v>2169.0285068694498</v>
      </c>
      <c r="DA16" s="182">
        <f t="shared" si="21"/>
        <v>2273.5347932369996</v>
      </c>
    </row>
    <row r="17" spans="2:105" ht="23.25" x14ac:dyDescent="0.35">
      <c r="B17">
        <v>1611.9978000000001</v>
      </c>
      <c r="C17">
        <v>13</v>
      </c>
      <c r="D17" s="33" t="s">
        <v>95</v>
      </c>
      <c r="E17" s="28">
        <v>619.04999999999995</v>
      </c>
      <c r="F17" s="29"/>
      <c r="G17" s="27"/>
      <c r="H17" s="27"/>
      <c r="I17" s="27"/>
      <c r="J17" s="27"/>
      <c r="K17" s="129">
        <f>'مارس 2022'!K17*107%</f>
        <v>1845.5762812200003</v>
      </c>
      <c r="L17" s="27"/>
      <c r="M17" s="31"/>
      <c r="N17" s="27"/>
      <c r="O17" s="27"/>
      <c r="P17" s="22">
        <f t="shared" si="5"/>
        <v>276.83644218300003</v>
      </c>
      <c r="Q17" s="130">
        <f>'مارس 2022'!Q17*110%</f>
        <v>155.63900000000001</v>
      </c>
      <c r="R17" s="27"/>
      <c r="S17" s="30"/>
      <c r="T17" s="30"/>
      <c r="U17" s="30">
        <v>74.8</v>
      </c>
      <c r="V17" s="30">
        <v>83.51</v>
      </c>
      <c r="W17" s="27">
        <v>99.71</v>
      </c>
      <c r="X17" s="27">
        <v>42.23</v>
      </c>
      <c r="Y17" s="27">
        <v>75.326999999999998</v>
      </c>
      <c r="Z17" s="22">
        <f t="shared" si="6"/>
        <v>96.719868000000005</v>
      </c>
      <c r="AA17" s="22">
        <f>'مارس 2022'!K17*8%</f>
        <v>137.98701168000002</v>
      </c>
      <c r="AB17" s="27">
        <v>200</v>
      </c>
      <c r="AC17" s="30">
        <v>10</v>
      </c>
      <c r="AD17" s="27"/>
      <c r="AE17" s="27"/>
      <c r="AF17" s="22">
        <v>10</v>
      </c>
      <c r="AG17" s="27"/>
      <c r="AH17" s="27"/>
      <c r="AI17" s="27">
        <v>5.5</v>
      </c>
      <c r="AJ17" s="27"/>
      <c r="AK17" s="27">
        <f t="shared" si="22"/>
        <v>3113.8356030830009</v>
      </c>
      <c r="AL17" s="16"/>
      <c r="AM17" s="16"/>
      <c r="AN17" s="16"/>
      <c r="AO17" s="16"/>
      <c r="AP17" s="16"/>
      <c r="AQ17" s="16"/>
      <c r="AR17" s="16"/>
      <c r="AS17" s="16"/>
      <c r="AT17" s="15">
        <v>27</v>
      </c>
      <c r="AU17" s="15">
        <v>27</v>
      </c>
      <c r="AV17" s="20">
        <v>572</v>
      </c>
      <c r="AW17" s="20"/>
      <c r="AX17" s="21">
        <v>111.66666666666667</v>
      </c>
      <c r="AY17" s="21"/>
      <c r="AZ17" s="21"/>
      <c r="BA17" s="21">
        <v>0.5</v>
      </c>
      <c r="BB17" s="21">
        <v>3</v>
      </c>
      <c r="BC17" s="21"/>
      <c r="BD17" s="21">
        <v>0</v>
      </c>
      <c r="BE17" s="21"/>
      <c r="BF17" s="21"/>
      <c r="BG17" s="18" t="str">
        <f t="shared" si="0"/>
        <v>0</v>
      </c>
      <c r="BH17" s="18" t="str">
        <f t="shared" si="1"/>
        <v>0</v>
      </c>
      <c r="BI17" s="21"/>
      <c r="BJ17" s="21"/>
      <c r="BK17" s="21"/>
      <c r="BL17" s="21"/>
      <c r="BM17" s="21"/>
      <c r="BN17" s="21"/>
      <c r="BO17" s="21"/>
      <c r="BP17" s="21"/>
      <c r="BQ17" s="19">
        <f t="shared" si="7"/>
        <v>1.3406800804500003</v>
      </c>
      <c r="BR17" s="21">
        <v>3</v>
      </c>
      <c r="BS17" s="21"/>
      <c r="BT17" s="19">
        <f t="shared" si="8"/>
        <v>691.50734674711669</v>
      </c>
      <c r="BU17" s="35">
        <f t="shared" si="9"/>
        <v>2422.3282563358844</v>
      </c>
      <c r="BV17" s="39">
        <f t="shared" si="10"/>
        <v>2069.8051752000001</v>
      </c>
      <c r="BW17" s="38"/>
      <c r="BX17" s="38"/>
      <c r="BY17" s="37" t="str">
        <f t="shared" si="11"/>
        <v>0</v>
      </c>
      <c r="BZ17" s="39">
        <f t="shared" si="12"/>
        <v>0</v>
      </c>
      <c r="CA17" s="39"/>
      <c r="CB17" s="39">
        <f t="shared" si="2"/>
        <v>0</v>
      </c>
      <c r="CC17" s="39"/>
      <c r="CD17" s="39"/>
      <c r="CE17" s="34">
        <f t="shared" si="3"/>
        <v>2069.8051752000001</v>
      </c>
      <c r="CF17" s="34">
        <f t="shared" si="13"/>
        <v>1034.9025876000001</v>
      </c>
      <c r="CG17" s="34">
        <f t="shared" si="14"/>
        <v>1034.9025876000001</v>
      </c>
      <c r="CH17" s="34" t="s">
        <v>170</v>
      </c>
      <c r="CI17" s="34">
        <f t="shared" si="4"/>
        <v>4492.1334315358845</v>
      </c>
      <c r="CJ17" s="43"/>
      <c r="CK17" s="133">
        <f t="shared" si="15"/>
        <v>0</v>
      </c>
      <c r="CL17" s="133">
        <f t="shared" si="16"/>
        <v>0</v>
      </c>
      <c r="CM17" s="44"/>
      <c r="CN17" s="44"/>
      <c r="CO17" s="40">
        <f t="shared" si="23"/>
        <v>4492.1334315358845</v>
      </c>
      <c r="CP17" s="1"/>
      <c r="CS17" s="59">
        <f t="shared" si="24"/>
        <v>4744.4817782830005</v>
      </c>
      <c r="CT17" s="59">
        <f t="shared" si="25"/>
        <v>1945.39068008045</v>
      </c>
      <c r="CU17" s="59">
        <f t="shared" si="17"/>
        <v>2799.0910982025507</v>
      </c>
      <c r="CV17" s="59">
        <f t="shared" si="18"/>
        <v>2790</v>
      </c>
      <c r="CW17" s="136">
        <f t="shared" si="19"/>
        <v>60.25</v>
      </c>
      <c r="CY17" s="63">
        <f t="shared" si="20"/>
        <v>4431.8834315358845</v>
      </c>
      <c r="DA17" s="182">
        <f t="shared" si="21"/>
        <v>5028.0017782830009</v>
      </c>
    </row>
    <row r="18" spans="2:105" ht="23.25" x14ac:dyDescent="0.35">
      <c r="B18">
        <v>2198.0903000000003</v>
      </c>
      <c r="C18">
        <v>14</v>
      </c>
      <c r="D18" s="33" t="s">
        <v>96</v>
      </c>
      <c r="E18" s="28">
        <v>826.2</v>
      </c>
      <c r="F18" s="29"/>
      <c r="G18" s="27"/>
      <c r="H18" s="27"/>
      <c r="I18" s="27"/>
      <c r="J18" s="27"/>
      <c r="K18" s="129">
        <f>'مارس 2022'!K18*107%</f>
        <v>2516.5935844700002</v>
      </c>
      <c r="L18" s="27"/>
      <c r="M18" s="31"/>
      <c r="N18" s="27"/>
      <c r="O18" s="27"/>
      <c r="P18" s="22">
        <f t="shared" si="5"/>
        <v>377.48903767050001</v>
      </c>
      <c r="Q18" s="130">
        <f>'مارس 2022'!Q18*110%</f>
        <v>155.63900000000001</v>
      </c>
      <c r="R18" s="27"/>
      <c r="S18" s="30"/>
      <c r="T18" s="30"/>
      <c r="U18" s="30">
        <v>95.19</v>
      </c>
      <c r="V18" s="30">
        <v>106.34</v>
      </c>
      <c r="W18" s="27">
        <v>120</v>
      </c>
      <c r="X18" s="27">
        <v>57.59</v>
      </c>
      <c r="Y18" s="27">
        <v>102.7145</v>
      </c>
      <c r="Z18" s="22">
        <f t="shared" si="6"/>
        <v>131.88541800000002</v>
      </c>
      <c r="AA18" s="22">
        <f>'مارس 2022'!K18*8%</f>
        <v>188.15652968000003</v>
      </c>
      <c r="AB18" s="27">
        <v>190</v>
      </c>
      <c r="AC18" s="30">
        <v>10</v>
      </c>
      <c r="AD18" s="27"/>
      <c r="AE18" s="27"/>
      <c r="AF18" s="22">
        <v>10</v>
      </c>
      <c r="AG18" s="27"/>
      <c r="AH18" s="27"/>
      <c r="AI18" s="27"/>
      <c r="AJ18" s="27"/>
      <c r="AK18" s="27">
        <f t="shared" si="22"/>
        <v>4061.5980698205008</v>
      </c>
      <c r="AL18" s="16"/>
      <c r="AM18" s="16"/>
      <c r="AN18" s="16"/>
      <c r="AO18" s="16"/>
      <c r="AP18" s="16"/>
      <c r="AQ18" s="16"/>
      <c r="AR18" s="16"/>
      <c r="AS18" s="16"/>
      <c r="AT18" s="15">
        <v>15</v>
      </c>
      <c r="AU18" s="15">
        <v>15</v>
      </c>
      <c r="AV18" s="20">
        <v>770</v>
      </c>
      <c r="AW18" s="20"/>
      <c r="AX18" s="21">
        <v>188.90933333333339</v>
      </c>
      <c r="AY18" s="21"/>
      <c r="AZ18" s="21"/>
      <c r="BA18" s="21">
        <v>0.5</v>
      </c>
      <c r="BB18" s="21">
        <v>3</v>
      </c>
      <c r="BC18" s="21"/>
      <c r="BD18" s="21">
        <v>0</v>
      </c>
      <c r="BE18" s="21"/>
      <c r="BF18" s="21"/>
      <c r="BG18" s="18">
        <f t="shared" si="0"/>
        <v>62.914839611750004</v>
      </c>
      <c r="BH18" s="18">
        <f t="shared" si="1"/>
        <v>25.939833333333333</v>
      </c>
      <c r="BI18" s="21"/>
      <c r="BJ18" s="21"/>
      <c r="BK18" s="21"/>
      <c r="BL18" s="21"/>
      <c r="BM18" s="21"/>
      <c r="BN18" s="21"/>
      <c r="BO18" s="21"/>
      <c r="BP18" s="21"/>
      <c r="BQ18" s="19">
        <f t="shared" si="7"/>
        <v>1.7642350160750004</v>
      </c>
      <c r="BR18" s="21">
        <v>5</v>
      </c>
      <c r="BS18" s="21"/>
      <c r="BT18" s="19">
        <f t="shared" si="8"/>
        <v>1058.0282412944916</v>
      </c>
      <c r="BU18" s="35">
        <f t="shared" si="9"/>
        <v>3003.5698285260091</v>
      </c>
      <c r="BV18" s="39">
        <f t="shared" si="10"/>
        <v>2822.3479452000001</v>
      </c>
      <c r="BW18" s="38"/>
      <c r="BX18" s="38"/>
      <c r="BY18" s="37" t="str">
        <f t="shared" si="11"/>
        <v>0</v>
      </c>
      <c r="BZ18" s="39">
        <f t="shared" si="12"/>
        <v>0</v>
      </c>
      <c r="CA18" s="39"/>
      <c r="CB18" s="39">
        <f t="shared" si="2"/>
        <v>0</v>
      </c>
      <c r="CC18" s="39"/>
      <c r="CD18" s="39"/>
      <c r="CE18" s="34">
        <f t="shared" si="3"/>
        <v>2822.3479452000001</v>
      </c>
      <c r="CF18" s="34">
        <f t="shared" si="13"/>
        <v>1411.1739726000001</v>
      </c>
      <c r="CG18" s="34">
        <f t="shared" si="14"/>
        <v>1411.1739726000001</v>
      </c>
      <c r="CH18" s="34" t="s">
        <v>170</v>
      </c>
      <c r="CI18" s="34">
        <f t="shared" si="4"/>
        <v>5825.9177737260088</v>
      </c>
      <c r="CJ18" s="43"/>
      <c r="CK18" s="133">
        <f t="shared" si="15"/>
        <v>0</v>
      </c>
      <c r="CL18" s="133">
        <f t="shared" si="16"/>
        <v>0</v>
      </c>
      <c r="CM18" s="44"/>
      <c r="CN18" s="44"/>
      <c r="CO18" s="40">
        <f t="shared" si="23"/>
        <v>5825.9177737260088</v>
      </c>
      <c r="CP18" s="1"/>
      <c r="CS18" s="59">
        <f t="shared" si="24"/>
        <v>6386.7770150205006</v>
      </c>
      <c r="CT18" s="59">
        <f t="shared" si="25"/>
        <v>2415.879074627825</v>
      </c>
      <c r="CU18" s="59">
        <f t="shared" si="17"/>
        <v>3970.8979403926755</v>
      </c>
      <c r="CV18" s="59">
        <f t="shared" si="18"/>
        <v>3970</v>
      </c>
      <c r="CW18" s="136">
        <f t="shared" si="19"/>
        <v>189.25</v>
      </c>
      <c r="CY18" s="63">
        <f t="shared" si="20"/>
        <v>5636.6677737260088</v>
      </c>
      <c r="DA18" s="182">
        <f t="shared" si="21"/>
        <v>6728.3070150205003</v>
      </c>
    </row>
    <row r="19" spans="2:105" ht="23.25" x14ac:dyDescent="0.35">
      <c r="B19">
        <v>1524.3219999999999</v>
      </c>
      <c r="C19">
        <v>15</v>
      </c>
      <c r="D19" s="33" t="s">
        <v>97</v>
      </c>
      <c r="E19" s="28">
        <v>587.46</v>
      </c>
      <c r="F19" s="29"/>
      <c r="G19" s="27"/>
      <c r="H19" s="27"/>
      <c r="I19" s="27"/>
      <c r="J19" s="27"/>
      <c r="K19" s="129">
        <f>'مارس 2022'!K19*107%</f>
        <v>1745.1962578</v>
      </c>
      <c r="L19" s="27"/>
      <c r="M19" s="31"/>
      <c r="N19" s="27"/>
      <c r="O19" s="27"/>
      <c r="P19" s="22">
        <f t="shared" si="5"/>
        <v>261.77943866999999</v>
      </c>
      <c r="Q19" s="130">
        <f>'مارس 2022'!Q19*110%</f>
        <v>155.63900000000001</v>
      </c>
      <c r="R19" s="27"/>
      <c r="S19" s="30"/>
      <c r="T19" s="30"/>
      <c r="U19" s="30">
        <v>70.760000000000005</v>
      </c>
      <c r="V19" s="30">
        <v>78.989999999999995</v>
      </c>
      <c r="W19" s="27">
        <v>94.28</v>
      </c>
      <c r="X19" s="27">
        <v>39.94</v>
      </c>
      <c r="Y19" s="27">
        <v>71.23</v>
      </c>
      <c r="Z19" s="22">
        <f t="shared" si="6"/>
        <v>91.459319999999991</v>
      </c>
      <c r="AA19" s="22">
        <f>'مارس 2022'!K19*8%</f>
        <v>130.4819632</v>
      </c>
      <c r="AB19" s="27">
        <v>200</v>
      </c>
      <c r="AC19" s="30">
        <v>10</v>
      </c>
      <c r="AD19" s="27"/>
      <c r="AE19" s="27"/>
      <c r="AF19" s="22">
        <v>10</v>
      </c>
      <c r="AG19" s="27"/>
      <c r="AH19" s="27"/>
      <c r="AI19" s="27"/>
      <c r="AJ19" s="27"/>
      <c r="AK19" s="27">
        <f t="shared" si="22"/>
        <v>2959.7559796700002</v>
      </c>
      <c r="AL19" s="16"/>
      <c r="AM19" s="16"/>
      <c r="AN19" s="16"/>
      <c r="AO19" s="16"/>
      <c r="AP19" s="16"/>
      <c r="AQ19" s="16"/>
      <c r="AR19" s="16"/>
      <c r="AS19" s="16"/>
      <c r="AT19" s="15">
        <v>19</v>
      </c>
      <c r="AU19" s="15">
        <v>19</v>
      </c>
      <c r="AV19" s="20">
        <v>550</v>
      </c>
      <c r="AW19" s="20"/>
      <c r="AX19" s="21">
        <v>73.333333333333329</v>
      </c>
      <c r="AY19" s="21"/>
      <c r="AZ19" s="21">
        <v>3.04</v>
      </c>
      <c r="BA19" s="21">
        <v>0.5</v>
      </c>
      <c r="BB19" s="21">
        <v>3</v>
      </c>
      <c r="BC19" s="21"/>
      <c r="BD19" s="21">
        <v>0</v>
      </c>
      <c r="BE19" s="21"/>
      <c r="BF19" s="21"/>
      <c r="BG19" s="18" t="str">
        <f t="shared" si="0"/>
        <v>0</v>
      </c>
      <c r="BH19" s="18" t="str">
        <f t="shared" si="1"/>
        <v>0</v>
      </c>
      <c r="BI19" s="21"/>
      <c r="BJ19" s="21"/>
      <c r="BK19" s="21"/>
      <c r="BL19" s="21"/>
      <c r="BM19" s="21"/>
      <c r="BN19" s="21"/>
      <c r="BO19" s="21"/>
      <c r="BP19" s="21"/>
      <c r="BQ19" s="19">
        <f t="shared" si="7"/>
        <v>1.2711687705000001</v>
      </c>
      <c r="BR19" s="21">
        <v>3</v>
      </c>
      <c r="BS19" s="21"/>
      <c r="BT19" s="19">
        <f t="shared" si="8"/>
        <v>634.14450210383336</v>
      </c>
      <c r="BU19" s="35">
        <f t="shared" si="9"/>
        <v>2325.6114775661667</v>
      </c>
      <c r="BV19" s="39">
        <f t="shared" si="10"/>
        <v>1957.2294479999998</v>
      </c>
      <c r="BW19" s="38"/>
      <c r="BX19" s="38"/>
      <c r="BY19" s="37" t="str">
        <f t="shared" si="11"/>
        <v>0</v>
      </c>
      <c r="BZ19" s="39">
        <f t="shared" si="12"/>
        <v>0</v>
      </c>
      <c r="CA19" s="39"/>
      <c r="CB19" s="39">
        <f t="shared" si="2"/>
        <v>0</v>
      </c>
      <c r="CC19" s="39"/>
      <c r="CD19" s="39"/>
      <c r="CE19" s="34">
        <f t="shared" si="3"/>
        <v>1957.2294479999998</v>
      </c>
      <c r="CF19" s="34">
        <f t="shared" si="13"/>
        <v>978.61472399999991</v>
      </c>
      <c r="CG19" s="34">
        <f t="shared" si="14"/>
        <v>978.61472399999991</v>
      </c>
      <c r="CH19" s="34" t="s">
        <v>170</v>
      </c>
      <c r="CI19" s="34">
        <f t="shared" si="4"/>
        <v>4282.8409255661663</v>
      </c>
      <c r="CJ19" s="43"/>
      <c r="CK19" s="133">
        <f t="shared" si="15"/>
        <v>0</v>
      </c>
      <c r="CL19" s="133">
        <f t="shared" si="16"/>
        <v>0</v>
      </c>
      <c r="CM19" s="44"/>
      <c r="CN19" s="44"/>
      <c r="CO19" s="40">
        <f t="shared" si="23"/>
        <v>4282.8409255661663</v>
      </c>
      <c r="CP19" s="1"/>
      <c r="CS19" s="59">
        <f t="shared" si="24"/>
        <v>4497.3164276699999</v>
      </c>
      <c r="CT19" s="59">
        <f t="shared" si="25"/>
        <v>1894.7711687705</v>
      </c>
      <c r="CU19" s="59">
        <f t="shared" si="17"/>
        <v>2602.5452588994999</v>
      </c>
      <c r="CV19" s="59">
        <f t="shared" si="18"/>
        <v>2600</v>
      </c>
      <c r="CW19" s="136">
        <f t="shared" si="19"/>
        <v>41.25</v>
      </c>
      <c r="CY19" s="63">
        <f t="shared" si="20"/>
        <v>4241.5909255661663</v>
      </c>
      <c r="DA19" s="182">
        <f t="shared" si="21"/>
        <v>4761.3464276699997</v>
      </c>
    </row>
    <row r="20" spans="2:105" ht="23.25" x14ac:dyDescent="0.35">
      <c r="B20">
        <v>1703.6112000000003</v>
      </c>
      <c r="C20">
        <v>16</v>
      </c>
      <c r="D20" s="33" t="s">
        <v>98</v>
      </c>
      <c r="E20" s="28">
        <v>647.91999999999996</v>
      </c>
      <c r="F20" s="29"/>
      <c r="G20" s="27"/>
      <c r="H20" s="27"/>
      <c r="I20" s="27"/>
      <c r="J20" s="27"/>
      <c r="K20" s="129">
        <f>'مارس 2022'!K20*107%</f>
        <v>1950.4644628800004</v>
      </c>
      <c r="L20" s="27"/>
      <c r="M20" s="31"/>
      <c r="N20" s="27"/>
      <c r="O20" s="27"/>
      <c r="P20" s="22">
        <f t="shared" si="5"/>
        <v>292.56966943200007</v>
      </c>
      <c r="Q20" s="130">
        <f>'مارس 2022'!Q20*110%</f>
        <v>155.63900000000001</v>
      </c>
      <c r="R20" s="27"/>
      <c r="S20" s="30"/>
      <c r="T20" s="30"/>
      <c r="U20" s="30">
        <v>73.27</v>
      </c>
      <c r="V20" s="30">
        <v>82.02</v>
      </c>
      <c r="W20" s="27">
        <v>98.55</v>
      </c>
      <c r="X20" s="27">
        <v>44.64</v>
      </c>
      <c r="Y20" s="27">
        <v>79.608000000000004</v>
      </c>
      <c r="Z20" s="22">
        <f t="shared" si="6"/>
        <v>102.21667200000002</v>
      </c>
      <c r="AA20" s="22">
        <f>'مارس 2022'!K20*8%</f>
        <v>145.82911872000003</v>
      </c>
      <c r="AB20" s="27">
        <v>190</v>
      </c>
      <c r="AC20" s="30">
        <v>10</v>
      </c>
      <c r="AD20" s="27"/>
      <c r="AE20" s="27"/>
      <c r="AF20" s="22">
        <v>10</v>
      </c>
      <c r="AG20" s="27"/>
      <c r="AH20" s="27"/>
      <c r="AI20" s="27"/>
      <c r="AJ20" s="27"/>
      <c r="AK20" s="27">
        <f t="shared" si="22"/>
        <v>3234.8069230320011</v>
      </c>
      <c r="AL20" s="16"/>
      <c r="AM20" s="16"/>
      <c r="AN20" s="16"/>
      <c r="AO20" s="16"/>
      <c r="AP20" s="16"/>
      <c r="AQ20" s="16"/>
      <c r="AR20" s="16"/>
      <c r="AS20" s="16"/>
      <c r="AT20" s="15">
        <v>17</v>
      </c>
      <c r="AU20" s="15">
        <v>17</v>
      </c>
      <c r="AV20" s="20">
        <v>605</v>
      </c>
      <c r="AW20" s="20"/>
      <c r="AX20" s="21">
        <v>127.7</v>
      </c>
      <c r="AY20" s="21"/>
      <c r="AZ20" s="21">
        <v>4.18</v>
      </c>
      <c r="BA20" s="21">
        <v>0.5</v>
      </c>
      <c r="BB20" s="21">
        <v>3</v>
      </c>
      <c r="BC20" s="21"/>
      <c r="BD20" s="21">
        <v>0</v>
      </c>
      <c r="BE20" s="21"/>
      <c r="BF20" s="21"/>
      <c r="BG20" s="18">
        <f t="shared" si="0"/>
        <v>16.253870524000003</v>
      </c>
      <c r="BH20" s="18">
        <f t="shared" si="1"/>
        <v>8.6466111111111115</v>
      </c>
      <c r="BI20" s="21"/>
      <c r="BJ20" s="21"/>
      <c r="BK20" s="21"/>
      <c r="BL20" s="21"/>
      <c r="BM20" s="21"/>
      <c r="BN20" s="21"/>
      <c r="BO20" s="21"/>
      <c r="BP20" s="21"/>
      <c r="BQ20" s="19">
        <f t="shared" si="7"/>
        <v>1.3932991268000006</v>
      </c>
      <c r="BR20" s="21">
        <v>3</v>
      </c>
      <c r="BS20" s="21"/>
      <c r="BT20" s="19">
        <f t="shared" si="8"/>
        <v>769.67378076191119</v>
      </c>
      <c r="BU20" s="35">
        <f t="shared" si="9"/>
        <v>2465.13314227009</v>
      </c>
      <c r="BV20" s="39">
        <f t="shared" si="10"/>
        <v>2187.4367808000002</v>
      </c>
      <c r="BW20" s="38"/>
      <c r="BX20" s="38"/>
      <c r="BY20" s="37" t="str">
        <f t="shared" si="11"/>
        <v>0</v>
      </c>
      <c r="BZ20" s="39">
        <f t="shared" si="12"/>
        <v>0</v>
      </c>
      <c r="CA20" s="39"/>
      <c r="CB20" s="39">
        <f t="shared" si="2"/>
        <v>0</v>
      </c>
      <c r="CC20" s="39"/>
      <c r="CD20" s="39"/>
      <c r="CE20" s="34">
        <f t="shared" si="3"/>
        <v>2187.4367808000002</v>
      </c>
      <c r="CF20" s="34">
        <f t="shared" si="13"/>
        <v>1093.7183904000001</v>
      </c>
      <c r="CG20" s="34">
        <f t="shared" si="14"/>
        <v>1093.7183904000001</v>
      </c>
      <c r="CH20" s="34" t="s">
        <v>170</v>
      </c>
      <c r="CI20" s="34">
        <f t="shared" si="4"/>
        <v>4652.5699230700902</v>
      </c>
      <c r="CJ20" s="43"/>
      <c r="CK20" s="133">
        <f t="shared" si="15"/>
        <v>0</v>
      </c>
      <c r="CL20" s="133">
        <f t="shared" si="16"/>
        <v>0</v>
      </c>
      <c r="CM20" s="44"/>
      <c r="CN20" s="44"/>
      <c r="CO20" s="40">
        <f t="shared" si="23"/>
        <v>4652.5699230700902</v>
      </c>
      <c r="CP20" s="1"/>
      <c r="CS20" s="59">
        <f t="shared" si="24"/>
        <v>4992.764703832001</v>
      </c>
      <c r="CT20" s="59">
        <f t="shared" si="25"/>
        <v>2027.7471696508001</v>
      </c>
      <c r="CU20" s="59">
        <f t="shared" si="17"/>
        <v>2965.017534181201</v>
      </c>
      <c r="CV20" s="59">
        <f t="shared" si="18"/>
        <v>2960</v>
      </c>
      <c r="CW20" s="136">
        <f t="shared" si="19"/>
        <v>77.25</v>
      </c>
      <c r="CY20" s="63">
        <f t="shared" si="20"/>
        <v>4575.3199230700902</v>
      </c>
      <c r="DA20" s="182">
        <f t="shared" si="21"/>
        <v>5266.6047038320012</v>
      </c>
    </row>
    <row r="21" spans="2:105" s="11" customFormat="1" ht="23.25" x14ac:dyDescent="0.35">
      <c r="B21" s="11">
        <v>2123.1047000000003</v>
      </c>
      <c r="C21" s="11">
        <v>19</v>
      </c>
      <c r="D21" s="86" t="s">
        <v>99</v>
      </c>
      <c r="E21" s="87">
        <v>817.96</v>
      </c>
      <c r="F21" s="88"/>
      <c r="G21" s="89"/>
      <c r="H21" s="89"/>
      <c r="I21" s="89"/>
      <c r="J21" s="89"/>
      <c r="K21" s="129">
        <f>'مارس 2022'!K21*107%</f>
        <v>2430.7425710300008</v>
      </c>
      <c r="L21" s="89"/>
      <c r="M21" s="91"/>
      <c r="N21" s="89"/>
      <c r="O21" s="89"/>
      <c r="P21" s="92">
        <f t="shared" si="5"/>
        <v>364.61138565450011</v>
      </c>
      <c r="Q21" s="130">
        <f>'مارس 2022'!Q21*110%</f>
        <v>155.63900000000001</v>
      </c>
      <c r="R21" s="89"/>
      <c r="S21" s="93"/>
      <c r="T21" s="93"/>
      <c r="U21" s="93">
        <v>98.6</v>
      </c>
      <c r="V21" s="93">
        <v>110.06</v>
      </c>
      <c r="W21" s="89">
        <v>120</v>
      </c>
      <c r="X21" s="89">
        <v>55.63</v>
      </c>
      <c r="Y21" s="89">
        <v>99.21050000000001</v>
      </c>
      <c r="Z21" s="92">
        <f t="shared" si="6"/>
        <v>127.38628200000001</v>
      </c>
      <c r="AA21" s="22">
        <f>'مارس 2022'!K21*8%</f>
        <v>181.73776232000003</v>
      </c>
      <c r="AB21" s="89">
        <v>190</v>
      </c>
      <c r="AC21" s="93">
        <v>10</v>
      </c>
      <c r="AD21" s="89"/>
      <c r="AE21" s="89"/>
      <c r="AF21" s="92">
        <v>10</v>
      </c>
      <c r="AG21" s="89"/>
      <c r="AH21" s="89"/>
      <c r="AI21" s="89"/>
      <c r="AJ21" s="89"/>
      <c r="AK21" s="89">
        <f t="shared" si="22"/>
        <v>3953.6175010045013</v>
      </c>
      <c r="AL21" s="94"/>
      <c r="AM21" s="94"/>
      <c r="AN21" s="94"/>
      <c r="AO21" s="94"/>
      <c r="AP21" s="94"/>
      <c r="AQ21" s="94"/>
      <c r="AR21" s="94"/>
      <c r="AS21" s="94"/>
      <c r="AT21" s="95">
        <v>18</v>
      </c>
      <c r="AU21" s="95">
        <v>18</v>
      </c>
      <c r="AV21" s="96">
        <v>748</v>
      </c>
      <c r="AW21" s="96"/>
      <c r="AX21" s="97">
        <v>161.79333333333332</v>
      </c>
      <c r="AY21" s="97"/>
      <c r="AZ21" s="97"/>
      <c r="BA21" s="97">
        <v>0.5</v>
      </c>
      <c r="BB21" s="97">
        <v>3</v>
      </c>
      <c r="BC21" s="97"/>
      <c r="BD21" s="97">
        <v>0</v>
      </c>
      <c r="BE21" s="97"/>
      <c r="BF21" s="97"/>
      <c r="BG21" s="98" t="str">
        <f t="shared" si="0"/>
        <v>0</v>
      </c>
      <c r="BH21" s="98" t="str">
        <f t="shared" si="1"/>
        <v>0</v>
      </c>
      <c r="BI21" s="97"/>
      <c r="BJ21" s="97"/>
      <c r="BK21" s="97"/>
      <c r="BL21" s="97"/>
      <c r="BM21" s="97"/>
      <c r="BN21" s="97"/>
      <c r="BO21" s="97"/>
      <c r="BP21" s="97"/>
      <c r="BQ21" s="19">
        <f t="shared" si="7"/>
        <v>1.7166835576750004</v>
      </c>
      <c r="BR21" s="97">
        <v>5</v>
      </c>
      <c r="BS21" s="97"/>
      <c r="BT21" s="99">
        <f t="shared" si="8"/>
        <v>920.01001689100826</v>
      </c>
      <c r="BU21" s="100">
        <f t="shared" si="9"/>
        <v>3033.6074841134932</v>
      </c>
      <c r="BV21" s="39">
        <f t="shared" si="10"/>
        <v>2726.0664348000005</v>
      </c>
      <c r="BW21" s="89"/>
      <c r="BX21" s="89"/>
      <c r="BY21" s="102" t="str">
        <f t="shared" si="11"/>
        <v>0</v>
      </c>
      <c r="BZ21" s="101">
        <f t="shared" si="12"/>
        <v>0</v>
      </c>
      <c r="CA21" s="101"/>
      <c r="CB21" s="101">
        <f t="shared" si="2"/>
        <v>0</v>
      </c>
      <c r="CC21" s="101"/>
      <c r="CD21" s="101"/>
      <c r="CE21" s="101">
        <f t="shared" si="3"/>
        <v>2726.0664348000005</v>
      </c>
      <c r="CF21" s="101">
        <f t="shared" si="13"/>
        <v>1363.0332174000002</v>
      </c>
      <c r="CG21" s="34">
        <f t="shared" si="14"/>
        <v>1363.0332174000002</v>
      </c>
      <c r="CH21" s="34" t="s">
        <v>170</v>
      </c>
      <c r="CI21" s="101">
        <f t="shared" si="4"/>
        <v>5759.6739189134933</v>
      </c>
      <c r="CJ21" s="100"/>
      <c r="CK21" s="133">
        <f t="shared" si="15"/>
        <v>0</v>
      </c>
      <c r="CL21" s="133">
        <f t="shared" si="16"/>
        <v>0</v>
      </c>
      <c r="CM21" s="103"/>
      <c r="CN21" s="103"/>
      <c r="CO21" s="103">
        <f t="shared" si="23"/>
        <v>5759.6739189134933</v>
      </c>
      <c r="CP21" s="104"/>
      <c r="CS21" s="59">
        <f t="shared" si="24"/>
        <v>6175.3849358045018</v>
      </c>
      <c r="CT21" s="105">
        <f t="shared" si="25"/>
        <v>2322.676683557675</v>
      </c>
      <c r="CU21" s="105">
        <f t="shared" si="17"/>
        <v>3852.7082522468268</v>
      </c>
      <c r="CV21" s="105">
        <f t="shared" si="18"/>
        <v>3850</v>
      </c>
      <c r="CW21" s="136">
        <f t="shared" si="19"/>
        <v>171.25</v>
      </c>
      <c r="CY21" s="107">
        <f t="shared" si="20"/>
        <v>5588.4239189134933</v>
      </c>
      <c r="DA21" s="182">
        <f t="shared" si="21"/>
        <v>6524.0449358045016</v>
      </c>
    </row>
    <row r="22" spans="2:105" s="11" customFormat="1" ht="23.25" x14ac:dyDescent="0.35">
      <c r="B22" s="11">
        <v>2128.3049000000001</v>
      </c>
      <c r="C22" s="11">
        <v>20</v>
      </c>
      <c r="D22" s="86" t="s">
        <v>100</v>
      </c>
      <c r="E22" s="87">
        <v>799.39</v>
      </c>
      <c r="F22" s="88"/>
      <c r="G22" s="89"/>
      <c r="H22" s="89"/>
      <c r="I22" s="89"/>
      <c r="J22" s="89"/>
      <c r="K22" s="129">
        <f>'مارس 2022'!K22*107%</f>
        <v>2436.69628001</v>
      </c>
      <c r="L22" s="89"/>
      <c r="M22" s="91"/>
      <c r="N22" s="89"/>
      <c r="O22" s="89"/>
      <c r="P22" s="92">
        <f t="shared" si="5"/>
        <v>365.50444200149997</v>
      </c>
      <c r="Q22" s="130">
        <f>'مارس 2022'!Q22*110%</f>
        <v>155.63900000000001</v>
      </c>
      <c r="R22" s="89"/>
      <c r="S22" s="93"/>
      <c r="T22" s="93"/>
      <c r="U22" s="93">
        <v>91.24</v>
      </c>
      <c r="V22" s="93">
        <v>102.23</v>
      </c>
      <c r="W22" s="89">
        <v>120</v>
      </c>
      <c r="X22" s="89">
        <v>55.76</v>
      </c>
      <c r="Y22" s="89">
        <v>99.453500000000005</v>
      </c>
      <c r="Z22" s="92">
        <f t="shared" si="6"/>
        <v>127.698294</v>
      </c>
      <c r="AA22" s="22">
        <f>'مارس 2022'!K22*8%</f>
        <v>182.18289944</v>
      </c>
      <c r="AB22" s="89">
        <v>190</v>
      </c>
      <c r="AC22" s="93">
        <v>10</v>
      </c>
      <c r="AD22" s="89"/>
      <c r="AE22" s="89"/>
      <c r="AF22" s="92">
        <v>10</v>
      </c>
      <c r="AG22" s="89"/>
      <c r="AH22" s="89"/>
      <c r="AI22" s="89"/>
      <c r="AJ22" s="89"/>
      <c r="AK22" s="89">
        <f t="shared" si="22"/>
        <v>3946.4044154515</v>
      </c>
      <c r="AL22" s="94"/>
      <c r="AM22" s="94"/>
      <c r="AN22" s="94"/>
      <c r="AO22" s="94"/>
      <c r="AP22" s="94"/>
      <c r="AQ22" s="94"/>
      <c r="AR22" s="94"/>
      <c r="AS22" s="94"/>
      <c r="AT22" s="95">
        <v>18</v>
      </c>
      <c r="AU22" s="95">
        <v>18</v>
      </c>
      <c r="AV22" s="96">
        <v>748</v>
      </c>
      <c r="AW22" s="96"/>
      <c r="AX22" s="97">
        <v>142.26333333333329</v>
      </c>
      <c r="AY22" s="97"/>
      <c r="AZ22" s="97"/>
      <c r="BA22" s="97">
        <v>0.5</v>
      </c>
      <c r="BB22" s="97">
        <v>3</v>
      </c>
      <c r="BC22" s="97"/>
      <c r="BD22" s="97">
        <v>0</v>
      </c>
      <c r="BE22" s="97"/>
      <c r="BF22" s="97"/>
      <c r="BG22" s="98" t="str">
        <f t="shared" si="0"/>
        <v>0</v>
      </c>
      <c r="BH22" s="98" t="str">
        <f t="shared" si="1"/>
        <v>0</v>
      </c>
      <c r="BI22" s="97"/>
      <c r="BJ22" s="97"/>
      <c r="BK22" s="97"/>
      <c r="BL22" s="97"/>
      <c r="BM22" s="97"/>
      <c r="BN22" s="97"/>
      <c r="BO22" s="97"/>
      <c r="BP22" s="97"/>
      <c r="BQ22" s="19">
        <f t="shared" si="7"/>
        <v>1.7126304867250002</v>
      </c>
      <c r="BR22" s="97">
        <v>5</v>
      </c>
      <c r="BS22" s="97"/>
      <c r="BT22" s="99">
        <f t="shared" si="8"/>
        <v>900.47596382005827</v>
      </c>
      <c r="BU22" s="100">
        <f t="shared" si="9"/>
        <v>3045.9284516314419</v>
      </c>
      <c r="BV22" s="39">
        <f t="shared" si="10"/>
        <v>2732.7434915999997</v>
      </c>
      <c r="BW22" s="89"/>
      <c r="BX22" s="89"/>
      <c r="BY22" s="102" t="str">
        <f t="shared" si="11"/>
        <v>0</v>
      </c>
      <c r="BZ22" s="101">
        <f t="shared" si="12"/>
        <v>0</v>
      </c>
      <c r="CA22" s="101"/>
      <c r="CB22" s="101">
        <f t="shared" si="2"/>
        <v>0</v>
      </c>
      <c r="CC22" s="101"/>
      <c r="CD22" s="101"/>
      <c r="CE22" s="101">
        <f t="shared" si="3"/>
        <v>2732.7434915999997</v>
      </c>
      <c r="CF22" s="101">
        <f t="shared" si="13"/>
        <v>1366.3717457999999</v>
      </c>
      <c r="CG22" s="34">
        <f t="shared" si="14"/>
        <v>1366.3717457999999</v>
      </c>
      <c r="CH22" s="34" t="s">
        <v>170</v>
      </c>
      <c r="CI22" s="101">
        <f t="shared" si="4"/>
        <v>5778.6719432314421</v>
      </c>
      <c r="CJ22" s="100"/>
      <c r="CK22" s="133">
        <f t="shared" si="15"/>
        <v>0</v>
      </c>
      <c r="CL22" s="133">
        <f t="shared" si="16"/>
        <v>0</v>
      </c>
      <c r="CM22" s="103"/>
      <c r="CN22" s="103"/>
      <c r="CO22" s="103">
        <f t="shared" si="23"/>
        <v>5778.6719432314421</v>
      </c>
      <c r="CP22" s="104"/>
      <c r="CS22" s="59">
        <f t="shared" si="24"/>
        <v>6190.0389070514993</v>
      </c>
      <c r="CT22" s="105">
        <f t="shared" si="25"/>
        <v>2304.1026304867246</v>
      </c>
      <c r="CU22" s="105">
        <f t="shared" si="17"/>
        <v>3885.9362765647747</v>
      </c>
      <c r="CV22" s="105">
        <f t="shared" si="18"/>
        <v>3880</v>
      </c>
      <c r="CW22" s="136">
        <f t="shared" si="19"/>
        <v>175.75</v>
      </c>
      <c r="CY22" s="107">
        <f t="shared" si="20"/>
        <v>5602.9219432314421</v>
      </c>
      <c r="DA22" s="182">
        <f t="shared" si="21"/>
        <v>6523.5089070514996</v>
      </c>
    </row>
    <row r="23" spans="2:105" s="11" customFormat="1" ht="23.25" x14ac:dyDescent="0.35">
      <c r="B23" s="11">
        <v>1823.9005999999999</v>
      </c>
      <c r="C23" s="11">
        <v>21</v>
      </c>
      <c r="D23" s="86" t="s">
        <v>79</v>
      </c>
      <c r="E23" s="87">
        <v>681.76</v>
      </c>
      <c r="F23" s="88"/>
      <c r="G23" s="89"/>
      <c r="H23" s="89"/>
      <c r="I23" s="89"/>
      <c r="J23" s="89"/>
      <c r="K23" s="129">
        <f>'مارس 2022'!K23*107%</f>
        <v>2088.1837969400003</v>
      </c>
      <c r="L23" s="89"/>
      <c r="M23" s="91"/>
      <c r="N23" s="89"/>
      <c r="O23" s="89"/>
      <c r="P23" s="92">
        <f t="shared" si="5"/>
        <v>313.22756954100004</v>
      </c>
      <c r="Q23" s="130">
        <f>'مارس 2022'!Q23*110%</f>
        <v>155.63900000000001</v>
      </c>
      <c r="R23" s="89"/>
      <c r="S23" s="93"/>
      <c r="T23" s="93"/>
      <c r="U23" s="93">
        <v>84.55</v>
      </c>
      <c r="V23" s="93">
        <v>94.43</v>
      </c>
      <c r="W23" s="89">
        <v>112.84</v>
      </c>
      <c r="X23" s="89">
        <v>47.79</v>
      </c>
      <c r="Y23" s="89">
        <v>85.228999999999999</v>
      </c>
      <c r="Z23" s="92">
        <f t="shared" si="6"/>
        <v>109.43403599999999</v>
      </c>
      <c r="AA23" s="22">
        <f>'مارس 2022'!K23*8%</f>
        <v>156.12589136</v>
      </c>
      <c r="AB23" s="89">
        <v>190</v>
      </c>
      <c r="AC23" s="93">
        <v>8</v>
      </c>
      <c r="AD23" s="89"/>
      <c r="AE23" s="89"/>
      <c r="AF23" s="92">
        <v>10</v>
      </c>
      <c r="AG23" s="89"/>
      <c r="AH23" s="89"/>
      <c r="AI23" s="89"/>
      <c r="AJ23" s="89"/>
      <c r="AK23" s="89">
        <f t="shared" si="22"/>
        <v>3455.4492938410003</v>
      </c>
      <c r="AL23" s="94"/>
      <c r="AM23" s="94"/>
      <c r="AN23" s="94"/>
      <c r="AO23" s="94"/>
      <c r="AP23" s="94"/>
      <c r="AQ23" s="94"/>
      <c r="AR23" s="94"/>
      <c r="AS23" s="94"/>
      <c r="AT23" s="95">
        <v>18</v>
      </c>
      <c r="AU23" s="95">
        <v>18</v>
      </c>
      <c r="AV23" s="96">
        <v>649</v>
      </c>
      <c r="AW23" s="96"/>
      <c r="AX23" s="97">
        <v>144.87133333333327</v>
      </c>
      <c r="AY23" s="97"/>
      <c r="AZ23" s="97">
        <v>21.47</v>
      </c>
      <c r="BA23" s="97">
        <v>0.5</v>
      </c>
      <c r="BB23" s="97">
        <v>3</v>
      </c>
      <c r="BC23" s="97"/>
      <c r="BD23" s="97">
        <v>0</v>
      </c>
      <c r="BE23" s="97"/>
      <c r="BF23" s="97"/>
      <c r="BG23" s="98" t="str">
        <f t="shared" si="0"/>
        <v>0</v>
      </c>
      <c r="BH23" s="98" t="str">
        <f t="shared" si="1"/>
        <v>0</v>
      </c>
      <c r="BI23" s="97"/>
      <c r="BJ23" s="97"/>
      <c r="BK23" s="97"/>
      <c r="BL23" s="97"/>
      <c r="BM23" s="97"/>
      <c r="BN23" s="97"/>
      <c r="BO23" s="97"/>
      <c r="BP23" s="97"/>
      <c r="BQ23" s="19">
        <f t="shared" si="7"/>
        <v>1.4932913621500001</v>
      </c>
      <c r="BR23" s="97">
        <v>3</v>
      </c>
      <c r="BS23" s="97"/>
      <c r="BT23" s="99">
        <f t="shared" si="8"/>
        <v>823.33462469548328</v>
      </c>
      <c r="BU23" s="100">
        <f t="shared" si="9"/>
        <v>2632.1146691455169</v>
      </c>
      <c r="BV23" s="39">
        <f t="shared" si="10"/>
        <v>2341.8883704000004</v>
      </c>
      <c r="BW23" s="89"/>
      <c r="BX23" s="89"/>
      <c r="BY23" s="102" t="str">
        <f t="shared" si="11"/>
        <v>0</v>
      </c>
      <c r="BZ23" s="101">
        <f t="shared" si="12"/>
        <v>0</v>
      </c>
      <c r="CA23" s="101"/>
      <c r="CB23" s="101">
        <f t="shared" si="2"/>
        <v>0</v>
      </c>
      <c r="CC23" s="101"/>
      <c r="CD23" s="101"/>
      <c r="CE23" s="101">
        <f t="shared" si="3"/>
        <v>2341.8883704000004</v>
      </c>
      <c r="CF23" s="101">
        <f t="shared" si="13"/>
        <v>1170.9441852000002</v>
      </c>
      <c r="CG23" s="34">
        <f t="shared" si="14"/>
        <v>1170.9441852000002</v>
      </c>
      <c r="CH23" s="34" t="s">
        <v>170</v>
      </c>
      <c r="CI23" s="101">
        <f t="shared" si="4"/>
        <v>4974.0030395455178</v>
      </c>
      <c r="CJ23" s="100"/>
      <c r="CK23" s="133">
        <f t="shared" si="15"/>
        <v>0</v>
      </c>
      <c r="CL23" s="133">
        <f t="shared" si="16"/>
        <v>0</v>
      </c>
      <c r="CM23" s="103"/>
      <c r="CN23" s="103"/>
      <c r="CO23" s="103">
        <f t="shared" si="23"/>
        <v>4974.0030395455178</v>
      </c>
      <c r="CP23" s="104"/>
      <c r="CS23" s="59">
        <f t="shared" si="24"/>
        <v>5331.8786642410005</v>
      </c>
      <c r="CT23" s="105">
        <f t="shared" si="25"/>
        <v>2106.7232913621501</v>
      </c>
      <c r="CU23" s="105">
        <f t="shared" si="17"/>
        <v>3225.1553728788504</v>
      </c>
      <c r="CV23" s="105">
        <f t="shared" si="18"/>
        <v>3220</v>
      </c>
      <c r="CW23" s="136">
        <f t="shared" si="19"/>
        <v>103.25</v>
      </c>
      <c r="CY23" s="107">
        <f t="shared" si="20"/>
        <v>4870.7530395455178</v>
      </c>
      <c r="DA23" s="182">
        <f t="shared" si="21"/>
        <v>5641.6986642410011</v>
      </c>
    </row>
    <row r="24" spans="2:105" s="11" customFormat="1" ht="23.25" x14ac:dyDescent="0.35">
      <c r="B24" s="11">
        <v>1759.8076000000001</v>
      </c>
      <c r="C24" s="11">
        <v>22</v>
      </c>
      <c r="D24" s="86" t="s">
        <v>101</v>
      </c>
      <c r="E24" s="87">
        <v>650.36</v>
      </c>
      <c r="F24" s="88"/>
      <c r="G24" s="89"/>
      <c r="H24" s="89"/>
      <c r="I24" s="89"/>
      <c r="J24" s="89"/>
      <c r="K24" s="129">
        <f>'مارس 2022'!K24*107%</f>
        <v>2014.8037212400004</v>
      </c>
      <c r="L24" s="89"/>
      <c r="M24" s="91"/>
      <c r="N24" s="89"/>
      <c r="O24" s="89"/>
      <c r="P24" s="92">
        <f t="shared" si="5"/>
        <v>302.22055818600006</v>
      </c>
      <c r="Q24" s="130">
        <f>'مارس 2022'!Q24*110%</f>
        <v>155.63900000000001</v>
      </c>
      <c r="R24" s="89"/>
      <c r="S24" s="93"/>
      <c r="T24" s="93"/>
      <c r="U24" s="93">
        <v>75.91</v>
      </c>
      <c r="V24" s="93">
        <v>84.75</v>
      </c>
      <c r="W24" s="89">
        <v>101.7</v>
      </c>
      <c r="X24" s="89">
        <v>46.11</v>
      </c>
      <c r="Y24" s="89">
        <v>82.234000000000009</v>
      </c>
      <c r="Z24" s="92">
        <f t="shared" si="6"/>
        <v>105.58845600000001</v>
      </c>
      <c r="AA24" s="22">
        <f>'مارس 2022'!K24*8%</f>
        <v>150.63953056000003</v>
      </c>
      <c r="AB24" s="89">
        <v>190</v>
      </c>
      <c r="AC24" s="93">
        <v>10</v>
      </c>
      <c r="AD24" s="89"/>
      <c r="AE24" s="89"/>
      <c r="AF24" s="92">
        <v>10</v>
      </c>
      <c r="AG24" s="89"/>
      <c r="AH24" s="89"/>
      <c r="AI24" s="89"/>
      <c r="AJ24" s="89"/>
      <c r="AK24" s="89">
        <f t="shared" si="22"/>
        <v>3329.595265986</v>
      </c>
      <c r="AL24" s="94"/>
      <c r="AM24" s="94"/>
      <c r="AN24" s="94"/>
      <c r="AO24" s="94"/>
      <c r="AP24" s="94"/>
      <c r="AQ24" s="94"/>
      <c r="AR24" s="94"/>
      <c r="AS24" s="94"/>
      <c r="AT24" s="95">
        <v>18</v>
      </c>
      <c r="AU24" s="95">
        <v>18</v>
      </c>
      <c r="AV24" s="96">
        <v>627</v>
      </c>
      <c r="AW24" s="96"/>
      <c r="AX24" s="97">
        <v>139.80599999999993</v>
      </c>
      <c r="AY24" s="97"/>
      <c r="AZ24" s="97">
        <v>51.32</v>
      </c>
      <c r="BA24" s="97">
        <v>0.5</v>
      </c>
      <c r="BB24" s="97">
        <v>3</v>
      </c>
      <c r="BC24" s="97"/>
      <c r="BD24" s="97">
        <v>0</v>
      </c>
      <c r="BE24" s="97"/>
      <c r="BF24" s="97"/>
      <c r="BG24" s="98" t="str">
        <f t="shared" si="0"/>
        <v>0</v>
      </c>
      <c r="BH24" s="98" t="str">
        <f t="shared" si="1"/>
        <v>0</v>
      </c>
      <c r="BI24" s="97"/>
      <c r="BJ24" s="97"/>
      <c r="BK24" s="97"/>
      <c r="BL24" s="97"/>
      <c r="BM24" s="97"/>
      <c r="BN24" s="97"/>
      <c r="BO24" s="97"/>
      <c r="BP24" s="97"/>
      <c r="BQ24" s="19">
        <f t="shared" si="7"/>
        <v>1.4358678539</v>
      </c>
      <c r="BR24" s="97">
        <v>3</v>
      </c>
      <c r="BS24" s="97"/>
      <c r="BT24" s="99">
        <f t="shared" si="8"/>
        <v>826.06186785390003</v>
      </c>
      <c r="BU24" s="100">
        <f t="shared" si="9"/>
        <v>2503.5333981321</v>
      </c>
      <c r="BV24" s="39">
        <f t="shared" si="10"/>
        <v>2259.5929584</v>
      </c>
      <c r="BW24" s="89"/>
      <c r="BX24" s="89"/>
      <c r="BY24" s="102" t="str">
        <f t="shared" si="11"/>
        <v>0</v>
      </c>
      <c r="BZ24" s="101">
        <f t="shared" si="12"/>
        <v>0</v>
      </c>
      <c r="CA24" s="101"/>
      <c r="CB24" s="101">
        <f t="shared" si="2"/>
        <v>0</v>
      </c>
      <c r="CC24" s="101"/>
      <c r="CD24" s="101"/>
      <c r="CE24" s="101">
        <f t="shared" si="3"/>
        <v>2259.5929584</v>
      </c>
      <c r="CF24" s="101">
        <f t="shared" si="13"/>
        <v>1129.7964792</v>
      </c>
      <c r="CG24" s="34">
        <f t="shared" si="14"/>
        <v>1129.7964792</v>
      </c>
      <c r="CH24" s="34" t="s">
        <v>170</v>
      </c>
      <c r="CI24" s="101">
        <f t="shared" si="4"/>
        <v>4763.1263565321005</v>
      </c>
      <c r="CJ24" s="100"/>
      <c r="CK24" s="133">
        <f t="shared" si="15"/>
        <v>0</v>
      </c>
      <c r="CL24" s="133">
        <f t="shared" si="16"/>
        <v>0</v>
      </c>
      <c r="CM24" s="103"/>
      <c r="CN24" s="103"/>
      <c r="CO24" s="103">
        <f t="shared" si="23"/>
        <v>4763.1263565321005</v>
      </c>
      <c r="CP24" s="104"/>
      <c r="CS24" s="59">
        <f t="shared" si="24"/>
        <v>5151.1892243860002</v>
      </c>
      <c r="CT24" s="105">
        <f t="shared" si="25"/>
        <v>2083.1158678539</v>
      </c>
      <c r="CU24" s="105">
        <f t="shared" si="17"/>
        <v>3068.0733565321002</v>
      </c>
      <c r="CV24" s="105">
        <f t="shared" si="18"/>
        <v>3060</v>
      </c>
      <c r="CW24" s="136">
        <f t="shared" si="19"/>
        <v>87.25</v>
      </c>
      <c r="CY24" s="107">
        <f t="shared" si="20"/>
        <v>4675.8763565321005</v>
      </c>
      <c r="DA24" s="182">
        <f t="shared" si="21"/>
        <v>5433.5492243859999</v>
      </c>
    </row>
    <row r="25" spans="2:105" ht="23.25" x14ac:dyDescent="0.35">
      <c r="B25">
        <v>1579.5233000000001</v>
      </c>
      <c r="C25">
        <v>24</v>
      </c>
      <c r="D25" s="33" t="s">
        <v>102</v>
      </c>
      <c r="E25" s="28">
        <v>607.16</v>
      </c>
      <c r="F25" s="29"/>
      <c r="G25" s="27"/>
      <c r="H25" s="27"/>
      <c r="I25" s="27"/>
      <c r="J25" s="27"/>
      <c r="K25" s="129">
        <f>'مارس 2022'!K25*107%</f>
        <v>1808.3962261700003</v>
      </c>
      <c r="L25" s="27"/>
      <c r="M25" s="31"/>
      <c r="N25" s="27"/>
      <c r="O25" s="27"/>
      <c r="P25" s="22">
        <f t="shared" si="5"/>
        <v>271.25943392550005</v>
      </c>
      <c r="Q25" s="130">
        <f>'مارس 2022'!Q25*110%</f>
        <v>155.63900000000001</v>
      </c>
      <c r="R25" s="27"/>
      <c r="S25" s="30"/>
      <c r="T25" s="30"/>
      <c r="U25" s="30">
        <v>73.3</v>
      </c>
      <c r="V25" s="30">
        <v>81.83</v>
      </c>
      <c r="W25" s="27">
        <v>97.7</v>
      </c>
      <c r="X25" s="27">
        <v>41.38</v>
      </c>
      <c r="Y25" s="27">
        <v>73.8095</v>
      </c>
      <c r="Z25" s="22">
        <f t="shared" si="6"/>
        <v>94.771398000000005</v>
      </c>
      <c r="AA25" s="22">
        <f>'مارس 2022'!K25*8%</f>
        <v>135.20719448000003</v>
      </c>
      <c r="AB25" s="27">
        <v>200</v>
      </c>
      <c r="AC25" s="30">
        <v>10</v>
      </c>
      <c r="AD25" s="27"/>
      <c r="AE25" s="27"/>
      <c r="AF25" s="22">
        <v>10</v>
      </c>
      <c r="AG25" s="27"/>
      <c r="AH25" s="27"/>
      <c r="AI25" s="27"/>
      <c r="AJ25" s="27"/>
      <c r="AK25" s="27">
        <f t="shared" si="22"/>
        <v>3053.2927525755003</v>
      </c>
      <c r="AL25" s="16"/>
      <c r="AM25" s="16"/>
      <c r="AN25" s="16"/>
      <c r="AO25" s="16"/>
      <c r="AP25" s="16"/>
      <c r="AQ25" s="16"/>
      <c r="AR25" s="16"/>
      <c r="AS25" s="16"/>
      <c r="AT25" s="15">
        <v>16</v>
      </c>
      <c r="AU25" s="15">
        <v>16</v>
      </c>
      <c r="AV25" s="20">
        <v>561</v>
      </c>
      <c r="AW25" s="20"/>
      <c r="AX25" s="21">
        <v>97.333333333333329</v>
      </c>
      <c r="AY25" s="21"/>
      <c r="AZ25" s="21">
        <v>2.73</v>
      </c>
      <c r="BA25" s="21">
        <v>0.5</v>
      </c>
      <c r="BB25" s="21">
        <v>3</v>
      </c>
      <c r="BC25" s="21"/>
      <c r="BD25" s="21">
        <v>0</v>
      </c>
      <c r="BE25" s="21"/>
      <c r="BF25" s="21"/>
      <c r="BG25" s="18">
        <f t="shared" si="0"/>
        <v>30.13993710283334</v>
      </c>
      <c r="BH25" s="18">
        <f t="shared" si="1"/>
        <v>17.293222222222223</v>
      </c>
      <c r="BI25" s="21"/>
      <c r="BJ25" s="21"/>
      <c r="BK25" s="21"/>
      <c r="BL25" s="21"/>
      <c r="BM25" s="21"/>
      <c r="BN25" s="21"/>
      <c r="BO25" s="21"/>
      <c r="BP25" s="21"/>
      <c r="BQ25" s="19">
        <f t="shared" si="7"/>
        <v>1.313197159325</v>
      </c>
      <c r="BR25" s="21">
        <v>3</v>
      </c>
      <c r="BS25" s="21"/>
      <c r="BT25" s="19">
        <f t="shared" si="8"/>
        <v>716.30968981771389</v>
      </c>
      <c r="BU25" s="35">
        <f t="shared" si="9"/>
        <v>2336.9830627577867</v>
      </c>
      <c r="BV25" s="39">
        <f t="shared" si="10"/>
        <v>2028.1079172000002</v>
      </c>
      <c r="BW25" s="38">
        <v>528.12</v>
      </c>
      <c r="BX25" s="38"/>
      <c r="BY25" s="37" t="str">
        <f t="shared" si="11"/>
        <v>0</v>
      </c>
      <c r="BZ25" s="39">
        <f t="shared" si="12"/>
        <v>0</v>
      </c>
      <c r="CA25" s="39"/>
      <c r="CB25" s="39">
        <f t="shared" si="2"/>
        <v>0</v>
      </c>
      <c r="CC25" s="39"/>
      <c r="CD25" s="39"/>
      <c r="CE25" s="34">
        <f t="shared" si="3"/>
        <v>1499.9879172000001</v>
      </c>
      <c r="CF25" s="34">
        <f t="shared" si="13"/>
        <v>749.99395860000004</v>
      </c>
      <c r="CG25" s="34">
        <f t="shared" si="14"/>
        <v>749.99395860000004</v>
      </c>
      <c r="CH25" s="34" t="s">
        <v>170</v>
      </c>
      <c r="CI25" s="34">
        <f t="shared" si="4"/>
        <v>3836.9709799577868</v>
      </c>
      <c r="CJ25" s="43"/>
      <c r="CK25" s="133">
        <f t="shared" si="15"/>
        <v>0</v>
      </c>
      <c r="CL25" s="133">
        <f t="shared" si="16"/>
        <v>0</v>
      </c>
      <c r="CM25" s="44"/>
      <c r="CN25" s="44"/>
      <c r="CO25" s="40">
        <f t="shared" si="23"/>
        <v>3836.9709799577868</v>
      </c>
      <c r="CP25" s="1"/>
      <c r="CS25" s="59">
        <f t="shared" si="24"/>
        <v>4124.8116697755004</v>
      </c>
      <c r="CT25" s="59">
        <f t="shared" si="25"/>
        <v>1955.3431342621582</v>
      </c>
      <c r="CU25" s="59">
        <f t="shared" si="17"/>
        <v>2169.4685355133424</v>
      </c>
      <c r="CV25" s="59">
        <f t="shared" si="18"/>
        <v>2160</v>
      </c>
      <c r="CW25" s="136">
        <f t="shared" si="19"/>
        <v>22.75</v>
      </c>
      <c r="CY25" s="63">
        <f t="shared" si="20"/>
        <v>3814.2209799577868</v>
      </c>
      <c r="DA25" s="182">
        <f t="shared" si="21"/>
        <v>4397.6416697755003</v>
      </c>
    </row>
    <row r="26" spans="2:105" s="11" customFormat="1" ht="23.25" x14ac:dyDescent="0.35">
      <c r="B26" s="11">
        <v>1524.3326999999999</v>
      </c>
      <c r="C26" s="11">
        <v>25</v>
      </c>
      <c r="D26" s="86" t="s">
        <v>103</v>
      </c>
      <c r="E26" s="87">
        <v>587.47</v>
      </c>
      <c r="F26" s="88"/>
      <c r="G26" s="89"/>
      <c r="H26" s="89"/>
      <c r="I26" s="89"/>
      <c r="J26" s="89"/>
      <c r="K26" s="129">
        <f>'مارس 2022'!K26*107%</f>
        <v>1745.20850823</v>
      </c>
      <c r="L26" s="89"/>
      <c r="M26" s="91"/>
      <c r="N26" s="89"/>
      <c r="O26" s="89"/>
      <c r="P26" s="92">
        <f t="shared" si="5"/>
        <v>261.78127623450001</v>
      </c>
      <c r="Q26" s="130">
        <f>'مارس 2022'!Q26*110%</f>
        <v>155.63900000000001</v>
      </c>
      <c r="R26" s="89"/>
      <c r="S26" s="93"/>
      <c r="T26" s="93"/>
      <c r="U26" s="93">
        <v>70.760000000000005</v>
      </c>
      <c r="V26" s="93">
        <v>78.989999999999995</v>
      </c>
      <c r="W26" s="89">
        <v>94.28</v>
      </c>
      <c r="X26" s="89">
        <v>39.94</v>
      </c>
      <c r="Y26" s="89">
        <v>71.230499999999992</v>
      </c>
      <c r="Z26" s="92">
        <f t="shared" si="6"/>
        <v>91.45996199999999</v>
      </c>
      <c r="AA26" s="22">
        <f>'مارس 2022'!K26*8%</f>
        <v>130.48287912000001</v>
      </c>
      <c r="AB26" s="89">
        <v>200</v>
      </c>
      <c r="AC26" s="93">
        <v>10</v>
      </c>
      <c r="AD26" s="89"/>
      <c r="AE26" s="89"/>
      <c r="AF26" s="92">
        <v>10</v>
      </c>
      <c r="AG26" s="89"/>
      <c r="AH26" s="89"/>
      <c r="AI26" s="89"/>
      <c r="AJ26" s="89"/>
      <c r="AK26" s="89">
        <f t="shared" si="22"/>
        <v>2959.7721255844999</v>
      </c>
      <c r="AL26" s="94"/>
      <c r="AM26" s="94"/>
      <c r="AN26" s="94"/>
      <c r="AO26" s="94"/>
      <c r="AP26" s="94"/>
      <c r="AQ26" s="94"/>
      <c r="AR26" s="94"/>
      <c r="AS26" s="94"/>
      <c r="AT26" s="95">
        <v>2</v>
      </c>
      <c r="AU26" s="95">
        <v>2</v>
      </c>
      <c r="AV26" s="96">
        <v>550</v>
      </c>
      <c r="AW26" s="96"/>
      <c r="AX26" s="97">
        <v>78.5</v>
      </c>
      <c r="AY26" s="97"/>
      <c r="AZ26" s="97"/>
      <c r="BA26" s="97">
        <v>0.5</v>
      </c>
      <c r="BB26" s="97">
        <v>3</v>
      </c>
      <c r="BC26" s="97"/>
      <c r="BD26" s="97">
        <v>0</v>
      </c>
      <c r="BE26" s="97"/>
      <c r="BF26" s="97"/>
      <c r="BG26" s="98">
        <f t="shared" si="0"/>
        <v>232.69446776400002</v>
      </c>
      <c r="BH26" s="98">
        <f t="shared" si="1"/>
        <v>138.34577777777778</v>
      </c>
      <c r="BI26" s="97"/>
      <c r="BJ26" s="97"/>
      <c r="BK26" s="97"/>
      <c r="BL26" s="97"/>
      <c r="BM26" s="97"/>
      <c r="BN26" s="97"/>
      <c r="BO26" s="97"/>
      <c r="BP26" s="97"/>
      <c r="BQ26" s="19">
        <f t="shared" si="7"/>
        <v>1.2711759246750001</v>
      </c>
      <c r="BR26" s="97">
        <v>3</v>
      </c>
      <c r="BS26" s="97"/>
      <c r="BT26" s="99">
        <f t="shared" si="8"/>
        <v>1007.3114214664529</v>
      </c>
      <c r="BU26" s="100">
        <f t="shared" si="9"/>
        <v>1952.460704118047</v>
      </c>
      <c r="BV26" s="39">
        <f t="shared" si="10"/>
        <v>1957.2431867999999</v>
      </c>
      <c r="BW26" s="89"/>
      <c r="BX26" s="89"/>
      <c r="BY26" s="102" t="str">
        <f t="shared" si="11"/>
        <v>0</v>
      </c>
      <c r="BZ26" s="101">
        <f t="shared" si="12"/>
        <v>0</v>
      </c>
      <c r="CA26" s="101"/>
      <c r="CB26" s="101">
        <f t="shared" si="2"/>
        <v>0</v>
      </c>
      <c r="CC26" s="101"/>
      <c r="CD26" s="101"/>
      <c r="CE26" s="101">
        <f t="shared" si="3"/>
        <v>1957.2431867999999</v>
      </c>
      <c r="CF26" s="101">
        <f t="shared" si="13"/>
        <v>978.62159339999994</v>
      </c>
      <c r="CG26" s="34">
        <f t="shared" si="14"/>
        <v>978.62159339999994</v>
      </c>
      <c r="CH26" s="101" t="s">
        <v>170</v>
      </c>
      <c r="CI26" s="101">
        <f t="shared" si="4"/>
        <v>3909.7038909180469</v>
      </c>
      <c r="CJ26" s="100"/>
      <c r="CK26" s="133">
        <f t="shared" si="15"/>
        <v>0</v>
      </c>
      <c r="CL26" s="133">
        <f t="shared" si="16"/>
        <v>0</v>
      </c>
      <c r="CM26" s="103"/>
      <c r="CN26" s="103"/>
      <c r="CO26" s="103">
        <f t="shared" si="23"/>
        <v>3909.7038909180469</v>
      </c>
      <c r="CP26" s="104"/>
      <c r="CS26" s="59">
        <f t="shared" si="24"/>
        <v>4497.3463123844995</v>
      </c>
      <c r="CT26" s="105">
        <f t="shared" si="25"/>
        <v>2124.4356436886751</v>
      </c>
      <c r="CU26" s="105">
        <f t="shared" si="17"/>
        <v>2372.9106686958244</v>
      </c>
      <c r="CV26" s="105">
        <f t="shared" si="18"/>
        <v>2370</v>
      </c>
      <c r="CW26" s="136">
        <f t="shared" si="19"/>
        <v>28</v>
      </c>
      <c r="CY26" s="107">
        <f t="shared" si="20"/>
        <v>3881.7038909180469</v>
      </c>
      <c r="DA26" s="182">
        <f t="shared" si="21"/>
        <v>4761.3763123845001</v>
      </c>
    </row>
    <row r="27" spans="2:105" s="11" customFormat="1" ht="23.25" x14ac:dyDescent="0.35">
      <c r="B27" s="11">
        <v>1599.0080000000003</v>
      </c>
      <c r="C27" s="11">
        <v>26</v>
      </c>
      <c r="D27" s="86" t="s">
        <v>104</v>
      </c>
      <c r="E27" s="87">
        <v>615.34</v>
      </c>
      <c r="F27" s="88"/>
      <c r="G27" s="89"/>
      <c r="H27" s="89"/>
      <c r="I27" s="89"/>
      <c r="J27" s="89"/>
      <c r="K27" s="129">
        <f>'مارس 2022'!K27*107%</f>
        <v>1830.7042592000005</v>
      </c>
      <c r="L27" s="89"/>
      <c r="M27" s="91"/>
      <c r="N27" s="89"/>
      <c r="O27" s="89"/>
      <c r="P27" s="92">
        <f t="shared" si="5"/>
        <v>274.60563888000007</v>
      </c>
      <c r="Q27" s="130">
        <f>'مارس 2022'!Q27*110%</f>
        <v>155.63900000000001</v>
      </c>
      <c r="R27" s="89"/>
      <c r="S27" s="93"/>
      <c r="T27" s="93"/>
      <c r="U27" s="93">
        <v>70.760000000000005</v>
      </c>
      <c r="V27" s="93">
        <v>78.989999999999995</v>
      </c>
      <c r="W27" s="89">
        <v>98.94</v>
      </c>
      <c r="X27" s="89">
        <v>41.89</v>
      </c>
      <c r="Y27" s="89">
        <v>74.720000000000013</v>
      </c>
      <c r="Z27" s="92">
        <f t="shared" si="6"/>
        <v>95.940480000000008</v>
      </c>
      <c r="AA27" s="22">
        <f>'مارس 2022'!K27*8%</f>
        <v>136.87508480000002</v>
      </c>
      <c r="AB27" s="89">
        <v>190</v>
      </c>
      <c r="AC27" s="93">
        <v>10</v>
      </c>
      <c r="AD27" s="89"/>
      <c r="AE27" s="89"/>
      <c r="AF27" s="92">
        <v>10</v>
      </c>
      <c r="AG27" s="89"/>
      <c r="AH27" s="89"/>
      <c r="AI27" s="89"/>
      <c r="AJ27" s="89"/>
      <c r="AK27" s="89">
        <f t="shared" si="22"/>
        <v>3069.0644628800005</v>
      </c>
      <c r="AL27" s="94"/>
      <c r="AM27" s="94"/>
      <c r="AN27" s="94"/>
      <c r="AO27" s="94"/>
      <c r="AP27" s="94"/>
      <c r="AQ27" s="94"/>
      <c r="AR27" s="94"/>
      <c r="AS27" s="94"/>
      <c r="AT27" s="95">
        <v>18</v>
      </c>
      <c r="AU27" s="95">
        <v>18</v>
      </c>
      <c r="AV27" s="96">
        <v>572</v>
      </c>
      <c r="AW27" s="96"/>
      <c r="AX27" s="97">
        <v>107.16666666666667</v>
      </c>
      <c r="AY27" s="97"/>
      <c r="AZ27" s="97"/>
      <c r="BA27" s="97">
        <v>0.5</v>
      </c>
      <c r="BB27" s="97">
        <v>3</v>
      </c>
      <c r="BC27" s="97"/>
      <c r="BD27" s="97">
        <v>0</v>
      </c>
      <c r="BE27" s="97"/>
      <c r="BF27" s="97"/>
      <c r="BG27" s="98" t="str">
        <f t="shared" si="0"/>
        <v>0</v>
      </c>
      <c r="BH27" s="98" t="str">
        <f t="shared" si="1"/>
        <v>0</v>
      </c>
      <c r="BI27" s="97"/>
      <c r="BJ27" s="97"/>
      <c r="BK27" s="97"/>
      <c r="BL27" s="97"/>
      <c r="BM27" s="97"/>
      <c r="BN27" s="97"/>
      <c r="BO27" s="97"/>
      <c r="BP27" s="97"/>
      <c r="BQ27" s="19">
        <f t="shared" si="7"/>
        <v>1.3194099120000002</v>
      </c>
      <c r="BR27" s="97"/>
      <c r="BS27" s="97"/>
      <c r="BT27" s="99">
        <f t="shared" si="8"/>
        <v>683.9860765786666</v>
      </c>
      <c r="BU27" s="100">
        <f t="shared" si="9"/>
        <v>2385.0783863013339</v>
      </c>
      <c r="BV27" s="39">
        <f t="shared" si="10"/>
        <v>2053.1262720000004</v>
      </c>
      <c r="BW27" s="89"/>
      <c r="BX27" s="89"/>
      <c r="BY27" s="102" t="str">
        <f t="shared" si="11"/>
        <v>0</v>
      </c>
      <c r="BZ27" s="101">
        <f t="shared" si="12"/>
        <v>0</v>
      </c>
      <c r="CA27" s="101"/>
      <c r="CB27" s="101">
        <f t="shared" si="2"/>
        <v>0</v>
      </c>
      <c r="CC27" s="101"/>
      <c r="CD27" s="101"/>
      <c r="CE27" s="101">
        <f t="shared" si="3"/>
        <v>2053.1262720000004</v>
      </c>
      <c r="CF27" s="101">
        <f t="shared" si="13"/>
        <v>1026.5631360000002</v>
      </c>
      <c r="CG27" s="34">
        <f t="shared" si="14"/>
        <v>1026.5631360000002</v>
      </c>
      <c r="CH27" s="34" t="s">
        <v>170</v>
      </c>
      <c r="CI27" s="101">
        <f t="shared" si="4"/>
        <v>4438.2046583013343</v>
      </c>
      <c r="CJ27" s="100"/>
      <c r="CK27" s="133">
        <f t="shared" si="15"/>
        <v>0</v>
      </c>
      <c r="CL27" s="133">
        <f t="shared" si="16"/>
        <v>0</v>
      </c>
      <c r="CM27" s="103"/>
      <c r="CN27" s="103"/>
      <c r="CO27" s="103">
        <f t="shared" si="23"/>
        <v>4438.2046583013343</v>
      </c>
      <c r="CP27" s="104"/>
      <c r="CS27" s="59">
        <f t="shared" si="24"/>
        <v>4697.8617348800008</v>
      </c>
      <c r="CT27" s="105">
        <f t="shared" si="25"/>
        <v>1938.6594099120002</v>
      </c>
      <c r="CU27" s="105">
        <f t="shared" si="17"/>
        <v>2759.2023249680005</v>
      </c>
      <c r="CV27" s="105">
        <f t="shared" si="18"/>
        <v>2750</v>
      </c>
      <c r="CW27" s="136">
        <f t="shared" si="19"/>
        <v>56.25</v>
      </c>
      <c r="CY27" s="107">
        <f t="shared" si="20"/>
        <v>4381.9546583013343</v>
      </c>
      <c r="DA27" s="182">
        <f t="shared" si="21"/>
        <v>4966.5517348800004</v>
      </c>
    </row>
    <row r="28" spans="2:105" ht="23.25" x14ac:dyDescent="0.35">
      <c r="B28">
        <v>1210.384</v>
      </c>
      <c r="C28">
        <v>27</v>
      </c>
      <c r="D28" s="33" t="s">
        <v>80</v>
      </c>
      <c r="E28" s="28">
        <v>477.64</v>
      </c>
      <c r="F28" s="29"/>
      <c r="G28" s="27"/>
      <c r="H28" s="27"/>
      <c r="I28" s="27"/>
      <c r="J28" s="27"/>
      <c r="K28" s="129">
        <f>'مارس 2022'!K28*107%</f>
        <v>1385.7686416000004</v>
      </c>
      <c r="L28" s="27"/>
      <c r="M28" s="31"/>
      <c r="N28" s="27"/>
      <c r="O28" s="27"/>
      <c r="P28" s="22">
        <f t="shared" si="5"/>
        <v>207.86529624000005</v>
      </c>
      <c r="Q28" s="130">
        <f>'مارس 2022'!Q28*110%</f>
        <v>155.63900000000001</v>
      </c>
      <c r="R28" s="27"/>
      <c r="S28" s="30"/>
      <c r="T28" s="30"/>
      <c r="U28" s="30">
        <v>52.68</v>
      </c>
      <c r="V28" s="30">
        <v>58.73</v>
      </c>
      <c r="W28" s="27">
        <v>75.069999999999993</v>
      </c>
      <c r="X28" s="27">
        <v>31.71</v>
      </c>
      <c r="Y28" s="27">
        <v>56.56</v>
      </c>
      <c r="Z28" s="22">
        <f t="shared" si="6"/>
        <v>72.623040000000003</v>
      </c>
      <c r="AA28" s="22">
        <f>'مارس 2022'!K28*8%</f>
        <v>103.60887040000001</v>
      </c>
      <c r="AB28" s="27">
        <v>200</v>
      </c>
      <c r="AC28" s="30">
        <v>10</v>
      </c>
      <c r="AD28" s="27"/>
      <c r="AE28" s="27"/>
      <c r="AF28" s="22">
        <v>10</v>
      </c>
      <c r="AG28" s="27"/>
      <c r="AH28" s="27"/>
      <c r="AI28" s="27"/>
      <c r="AJ28" s="27"/>
      <c r="AK28" s="27">
        <f t="shared" si="22"/>
        <v>2420.2548482400002</v>
      </c>
      <c r="AL28" s="16"/>
      <c r="AM28" s="16"/>
      <c r="AN28" s="16"/>
      <c r="AO28" s="16"/>
      <c r="AP28" s="16"/>
      <c r="AQ28" s="16"/>
      <c r="AR28" s="16"/>
      <c r="AS28" s="16"/>
      <c r="AT28" s="15">
        <v>18</v>
      </c>
      <c r="AU28" s="15">
        <v>18</v>
      </c>
      <c r="AV28" s="20">
        <v>440</v>
      </c>
      <c r="AW28" s="20"/>
      <c r="AX28" s="21">
        <v>32.958333333333336</v>
      </c>
      <c r="AY28" s="21"/>
      <c r="AZ28" s="21"/>
      <c r="BA28" s="21">
        <v>0.5</v>
      </c>
      <c r="BB28" s="21">
        <v>3</v>
      </c>
      <c r="BC28" s="21"/>
      <c r="BD28" s="21">
        <v>0</v>
      </c>
      <c r="BE28" s="21"/>
      <c r="BF28" s="21"/>
      <c r="BG28" s="18" t="str">
        <f t="shared" si="0"/>
        <v>0</v>
      </c>
      <c r="BH28" s="18" t="str">
        <f t="shared" si="1"/>
        <v>0</v>
      </c>
      <c r="BI28" s="21"/>
      <c r="BJ28" s="21"/>
      <c r="BK28" s="21"/>
      <c r="BL28" s="21"/>
      <c r="BM28" s="21"/>
      <c r="BN28" s="21"/>
      <c r="BO28" s="21"/>
      <c r="BP28" s="21"/>
      <c r="BQ28" s="19">
        <f t="shared" si="7"/>
        <v>1.0283752760000002</v>
      </c>
      <c r="BR28" s="21">
        <v>3</v>
      </c>
      <c r="BS28" s="21"/>
      <c r="BT28" s="19">
        <f t="shared" si="8"/>
        <v>480.48670860933333</v>
      </c>
      <c r="BU28" s="35">
        <f t="shared" si="9"/>
        <v>1939.7681396306668</v>
      </c>
      <c r="BV28" s="39">
        <f t="shared" si="10"/>
        <v>1554.1330560000001</v>
      </c>
      <c r="BW28" s="38"/>
      <c r="BX28" s="38"/>
      <c r="BY28" s="37" t="str">
        <f t="shared" si="11"/>
        <v>0</v>
      </c>
      <c r="BZ28" s="39">
        <f t="shared" si="12"/>
        <v>0</v>
      </c>
      <c r="CA28" s="39"/>
      <c r="CB28" s="39">
        <f t="shared" si="2"/>
        <v>0</v>
      </c>
      <c r="CC28" s="39"/>
      <c r="CD28" s="39"/>
      <c r="CE28" s="34">
        <f t="shared" si="3"/>
        <v>1554.1330560000001</v>
      </c>
      <c r="CF28" s="34">
        <f t="shared" si="13"/>
        <v>777.06652800000006</v>
      </c>
      <c r="CG28" s="34">
        <f t="shared" si="14"/>
        <v>777.06652800000006</v>
      </c>
      <c r="CH28" s="34" t="s">
        <v>170</v>
      </c>
      <c r="CI28" s="34">
        <f t="shared" si="4"/>
        <v>3493.9011956306667</v>
      </c>
      <c r="CJ28" s="43"/>
      <c r="CK28" s="133">
        <f t="shared" si="15"/>
        <v>0</v>
      </c>
      <c r="CL28" s="133">
        <f t="shared" si="16"/>
        <v>0</v>
      </c>
      <c r="CM28" s="44"/>
      <c r="CN28" s="44"/>
      <c r="CO28" s="40">
        <f t="shared" si="23"/>
        <v>3493.9011956306667</v>
      </c>
      <c r="CP28" s="1"/>
      <c r="CS28" s="59">
        <f t="shared" si="24"/>
        <v>3612.2689042400007</v>
      </c>
      <c r="CT28" s="59">
        <f t="shared" si="25"/>
        <v>1671.668375276</v>
      </c>
      <c r="CU28" s="59">
        <f t="shared" si="17"/>
        <v>1940.6005289640007</v>
      </c>
      <c r="CV28" s="59">
        <f t="shared" si="18"/>
        <v>1940</v>
      </c>
      <c r="CW28" s="136">
        <f t="shared" si="19"/>
        <v>17.25</v>
      </c>
      <c r="CY28" s="63">
        <f t="shared" si="20"/>
        <v>3476.6511956306667</v>
      </c>
      <c r="DA28" s="182">
        <f t="shared" si="21"/>
        <v>3818.7489042400002</v>
      </c>
    </row>
    <row r="29" spans="2:105" ht="23.25" x14ac:dyDescent="0.35">
      <c r="B29">
        <v>1156.7556</v>
      </c>
      <c r="C29">
        <v>28</v>
      </c>
      <c r="D29" s="33" t="s">
        <v>105</v>
      </c>
      <c r="E29" s="28">
        <v>467.95</v>
      </c>
      <c r="F29" s="29"/>
      <c r="G29" s="27"/>
      <c r="H29" s="27"/>
      <c r="I29" s="27"/>
      <c r="J29" s="27"/>
      <c r="K29" s="129">
        <f>'مارس 2022'!K29*107%</f>
        <v>1324.3694864399999</v>
      </c>
      <c r="L29" s="27"/>
      <c r="M29" s="31"/>
      <c r="N29" s="27"/>
      <c r="O29" s="27"/>
      <c r="P29" s="22">
        <f t="shared" si="5"/>
        <v>198.65542296599997</v>
      </c>
      <c r="Q29" s="130">
        <f>'مارس 2022'!Q29*110%</f>
        <v>155.63900000000001</v>
      </c>
      <c r="R29" s="27"/>
      <c r="S29" s="30"/>
      <c r="T29" s="30"/>
      <c r="U29" s="30">
        <v>50.38</v>
      </c>
      <c r="V29" s="30">
        <v>56.28</v>
      </c>
      <c r="W29" s="27">
        <v>71.790000000000006</v>
      </c>
      <c r="X29" s="27">
        <v>30.31</v>
      </c>
      <c r="Y29" s="27">
        <v>54.054000000000002</v>
      </c>
      <c r="Z29" s="22">
        <f t="shared" si="6"/>
        <v>69.405335999999991</v>
      </c>
      <c r="AA29" s="22">
        <f>'مارس 2022'!K29*8%</f>
        <v>99.018279359999994</v>
      </c>
      <c r="AB29" s="27">
        <v>200</v>
      </c>
      <c r="AC29" s="30">
        <v>6</v>
      </c>
      <c r="AD29" s="27"/>
      <c r="AE29" s="27"/>
      <c r="AF29" s="22">
        <v>10</v>
      </c>
      <c r="AG29" s="27"/>
      <c r="AH29" s="27"/>
      <c r="AI29" s="27"/>
      <c r="AJ29" s="27"/>
      <c r="AK29" s="27">
        <f t="shared" si="22"/>
        <v>2325.9015247660004</v>
      </c>
      <c r="AL29" s="16"/>
      <c r="AM29" s="16"/>
      <c r="AN29" s="16"/>
      <c r="AO29" s="16"/>
      <c r="AP29" s="16"/>
      <c r="AQ29" s="16"/>
      <c r="AR29" s="16"/>
      <c r="AS29" s="16"/>
      <c r="AT29" s="15">
        <v>16</v>
      </c>
      <c r="AU29" s="15">
        <v>16</v>
      </c>
      <c r="AV29" s="20">
        <v>407</v>
      </c>
      <c r="AW29" s="20"/>
      <c r="AX29" s="21">
        <v>21.416666666666668</v>
      </c>
      <c r="AY29" s="21"/>
      <c r="AZ29" s="21"/>
      <c r="BA29" s="21">
        <v>0.5</v>
      </c>
      <c r="BB29" s="21">
        <v>3</v>
      </c>
      <c r="BC29" s="21"/>
      <c r="BD29" s="21">
        <v>0</v>
      </c>
      <c r="BE29" s="21"/>
      <c r="BF29" s="21"/>
      <c r="BG29" s="18">
        <f t="shared" si="0"/>
        <v>22.072824773999997</v>
      </c>
      <c r="BH29" s="18">
        <f t="shared" si="1"/>
        <v>17.293222222222223</v>
      </c>
      <c r="BI29" s="21"/>
      <c r="BJ29" s="21"/>
      <c r="BK29" s="21"/>
      <c r="BL29" s="21"/>
      <c r="BM29" s="21"/>
      <c r="BN29" s="21"/>
      <c r="BO29" s="21"/>
      <c r="BP29" s="21"/>
      <c r="BQ29" s="19">
        <f t="shared" si="7"/>
        <v>0.98580355090000027</v>
      </c>
      <c r="BR29" s="21">
        <v>3</v>
      </c>
      <c r="BS29" s="21"/>
      <c r="BT29" s="19">
        <f t="shared" si="8"/>
        <v>475.26851721378893</v>
      </c>
      <c r="BU29" s="35">
        <f t="shared" si="9"/>
        <v>1850.6330075522114</v>
      </c>
      <c r="BV29" s="39">
        <f t="shared" si="10"/>
        <v>1485.2741904</v>
      </c>
      <c r="BW29" s="38"/>
      <c r="BX29" s="38"/>
      <c r="BY29" s="37" t="str">
        <f t="shared" si="11"/>
        <v>0</v>
      </c>
      <c r="BZ29" s="39">
        <f t="shared" si="12"/>
        <v>0</v>
      </c>
      <c r="CA29" s="39"/>
      <c r="CB29" s="39">
        <f>BV29*CA29</f>
        <v>0</v>
      </c>
      <c r="CC29" s="39"/>
      <c r="CD29" s="39"/>
      <c r="CE29" s="34">
        <f>BV29-BW29-BZ29-CB29-CC29-CD29</f>
        <v>1485.2741904</v>
      </c>
      <c r="CF29" s="34">
        <f t="shared" si="13"/>
        <v>742.63709519999998</v>
      </c>
      <c r="CG29" s="34">
        <f t="shared" si="14"/>
        <v>742.63709519999998</v>
      </c>
      <c r="CH29" s="34" t="s">
        <v>170</v>
      </c>
      <c r="CI29" s="34">
        <f t="shared" si="4"/>
        <v>3335.9071979522114</v>
      </c>
      <c r="CJ29" s="43"/>
      <c r="CK29" s="133">
        <f t="shared" si="15"/>
        <v>0</v>
      </c>
      <c r="CL29" s="133">
        <f t="shared" si="16"/>
        <v>0</v>
      </c>
      <c r="CM29" s="44"/>
      <c r="CN29" s="44"/>
      <c r="CO29" s="40">
        <f t="shared" si="23"/>
        <v>3335.9071979522114</v>
      </c>
      <c r="CP29" s="1"/>
      <c r="CS29" s="59">
        <f t="shared" si="24"/>
        <v>3461.086715166</v>
      </c>
      <c r="CT29" s="59">
        <f t="shared" si="25"/>
        <v>1651.0086283249</v>
      </c>
      <c r="CU29" s="59">
        <f t="shared" si="17"/>
        <v>1810.0780868411</v>
      </c>
      <c r="CV29" s="59">
        <f t="shared" si="18"/>
        <v>1810</v>
      </c>
      <c r="CW29" s="136">
        <f t="shared" si="19"/>
        <v>14</v>
      </c>
      <c r="CY29" s="63">
        <f t="shared" si="20"/>
        <v>3321.9071979522114</v>
      </c>
      <c r="DA29" s="182">
        <f t="shared" si="21"/>
        <v>3655.5367151660002</v>
      </c>
    </row>
    <row r="30" spans="2:105" ht="23.25" x14ac:dyDescent="0.35">
      <c r="B30">
        <v>1140.7163</v>
      </c>
      <c r="C30">
        <v>29</v>
      </c>
      <c r="D30" s="33" t="s">
        <v>106</v>
      </c>
      <c r="E30" s="28">
        <v>457.64</v>
      </c>
      <c r="F30" s="29"/>
      <c r="G30" s="27"/>
      <c r="H30" s="27"/>
      <c r="I30" s="27"/>
      <c r="J30" s="27"/>
      <c r="K30" s="129">
        <f>'مارس 2022'!K30*107%</f>
        <v>1306.0060918700003</v>
      </c>
      <c r="L30" s="27"/>
      <c r="M30" s="31"/>
      <c r="N30" s="27"/>
      <c r="O30" s="27"/>
      <c r="P30" s="22">
        <f t="shared" si="5"/>
        <v>195.90091378050005</v>
      </c>
      <c r="Q30" s="130">
        <f>'مارس 2022'!Q30*110%</f>
        <v>155.63900000000001</v>
      </c>
      <c r="R30" s="27"/>
      <c r="S30" s="30"/>
      <c r="T30" s="30"/>
      <c r="U30" s="30">
        <v>49.69</v>
      </c>
      <c r="V30" s="30">
        <v>55.38</v>
      </c>
      <c r="W30" s="27">
        <v>70.73</v>
      </c>
      <c r="X30" s="27">
        <v>29.89</v>
      </c>
      <c r="Y30" s="27">
        <v>53.304499999999997</v>
      </c>
      <c r="Z30" s="22">
        <f t="shared" si="6"/>
        <v>68.442977999999997</v>
      </c>
      <c r="AA30" s="22">
        <f>'مارس 2022'!K30*8%</f>
        <v>97.64531528000002</v>
      </c>
      <c r="AB30" s="27">
        <v>200</v>
      </c>
      <c r="AC30" s="30">
        <v>10</v>
      </c>
      <c r="AD30" s="27"/>
      <c r="AE30" s="27"/>
      <c r="AF30" s="22">
        <v>10</v>
      </c>
      <c r="AG30" s="27"/>
      <c r="AH30" s="27"/>
      <c r="AI30" s="27"/>
      <c r="AJ30" s="27"/>
      <c r="AK30" s="27">
        <f t="shared" si="22"/>
        <v>2302.6287989305006</v>
      </c>
      <c r="AL30" s="16"/>
      <c r="AM30" s="16"/>
      <c r="AN30" s="16"/>
      <c r="AO30" s="16"/>
      <c r="AP30" s="16"/>
      <c r="AQ30" s="16"/>
      <c r="AR30" s="16"/>
      <c r="AS30" s="16"/>
      <c r="AT30" s="15">
        <v>17</v>
      </c>
      <c r="AU30" s="15">
        <v>17</v>
      </c>
      <c r="AV30" s="20">
        <v>418</v>
      </c>
      <c r="AW30" s="20"/>
      <c r="AX30" s="21">
        <v>25.708333333333332</v>
      </c>
      <c r="AY30" s="21"/>
      <c r="AZ30" s="21"/>
      <c r="BA30" s="21">
        <v>0.5</v>
      </c>
      <c r="BB30" s="21">
        <v>3</v>
      </c>
      <c r="BC30" s="21"/>
      <c r="BD30" s="21">
        <v>0</v>
      </c>
      <c r="BE30" s="21"/>
      <c r="BF30" s="21"/>
      <c r="BG30" s="18">
        <f t="shared" si="0"/>
        <v>10.88338409891667</v>
      </c>
      <c r="BH30" s="18">
        <f t="shared" si="1"/>
        <v>8.6466111111111115</v>
      </c>
      <c r="BI30" s="21"/>
      <c r="BJ30" s="21"/>
      <c r="BK30" s="21"/>
      <c r="BL30" s="21"/>
      <c r="BM30" s="21"/>
      <c r="BN30" s="21"/>
      <c r="BO30" s="21"/>
      <c r="BP30" s="21"/>
      <c r="BQ30" s="19">
        <f t="shared" si="7"/>
        <v>0.97554444257500028</v>
      </c>
      <c r="BR30" s="21">
        <v>3</v>
      </c>
      <c r="BS30" s="21"/>
      <c r="BT30" s="19">
        <f t="shared" si="8"/>
        <v>470.71387298593612</v>
      </c>
      <c r="BU30" s="35">
        <f t="shared" si="9"/>
        <v>1831.9149259445644</v>
      </c>
      <c r="BV30" s="39">
        <f t="shared" si="10"/>
        <v>1464.6797292000001</v>
      </c>
      <c r="BW30" s="38"/>
      <c r="BX30" s="38"/>
      <c r="BY30" s="37" t="str">
        <f t="shared" si="11"/>
        <v>0</v>
      </c>
      <c r="BZ30" s="39">
        <f t="shared" si="12"/>
        <v>0</v>
      </c>
      <c r="CA30" s="39"/>
      <c r="CB30" s="39">
        <f t="shared" ref="CB30:CB45" si="26">BV30*CA30</f>
        <v>0</v>
      </c>
      <c r="CC30" s="39"/>
      <c r="CD30" s="39"/>
      <c r="CE30" s="34">
        <f t="shared" ref="CE30:CE33" si="27">BV30-BW30-BZ30-CB30-CC30-CD30</f>
        <v>1464.6797292000001</v>
      </c>
      <c r="CF30" s="34">
        <f t="shared" si="13"/>
        <v>732.33986460000006</v>
      </c>
      <c r="CG30" s="34">
        <f t="shared" si="14"/>
        <v>732.33986460000006</v>
      </c>
      <c r="CH30" s="34" t="s">
        <v>170</v>
      </c>
      <c r="CI30" s="34">
        <f t="shared" si="4"/>
        <v>3296.5946551445645</v>
      </c>
      <c r="CJ30" s="43"/>
      <c r="CK30" s="133">
        <f t="shared" si="15"/>
        <v>0</v>
      </c>
      <c r="CL30" s="133">
        <f t="shared" si="16"/>
        <v>0</v>
      </c>
      <c r="CM30" s="44"/>
      <c r="CN30" s="44"/>
      <c r="CO30" s="40">
        <f t="shared" si="23"/>
        <v>3296.5946551445645</v>
      </c>
      <c r="CP30" s="1"/>
      <c r="CS30" s="59">
        <f t="shared" si="24"/>
        <v>3415.8695281305008</v>
      </c>
      <c r="CT30" s="59">
        <f t="shared" si="25"/>
        <v>1640.4989285414918</v>
      </c>
      <c r="CU30" s="59">
        <f t="shared" si="17"/>
        <v>1775.3705995890091</v>
      </c>
      <c r="CV30" s="59">
        <f t="shared" si="18"/>
        <v>1770</v>
      </c>
      <c r="CW30" s="136">
        <f t="shared" si="19"/>
        <v>13</v>
      </c>
      <c r="CY30" s="63">
        <f t="shared" si="20"/>
        <v>3283.5946551445645</v>
      </c>
      <c r="DA30" s="182">
        <f t="shared" si="21"/>
        <v>3611.6695281305006</v>
      </c>
    </row>
    <row r="31" spans="2:105" ht="23.25" x14ac:dyDescent="0.35">
      <c r="B31">
        <v>1012.1879000000001</v>
      </c>
      <c r="C31">
        <v>30</v>
      </c>
      <c r="D31" s="33" t="s">
        <v>107</v>
      </c>
      <c r="E31" s="28">
        <v>419.81</v>
      </c>
      <c r="F31" s="29"/>
      <c r="G31" s="27"/>
      <c r="H31" s="27"/>
      <c r="I31" s="27"/>
      <c r="J31" s="27"/>
      <c r="K31" s="129">
        <f>'مارس 2022'!K31*107%</f>
        <v>1158.8539267100002</v>
      </c>
      <c r="L31" s="27"/>
      <c r="M31" s="31"/>
      <c r="N31" s="27"/>
      <c r="O31" s="27"/>
      <c r="P31" s="22">
        <f t="shared" si="5"/>
        <v>173.82808900650002</v>
      </c>
      <c r="Q31" s="130">
        <f>'مارس 2022'!Q31*110%</f>
        <v>155.63900000000001</v>
      </c>
      <c r="R31" s="27"/>
      <c r="S31" s="30"/>
      <c r="T31" s="30"/>
      <c r="U31" s="30">
        <v>43.92</v>
      </c>
      <c r="V31" s="30">
        <v>48.88</v>
      </c>
      <c r="W31" s="27">
        <v>65</v>
      </c>
      <c r="X31" s="27">
        <v>26.52</v>
      </c>
      <c r="Y31" s="27">
        <v>47.298500000000004</v>
      </c>
      <c r="Z31" s="22">
        <f t="shared" si="6"/>
        <v>60.731274000000006</v>
      </c>
      <c r="AA31" s="22">
        <f>'مارس 2022'!K31*8%</f>
        <v>86.643284240000014</v>
      </c>
      <c r="AB31" s="27">
        <v>200</v>
      </c>
      <c r="AC31" s="30">
        <v>10</v>
      </c>
      <c r="AD31" s="27"/>
      <c r="AE31" s="27"/>
      <c r="AF31" s="22">
        <v>10</v>
      </c>
      <c r="AG31" s="27"/>
      <c r="AH31" s="27"/>
      <c r="AI31" s="27"/>
      <c r="AJ31" s="27"/>
      <c r="AK31" s="27">
        <f t="shared" si="22"/>
        <v>2087.3140739565006</v>
      </c>
      <c r="AL31" s="16"/>
      <c r="AM31" s="16"/>
      <c r="AN31" s="16"/>
      <c r="AO31" s="16"/>
      <c r="AP31" s="16"/>
      <c r="AQ31" s="16"/>
      <c r="AR31" s="16"/>
      <c r="AS31" s="16"/>
      <c r="AT31" s="15">
        <v>16</v>
      </c>
      <c r="AU31" s="15">
        <v>16</v>
      </c>
      <c r="AV31" s="20">
        <v>374</v>
      </c>
      <c r="AW31" s="20"/>
      <c r="AX31" s="21">
        <v>11.75</v>
      </c>
      <c r="AY31" s="21"/>
      <c r="AZ31" s="21"/>
      <c r="BA31" s="21">
        <v>0.5</v>
      </c>
      <c r="BB31" s="21">
        <v>3</v>
      </c>
      <c r="BC31" s="21"/>
      <c r="BD31" s="21">
        <v>0</v>
      </c>
      <c r="BE31" s="21"/>
      <c r="BF31" s="21"/>
      <c r="BG31" s="18">
        <f t="shared" si="0"/>
        <v>19.314232111833334</v>
      </c>
      <c r="BH31" s="18">
        <f t="shared" si="1"/>
        <v>17.293222222222223</v>
      </c>
      <c r="BI31" s="21"/>
      <c r="BJ31" s="21"/>
      <c r="BK31" s="21"/>
      <c r="BL31" s="21"/>
      <c r="BM31" s="21"/>
      <c r="BN31" s="21"/>
      <c r="BO31" s="21"/>
      <c r="BP31" s="21"/>
      <c r="BQ31" s="19">
        <f t="shared" si="7"/>
        <v>0.87892349247500035</v>
      </c>
      <c r="BR31" s="21">
        <v>3</v>
      </c>
      <c r="BS31" s="21"/>
      <c r="BT31" s="19">
        <f t="shared" si="8"/>
        <v>429.73637782653054</v>
      </c>
      <c r="BU31" s="35">
        <f t="shared" si="9"/>
        <v>1657.57769612997</v>
      </c>
      <c r="BV31" s="39">
        <f t="shared" si="10"/>
        <v>1299.6492636</v>
      </c>
      <c r="BW31" s="38"/>
      <c r="BX31" s="38"/>
      <c r="BY31" s="37" t="str">
        <f t="shared" si="11"/>
        <v>0</v>
      </c>
      <c r="BZ31" s="39">
        <f t="shared" si="12"/>
        <v>0</v>
      </c>
      <c r="CA31" s="39"/>
      <c r="CB31" s="39">
        <f t="shared" si="26"/>
        <v>0</v>
      </c>
      <c r="CC31" s="39"/>
      <c r="CD31" s="39"/>
      <c r="CE31" s="34">
        <f t="shared" si="27"/>
        <v>1299.6492636</v>
      </c>
      <c r="CF31" s="34">
        <f t="shared" si="13"/>
        <v>649.82463180000002</v>
      </c>
      <c r="CG31" s="34">
        <f t="shared" si="14"/>
        <v>649.82463180000002</v>
      </c>
      <c r="CH31" s="34" t="s">
        <v>170</v>
      </c>
      <c r="CI31" s="34">
        <f t="shared" si="4"/>
        <v>2957.2269597299701</v>
      </c>
      <c r="CJ31" s="43"/>
      <c r="CK31" s="133">
        <f t="shared" si="15"/>
        <v>0</v>
      </c>
      <c r="CL31" s="133">
        <f t="shared" si="16"/>
        <v>0</v>
      </c>
      <c r="CM31" s="44"/>
      <c r="CN31" s="44"/>
      <c r="CO31" s="40">
        <f t="shared" si="23"/>
        <v>2957.2269597299701</v>
      </c>
      <c r="CP31" s="1"/>
      <c r="CS31" s="59">
        <f t="shared" si="24"/>
        <v>3053.5243375565005</v>
      </c>
      <c r="CT31" s="59">
        <f t="shared" si="25"/>
        <v>1567.0031556043082</v>
      </c>
      <c r="CU31" s="59">
        <f t="shared" si="17"/>
        <v>1486.5211819521924</v>
      </c>
      <c r="CV31" s="59">
        <f t="shared" si="18"/>
        <v>1480</v>
      </c>
      <c r="CW31" s="136">
        <f t="shared" si="19"/>
        <v>5.75</v>
      </c>
      <c r="CY31" s="63">
        <f t="shared" si="20"/>
        <v>2951.4769597299701</v>
      </c>
      <c r="DA31" s="182">
        <f t="shared" si="21"/>
        <v>3231.3243375565007</v>
      </c>
    </row>
    <row r="32" spans="2:105" ht="23.25" x14ac:dyDescent="0.35">
      <c r="D32" s="33"/>
      <c r="E32" s="28"/>
      <c r="F32" s="29"/>
      <c r="G32" s="27"/>
      <c r="H32" s="27"/>
      <c r="I32" s="27"/>
      <c r="J32" s="27"/>
      <c r="K32" s="129">
        <f>'مارس 2022'!K32*107%</f>
        <v>0</v>
      </c>
      <c r="L32" s="27"/>
      <c r="M32" s="31"/>
      <c r="N32" s="27"/>
      <c r="O32" s="27"/>
      <c r="P32" s="22">
        <f t="shared" si="5"/>
        <v>0</v>
      </c>
      <c r="Q32" s="130">
        <f>'مارس 2022'!Q32*110%</f>
        <v>0</v>
      </c>
      <c r="R32" s="27"/>
      <c r="S32" s="30"/>
      <c r="T32" s="30"/>
      <c r="U32" s="30"/>
      <c r="V32" s="30"/>
      <c r="W32" s="27"/>
      <c r="X32" s="27"/>
      <c r="Y32" s="27"/>
      <c r="Z32" s="22">
        <f t="shared" si="6"/>
        <v>0</v>
      </c>
      <c r="AA32" s="22">
        <f>'مارس 2022'!K32*8%</f>
        <v>0</v>
      </c>
      <c r="AB32" s="27"/>
      <c r="AC32" s="30"/>
      <c r="AD32" s="27"/>
      <c r="AE32" s="27"/>
      <c r="AF32" s="22"/>
      <c r="AG32" s="27"/>
      <c r="AH32" s="27"/>
      <c r="AI32" s="27"/>
      <c r="AJ32" s="27"/>
      <c r="AK32" s="27">
        <f t="shared" si="22"/>
        <v>0</v>
      </c>
      <c r="AL32" s="16"/>
      <c r="AM32" s="16"/>
      <c r="AN32" s="16"/>
      <c r="AO32" s="16"/>
      <c r="AP32" s="16"/>
      <c r="AQ32" s="16"/>
      <c r="AR32" s="16"/>
      <c r="AS32" s="16"/>
      <c r="AT32" s="15"/>
      <c r="AU32" s="15"/>
      <c r="AV32" s="20"/>
      <c r="AW32" s="20"/>
      <c r="AX32" s="21"/>
      <c r="AY32" s="21"/>
      <c r="AZ32" s="21"/>
      <c r="BA32" s="21"/>
      <c r="BB32" s="21"/>
      <c r="BC32" s="21"/>
      <c r="BD32" s="21">
        <v>0</v>
      </c>
      <c r="BE32" s="21"/>
      <c r="BF32" s="21"/>
      <c r="BG32" s="18">
        <f t="shared" si="0"/>
        <v>0</v>
      </c>
      <c r="BH32" s="18">
        <f t="shared" si="1"/>
        <v>0</v>
      </c>
      <c r="BI32" s="21"/>
      <c r="BJ32" s="21"/>
      <c r="BK32" s="21"/>
      <c r="BL32" s="21"/>
      <c r="BM32" s="21"/>
      <c r="BN32" s="21"/>
      <c r="BO32" s="21"/>
      <c r="BP32" s="21"/>
      <c r="BQ32" s="19">
        <f t="shared" si="7"/>
        <v>0</v>
      </c>
      <c r="BR32" s="21"/>
      <c r="BS32" s="21"/>
      <c r="BT32" s="19">
        <f t="shared" si="8"/>
        <v>0</v>
      </c>
      <c r="BU32" s="35">
        <f t="shared" si="9"/>
        <v>0</v>
      </c>
      <c r="BV32" s="39">
        <f t="shared" si="10"/>
        <v>0</v>
      </c>
      <c r="BW32" s="38"/>
      <c r="BX32" s="38"/>
      <c r="BY32" s="37" t="str">
        <f t="shared" si="11"/>
        <v>0</v>
      </c>
      <c r="BZ32" s="39">
        <f t="shared" si="12"/>
        <v>0</v>
      </c>
      <c r="CA32" s="39"/>
      <c r="CB32" s="39">
        <f t="shared" si="26"/>
        <v>0</v>
      </c>
      <c r="CC32" s="39"/>
      <c r="CD32" s="39"/>
      <c r="CE32" s="34">
        <f t="shared" si="27"/>
        <v>0</v>
      </c>
      <c r="CF32" s="34">
        <f t="shared" si="13"/>
        <v>0</v>
      </c>
      <c r="CG32" s="34">
        <f t="shared" si="14"/>
        <v>0</v>
      </c>
      <c r="CH32" s="34" t="s">
        <v>170</v>
      </c>
      <c r="CI32" s="34">
        <f t="shared" si="4"/>
        <v>0</v>
      </c>
      <c r="CJ32" s="43"/>
      <c r="CK32" s="133">
        <f t="shared" si="15"/>
        <v>0</v>
      </c>
      <c r="CL32" s="133">
        <f t="shared" si="16"/>
        <v>0</v>
      </c>
      <c r="CM32" s="44"/>
      <c r="CN32" s="44"/>
      <c r="CO32" s="40">
        <f t="shared" si="23"/>
        <v>0</v>
      </c>
      <c r="CP32" s="1"/>
      <c r="CS32" s="59">
        <f t="shared" si="24"/>
        <v>0</v>
      </c>
      <c r="CT32" s="59">
        <f t="shared" si="25"/>
        <v>750</v>
      </c>
      <c r="CU32" s="59">
        <f t="shared" si="17"/>
        <v>-750</v>
      </c>
      <c r="CV32" s="59">
        <f t="shared" si="18"/>
        <v>-750</v>
      </c>
      <c r="CW32" s="136">
        <f t="shared" si="19"/>
        <v>0</v>
      </c>
      <c r="CY32" s="63">
        <f t="shared" si="20"/>
        <v>0</v>
      </c>
      <c r="DA32" s="182">
        <f t="shared" si="21"/>
        <v>0</v>
      </c>
    </row>
    <row r="33" spans="1:105" ht="23.25" x14ac:dyDescent="0.35">
      <c r="D33" s="33"/>
      <c r="E33" s="28"/>
      <c r="F33" s="29"/>
      <c r="G33" s="27"/>
      <c r="H33" s="27"/>
      <c r="I33" s="27"/>
      <c r="J33" s="27"/>
      <c r="K33" s="129">
        <f>'مارس 2022'!K33*107%</f>
        <v>0</v>
      </c>
      <c r="L33" s="27"/>
      <c r="M33" s="31"/>
      <c r="N33" s="27"/>
      <c r="O33" s="27"/>
      <c r="P33" s="22">
        <f t="shared" si="5"/>
        <v>0</v>
      </c>
      <c r="Q33" s="130">
        <f>'مارس 2022'!Q33*110%</f>
        <v>0</v>
      </c>
      <c r="R33" s="27"/>
      <c r="S33" s="30"/>
      <c r="T33" s="30"/>
      <c r="U33" s="30"/>
      <c r="V33" s="30"/>
      <c r="W33" s="27"/>
      <c r="X33" s="27"/>
      <c r="Y33" s="27"/>
      <c r="Z33" s="22">
        <f t="shared" si="6"/>
        <v>0</v>
      </c>
      <c r="AA33" s="22">
        <f>'مارس 2022'!K33*8%</f>
        <v>0</v>
      </c>
      <c r="AB33" s="27"/>
      <c r="AC33" s="30"/>
      <c r="AD33" s="27"/>
      <c r="AE33" s="27"/>
      <c r="AF33" s="22"/>
      <c r="AG33" s="27"/>
      <c r="AH33" s="27"/>
      <c r="AI33" s="27"/>
      <c r="AJ33" s="27"/>
      <c r="AK33" s="27">
        <f t="shared" si="22"/>
        <v>0</v>
      </c>
      <c r="AL33" s="16"/>
      <c r="AM33" s="16"/>
      <c r="AN33" s="16"/>
      <c r="AO33" s="16"/>
      <c r="AP33" s="16"/>
      <c r="AQ33" s="16"/>
      <c r="AR33" s="16"/>
      <c r="AS33" s="16"/>
      <c r="AT33" s="15"/>
      <c r="AU33" s="15"/>
      <c r="AV33" s="20"/>
      <c r="AW33" s="20"/>
      <c r="AX33" s="21"/>
      <c r="AY33" s="21"/>
      <c r="AZ33" s="21"/>
      <c r="BA33" s="21"/>
      <c r="BB33" s="21"/>
      <c r="BC33" s="21"/>
      <c r="BD33" s="21">
        <v>0</v>
      </c>
      <c r="BE33" s="21"/>
      <c r="BF33" s="21"/>
      <c r="BG33" s="18">
        <f t="shared" si="0"/>
        <v>0</v>
      </c>
      <c r="BH33" s="18">
        <f t="shared" si="1"/>
        <v>0</v>
      </c>
      <c r="BI33" s="21"/>
      <c r="BJ33" s="21"/>
      <c r="BK33" s="21"/>
      <c r="BL33" s="21"/>
      <c r="BM33" s="21"/>
      <c r="BN33" s="21"/>
      <c r="BO33" s="21"/>
      <c r="BP33" s="21"/>
      <c r="BQ33" s="19">
        <f t="shared" si="7"/>
        <v>0</v>
      </c>
      <c r="BR33" s="21"/>
      <c r="BS33" s="21"/>
      <c r="BT33" s="19">
        <f t="shared" si="8"/>
        <v>0</v>
      </c>
      <c r="BU33" s="35">
        <f t="shared" si="9"/>
        <v>0</v>
      </c>
      <c r="BV33" s="39">
        <f t="shared" si="10"/>
        <v>0</v>
      </c>
      <c r="BW33" s="38"/>
      <c r="BX33" s="38"/>
      <c r="BY33" s="37" t="str">
        <f t="shared" si="11"/>
        <v>0</v>
      </c>
      <c r="BZ33" s="39">
        <f t="shared" si="12"/>
        <v>0</v>
      </c>
      <c r="CA33" s="39"/>
      <c r="CB33" s="39">
        <f t="shared" si="26"/>
        <v>0</v>
      </c>
      <c r="CC33" s="39"/>
      <c r="CD33" s="39"/>
      <c r="CE33" s="34">
        <f t="shared" si="27"/>
        <v>0</v>
      </c>
      <c r="CF33" s="34">
        <f t="shared" si="13"/>
        <v>0</v>
      </c>
      <c r="CG33" s="34">
        <f t="shared" si="14"/>
        <v>0</v>
      </c>
      <c r="CH33" s="34" t="s">
        <v>170</v>
      </c>
      <c r="CI33" s="34">
        <f t="shared" si="4"/>
        <v>0</v>
      </c>
      <c r="CJ33" s="43"/>
      <c r="CK33" s="133">
        <f t="shared" si="15"/>
        <v>0</v>
      </c>
      <c r="CL33" s="133">
        <f t="shared" si="16"/>
        <v>0</v>
      </c>
      <c r="CM33" s="44"/>
      <c r="CN33" s="44"/>
      <c r="CO33" s="40">
        <f t="shared" si="23"/>
        <v>0</v>
      </c>
      <c r="CP33" s="1"/>
      <c r="CS33" s="59">
        <f t="shared" si="24"/>
        <v>0</v>
      </c>
      <c r="CT33" s="59">
        <f t="shared" si="25"/>
        <v>750</v>
      </c>
      <c r="CU33" s="59">
        <f t="shared" si="17"/>
        <v>-750</v>
      </c>
      <c r="CV33" s="59">
        <f t="shared" si="18"/>
        <v>-750</v>
      </c>
      <c r="CW33" s="136">
        <f t="shared" si="19"/>
        <v>0</v>
      </c>
      <c r="CY33" s="63">
        <f t="shared" si="20"/>
        <v>0</v>
      </c>
      <c r="DA33" s="182">
        <f t="shared" si="21"/>
        <v>0</v>
      </c>
    </row>
    <row r="34" spans="1:105" s="10" customFormat="1" ht="26.25" x14ac:dyDescent="0.4">
      <c r="D34" s="64" t="s">
        <v>153</v>
      </c>
      <c r="E34" s="65"/>
      <c r="F34" s="66"/>
      <c r="G34" s="67"/>
      <c r="H34" s="67"/>
      <c r="I34" s="67"/>
      <c r="J34" s="67"/>
      <c r="K34" s="129">
        <f>'مارس 2022'!K34*107%</f>
        <v>0</v>
      </c>
      <c r="L34" s="67"/>
      <c r="M34" s="69"/>
      <c r="N34" s="67"/>
      <c r="O34" s="67"/>
      <c r="P34" s="70"/>
      <c r="Q34" s="70"/>
      <c r="R34" s="67"/>
      <c r="S34" s="71"/>
      <c r="T34" s="71"/>
      <c r="U34" s="71"/>
      <c r="V34" s="71"/>
      <c r="W34" s="67"/>
      <c r="X34" s="67"/>
      <c r="Y34" s="67"/>
      <c r="Z34" s="70"/>
      <c r="AA34" s="22">
        <f>'مارس 2022'!K34*8%</f>
        <v>0</v>
      </c>
      <c r="AB34" s="67"/>
      <c r="AC34" s="71"/>
      <c r="AD34" s="67"/>
      <c r="AE34" s="67"/>
      <c r="AF34" s="70"/>
      <c r="AG34" s="67"/>
      <c r="AH34" s="67"/>
      <c r="AI34" s="67"/>
      <c r="AJ34" s="67"/>
      <c r="AK34" s="67"/>
      <c r="AL34" s="72"/>
      <c r="AM34" s="72"/>
      <c r="AN34" s="72"/>
      <c r="AO34" s="72"/>
      <c r="AP34" s="72"/>
      <c r="AQ34" s="72"/>
      <c r="AR34" s="72"/>
      <c r="AS34" s="72"/>
      <c r="AT34" s="73"/>
      <c r="AU34" s="73"/>
      <c r="AV34" s="74"/>
      <c r="AW34" s="74"/>
      <c r="AX34" s="75"/>
      <c r="AY34" s="75"/>
      <c r="AZ34" s="75"/>
      <c r="BA34" s="75"/>
      <c r="BB34" s="75"/>
      <c r="BC34" s="75"/>
      <c r="BD34" s="75"/>
      <c r="BE34" s="75"/>
      <c r="BF34" s="75"/>
      <c r="BG34" s="76"/>
      <c r="BH34" s="76"/>
      <c r="BI34" s="75"/>
      <c r="BJ34" s="75"/>
      <c r="BK34" s="75"/>
      <c r="BL34" s="75"/>
      <c r="BM34" s="75"/>
      <c r="BN34" s="75"/>
      <c r="BO34" s="75"/>
      <c r="BP34" s="75"/>
      <c r="BQ34" s="75"/>
      <c r="BR34" s="75"/>
      <c r="BS34" s="75"/>
      <c r="BT34" s="77"/>
      <c r="BU34" s="78"/>
      <c r="BV34" s="79"/>
      <c r="BW34" s="67"/>
      <c r="BX34" s="67"/>
      <c r="BY34" s="80"/>
      <c r="BZ34" s="79"/>
      <c r="CA34" s="79"/>
      <c r="CB34" s="79">
        <f t="shared" si="26"/>
        <v>0</v>
      </c>
      <c r="CC34" s="79"/>
      <c r="CD34" s="79"/>
      <c r="CE34" s="79"/>
      <c r="CF34" s="79"/>
      <c r="CG34" s="79"/>
      <c r="CH34" s="79"/>
      <c r="CI34" s="79"/>
      <c r="CJ34" s="78"/>
      <c r="CK34" s="133">
        <f t="shared" si="15"/>
        <v>0</v>
      </c>
      <c r="CL34" s="133">
        <f t="shared" si="16"/>
        <v>0</v>
      </c>
      <c r="CM34" s="81"/>
      <c r="CN34" s="81"/>
      <c r="CO34" s="81"/>
      <c r="CP34" s="82"/>
      <c r="CS34" s="59">
        <f t="shared" si="24"/>
        <v>0</v>
      </c>
      <c r="CT34" s="83"/>
      <c r="CU34" s="83"/>
      <c r="CV34" s="83"/>
      <c r="CW34" s="136">
        <f t="shared" si="19"/>
        <v>0</v>
      </c>
      <c r="CY34" s="85"/>
      <c r="DA34" s="182">
        <f t="shared" si="21"/>
        <v>0</v>
      </c>
    </row>
    <row r="35" spans="1:105" ht="23.25" x14ac:dyDescent="0.35">
      <c r="B35">
        <v>1178.4551999999999</v>
      </c>
      <c r="C35">
        <v>32</v>
      </c>
      <c r="D35" s="33" t="s">
        <v>108</v>
      </c>
      <c r="E35" s="28">
        <v>479.37</v>
      </c>
      <c r="F35" s="29"/>
      <c r="G35" s="27"/>
      <c r="H35" s="27"/>
      <c r="I35" s="27"/>
      <c r="J35" s="27"/>
      <c r="K35" s="129">
        <f>'مارس 2022'!K35*107%</f>
        <v>1349.2133584800001</v>
      </c>
      <c r="L35" s="27"/>
      <c r="M35" s="31"/>
      <c r="N35" s="27"/>
      <c r="O35" s="27">
        <v>1112.5899999999999</v>
      </c>
      <c r="P35" s="22">
        <f t="shared" si="5"/>
        <v>202.38200377200002</v>
      </c>
      <c r="Q35" s="22">
        <v>0</v>
      </c>
      <c r="R35" s="27"/>
      <c r="S35" s="30"/>
      <c r="T35" s="30"/>
      <c r="U35" s="30">
        <v>50.91</v>
      </c>
      <c r="V35" s="30">
        <v>56.88</v>
      </c>
      <c r="W35" s="27">
        <v>68.11</v>
      </c>
      <c r="X35" s="27">
        <v>30.87</v>
      </c>
      <c r="Y35" s="27">
        <v>55.067999999999998</v>
      </c>
      <c r="Z35" s="22">
        <f t="shared" si="6"/>
        <v>70.707311999999988</v>
      </c>
      <c r="AA35" s="22">
        <f>'مارس 2022'!K35*8%</f>
        <v>100.87576512</v>
      </c>
      <c r="AB35" s="27">
        <v>190</v>
      </c>
      <c r="AC35" s="30">
        <v>10</v>
      </c>
      <c r="AD35" s="27"/>
      <c r="AE35" s="27"/>
      <c r="AF35" s="22">
        <v>10</v>
      </c>
      <c r="AG35" s="27"/>
      <c r="AH35" s="27"/>
      <c r="AI35" s="27"/>
      <c r="AJ35" s="27"/>
      <c r="AK35" s="27">
        <f t="shared" si="22"/>
        <v>3307.6064393720003</v>
      </c>
      <c r="AL35" s="16"/>
      <c r="AM35" s="16"/>
      <c r="AN35" s="16"/>
      <c r="AO35" s="16"/>
      <c r="AP35" s="16"/>
      <c r="AQ35" s="16"/>
      <c r="AR35" s="16"/>
      <c r="AS35" s="16"/>
      <c r="AT35" s="15">
        <v>0</v>
      </c>
      <c r="AU35" s="15"/>
      <c r="AV35" s="20">
        <v>407</v>
      </c>
      <c r="AW35" s="20"/>
      <c r="AX35" s="21">
        <v>19.625</v>
      </c>
      <c r="AY35" s="21"/>
      <c r="AZ35" s="21">
        <v>47.76</v>
      </c>
      <c r="BA35" s="21">
        <v>0.5</v>
      </c>
      <c r="BB35" s="21">
        <v>3</v>
      </c>
      <c r="BC35" s="21"/>
      <c r="BD35" s="21">
        <v>0</v>
      </c>
      <c r="BE35" s="21"/>
      <c r="BF35" s="21"/>
      <c r="BG35" s="18">
        <f t="shared" ref="BG35:BG45" si="28">IF(AT35&lt;18,(P35/18)*(18-AT35),"0")</f>
        <v>202.38200377200002</v>
      </c>
      <c r="BH35" s="18">
        <f t="shared" ref="BH35:BH45" si="29">IF(AU35&lt;18,(Q35/18)*(18-AU35),"0")</f>
        <v>0</v>
      </c>
      <c r="BI35" s="21"/>
      <c r="BJ35" s="21"/>
      <c r="BK35" s="21"/>
      <c r="BL35" s="21"/>
      <c r="BM35" s="21"/>
      <c r="BN35" s="21"/>
      <c r="BO35" s="21"/>
      <c r="BP35" s="21"/>
      <c r="BQ35" s="19">
        <f>(AK35-(N35+O35+P35+Q35+AG35))*0.0005</f>
        <v>0.99631721780000027</v>
      </c>
      <c r="BR35" s="21">
        <v>3</v>
      </c>
      <c r="BS35" s="21"/>
      <c r="BT35" s="19">
        <f t="shared" si="8"/>
        <v>684.26332098979992</v>
      </c>
      <c r="BU35" s="35">
        <f t="shared" si="9"/>
        <v>2623.3431183822004</v>
      </c>
      <c r="BV35" s="39"/>
      <c r="BW35" s="38"/>
      <c r="BX35" s="38"/>
      <c r="BY35" s="37" t="str">
        <f t="shared" si="11"/>
        <v>0</v>
      </c>
      <c r="BZ35" s="39">
        <f t="shared" si="12"/>
        <v>0</v>
      </c>
      <c r="CA35" s="39"/>
      <c r="CB35" s="39">
        <f t="shared" si="26"/>
        <v>0</v>
      </c>
      <c r="CC35" s="39"/>
      <c r="CD35" s="39"/>
      <c r="CE35" s="34">
        <f t="shared" ref="CE35:CE45" si="30">BV35-BW35-BZ35-CC35-CD35</f>
        <v>0</v>
      </c>
      <c r="CF35" s="34"/>
      <c r="CG35" s="34"/>
      <c r="CH35" s="34"/>
      <c r="CI35" s="34">
        <f t="shared" ref="CI35:CI43" si="31">BU35+CE35</f>
        <v>2623.3431183822004</v>
      </c>
      <c r="CJ35" s="43"/>
      <c r="CK35" s="133">
        <f t="shared" si="15"/>
        <v>0</v>
      </c>
      <c r="CL35" s="133">
        <f t="shared" si="16"/>
        <v>0</v>
      </c>
      <c r="CM35" s="44"/>
      <c r="CN35" s="44"/>
      <c r="CO35" s="40">
        <f t="shared" ref="CO35:CO45" si="32">(BU35+CE35+CJ35)-CM35</f>
        <v>2623.3431183822004</v>
      </c>
      <c r="CP35" s="1"/>
      <c r="CS35" s="59">
        <f t="shared" si="24"/>
        <v>1999.1164393720001</v>
      </c>
      <c r="CT35" s="59">
        <f t="shared" ref="CT35:CT45" si="33">E35+AV35+AY35+AZ35+BD35+BG35+BQ35+BR35+750</f>
        <v>1890.5083209898</v>
      </c>
      <c r="CU35" s="59">
        <f t="shared" si="17"/>
        <v>108.60811838220002</v>
      </c>
      <c r="CV35" s="59">
        <f t="shared" si="18"/>
        <v>100</v>
      </c>
      <c r="CW35" s="136">
        <f t="shared" si="19"/>
        <v>0</v>
      </c>
      <c r="CY35" s="63">
        <f t="shared" si="20"/>
        <v>2623.3431183822004</v>
      </c>
      <c r="DA35" s="182">
        <f t="shared" si="21"/>
        <v>3307.6064393720003</v>
      </c>
    </row>
    <row r="36" spans="1:105" ht="23.25" x14ac:dyDescent="0.35">
      <c r="B36">
        <v>984.49630000000013</v>
      </c>
      <c r="C36">
        <v>33</v>
      </c>
      <c r="D36" s="33" t="s">
        <v>109</v>
      </c>
      <c r="E36" s="28">
        <v>427.51</v>
      </c>
      <c r="F36" s="29"/>
      <c r="G36" s="27"/>
      <c r="H36" s="27"/>
      <c r="I36" s="27"/>
      <c r="J36" s="27"/>
      <c r="K36" s="129">
        <f>'مارس 2022'!K36*107%</f>
        <v>1127.1498138700003</v>
      </c>
      <c r="L36" s="27"/>
      <c r="M36" s="31"/>
      <c r="N36" s="27">
        <v>3479.05</v>
      </c>
      <c r="O36" s="27"/>
      <c r="P36" s="22">
        <f t="shared" si="5"/>
        <v>169.07247208050003</v>
      </c>
      <c r="Q36" s="22">
        <v>0</v>
      </c>
      <c r="R36" s="27"/>
      <c r="S36" s="30"/>
      <c r="T36" s="30"/>
      <c r="U36" s="30">
        <v>42.63</v>
      </c>
      <c r="V36" s="30">
        <v>47.54</v>
      </c>
      <c r="W36" s="27">
        <v>65</v>
      </c>
      <c r="X36" s="27">
        <v>25.79</v>
      </c>
      <c r="Y36" s="27">
        <v>46.004500000000007</v>
      </c>
      <c r="Z36" s="22">
        <f t="shared" si="6"/>
        <v>59.069778000000007</v>
      </c>
      <c r="AA36" s="22">
        <f>'مارس 2022'!K36*8%</f>
        <v>84.27288328000003</v>
      </c>
      <c r="AB36" s="27">
        <v>190</v>
      </c>
      <c r="AC36" s="30">
        <v>6</v>
      </c>
      <c r="AD36" s="27"/>
      <c r="AE36" s="27"/>
      <c r="AF36" s="22">
        <v>10</v>
      </c>
      <c r="AG36" s="27">
        <v>347.9</v>
      </c>
      <c r="AH36" s="27"/>
      <c r="AI36" s="27"/>
      <c r="AJ36" s="27"/>
      <c r="AK36" s="27">
        <f t="shared" si="22"/>
        <v>5699.4794472305002</v>
      </c>
      <c r="AL36" s="16"/>
      <c r="AM36" s="16"/>
      <c r="AN36" s="16"/>
      <c r="AO36" s="16"/>
      <c r="AP36" s="16"/>
      <c r="AQ36" s="16"/>
      <c r="AR36" s="16"/>
      <c r="AS36" s="16"/>
      <c r="AT36" s="15">
        <v>30</v>
      </c>
      <c r="AU36" s="15"/>
      <c r="AV36" s="20">
        <v>308</v>
      </c>
      <c r="AW36" s="20"/>
      <c r="AX36" s="21">
        <v>0</v>
      </c>
      <c r="AY36" s="21"/>
      <c r="AZ36" s="21"/>
      <c r="BA36" s="21">
        <v>0.5</v>
      </c>
      <c r="BB36" s="21">
        <v>3</v>
      </c>
      <c r="BC36" s="21"/>
      <c r="BD36" s="21">
        <v>0</v>
      </c>
      <c r="BE36" s="21"/>
      <c r="BF36" s="21"/>
      <c r="BG36" s="18" t="str">
        <f t="shared" si="28"/>
        <v>0</v>
      </c>
      <c r="BH36" s="18">
        <f t="shared" si="29"/>
        <v>0</v>
      </c>
      <c r="BI36" s="21"/>
      <c r="BJ36" s="21"/>
      <c r="BK36" s="21"/>
      <c r="BL36" s="21"/>
      <c r="BM36" s="21"/>
      <c r="BN36" s="21"/>
      <c r="BO36" s="21"/>
      <c r="BP36" s="21"/>
      <c r="BQ36" s="19">
        <f t="shared" ref="BQ36:BQ45" si="34">(AK36-(N36+O36+P36+Q36+AG36))*0.0005</f>
        <v>0.85172848757499997</v>
      </c>
      <c r="BR36" s="21">
        <v>3</v>
      </c>
      <c r="BS36" s="21"/>
      <c r="BT36" s="19">
        <f t="shared" si="8"/>
        <v>315.35172848757497</v>
      </c>
      <c r="BU36" s="35">
        <f t="shared" si="9"/>
        <v>5384.127718742925</v>
      </c>
      <c r="BV36" s="39"/>
      <c r="BW36" s="38"/>
      <c r="BX36" s="38"/>
      <c r="BY36" s="37" t="str">
        <f t="shared" si="11"/>
        <v>0</v>
      </c>
      <c r="BZ36" s="39">
        <f t="shared" si="12"/>
        <v>0</v>
      </c>
      <c r="CA36" s="39"/>
      <c r="CB36" s="39">
        <f t="shared" si="26"/>
        <v>0</v>
      </c>
      <c r="CC36" s="39"/>
      <c r="CD36" s="39"/>
      <c r="CE36" s="34">
        <f t="shared" si="30"/>
        <v>0</v>
      </c>
      <c r="CF36" s="34"/>
      <c r="CG36" s="34"/>
      <c r="CH36" s="34"/>
      <c r="CI36" s="34">
        <f t="shared" si="31"/>
        <v>5384.127718742925</v>
      </c>
      <c r="CJ36" s="43"/>
      <c r="CK36" s="133">
        <f t="shared" si="15"/>
        <v>0</v>
      </c>
      <c r="CL36" s="133">
        <f t="shared" si="16"/>
        <v>0</v>
      </c>
      <c r="CM36" s="44"/>
      <c r="CN36" s="44"/>
      <c r="CO36" s="40">
        <f t="shared" si="32"/>
        <v>5384.127718742925</v>
      </c>
      <c r="CP36" s="1"/>
      <c r="CS36" s="59">
        <f t="shared" si="24"/>
        <v>1701.3594472305006</v>
      </c>
      <c r="CT36" s="59">
        <f t="shared" si="33"/>
        <v>1489.361728487575</v>
      </c>
      <c r="CU36" s="59">
        <f t="shared" si="17"/>
        <v>211.9977187429256</v>
      </c>
      <c r="CV36" s="59">
        <f t="shared" si="18"/>
        <v>210</v>
      </c>
      <c r="CW36" s="136">
        <f t="shared" si="19"/>
        <v>0</v>
      </c>
      <c r="CY36" s="63">
        <f t="shared" si="20"/>
        <v>5384.127718742925</v>
      </c>
      <c r="DA36" s="182">
        <f t="shared" si="21"/>
        <v>5699.4794472305002</v>
      </c>
    </row>
    <row r="37" spans="1:105" ht="23.25" x14ac:dyDescent="0.35">
      <c r="B37">
        <v>976.64250000000004</v>
      </c>
      <c r="C37">
        <v>40</v>
      </c>
      <c r="D37" s="33" t="s">
        <v>114</v>
      </c>
      <c r="E37" s="28">
        <v>427.51</v>
      </c>
      <c r="F37" s="29"/>
      <c r="G37" s="27"/>
      <c r="H37" s="27"/>
      <c r="I37" s="27"/>
      <c r="J37" s="27"/>
      <c r="K37" s="129">
        <f>'مارس 2022'!K37*107%</f>
        <v>1118.1579982500002</v>
      </c>
      <c r="L37" s="27"/>
      <c r="M37" s="31"/>
      <c r="N37" s="27">
        <v>3402.28</v>
      </c>
      <c r="O37" s="27"/>
      <c r="P37" s="22">
        <f t="shared" si="5"/>
        <v>167.72369973750003</v>
      </c>
      <c r="Q37" s="22">
        <v>0</v>
      </c>
      <c r="R37" s="27"/>
      <c r="S37" s="30"/>
      <c r="T37" s="30"/>
      <c r="U37" s="30">
        <v>42.63</v>
      </c>
      <c r="V37" s="30">
        <v>47.54</v>
      </c>
      <c r="W37" s="27">
        <v>65</v>
      </c>
      <c r="X37" s="27">
        <v>25.59</v>
      </c>
      <c r="Y37" s="27">
        <v>45.637500000000003</v>
      </c>
      <c r="Z37" s="22">
        <f t="shared" si="6"/>
        <v>58.598550000000003</v>
      </c>
      <c r="AA37" s="22">
        <f>'مارس 2022'!K37*8%</f>
        <v>83.600598000000005</v>
      </c>
      <c r="AB37" s="27">
        <v>190</v>
      </c>
      <c r="AC37" s="30">
        <v>10</v>
      </c>
      <c r="AD37" s="27"/>
      <c r="AE37" s="27"/>
      <c r="AF37" s="22">
        <v>10</v>
      </c>
      <c r="AG37" s="27">
        <v>340.23</v>
      </c>
      <c r="AH37" s="27"/>
      <c r="AI37" s="27"/>
      <c r="AJ37" s="27"/>
      <c r="AK37" s="27">
        <f t="shared" si="22"/>
        <v>5606.9883459875</v>
      </c>
      <c r="AL37" s="16"/>
      <c r="AM37" s="16"/>
      <c r="AN37" s="16"/>
      <c r="AO37" s="16"/>
      <c r="AP37" s="16"/>
      <c r="AQ37" s="16"/>
      <c r="AR37" s="16"/>
      <c r="AS37" s="16"/>
      <c r="AT37" s="15">
        <v>30</v>
      </c>
      <c r="AU37" s="15"/>
      <c r="AV37" s="20">
        <v>506</v>
      </c>
      <c r="AW37" s="20"/>
      <c r="AX37" s="21">
        <v>0</v>
      </c>
      <c r="AY37" s="21"/>
      <c r="AZ37" s="21"/>
      <c r="BA37" s="21">
        <v>0.5</v>
      </c>
      <c r="BB37" s="21">
        <v>3</v>
      </c>
      <c r="BC37" s="21"/>
      <c r="BD37" s="21">
        <v>0</v>
      </c>
      <c r="BE37" s="21"/>
      <c r="BF37" s="21"/>
      <c r="BG37" s="18" t="str">
        <f t="shared" si="28"/>
        <v>0</v>
      </c>
      <c r="BH37" s="18">
        <f t="shared" si="29"/>
        <v>0</v>
      </c>
      <c r="BI37" s="21"/>
      <c r="BJ37" s="21"/>
      <c r="BK37" s="21"/>
      <c r="BL37" s="21"/>
      <c r="BM37" s="21"/>
      <c r="BN37" s="21"/>
      <c r="BO37" s="21"/>
      <c r="BP37" s="21"/>
      <c r="BQ37" s="19">
        <f t="shared" si="34"/>
        <v>0.84837732312500003</v>
      </c>
      <c r="BR37" s="21">
        <v>3</v>
      </c>
      <c r="BS37" s="21"/>
      <c r="BT37" s="19">
        <f t="shared" si="8"/>
        <v>513.34837732312508</v>
      </c>
      <c r="BU37" s="35">
        <f t="shared" si="9"/>
        <v>5093.6399686643745</v>
      </c>
      <c r="BV37" s="39"/>
      <c r="BW37" s="38"/>
      <c r="BX37" s="38"/>
      <c r="BY37" s="37" t="str">
        <f t="shared" si="11"/>
        <v>0</v>
      </c>
      <c r="BZ37" s="39">
        <f t="shared" si="12"/>
        <v>0</v>
      </c>
      <c r="CA37" s="39"/>
      <c r="CB37" s="39">
        <f t="shared" si="26"/>
        <v>0</v>
      </c>
      <c r="CC37" s="39"/>
      <c r="CD37" s="39"/>
      <c r="CE37" s="34">
        <f t="shared" si="30"/>
        <v>0</v>
      </c>
      <c r="CF37" s="34"/>
      <c r="CG37" s="34"/>
      <c r="CH37" s="34"/>
      <c r="CI37" s="34">
        <f t="shared" si="31"/>
        <v>5093.6399686643745</v>
      </c>
      <c r="CJ37" s="43"/>
      <c r="CK37" s="133">
        <f t="shared" si="15"/>
        <v>0</v>
      </c>
      <c r="CL37" s="133">
        <f t="shared" si="16"/>
        <v>0</v>
      </c>
      <c r="CM37" s="44"/>
      <c r="CN37" s="44"/>
      <c r="CO37" s="40">
        <f t="shared" si="32"/>
        <v>5093.6399686643745</v>
      </c>
      <c r="CP37" s="1"/>
      <c r="CS37" s="59">
        <f t="shared" si="24"/>
        <v>1689.3083459875002</v>
      </c>
      <c r="CT37" s="59">
        <f t="shared" si="33"/>
        <v>1687.3583773231248</v>
      </c>
      <c r="CU37" s="59">
        <f t="shared" si="17"/>
        <v>1.9499686643753193</v>
      </c>
      <c r="CV37" s="59">
        <f t="shared" si="18"/>
        <v>0</v>
      </c>
      <c r="CW37" s="136">
        <f t="shared" si="19"/>
        <v>0</v>
      </c>
      <c r="CY37" s="63">
        <f t="shared" si="20"/>
        <v>5093.6399686643745</v>
      </c>
      <c r="DA37" s="182">
        <f t="shared" si="21"/>
        <v>5606.9883459875</v>
      </c>
    </row>
    <row r="38" spans="1:105" ht="23.25" x14ac:dyDescent="0.35">
      <c r="B38">
        <v>1513.5150000000001</v>
      </c>
      <c r="C38">
        <v>34</v>
      </c>
      <c r="D38" s="33" t="s">
        <v>110</v>
      </c>
      <c r="E38" s="28">
        <v>588.96</v>
      </c>
      <c r="F38" s="29"/>
      <c r="G38" s="27"/>
      <c r="H38" s="27"/>
      <c r="I38" s="27"/>
      <c r="J38" s="27"/>
      <c r="K38" s="129">
        <f>'مارس 2022'!K38*107%</f>
        <v>1732.8233235000002</v>
      </c>
      <c r="L38" s="27"/>
      <c r="M38" s="31"/>
      <c r="N38" s="27">
        <v>0</v>
      </c>
      <c r="O38" s="27"/>
      <c r="P38" s="22">
        <f t="shared" si="5"/>
        <v>259.92349852500001</v>
      </c>
      <c r="Q38" s="22">
        <v>0</v>
      </c>
      <c r="R38" s="27"/>
      <c r="S38" s="30"/>
      <c r="T38" s="30"/>
      <c r="U38" s="30">
        <v>65.73</v>
      </c>
      <c r="V38" s="30">
        <v>73.52</v>
      </c>
      <c r="W38" s="27">
        <v>94</v>
      </c>
      <c r="X38" s="27">
        <v>39.65</v>
      </c>
      <c r="Y38" s="27">
        <v>70.725000000000009</v>
      </c>
      <c r="Z38" s="22">
        <f t="shared" si="6"/>
        <v>90.810900000000004</v>
      </c>
      <c r="AA38" s="22">
        <f>'مارس 2022'!K38*8%</f>
        <v>129.55688400000003</v>
      </c>
      <c r="AB38" s="27">
        <v>190</v>
      </c>
      <c r="AC38" s="30">
        <v>10</v>
      </c>
      <c r="AD38" s="27"/>
      <c r="AE38" s="27"/>
      <c r="AF38" s="22">
        <v>10</v>
      </c>
      <c r="AG38" s="27">
        <v>0</v>
      </c>
      <c r="AH38" s="27"/>
      <c r="AI38" s="27"/>
      <c r="AJ38" s="27"/>
      <c r="AK38" s="27">
        <f t="shared" si="22"/>
        <v>2766.7396060250003</v>
      </c>
      <c r="AL38" s="16"/>
      <c r="AM38" s="16"/>
      <c r="AN38" s="16"/>
      <c r="AO38" s="16"/>
      <c r="AP38" s="16"/>
      <c r="AQ38" s="16"/>
      <c r="AR38" s="16"/>
      <c r="AS38" s="16"/>
      <c r="AT38" s="15">
        <v>16</v>
      </c>
      <c r="AU38" s="15"/>
      <c r="AV38" s="20">
        <v>286</v>
      </c>
      <c r="AW38" s="20"/>
      <c r="AX38" s="21">
        <v>0</v>
      </c>
      <c r="AY38" s="21"/>
      <c r="AZ38" s="21"/>
      <c r="BA38" s="21">
        <v>0.5</v>
      </c>
      <c r="BB38" s="21">
        <v>3</v>
      </c>
      <c r="BC38" s="21"/>
      <c r="BD38" s="21">
        <v>0</v>
      </c>
      <c r="BE38" s="21"/>
      <c r="BF38" s="21"/>
      <c r="BG38" s="18">
        <f t="shared" si="28"/>
        <v>28.880388725000003</v>
      </c>
      <c r="BH38" s="18">
        <f t="shared" si="29"/>
        <v>0</v>
      </c>
      <c r="BI38" s="21"/>
      <c r="BJ38" s="21">
        <v>413.66</v>
      </c>
      <c r="BK38" s="21"/>
      <c r="BL38" s="21"/>
      <c r="BM38" s="21"/>
      <c r="BN38" s="21"/>
      <c r="BO38" s="21"/>
      <c r="BP38" s="21"/>
      <c r="BQ38" s="19">
        <f t="shared" si="34"/>
        <v>1.2534080537500001</v>
      </c>
      <c r="BR38" s="21">
        <v>3</v>
      </c>
      <c r="BS38" s="21"/>
      <c r="BT38" s="19">
        <f t="shared" si="8"/>
        <v>736.29379677874999</v>
      </c>
      <c r="BU38" s="35">
        <f t="shared" si="9"/>
        <v>2030.4458092462503</v>
      </c>
      <c r="BV38" s="39"/>
      <c r="BW38" s="38"/>
      <c r="BX38" s="38"/>
      <c r="BY38" s="37" t="str">
        <f t="shared" si="11"/>
        <v>0</v>
      </c>
      <c r="BZ38" s="39">
        <f t="shared" si="12"/>
        <v>0</v>
      </c>
      <c r="CA38" s="39"/>
      <c r="CB38" s="39">
        <f t="shared" si="26"/>
        <v>0</v>
      </c>
      <c r="CC38" s="39"/>
      <c r="CD38" s="39"/>
      <c r="CE38" s="34">
        <f t="shared" si="30"/>
        <v>0</v>
      </c>
      <c r="CF38" s="34"/>
      <c r="CG38" s="34"/>
      <c r="CH38" s="34"/>
      <c r="CI38" s="34">
        <f t="shared" si="31"/>
        <v>2030.4458092462503</v>
      </c>
      <c r="CJ38" s="43"/>
      <c r="CK38" s="133">
        <f t="shared" si="15"/>
        <v>0</v>
      </c>
      <c r="CL38" s="133">
        <f t="shared" si="16"/>
        <v>0</v>
      </c>
      <c r="CM38" s="44"/>
      <c r="CN38" s="44"/>
      <c r="CO38" s="40">
        <f t="shared" si="32"/>
        <v>2030.4458092462503</v>
      </c>
      <c r="CP38" s="1"/>
      <c r="CS38" s="59">
        <f t="shared" si="24"/>
        <v>2513.4896060250003</v>
      </c>
      <c r="CT38" s="59">
        <f t="shared" si="33"/>
        <v>1658.0937967787499</v>
      </c>
      <c r="CU38" s="59">
        <f t="shared" si="17"/>
        <v>855.39580924625034</v>
      </c>
      <c r="CV38" s="59">
        <f t="shared" si="18"/>
        <v>850</v>
      </c>
      <c r="CW38" s="136">
        <f t="shared" si="19"/>
        <v>0</v>
      </c>
      <c r="CY38" s="63">
        <f t="shared" si="20"/>
        <v>2030.4458092462503</v>
      </c>
      <c r="DA38" s="182">
        <f t="shared" si="21"/>
        <v>2766.7396060250003</v>
      </c>
    </row>
    <row r="39" spans="1:105" ht="23.25" x14ac:dyDescent="0.35">
      <c r="B39">
        <v>1710.4592</v>
      </c>
      <c r="C39">
        <v>36</v>
      </c>
      <c r="D39" s="33" t="s">
        <v>111</v>
      </c>
      <c r="E39" s="28">
        <v>653.4</v>
      </c>
      <c r="F39" s="29"/>
      <c r="G39" s="27"/>
      <c r="H39" s="27"/>
      <c r="I39" s="27"/>
      <c r="J39" s="27"/>
      <c r="K39" s="129">
        <f>'مارس 2022'!K39*107%</f>
        <v>1958.3047380800001</v>
      </c>
      <c r="L39" s="27"/>
      <c r="M39" s="31"/>
      <c r="N39" s="27">
        <v>0</v>
      </c>
      <c r="O39" s="27"/>
      <c r="P39" s="22">
        <f t="shared" si="5"/>
        <v>293.745710712</v>
      </c>
      <c r="Q39" s="22">
        <v>0</v>
      </c>
      <c r="R39" s="27"/>
      <c r="S39" s="30"/>
      <c r="T39" s="30"/>
      <c r="U39" s="30">
        <v>79.33</v>
      </c>
      <c r="V39" s="30">
        <v>88.58</v>
      </c>
      <c r="W39" s="27">
        <v>105.81</v>
      </c>
      <c r="X39" s="27">
        <v>44.81</v>
      </c>
      <c r="Y39" s="27">
        <v>79.927999999999997</v>
      </c>
      <c r="Z39" s="22">
        <f t="shared" si="6"/>
        <v>102.62755199999999</v>
      </c>
      <c r="AA39" s="22">
        <f>'مارس 2022'!K39*8%</f>
        <v>146.41530752</v>
      </c>
      <c r="AB39" s="27">
        <v>190</v>
      </c>
      <c r="AC39" s="30">
        <v>10</v>
      </c>
      <c r="AD39" s="27"/>
      <c r="AE39" s="27"/>
      <c r="AF39" s="22">
        <v>10</v>
      </c>
      <c r="AG39" s="27">
        <v>0</v>
      </c>
      <c r="AH39" s="27"/>
      <c r="AI39" s="27"/>
      <c r="AJ39" s="27"/>
      <c r="AK39" s="27">
        <f t="shared" si="22"/>
        <v>3109.5513083119999</v>
      </c>
      <c r="AL39" s="16"/>
      <c r="AM39" s="16"/>
      <c r="AN39" s="16"/>
      <c r="AO39" s="16"/>
      <c r="AP39" s="16"/>
      <c r="AQ39" s="16"/>
      <c r="AR39" s="16"/>
      <c r="AS39" s="16"/>
      <c r="AT39" s="15">
        <v>17</v>
      </c>
      <c r="AU39" s="15"/>
      <c r="AV39" s="20">
        <v>385</v>
      </c>
      <c r="AW39" s="20"/>
      <c r="AX39" s="21">
        <v>3.4167000000000001</v>
      </c>
      <c r="AY39" s="21"/>
      <c r="AZ39" s="21"/>
      <c r="BA39" s="21">
        <v>0.5</v>
      </c>
      <c r="BB39" s="21">
        <v>3</v>
      </c>
      <c r="BC39" s="21"/>
      <c r="BD39" s="21">
        <v>0</v>
      </c>
      <c r="BE39" s="21"/>
      <c r="BF39" s="21"/>
      <c r="BG39" s="18">
        <f t="shared" si="28"/>
        <v>16.319206150666666</v>
      </c>
      <c r="BH39" s="18">
        <f t="shared" si="29"/>
        <v>0</v>
      </c>
      <c r="BI39" s="21"/>
      <c r="BJ39" s="21"/>
      <c r="BK39" s="21"/>
      <c r="BL39" s="21"/>
      <c r="BM39" s="21"/>
      <c r="BN39" s="21"/>
      <c r="BO39" s="21"/>
      <c r="BP39" s="21"/>
      <c r="BQ39" s="19">
        <f t="shared" si="34"/>
        <v>1.4079027988000001</v>
      </c>
      <c r="BR39" s="21">
        <v>3</v>
      </c>
      <c r="BS39" s="21"/>
      <c r="BT39" s="19">
        <f t="shared" si="8"/>
        <v>412.64380894946669</v>
      </c>
      <c r="BU39" s="35">
        <f t="shared" si="9"/>
        <v>2696.9074993625331</v>
      </c>
      <c r="BV39" s="39"/>
      <c r="BW39" s="38"/>
      <c r="BX39" s="38"/>
      <c r="BY39" s="37" t="str">
        <f t="shared" si="11"/>
        <v>0</v>
      </c>
      <c r="BZ39" s="39">
        <f t="shared" si="12"/>
        <v>0</v>
      </c>
      <c r="CA39" s="39"/>
      <c r="CB39" s="39">
        <f t="shared" si="26"/>
        <v>0</v>
      </c>
      <c r="CC39" s="39"/>
      <c r="CD39" s="39"/>
      <c r="CE39" s="34">
        <f t="shared" si="30"/>
        <v>0</v>
      </c>
      <c r="CF39" s="34"/>
      <c r="CG39" s="34"/>
      <c r="CH39" s="34"/>
      <c r="CI39" s="34">
        <f t="shared" si="31"/>
        <v>2696.9074993625331</v>
      </c>
      <c r="CJ39" s="43"/>
      <c r="CK39" s="133">
        <f t="shared" si="15"/>
        <v>0</v>
      </c>
      <c r="CL39" s="133">
        <f t="shared" si="16"/>
        <v>0</v>
      </c>
      <c r="CM39" s="44"/>
      <c r="CN39" s="44"/>
      <c r="CO39" s="40">
        <f t="shared" si="32"/>
        <v>2696.9074993625331</v>
      </c>
      <c r="CP39" s="1"/>
      <c r="CS39" s="59">
        <f t="shared" si="24"/>
        <v>2815.8313083120001</v>
      </c>
      <c r="CT39" s="59">
        <f t="shared" si="33"/>
        <v>1809.1271089494667</v>
      </c>
      <c r="CU39" s="59">
        <f t="shared" si="17"/>
        <v>1006.7041993625335</v>
      </c>
      <c r="CV39" s="59">
        <f t="shared" si="18"/>
        <v>1000</v>
      </c>
      <c r="CW39" s="136">
        <f t="shared" si="19"/>
        <v>0</v>
      </c>
      <c r="CY39" s="63">
        <f t="shared" si="20"/>
        <v>2696.9074993625331</v>
      </c>
      <c r="DA39" s="182">
        <f t="shared" si="21"/>
        <v>3109.5513083119999</v>
      </c>
    </row>
    <row r="40" spans="1:105" s="11" customFormat="1" ht="23.25" x14ac:dyDescent="0.35">
      <c r="A40" s="11" t="s">
        <v>152</v>
      </c>
      <c r="B40" s="11">
        <v>1573.4564</v>
      </c>
      <c r="C40" s="11">
        <v>37</v>
      </c>
      <c r="D40" s="86" t="s">
        <v>112</v>
      </c>
      <c r="E40" s="87">
        <v>616.29999999999995</v>
      </c>
      <c r="F40" s="88" t="s">
        <v>152</v>
      </c>
      <c r="G40" s="89"/>
      <c r="H40" s="89"/>
      <c r="I40" s="89"/>
      <c r="J40" s="89"/>
      <c r="K40" s="129">
        <f>'مارس 2022'!K40*107%</f>
        <v>1801.4502323600004</v>
      </c>
      <c r="L40" s="89"/>
      <c r="M40" s="91"/>
      <c r="N40" s="89"/>
      <c r="O40" s="89"/>
      <c r="P40" s="92">
        <f t="shared" si="5"/>
        <v>270.21753485400006</v>
      </c>
      <c r="Q40" s="22">
        <v>0</v>
      </c>
      <c r="R40" s="89"/>
      <c r="S40" s="93"/>
      <c r="T40" s="93"/>
      <c r="U40" s="93">
        <v>80.67</v>
      </c>
      <c r="V40" s="93">
        <v>90.36</v>
      </c>
      <c r="W40" s="89">
        <v>97.36</v>
      </c>
      <c r="X40" s="89">
        <v>41.22</v>
      </c>
      <c r="Y40" s="89">
        <v>73.525999999999996</v>
      </c>
      <c r="Z40" s="92">
        <f t="shared" si="6"/>
        <v>94.407383999999993</v>
      </c>
      <c r="AA40" s="22">
        <f>'مارس 2022'!K40*8%</f>
        <v>134.68786784000002</v>
      </c>
      <c r="AB40" s="89">
        <v>200</v>
      </c>
      <c r="AC40" s="93">
        <v>10</v>
      </c>
      <c r="AD40" s="89"/>
      <c r="AE40" s="89"/>
      <c r="AF40" s="92">
        <v>10</v>
      </c>
      <c r="AG40" s="89"/>
      <c r="AH40" s="89"/>
      <c r="AI40" s="89"/>
      <c r="AJ40" s="89"/>
      <c r="AK40" s="89">
        <f t="shared" si="22"/>
        <v>2903.8990190540003</v>
      </c>
      <c r="AL40" s="94"/>
      <c r="AM40" s="94"/>
      <c r="AN40" s="94"/>
      <c r="AO40" s="94"/>
      <c r="AP40" s="94"/>
      <c r="AQ40" s="94"/>
      <c r="AR40" s="94"/>
      <c r="AS40" s="94"/>
      <c r="AT40" s="95">
        <v>14</v>
      </c>
      <c r="AU40" s="95"/>
      <c r="AV40" s="96">
        <v>352</v>
      </c>
      <c r="AW40" s="96"/>
      <c r="AX40" s="97">
        <v>0</v>
      </c>
      <c r="AY40" s="97"/>
      <c r="AZ40" s="97"/>
      <c r="BA40" s="21">
        <v>0.5</v>
      </c>
      <c r="BB40" s="21">
        <v>3</v>
      </c>
      <c r="BC40" s="97"/>
      <c r="BD40" s="97"/>
      <c r="BE40" s="97"/>
      <c r="BF40" s="97"/>
      <c r="BG40" s="98">
        <f t="shared" si="28"/>
        <v>60.048341078666681</v>
      </c>
      <c r="BH40" s="98">
        <f t="shared" si="29"/>
        <v>0</v>
      </c>
      <c r="BI40" s="97"/>
      <c r="BJ40" s="97"/>
      <c r="BK40" s="97"/>
      <c r="BL40" s="97"/>
      <c r="BM40" s="97"/>
      <c r="BN40" s="97"/>
      <c r="BO40" s="97"/>
      <c r="BP40" s="97"/>
      <c r="BQ40" s="19">
        <f t="shared" si="34"/>
        <v>1.3168407421000001</v>
      </c>
      <c r="BR40" s="97"/>
      <c r="BS40" s="97"/>
      <c r="BT40" s="99">
        <f t="shared" si="8"/>
        <v>416.86518182076668</v>
      </c>
      <c r="BU40" s="100">
        <f t="shared" si="9"/>
        <v>2487.0338372332335</v>
      </c>
      <c r="BV40" s="101"/>
      <c r="BW40" s="89"/>
      <c r="BX40" s="89"/>
      <c r="BY40" s="102" t="str">
        <f t="shared" si="11"/>
        <v>0</v>
      </c>
      <c r="BZ40" s="101">
        <f t="shared" si="12"/>
        <v>0</v>
      </c>
      <c r="CA40" s="101"/>
      <c r="CB40" s="101">
        <f t="shared" si="26"/>
        <v>0</v>
      </c>
      <c r="CC40" s="101"/>
      <c r="CD40" s="101"/>
      <c r="CE40" s="101">
        <f t="shared" si="30"/>
        <v>0</v>
      </c>
      <c r="CF40" s="101"/>
      <c r="CG40" s="101"/>
      <c r="CH40" s="101"/>
      <c r="CI40" s="101">
        <f t="shared" si="31"/>
        <v>2487.0338372332335</v>
      </c>
      <c r="CJ40" s="100"/>
      <c r="CK40" s="133">
        <f t="shared" si="15"/>
        <v>0</v>
      </c>
      <c r="CL40" s="133">
        <f t="shared" si="16"/>
        <v>0</v>
      </c>
      <c r="CM40" s="103"/>
      <c r="CN40" s="103"/>
      <c r="CO40" s="103">
        <f t="shared" si="32"/>
        <v>2487.0338372332335</v>
      </c>
      <c r="CP40" s="104"/>
      <c r="CS40" s="59">
        <f t="shared" si="24"/>
        <v>2615.509019054</v>
      </c>
      <c r="CT40" s="105">
        <f t="shared" si="33"/>
        <v>1779.6651818207667</v>
      </c>
      <c r="CU40" s="105">
        <f t="shared" si="17"/>
        <v>835.84383723323322</v>
      </c>
      <c r="CV40" s="105">
        <f t="shared" si="18"/>
        <v>830</v>
      </c>
      <c r="CW40" s="136">
        <f t="shared" si="19"/>
        <v>0</v>
      </c>
      <c r="CY40" s="107">
        <f t="shared" si="20"/>
        <v>2487.0338372332335</v>
      </c>
      <c r="DA40" s="182">
        <f t="shared" si="21"/>
        <v>2903.8990190540003</v>
      </c>
    </row>
    <row r="41" spans="1:105" s="11" customFormat="1" ht="23.25" x14ac:dyDescent="0.35">
      <c r="A41" s="11" t="s">
        <v>152</v>
      </c>
      <c r="B41" s="11">
        <v>1579.5233000000001</v>
      </c>
      <c r="C41" s="11">
        <v>38</v>
      </c>
      <c r="D41" s="86" t="s">
        <v>81</v>
      </c>
      <c r="E41" s="87">
        <v>632.79999999999995</v>
      </c>
      <c r="F41" s="88" t="s">
        <v>152</v>
      </c>
      <c r="G41" s="89"/>
      <c r="H41" s="89"/>
      <c r="I41" s="89"/>
      <c r="J41" s="89"/>
      <c r="K41" s="129">
        <f>'مارس 2022'!K41*107%</f>
        <v>1808.3962261700003</v>
      </c>
      <c r="L41" s="89"/>
      <c r="M41" s="91"/>
      <c r="N41" s="89"/>
      <c r="O41" s="89"/>
      <c r="P41" s="92">
        <f t="shared" si="5"/>
        <v>271.25943392550005</v>
      </c>
      <c r="Q41" s="22">
        <v>0</v>
      </c>
      <c r="R41" s="89"/>
      <c r="S41" s="93"/>
      <c r="T41" s="93"/>
      <c r="U41" s="93">
        <v>77.709999999999994</v>
      </c>
      <c r="V41" s="93">
        <v>86.7</v>
      </c>
      <c r="W41" s="89">
        <v>97.7</v>
      </c>
      <c r="X41" s="89">
        <v>41.38</v>
      </c>
      <c r="Y41" s="89">
        <v>73.8095</v>
      </c>
      <c r="Z41" s="92">
        <f t="shared" si="6"/>
        <v>94.771398000000005</v>
      </c>
      <c r="AA41" s="22">
        <f>'مارس 2022'!K41*8%</f>
        <v>135.20719448000003</v>
      </c>
      <c r="AB41" s="89">
        <v>200</v>
      </c>
      <c r="AC41" s="93">
        <v>10</v>
      </c>
      <c r="AD41" s="89"/>
      <c r="AE41" s="89"/>
      <c r="AF41" s="92">
        <v>10</v>
      </c>
      <c r="AG41" s="89"/>
      <c r="AH41" s="89"/>
      <c r="AI41" s="89"/>
      <c r="AJ41" s="89"/>
      <c r="AK41" s="89">
        <f t="shared" si="22"/>
        <v>2906.9337525755</v>
      </c>
      <c r="AL41" s="94"/>
      <c r="AM41" s="94"/>
      <c r="AN41" s="94"/>
      <c r="AO41" s="94"/>
      <c r="AP41" s="94"/>
      <c r="AQ41" s="94"/>
      <c r="AR41" s="94"/>
      <c r="AS41" s="94"/>
      <c r="AT41" s="95">
        <v>14</v>
      </c>
      <c r="AU41" s="95"/>
      <c r="AV41" s="96">
        <v>352</v>
      </c>
      <c r="AW41" s="96"/>
      <c r="AX41" s="97">
        <v>0</v>
      </c>
      <c r="AY41" s="97"/>
      <c r="AZ41" s="97"/>
      <c r="BA41" s="21">
        <v>0.5</v>
      </c>
      <c r="BB41" s="21">
        <v>3</v>
      </c>
      <c r="BC41" s="97"/>
      <c r="BD41" s="97"/>
      <c r="BE41" s="97"/>
      <c r="BF41" s="97"/>
      <c r="BG41" s="98">
        <f t="shared" si="28"/>
        <v>60.27987420566668</v>
      </c>
      <c r="BH41" s="98">
        <f t="shared" si="29"/>
        <v>0</v>
      </c>
      <c r="BI41" s="97"/>
      <c r="BJ41" s="97"/>
      <c r="BK41" s="97"/>
      <c r="BL41" s="97"/>
      <c r="BM41" s="97"/>
      <c r="BN41" s="97"/>
      <c r="BO41" s="97"/>
      <c r="BP41" s="97"/>
      <c r="BQ41" s="19">
        <f t="shared" si="34"/>
        <v>1.317837159325</v>
      </c>
      <c r="BR41" s="97"/>
      <c r="BS41" s="97"/>
      <c r="BT41" s="99">
        <f t="shared" si="8"/>
        <v>417.09771136499165</v>
      </c>
      <c r="BU41" s="100">
        <f t="shared" si="9"/>
        <v>2489.8360412105085</v>
      </c>
      <c r="BV41" s="101"/>
      <c r="BW41" s="89"/>
      <c r="BX41" s="89"/>
      <c r="BY41" s="102" t="str">
        <f t="shared" si="11"/>
        <v>0</v>
      </c>
      <c r="BZ41" s="101">
        <f t="shared" si="12"/>
        <v>0</v>
      </c>
      <c r="CA41" s="101"/>
      <c r="CB41" s="101">
        <f t="shared" si="26"/>
        <v>0</v>
      </c>
      <c r="CC41" s="101"/>
      <c r="CD41" s="101"/>
      <c r="CE41" s="101">
        <f t="shared" si="30"/>
        <v>0</v>
      </c>
      <c r="CF41" s="101"/>
      <c r="CG41" s="101"/>
      <c r="CH41" s="101"/>
      <c r="CI41" s="101">
        <f t="shared" si="31"/>
        <v>2489.8360412105085</v>
      </c>
      <c r="CJ41" s="100"/>
      <c r="CK41" s="133">
        <f t="shared" si="15"/>
        <v>0</v>
      </c>
      <c r="CL41" s="133">
        <f t="shared" si="16"/>
        <v>0</v>
      </c>
      <c r="CM41" s="103"/>
      <c r="CN41" s="103"/>
      <c r="CO41" s="103">
        <f t="shared" si="32"/>
        <v>2489.8360412105085</v>
      </c>
      <c r="CP41" s="104"/>
      <c r="CS41" s="59">
        <f t="shared" si="24"/>
        <v>2624.8237525755003</v>
      </c>
      <c r="CT41" s="105">
        <f t="shared" si="33"/>
        <v>1796.3977113649917</v>
      </c>
      <c r="CU41" s="105">
        <f t="shared" si="17"/>
        <v>828.42604121050863</v>
      </c>
      <c r="CV41" s="105">
        <f t="shared" si="18"/>
        <v>820</v>
      </c>
      <c r="CW41" s="136">
        <f t="shared" si="19"/>
        <v>0</v>
      </c>
      <c r="CY41" s="107">
        <f t="shared" si="20"/>
        <v>2489.8360412105085</v>
      </c>
      <c r="DA41" s="182">
        <f t="shared" si="21"/>
        <v>2906.9337525755</v>
      </c>
    </row>
    <row r="42" spans="1:105" ht="23.25" x14ac:dyDescent="0.35">
      <c r="B42">
        <v>1615.91</v>
      </c>
      <c r="C42">
        <v>39</v>
      </c>
      <c r="D42" s="33" t="s">
        <v>171</v>
      </c>
      <c r="E42" s="28">
        <v>611.49</v>
      </c>
      <c r="F42" s="29"/>
      <c r="G42" s="27"/>
      <c r="H42" s="27"/>
      <c r="I42" s="27"/>
      <c r="J42" s="27"/>
      <c r="K42" s="129">
        <f>'مارس 2022'!K42*107%</f>
        <v>1850.0553590000004</v>
      </c>
      <c r="L42" s="27"/>
      <c r="M42" s="31"/>
      <c r="N42" s="27">
        <v>0</v>
      </c>
      <c r="O42" s="27"/>
      <c r="P42" s="22">
        <f t="shared" si="5"/>
        <v>277.50830385000006</v>
      </c>
      <c r="Q42" s="22">
        <v>0</v>
      </c>
      <c r="R42" s="27"/>
      <c r="S42" s="30"/>
      <c r="T42" s="30"/>
      <c r="U42" s="30">
        <v>70.12</v>
      </c>
      <c r="V42" s="30">
        <v>78.28</v>
      </c>
      <c r="W42" s="27">
        <v>100.31</v>
      </c>
      <c r="X42" s="27">
        <v>42.34</v>
      </c>
      <c r="Y42" s="27">
        <v>75.512500000000003</v>
      </c>
      <c r="Z42" s="22">
        <f t="shared" si="6"/>
        <v>96.954599999999999</v>
      </c>
      <c r="AA42" s="22">
        <f>'مارس 2022'!K42*8%</f>
        <v>138.32189600000001</v>
      </c>
      <c r="AB42" s="27">
        <v>190</v>
      </c>
      <c r="AC42" s="30">
        <v>10</v>
      </c>
      <c r="AD42" s="27"/>
      <c r="AE42" s="27"/>
      <c r="AF42" s="22">
        <v>10</v>
      </c>
      <c r="AG42" s="27">
        <v>0</v>
      </c>
      <c r="AH42" s="27"/>
      <c r="AI42" s="27"/>
      <c r="AJ42" s="27"/>
      <c r="AK42" s="27">
        <f t="shared" si="22"/>
        <v>2939.4026588500005</v>
      </c>
      <c r="AL42" s="16"/>
      <c r="AM42" s="16"/>
      <c r="AN42" s="16"/>
      <c r="AO42" s="16"/>
      <c r="AP42" s="16"/>
      <c r="AQ42" s="16"/>
      <c r="AR42" s="16"/>
      <c r="AS42" s="16"/>
      <c r="AT42" s="15">
        <v>17</v>
      </c>
      <c r="AU42" s="15"/>
      <c r="AV42" s="20">
        <v>352</v>
      </c>
      <c r="AW42" s="20"/>
      <c r="AX42" s="21">
        <v>0</v>
      </c>
      <c r="AY42" s="21"/>
      <c r="AZ42" s="21"/>
      <c r="BA42" s="21">
        <v>0.5</v>
      </c>
      <c r="BB42" s="21">
        <v>3</v>
      </c>
      <c r="BC42" s="21"/>
      <c r="BD42" s="21">
        <v>0</v>
      </c>
      <c r="BE42" s="21"/>
      <c r="BF42" s="21"/>
      <c r="BG42" s="18">
        <f t="shared" si="28"/>
        <v>15.417127991666669</v>
      </c>
      <c r="BH42" s="18">
        <f t="shared" si="29"/>
        <v>0</v>
      </c>
      <c r="BI42" s="21"/>
      <c r="BJ42" s="21"/>
      <c r="BK42" s="21"/>
      <c r="BL42" s="21"/>
      <c r="BM42" s="21"/>
      <c r="BN42" s="21"/>
      <c r="BO42" s="21"/>
      <c r="BP42" s="21"/>
      <c r="BQ42" s="19">
        <f t="shared" si="34"/>
        <v>1.3309471775000001</v>
      </c>
      <c r="BR42" s="21">
        <v>3</v>
      </c>
      <c r="BS42" s="21"/>
      <c r="BT42" s="19">
        <f t="shared" si="8"/>
        <v>375.24807516916667</v>
      </c>
      <c r="BU42" s="35">
        <f t="shared" si="9"/>
        <v>2564.1545836808336</v>
      </c>
      <c r="BV42" s="39"/>
      <c r="BW42" s="38"/>
      <c r="BX42" s="38"/>
      <c r="BY42" s="37" t="str">
        <f t="shared" si="11"/>
        <v>0</v>
      </c>
      <c r="BZ42" s="39">
        <f t="shared" si="12"/>
        <v>0</v>
      </c>
      <c r="CA42" s="39"/>
      <c r="CB42" s="39">
        <f t="shared" si="26"/>
        <v>0</v>
      </c>
      <c r="CC42" s="39"/>
      <c r="CD42" s="39"/>
      <c r="CE42" s="34">
        <f t="shared" si="30"/>
        <v>0</v>
      </c>
      <c r="CF42" s="34"/>
      <c r="CG42" s="34"/>
      <c r="CH42" s="34"/>
      <c r="CI42" s="34">
        <f t="shared" si="31"/>
        <v>2564.1545836808336</v>
      </c>
      <c r="CJ42" s="43"/>
      <c r="CK42" s="133">
        <f t="shared" si="15"/>
        <v>0</v>
      </c>
      <c r="CL42" s="133">
        <f t="shared" si="16"/>
        <v>0</v>
      </c>
      <c r="CM42" s="44"/>
      <c r="CN42" s="44"/>
      <c r="CO42" s="40">
        <f t="shared" si="32"/>
        <v>2564.1545836808336</v>
      </c>
      <c r="CP42" s="1"/>
      <c r="CS42" s="59">
        <f t="shared" si="24"/>
        <v>2670.6926588500005</v>
      </c>
      <c r="CT42" s="59">
        <f t="shared" si="33"/>
        <v>1733.2380751691667</v>
      </c>
      <c r="CU42" s="59">
        <f t="shared" si="17"/>
        <v>937.45458368083382</v>
      </c>
      <c r="CV42" s="59">
        <f t="shared" si="18"/>
        <v>930</v>
      </c>
      <c r="CW42" s="136">
        <f t="shared" si="19"/>
        <v>0</v>
      </c>
      <c r="CY42" s="63">
        <f t="shared" si="20"/>
        <v>2564.1545836808336</v>
      </c>
      <c r="DA42" s="182">
        <f t="shared" si="21"/>
        <v>2939.4026588500005</v>
      </c>
    </row>
    <row r="43" spans="1:105" ht="23.25" x14ac:dyDescent="0.35">
      <c r="B43">
        <v>976.64250000000004</v>
      </c>
      <c r="C43">
        <v>40</v>
      </c>
      <c r="D43" s="33"/>
      <c r="E43" s="28"/>
      <c r="F43" s="29"/>
      <c r="G43" s="27"/>
      <c r="H43" s="27"/>
      <c r="I43" s="27"/>
      <c r="J43" s="27"/>
      <c r="K43" s="129">
        <f>'مارس 2022'!K43*107%</f>
        <v>0</v>
      </c>
      <c r="L43" s="27"/>
      <c r="M43" s="31"/>
      <c r="N43" s="27"/>
      <c r="O43" s="27"/>
      <c r="P43" s="22">
        <f t="shared" si="5"/>
        <v>0</v>
      </c>
      <c r="Q43" s="22"/>
      <c r="R43" s="27"/>
      <c r="S43" s="30"/>
      <c r="T43" s="30"/>
      <c r="U43" s="30"/>
      <c r="V43" s="30"/>
      <c r="W43" s="27"/>
      <c r="X43" s="27"/>
      <c r="Y43" s="27"/>
      <c r="Z43" s="22"/>
      <c r="AA43" s="22">
        <f>'مارس 2022'!K43*8%</f>
        <v>0</v>
      </c>
      <c r="AB43" s="27"/>
      <c r="AC43" s="30"/>
      <c r="AD43" s="27"/>
      <c r="AE43" s="27"/>
      <c r="AF43" s="22"/>
      <c r="AG43" s="27"/>
      <c r="AH43" s="27"/>
      <c r="AI43" s="27"/>
      <c r="AJ43" s="27"/>
      <c r="AK43" s="27">
        <f t="shared" si="22"/>
        <v>0</v>
      </c>
      <c r="AL43" s="16"/>
      <c r="AM43" s="16"/>
      <c r="AN43" s="16"/>
      <c r="AO43" s="16"/>
      <c r="AP43" s="16"/>
      <c r="AQ43" s="16"/>
      <c r="AR43" s="16"/>
      <c r="AS43" s="16"/>
      <c r="AT43" s="15"/>
      <c r="AU43" s="15"/>
      <c r="AV43" s="20">
        <v>0</v>
      </c>
      <c r="AW43" s="20"/>
      <c r="AX43" s="21"/>
      <c r="AY43" s="21"/>
      <c r="AZ43" s="21"/>
      <c r="BA43" s="21"/>
      <c r="BB43" s="21"/>
      <c r="BC43" s="21"/>
      <c r="BD43" s="21">
        <v>0</v>
      </c>
      <c r="BE43" s="21"/>
      <c r="BF43" s="21"/>
      <c r="BG43" s="18">
        <f t="shared" si="28"/>
        <v>0</v>
      </c>
      <c r="BH43" s="18">
        <f t="shared" si="29"/>
        <v>0</v>
      </c>
      <c r="BI43" s="21"/>
      <c r="BJ43" s="21"/>
      <c r="BK43" s="21"/>
      <c r="BL43" s="21"/>
      <c r="BM43" s="21"/>
      <c r="BN43" s="21"/>
      <c r="BO43" s="21"/>
      <c r="BP43" s="21"/>
      <c r="BQ43" s="19">
        <f t="shared" si="34"/>
        <v>0</v>
      </c>
      <c r="BR43" s="21"/>
      <c r="BS43" s="21"/>
      <c r="BT43" s="19">
        <f t="shared" si="8"/>
        <v>0</v>
      </c>
      <c r="BU43" s="35">
        <f t="shared" si="9"/>
        <v>0</v>
      </c>
      <c r="BV43" s="39"/>
      <c r="BW43" s="38"/>
      <c r="BX43" s="38"/>
      <c r="BY43" s="37" t="str">
        <f t="shared" si="11"/>
        <v>0</v>
      </c>
      <c r="BZ43" s="39">
        <f t="shared" si="12"/>
        <v>0</v>
      </c>
      <c r="CA43" s="39"/>
      <c r="CB43" s="39">
        <f t="shared" si="26"/>
        <v>0</v>
      </c>
      <c r="CC43" s="39"/>
      <c r="CD43" s="39"/>
      <c r="CE43" s="34">
        <f t="shared" si="30"/>
        <v>0</v>
      </c>
      <c r="CF43" s="34"/>
      <c r="CG43" s="34"/>
      <c r="CH43" s="34"/>
      <c r="CI43" s="34">
        <f t="shared" si="31"/>
        <v>0</v>
      </c>
      <c r="CJ43" s="43"/>
      <c r="CK43" s="133">
        <f t="shared" si="15"/>
        <v>0</v>
      </c>
      <c r="CL43" s="133">
        <f t="shared" si="16"/>
        <v>0</v>
      </c>
      <c r="CM43" s="44"/>
      <c r="CN43" s="44"/>
      <c r="CO43" s="40">
        <f t="shared" si="32"/>
        <v>0</v>
      </c>
      <c r="CP43" s="1"/>
      <c r="CS43" s="59">
        <f t="shared" si="24"/>
        <v>0</v>
      </c>
      <c r="CT43" s="59">
        <f t="shared" si="33"/>
        <v>750</v>
      </c>
      <c r="CU43" s="59">
        <f t="shared" si="17"/>
        <v>-750</v>
      </c>
      <c r="CV43" s="59">
        <f t="shared" si="18"/>
        <v>-750</v>
      </c>
      <c r="CW43" s="136">
        <f t="shared" si="19"/>
        <v>0</v>
      </c>
      <c r="CY43" s="63">
        <f t="shared" si="20"/>
        <v>0</v>
      </c>
      <c r="DA43" s="182">
        <f t="shared" si="21"/>
        <v>0</v>
      </c>
    </row>
    <row r="44" spans="1:105" ht="23.25" x14ac:dyDescent="0.35">
      <c r="C44">
        <v>41</v>
      </c>
      <c r="D44" s="33"/>
      <c r="E44" s="28"/>
      <c r="F44" s="29"/>
      <c r="G44" s="27"/>
      <c r="H44" s="27"/>
      <c r="I44" s="27"/>
      <c r="J44" s="27"/>
      <c r="K44" s="129">
        <f>'مارس 2022'!K44*107%</f>
        <v>0</v>
      </c>
      <c r="L44" s="27"/>
      <c r="M44" s="31"/>
      <c r="N44" s="27"/>
      <c r="O44" s="27"/>
      <c r="P44" s="22"/>
      <c r="Q44" s="22"/>
      <c r="R44" s="27"/>
      <c r="S44" s="30"/>
      <c r="T44" s="30"/>
      <c r="U44" s="30"/>
      <c r="V44" s="30"/>
      <c r="W44" s="27"/>
      <c r="X44" s="27"/>
      <c r="Y44" s="27"/>
      <c r="Z44" s="22">
        <f>B44*6%</f>
        <v>0</v>
      </c>
      <c r="AA44" s="22">
        <f>'مارس 2022'!K44*8%</f>
        <v>0</v>
      </c>
      <c r="AB44" s="27"/>
      <c r="AC44" s="30"/>
      <c r="AD44" s="27"/>
      <c r="AE44" s="27"/>
      <c r="AF44" s="27"/>
      <c r="AG44" s="27"/>
      <c r="AH44" s="27"/>
      <c r="AI44" s="27"/>
      <c r="AJ44" s="27"/>
      <c r="AK44" s="27"/>
      <c r="AL44" s="16"/>
      <c r="AM44" s="16"/>
      <c r="AN44" s="16"/>
      <c r="AO44" s="16"/>
      <c r="AP44" s="16"/>
      <c r="AQ44" s="16"/>
      <c r="AR44" s="16"/>
      <c r="AS44" s="16"/>
      <c r="AT44" s="15"/>
      <c r="AU44" s="15"/>
      <c r="AV44" s="20"/>
      <c r="AW44" s="20"/>
      <c r="AX44" s="21"/>
      <c r="AY44" s="21"/>
      <c r="AZ44" s="21"/>
      <c r="BA44" s="21"/>
      <c r="BB44" s="21"/>
      <c r="BC44" s="21"/>
      <c r="BD44" s="21">
        <v>0</v>
      </c>
      <c r="BE44" s="21"/>
      <c r="BF44" s="21"/>
      <c r="BG44" s="18">
        <f t="shared" si="28"/>
        <v>0</v>
      </c>
      <c r="BH44" s="18">
        <f t="shared" si="29"/>
        <v>0</v>
      </c>
      <c r="BI44" s="21"/>
      <c r="BJ44" s="21"/>
      <c r="BK44" s="21"/>
      <c r="BL44" s="21"/>
      <c r="BM44" s="21"/>
      <c r="BN44" s="21"/>
      <c r="BO44" s="21"/>
      <c r="BP44" s="21"/>
      <c r="BQ44" s="19">
        <f t="shared" si="34"/>
        <v>0</v>
      </c>
      <c r="BR44" s="21"/>
      <c r="BS44" s="21"/>
      <c r="BT44" s="19">
        <f t="shared" si="8"/>
        <v>0</v>
      </c>
      <c r="BU44" s="35"/>
      <c r="BV44" s="39"/>
      <c r="BW44" s="38"/>
      <c r="BX44" s="38"/>
      <c r="BY44" s="37"/>
      <c r="BZ44" s="39"/>
      <c r="CA44" s="39"/>
      <c r="CB44" s="39">
        <f t="shared" si="26"/>
        <v>0</v>
      </c>
      <c r="CC44" s="39"/>
      <c r="CD44" s="39"/>
      <c r="CE44" s="34">
        <f t="shared" si="30"/>
        <v>0</v>
      </c>
      <c r="CF44" s="34"/>
      <c r="CG44" s="34"/>
      <c r="CH44" s="34"/>
      <c r="CI44" s="34"/>
      <c r="CJ44" s="43"/>
      <c r="CK44" s="133">
        <f t="shared" si="15"/>
        <v>0</v>
      </c>
      <c r="CL44" s="133">
        <f t="shared" si="16"/>
        <v>0</v>
      </c>
      <c r="CM44" s="44"/>
      <c r="CN44" s="44"/>
      <c r="CO44" s="40">
        <f t="shared" si="32"/>
        <v>0</v>
      </c>
      <c r="CP44" s="1"/>
      <c r="CS44" s="59">
        <f t="shared" si="24"/>
        <v>0</v>
      </c>
      <c r="CT44" s="59">
        <f t="shared" si="33"/>
        <v>750</v>
      </c>
      <c r="CU44" s="59">
        <f t="shared" si="17"/>
        <v>-750</v>
      </c>
      <c r="CV44" s="59">
        <f t="shared" si="18"/>
        <v>-750</v>
      </c>
      <c r="CW44" s="136">
        <f t="shared" si="19"/>
        <v>0</v>
      </c>
      <c r="CY44" s="63">
        <f t="shared" si="20"/>
        <v>0</v>
      </c>
      <c r="DA44" s="182">
        <f t="shared" si="21"/>
        <v>0</v>
      </c>
    </row>
    <row r="45" spans="1:105" ht="23.25" x14ac:dyDescent="0.35">
      <c r="C45">
        <v>42</v>
      </c>
      <c r="D45" s="33"/>
      <c r="E45" s="28"/>
      <c r="F45" s="29"/>
      <c r="G45" s="27"/>
      <c r="H45" s="27"/>
      <c r="I45" s="27"/>
      <c r="J45" s="27"/>
      <c r="K45" s="129">
        <f>'مارس 2022'!K45*107%</f>
        <v>0</v>
      </c>
      <c r="L45" s="27"/>
      <c r="M45" s="31"/>
      <c r="N45" s="27"/>
      <c r="O45" s="27"/>
      <c r="P45" s="22"/>
      <c r="Q45" s="22"/>
      <c r="R45" s="27"/>
      <c r="S45" s="30"/>
      <c r="T45" s="30"/>
      <c r="U45" s="30"/>
      <c r="V45" s="30"/>
      <c r="W45" s="27"/>
      <c r="X45" s="27"/>
      <c r="Y45" s="27"/>
      <c r="Z45" s="22">
        <f t="shared" si="6"/>
        <v>0</v>
      </c>
      <c r="AA45" s="22">
        <f>'مارس 2022'!K45*8%</f>
        <v>0</v>
      </c>
      <c r="AB45" s="27"/>
      <c r="AC45" s="30"/>
      <c r="AD45" s="27"/>
      <c r="AE45" s="27"/>
      <c r="AF45" s="27"/>
      <c r="AG45" s="27"/>
      <c r="AH45" s="27"/>
      <c r="AI45" s="27"/>
      <c r="AJ45" s="27"/>
      <c r="AK45" s="27"/>
      <c r="AL45" s="16"/>
      <c r="AM45" s="16"/>
      <c r="AN45" s="16"/>
      <c r="AO45" s="16"/>
      <c r="AP45" s="16"/>
      <c r="AQ45" s="16"/>
      <c r="AR45" s="16"/>
      <c r="AS45" s="16"/>
      <c r="AT45" s="15"/>
      <c r="AU45" s="15"/>
      <c r="AV45" s="20"/>
      <c r="AW45" s="20"/>
      <c r="AX45" s="21"/>
      <c r="AY45" s="21"/>
      <c r="AZ45" s="21"/>
      <c r="BA45" s="21"/>
      <c r="BB45" s="21"/>
      <c r="BC45" s="21"/>
      <c r="BD45" s="21">
        <v>0</v>
      </c>
      <c r="BE45" s="21"/>
      <c r="BF45" s="21"/>
      <c r="BG45" s="18">
        <f t="shared" si="28"/>
        <v>0</v>
      </c>
      <c r="BH45" s="18">
        <f t="shared" si="29"/>
        <v>0</v>
      </c>
      <c r="BI45" s="21"/>
      <c r="BJ45" s="21"/>
      <c r="BK45" s="21"/>
      <c r="BL45" s="21"/>
      <c r="BM45" s="21"/>
      <c r="BN45" s="21"/>
      <c r="BO45" s="21"/>
      <c r="BP45" s="21"/>
      <c r="BQ45" s="19">
        <f t="shared" si="34"/>
        <v>0</v>
      </c>
      <c r="BR45" s="21"/>
      <c r="BS45" s="21"/>
      <c r="BT45" s="19">
        <f t="shared" si="8"/>
        <v>0</v>
      </c>
      <c r="BU45" s="35"/>
      <c r="BV45" s="39"/>
      <c r="BW45" s="38"/>
      <c r="BX45" s="38"/>
      <c r="BY45" s="37"/>
      <c r="BZ45" s="39"/>
      <c r="CA45" s="39"/>
      <c r="CB45" s="39">
        <f t="shared" si="26"/>
        <v>0</v>
      </c>
      <c r="CC45" s="39"/>
      <c r="CD45" s="39"/>
      <c r="CE45" s="34">
        <f t="shared" si="30"/>
        <v>0</v>
      </c>
      <c r="CF45" s="34"/>
      <c r="CG45" s="34"/>
      <c r="CH45" s="34"/>
      <c r="CI45" s="34"/>
      <c r="CJ45" s="43"/>
      <c r="CK45" s="133">
        <f t="shared" si="15"/>
        <v>0</v>
      </c>
      <c r="CL45" s="133">
        <f t="shared" si="16"/>
        <v>0</v>
      </c>
      <c r="CM45" s="44"/>
      <c r="CN45" s="44"/>
      <c r="CO45" s="40">
        <f t="shared" si="32"/>
        <v>0</v>
      </c>
      <c r="CP45" s="1"/>
      <c r="CS45" s="59">
        <f t="shared" si="24"/>
        <v>0</v>
      </c>
      <c r="CT45" s="59">
        <f t="shared" si="33"/>
        <v>750</v>
      </c>
      <c r="CU45" s="59">
        <f t="shared" si="17"/>
        <v>-750</v>
      </c>
      <c r="CV45" s="59">
        <f t="shared" si="18"/>
        <v>-750</v>
      </c>
      <c r="CW45" s="136">
        <f t="shared" si="19"/>
        <v>0</v>
      </c>
      <c r="CY45" s="63">
        <f t="shared" si="20"/>
        <v>0</v>
      </c>
      <c r="DA45" s="182">
        <f t="shared" si="21"/>
        <v>0</v>
      </c>
    </row>
  </sheetData>
  <mergeCells count="5">
    <mergeCell ref="CS4:CW4"/>
    <mergeCell ref="E2:AK3"/>
    <mergeCell ref="AL2:AU3"/>
    <mergeCell ref="AV2:BT3"/>
    <mergeCell ref="BV2:CD3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A45"/>
  <sheetViews>
    <sheetView rightToLeft="1" topLeftCell="D5" workbookViewId="0">
      <pane xSplit="1" ySplit="1" topLeftCell="I32" activePane="bottomRight" state="frozen"/>
      <selection activeCell="D5" sqref="D5"/>
      <selection pane="topRight" activeCell="E5" sqref="E5"/>
      <selection pane="bottomLeft" activeCell="D6" sqref="D6"/>
      <selection pane="bottomRight" activeCell="AK35" sqref="AK35"/>
    </sheetView>
  </sheetViews>
  <sheetFormatPr defaultRowHeight="14.25" x14ac:dyDescent="0.2"/>
  <cols>
    <col min="4" max="4" width="23.875" bestFit="1" customWidth="1"/>
    <col min="5" max="5" width="10" style="8" bestFit="1" customWidth="1"/>
    <col min="6" max="6" width="10.375" customWidth="1"/>
    <col min="11" max="11" width="11" style="6" customWidth="1"/>
    <col min="14" max="14" width="11.375" customWidth="1"/>
    <col min="16" max="16" width="8.375" style="7" customWidth="1"/>
    <col min="17" max="17" width="9.375" style="7" customWidth="1"/>
    <col min="18" max="18" width="7.25" customWidth="1"/>
    <col min="19" max="28" width="8.625" customWidth="1"/>
    <col min="29" max="29" width="6.125" bestFit="1" customWidth="1"/>
    <col min="30" max="30" width="6.875" customWidth="1"/>
    <col min="32" max="32" width="6.75" customWidth="1"/>
    <col min="33" max="33" width="9" customWidth="1"/>
    <col min="34" max="34" width="7.5" customWidth="1"/>
    <col min="35" max="35" width="7.25" customWidth="1"/>
    <col min="36" max="36" width="7" customWidth="1"/>
    <col min="37" max="38" width="10.625" style="7" customWidth="1"/>
    <col min="39" max="43" width="10.625" style="7" hidden="1" customWidth="1"/>
    <col min="44" max="47" width="10.625" style="7" customWidth="1"/>
    <col min="48" max="48" width="9.5" customWidth="1"/>
    <col min="49" max="49" width="9.75" customWidth="1"/>
    <col min="50" max="50" width="7.625" customWidth="1"/>
    <col min="51" max="51" width="6.875" customWidth="1"/>
    <col min="53" max="53" width="6.5" customWidth="1"/>
    <col min="54" max="54" width="6" customWidth="1"/>
    <col min="55" max="55" width="6.875" customWidth="1"/>
    <col min="56" max="56" width="7.625" customWidth="1"/>
    <col min="57" max="57" width="6.875" customWidth="1"/>
    <col min="61" max="62" width="7.25" customWidth="1"/>
    <col min="63" max="63" width="6.75" customWidth="1"/>
    <col min="64" max="64" width="6.875" customWidth="1"/>
    <col min="67" max="67" width="7.375" customWidth="1"/>
    <col min="68" max="68" width="7.125" customWidth="1"/>
    <col min="72" max="72" width="10.625" style="10" customWidth="1"/>
    <col min="73" max="73" width="11.5" style="8" customWidth="1"/>
    <col min="74" max="74" width="11.125" bestFit="1" customWidth="1"/>
    <col min="75" max="75" width="11.125" customWidth="1"/>
    <col min="76" max="77" width="8.25" customWidth="1"/>
    <col min="78" max="78" width="11.125" style="14" bestFit="1" customWidth="1"/>
    <col min="79" max="80" width="11.125" style="14" customWidth="1"/>
    <col min="81" max="81" width="13.25" style="14" customWidth="1"/>
    <col min="82" max="85" width="11.125" style="14" customWidth="1"/>
    <col min="86" max="86" width="21.125" style="14" customWidth="1"/>
    <col min="87" max="87" width="12" style="11" customWidth="1"/>
    <col min="88" max="92" width="11" style="12" customWidth="1"/>
    <col min="93" max="93" width="15.25" style="13" customWidth="1"/>
    <col min="94" max="94" width="32.75" customWidth="1"/>
    <col min="97" max="97" width="12.875" customWidth="1"/>
    <col min="98" max="98" width="12.25" customWidth="1"/>
    <col min="99" max="100" width="12.125" bestFit="1" customWidth="1"/>
    <col min="101" max="101" width="12.375" style="60" customWidth="1"/>
    <col min="103" max="103" width="12.875" customWidth="1"/>
    <col min="105" max="105" width="18.25" customWidth="1"/>
  </cols>
  <sheetData>
    <row r="1" spans="2:105" x14ac:dyDescent="0.2">
      <c r="D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</row>
    <row r="2" spans="2:105" ht="14.25" customHeight="1" x14ac:dyDescent="0.2">
      <c r="D2" s="41"/>
      <c r="E2" s="204" t="s">
        <v>126</v>
      </c>
      <c r="F2" s="204"/>
      <c r="G2" s="204"/>
      <c r="H2" s="204"/>
      <c r="I2" s="204"/>
      <c r="J2" s="204"/>
      <c r="K2" s="204"/>
      <c r="L2" s="204"/>
      <c r="M2" s="204"/>
      <c r="N2" s="204"/>
      <c r="O2" s="204"/>
      <c r="P2" s="204"/>
      <c r="Q2" s="204"/>
      <c r="R2" s="204"/>
      <c r="S2" s="204"/>
      <c r="T2" s="204"/>
      <c r="U2" s="204"/>
      <c r="V2" s="204"/>
      <c r="W2" s="204"/>
      <c r="X2" s="204"/>
      <c r="Y2" s="204"/>
      <c r="Z2" s="204"/>
      <c r="AA2" s="204"/>
      <c r="AB2" s="204"/>
      <c r="AC2" s="204"/>
      <c r="AD2" s="204"/>
      <c r="AE2" s="204"/>
      <c r="AF2" s="204"/>
      <c r="AG2" s="204"/>
      <c r="AH2" s="204"/>
      <c r="AI2" s="204"/>
      <c r="AJ2" s="204"/>
      <c r="AK2" s="204"/>
      <c r="AL2" s="202" t="s">
        <v>117</v>
      </c>
      <c r="AM2" s="202"/>
      <c r="AN2" s="202"/>
      <c r="AO2" s="202"/>
      <c r="AP2" s="202"/>
      <c r="AQ2" s="202"/>
      <c r="AR2" s="202"/>
      <c r="AS2" s="202"/>
      <c r="AT2" s="202"/>
      <c r="AU2" s="202"/>
      <c r="AV2" s="203" t="s">
        <v>124</v>
      </c>
      <c r="AW2" s="203"/>
      <c r="AX2" s="203"/>
      <c r="AY2" s="203"/>
      <c r="AZ2" s="203"/>
      <c r="BA2" s="203"/>
      <c r="BB2" s="203"/>
      <c r="BC2" s="203"/>
      <c r="BD2" s="203"/>
      <c r="BE2" s="203"/>
      <c r="BF2" s="203"/>
      <c r="BG2" s="203"/>
      <c r="BH2" s="203"/>
      <c r="BI2" s="203"/>
      <c r="BJ2" s="203"/>
      <c r="BK2" s="203"/>
      <c r="BL2" s="203"/>
      <c r="BM2" s="203"/>
      <c r="BN2" s="203"/>
      <c r="BO2" s="203"/>
      <c r="BP2" s="203"/>
      <c r="BQ2" s="203"/>
      <c r="BR2" s="203"/>
      <c r="BS2" s="203"/>
      <c r="BT2" s="203"/>
      <c r="BV2" s="205" t="s">
        <v>127</v>
      </c>
      <c r="BW2" s="205"/>
      <c r="BX2" s="205"/>
      <c r="BY2" s="205"/>
      <c r="BZ2" s="205"/>
      <c r="CA2" s="205"/>
      <c r="CB2" s="205"/>
      <c r="CC2" s="205"/>
      <c r="CD2" s="205"/>
      <c r="CE2" s="8"/>
      <c r="CF2" s="8"/>
      <c r="CG2" s="8"/>
      <c r="CH2" s="8"/>
      <c r="CI2" s="8"/>
      <c r="CJ2" s="8"/>
      <c r="CK2" s="8"/>
      <c r="CL2" s="8"/>
      <c r="CM2" s="8"/>
      <c r="CN2" s="8"/>
      <c r="CO2" s="8"/>
      <c r="CP2" s="8"/>
    </row>
    <row r="3" spans="2:105" ht="14.25" customHeight="1" x14ac:dyDescent="0.2">
      <c r="D3" s="41"/>
      <c r="E3" s="204"/>
      <c r="F3" s="204"/>
      <c r="G3" s="204"/>
      <c r="H3" s="204"/>
      <c r="I3" s="204"/>
      <c r="J3" s="204"/>
      <c r="K3" s="204"/>
      <c r="L3" s="204"/>
      <c r="M3" s="204"/>
      <c r="N3" s="204"/>
      <c r="O3" s="204"/>
      <c r="P3" s="204"/>
      <c r="Q3" s="204"/>
      <c r="R3" s="204"/>
      <c r="S3" s="204"/>
      <c r="T3" s="204"/>
      <c r="U3" s="204"/>
      <c r="V3" s="204"/>
      <c r="W3" s="204"/>
      <c r="X3" s="204"/>
      <c r="Y3" s="204"/>
      <c r="Z3" s="204"/>
      <c r="AA3" s="204"/>
      <c r="AB3" s="204"/>
      <c r="AC3" s="204"/>
      <c r="AD3" s="204"/>
      <c r="AE3" s="204"/>
      <c r="AF3" s="204"/>
      <c r="AG3" s="204"/>
      <c r="AH3" s="204"/>
      <c r="AI3" s="204"/>
      <c r="AJ3" s="204"/>
      <c r="AK3" s="204"/>
      <c r="AL3" s="202"/>
      <c r="AM3" s="202"/>
      <c r="AN3" s="202"/>
      <c r="AO3" s="202"/>
      <c r="AP3" s="202"/>
      <c r="AQ3" s="202"/>
      <c r="AR3" s="202"/>
      <c r="AS3" s="202"/>
      <c r="AT3" s="202"/>
      <c r="AU3" s="202"/>
      <c r="AV3" s="203"/>
      <c r="AW3" s="203"/>
      <c r="AX3" s="203"/>
      <c r="AY3" s="203"/>
      <c r="AZ3" s="203"/>
      <c r="BA3" s="203"/>
      <c r="BB3" s="203"/>
      <c r="BC3" s="203"/>
      <c r="BD3" s="203"/>
      <c r="BE3" s="203"/>
      <c r="BF3" s="203"/>
      <c r="BG3" s="203"/>
      <c r="BH3" s="203"/>
      <c r="BI3" s="203"/>
      <c r="BJ3" s="203"/>
      <c r="BK3" s="203"/>
      <c r="BL3" s="203"/>
      <c r="BM3" s="203"/>
      <c r="BN3" s="203"/>
      <c r="BO3" s="203"/>
      <c r="BP3" s="203"/>
      <c r="BQ3" s="203"/>
      <c r="BR3" s="203"/>
      <c r="BS3" s="203"/>
      <c r="BT3" s="203"/>
      <c r="BV3" s="205"/>
      <c r="BW3" s="205"/>
      <c r="BX3" s="205"/>
      <c r="BY3" s="205"/>
      <c r="BZ3" s="205"/>
      <c r="CA3" s="205"/>
      <c r="CB3" s="205"/>
      <c r="CC3" s="205"/>
      <c r="CD3" s="205"/>
      <c r="CE3" s="8"/>
      <c r="CF3" s="8"/>
      <c r="CG3" s="8"/>
      <c r="CH3" s="8"/>
      <c r="CI3" s="8"/>
      <c r="CJ3" s="8"/>
      <c r="CK3" s="8"/>
      <c r="CL3" s="8"/>
      <c r="CM3" s="8"/>
      <c r="CN3" s="8"/>
      <c r="CO3" s="8"/>
      <c r="CP3" s="8"/>
    </row>
    <row r="4" spans="2:105" ht="24" thickBot="1" x14ac:dyDescent="0.25">
      <c r="D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P4" s="8"/>
      <c r="BQ4" s="8"/>
      <c r="BR4" s="8"/>
      <c r="BS4" s="8"/>
      <c r="BT4" s="8"/>
      <c r="BV4" s="8"/>
      <c r="BW4" s="8"/>
      <c r="BX4" s="8"/>
      <c r="BY4" s="8"/>
      <c r="BZ4" s="8"/>
      <c r="CA4" s="8"/>
      <c r="CB4" s="8"/>
      <c r="CC4" s="8"/>
      <c r="CD4" s="8"/>
      <c r="CE4" s="8"/>
      <c r="CF4" s="8"/>
      <c r="CG4" s="8"/>
      <c r="CH4" s="8"/>
      <c r="CI4" s="8"/>
      <c r="CJ4" s="8"/>
      <c r="CK4" s="8"/>
      <c r="CL4" s="8"/>
      <c r="CM4" s="8"/>
      <c r="CN4" s="8"/>
      <c r="CO4" s="8"/>
      <c r="CP4" s="8"/>
      <c r="CS4" s="206" t="s">
        <v>139</v>
      </c>
      <c r="CT4" s="206"/>
      <c r="CU4" s="206"/>
      <c r="CV4" s="206"/>
      <c r="CW4" s="206"/>
    </row>
    <row r="5" spans="2:105" s="56" customFormat="1" ht="78.75" customHeight="1" thickBot="1" x14ac:dyDescent="0.35">
      <c r="D5" s="45" t="s">
        <v>71</v>
      </c>
      <c r="E5" s="46" t="s">
        <v>145</v>
      </c>
      <c r="F5" s="46" t="s">
        <v>72</v>
      </c>
      <c r="G5" s="46" t="s">
        <v>1</v>
      </c>
      <c r="H5" s="46" t="s">
        <v>2</v>
      </c>
      <c r="I5" s="46" t="s">
        <v>3</v>
      </c>
      <c r="J5" s="46" t="s">
        <v>4</v>
      </c>
      <c r="K5" s="46" t="s">
        <v>146</v>
      </c>
      <c r="L5" s="46" t="s">
        <v>6</v>
      </c>
      <c r="M5" s="46" t="s">
        <v>7</v>
      </c>
      <c r="N5" s="46" t="s">
        <v>8</v>
      </c>
      <c r="O5" s="46" t="s">
        <v>9</v>
      </c>
      <c r="P5" s="46" t="s">
        <v>10</v>
      </c>
      <c r="Q5" s="46" t="s">
        <v>19</v>
      </c>
      <c r="R5" s="46" t="s">
        <v>11</v>
      </c>
      <c r="S5" s="47" t="s">
        <v>155</v>
      </c>
      <c r="T5" s="48"/>
      <c r="U5" s="48">
        <v>2014</v>
      </c>
      <c r="V5" s="48">
        <v>2015</v>
      </c>
      <c r="W5" s="48">
        <v>2016</v>
      </c>
      <c r="X5" s="57">
        <v>0.03</v>
      </c>
      <c r="Y5" s="57">
        <v>0.05</v>
      </c>
      <c r="Z5" s="57">
        <v>0.06</v>
      </c>
      <c r="AA5" s="57" t="s">
        <v>172</v>
      </c>
      <c r="AB5" s="48" t="s">
        <v>131</v>
      </c>
      <c r="AC5" s="48" t="s">
        <v>12</v>
      </c>
      <c r="AD5" s="48" t="s">
        <v>13</v>
      </c>
      <c r="AE5" s="48" t="s">
        <v>14</v>
      </c>
      <c r="AF5" s="48" t="s">
        <v>15</v>
      </c>
      <c r="AG5" s="48" t="s">
        <v>16</v>
      </c>
      <c r="AH5" s="48" t="s">
        <v>73</v>
      </c>
      <c r="AI5" s="48" t="s">
        <v>18</v>
      </c>
      <c r="AJ5" s="48"/>
      <c r="AK5" s="48" t="s">
        <v>130</v>
      </c>
      <c r="AL5" s="49" t="s">
        <v>118</v>
      </c>
      <c r="AM5" s="49" t="s">
        <v>123</v>
      </c>
      <c r="AN5" s="49" t="s">
        <v>119</v>
      </c>
      <c r="AO5" s="49" t="s">
        <v>120</v>
      </c>
      <c r="AP5" s="49" t="s">
        <v>121</v>
      </c>
      <c r="AQ5" s="49" t="s">
        <v>122</v>
      </c>
      <c r="AR5" s="49" t="s">
        <v>135</v>
      </c>
      <c r="AS5" s="49" t="s">
        <v>136</v>
      </c>
      <c r="AT5" s="49" t="s">
        <v>133</v>
      </c>
      <c r="AU5" s="49" t="s">
        <v>134</v>
      </c>
      <c r="AV5" s="50" t="s">
        <v>115</v>
      </c>
      <c r="AW5" s="50"/>
      <c r="AX5" s="50" t="s">
        <v>23</v>
      </c>
      <c r="AY5" s="50" t="s">
        <v>24</v>
      </c>
      <c r="AZ5" s="50" t="s">
        <v>25</v>
      </c>
      <c r="BA5" s="50" t="s">
        <v>26</v>
      </c>
      <c r="BB5" s="50" t="s">
        <v>27</v>
      </c>
      <c r="BC5" s="50" t="s">
        <v>74</v>
      </c>
      <c r="BD5" s="50" t="s">
        <v>75</v>
      </c>
      <c r="BE5" s="50" t="s">
        <v>1</v>
      </c>
      <c r="BF5" s="50" t="s">
        <v>30</v>
      </c>
      <c r="BG5" s="50" t="s">
        <v>132</v>
      </c>
      <c r="BH5" s="50" t="s">
        <v>68</v>
      </c>
      <c r="BI5" s="50" t="s">
        <v>31</v>
      </c>
      <c r="BJ5" s="50" t="s">
        <v>176</v>
      </c>
      <c r="BK5" s="50" t="s">
        <v>32</v>
      </c>
      <c r="BL5" s="50" t="s">
        <v>33</v>
      </c>
      <c r="BM5" s="50" t="s">
        <v>34</v>
      </c>
      <c r="BN5" s="50" t="s">
        <v>35</v>
      </c>
      <c r="BO5" s="50" t="s">
        <v>67</v>
      </c>
      <c r="BP5" s="50" t="s">
        <v>36</v>
      </c>
      <c r="BQ5" s="50" t="s">
        <v>147</v>
      </c>
      <c r="BR5" s="50" t="s">
        <v>116</v>
      </c>
      <c r="BS5" s="50" t="s">
        <v>154</v>
      </c>
      <c r="BT5" s="50" t="s">
        <v>128</v>
      </c>
      <c r="BU5" s="51" t="s">
        <v>129</v>
      </c>
      <c r="BV5" s="52" t="s">
        <v>61</v>
      </c>
      <c r="BW5" s="52" t="s">
        <v>125</v>
      </c>
      <c r="BX5" s="52" t="s">
        <v>84</v>
      </c>
      <c r="BY5" s="52" t="s">
        <v>85</v>
      </c>
      <c r="BZ5" s="52" t="s">
        <v>86</v>
      </c>
      <c r="CA5" s="52" t="s">
        <v>160</v>
      </c>
      <c r="CB5" s="52" t="s">
        <v>161</v>
      </c>
      <c r="CC5" s="52" t="s">
        <v>138</v>
      </c>
      <c r="CD5" s="52" t="s">
        <v>137</v>
      </c>
      <c r="CE5" s="51" t="s">
        <v>70</v>
      </c>
      <c r="CF5" s="53" t="s">
        <v>173</v>
      </c>
      <c r="CG5" s="53" t="s">
        <v>174</v>
      </c>
      <c r="CH5" s="53" t="s">
        <v>148</v>
      </c>
      <c r="CI5" s="53" t="s">
        <v>83</v>
      </c>
      <c r="CJ5" s="45" t="s">
        <v>82</v>
      </c>
      <c r="CK5" s="45" t="s">
        <v>163</v>
      </c>
      <c r="CL5" s="45" t="s">
        <v>164</v>
      </c>
      <c r="CM5" s="54"/>
      <c r="CN5" s="54"/>
      <c r="CO5" s="55" t="s">
        <v>150</v>
      </c>
      <c r="CP5" s="55" t="s">
        <v>39</v>
      </c>
      <c r="CS5" s="58" t="s">
        <v>140</v>
      </c>
      <c r="CT5" s="58" t="s">
        <v>141</v>
      </c>
      <c r="CU5" s="58" t="s">
        <v>142</v>
      </c>
      <c r="CV5" s="58" t="s">
        <v>143</v>
      </c>
      <c r="CW5" s="58" t="s">
        <v>144</v>
      </c>
      <c r="CY5" s="62" t="s">
        <v>151</v>
      </c>
      <c r="DA5" s="181" t="s">
        <v>181</v>
      </c>
    </row>
    <row r="6" spans="2:105" ht="23.25" customHeight="1" x14ac:dyDescent="0.35">
      <c r="B6">
        <v>1777.8157000000001</v>
      </c>
      <c r="C6">
        <v>1</v>
      </c>
      <c r="D6" s="32" t="s">
        <v>87</v>
      </c>
      <c r="E6" s="23">
        <v>675.83</v>
      </c>
      <c r="F6" s="24"/>
      <c r="G6" s="22"/>
      <c r="H6" s="22"/>
      <c r="I6" s="22"/>
      <c r="J6" s="22"/>
      <c r="K6" s="129">
        <f>'مارس 2022'!K6*107%</f>
        <v>2035.4211949300004</v>
      </c>
      <c r="L6" s="22"/>
      <c r="M6" s="26"/>
      <c r="N6" s="22"/>
      <c r="O6" s="22"/>
      <c r="P6" s="22">
        <f>K6*15%</f>
        <v>305.31317923950007</v>
      </c>
      <c r="Q6" s="130">
        <f>'مارس 2022'!Q6*110%</f>
        <v>155.63900000000001</v>
      </c>
      <c r="R6" s="22"/>
      <c r="S6" s="25"/>
      <c r="T6" s="25"/>
      <c r="U6" s="25">
        <v>76.44</v>
      </c>
      <c r="V6" s="25">
        <v>85.57</v>
      </c>
      <c r="W6" s="22">
        <v>102.85</v>
      </c>
      <c r="X6" s="22">
        <v>46.58</v>
      </c>
      <c r="Y6" s="22">
        <v>83.075500000000005</v>
      </c>
      <c r="Z6" s="22">
        <f>B6*6%</f>
        <v>106.668942</v>
      </c>
      <c r="AA6" s="22">
        <f>'مارس 2022'!K6*8%</f>
        <v>152.18102392000003</v>
      </c>
      <c r="AB6" s="22">
        <v>190</v>
      </c>
      <c r="AC6" s="25">
        <v>6</v>
      </c>
      <c r="AD6" s="22"/>
      <c r="AE6" s="22"/>
      <c r="AF6" s="22">
        <v>10</v>
      </c>
      <c r="AG6" s="22"/>
      <c r="AH6" s="22"/>
      <c r="AI6" s="22"/>
      <c r="AJ6" s="22"/>
      <c r="AK6" s="22">
        <f>SUM(G6:AJ6)</f>
        <v>3355.7388400895002</v>
      </c>
      <c r="AL6" s="15"/>
      <c r="AM6" s="15"/>
      <c r="AN6" s="15"/>
      <c r="AO6" s="15"/>
      <c r="AP6" s="15"/>
      <c r="AQ6" s="15"/>
      <c r="AR6" s="15"/>
      <c r="AS6" s="15"/>
      <c r="AT6" s="15">
        <v>20</v>
      </c>
      <c r="AU6" s="15">
        <v>15</v>
      </c>
      <c r="AV6" s="17">
        <v>627</v>
      </c>
      <c r="AW6" s="17"/>
      <c r="AX6" s="18">
        <v>142</v>
      </c>
      <c r="AY6" s="18"/>
      <c r="AZ6" s="18"/>
      <c r="BA6" s="18">
        <v>0.5</v>
      </c>
      <c r="BB6" s="18">
        <v>3</v>
      </c>
      <c r="BC6" s="18"/>
      <c r="BD6" s="18">
        <v>0</v>
      </c>
      <c r="BE6" s="18"/>
      <c r="BF6" s="18"/>
      <c r="BG6" s="18" t="str">
        <f t="shared" ref="BG6:BH33" si="0">IF(AT6&lt;18,(P6/18)*(18-AT6),"0")</f>
        <v>0</v>
      </c>
      <c r="BH6" s="18">
        <f t="shared" si="0"/>
        <v>25.939833333333333</v>
      </c>
      <c r="BI6" s="18"/>
      <c r="BJ6" s="18"/>
      <c r="BK6" s="18"/>
      <c r="BL6" s="18"/>
      <c r="BM6" s="18"/>
      <c r="BN6" s="18"/>
      <c r="BO6" s="18"/>
      <c r="BP6" s="18"/>
      <c r="BQ6" s="19">
        <f>(AK6-(P6+Q6))*0.0005</f>
        <v>1.447393330425</v>
      </c>
      <c r="BR6" s="18">
        <v>5</v>
      </c>
      <c r="BS6" s="18"/>
      <c r="BT6" s="19">
        <f>SUM(AV6:BS6)</f>
        <v>804.88722666375838</v>
      </c>
      <c r="BU6" s="34">
        <f>AK6-BT6</f>
        <v>2550.8516134257416</v>
      </c>
      <c r="BV6" s="39">
        <f>(K6)*120%</f>
        <v>2442.5054339160006</v>
      </c>
      <c r="BW6" s="36"/>
      <c r="BX6" s="36"/>
      <c r="BY6" s="37" t="str">
        <f>IF(BX6=4,20%,IF(BX6=5,30%,IF(BX6=6,50%,IF(BX6&gt;6,1,"0"))))</f>
        <v>0</v>
      </c>
      <c r="BZ6" s="36">
        <f>(BV6*BY6)</f>
        <v>0</v>
      </c>
      <c r="CA6" s="36"/>
      <c r="CB6" s="39">
        <f t="shared" ref="CB6:CB28" si="1">BV6*CA6</f>
        <v>0</v>
      </c>
      <c r="CC6" s="39"/>
      <c r="CD6" s="36"/>
      <c r="CE6" s="34">
        <f t="shared" ref="CE6:CE28" si="2">BV6-BW6-BZ6-CB6-CC6-CD6</f>
        <v>2442.5054339160006</v>
      </c>
      <c r="CF6" s="34">
        <f>CE6/2</f>
        <v>1221.2527169580003</v>
      </c>
      <c r="CG6" s="34"/>
      <c r="CH6" s="34" t="s">
        <v>175</v>
      </c>
      <c r="CI6" s="34">
        <f t="shared" ref="CI6:CI33" si="3">BU6+CE6</f>
        <v>4993.3570473417421</v>
      </c>
      <c r="CJ6" s="42"/>
      <c r="CK6" s="133">
        <f>IF(CJ6&gt;1500,CJ6*10%,0)</f>
        <v>0</v>
      </c>
      <c r="CL6" s="133">
        <f>CJ6-CK6</f>
        <v>0</v>
      </c>
      <c r="CM6" s="44"/>
      <c r="CN6" s="44"/>
      <c r="CO6" s="40">
        <f>(BU6+CE6+CJ6)-(CM6+CN6)</f>
        <v>4993.3570473417421</v>
      </c>
      <c r="CP6" s="9"/>
      <c r="CS6" s="59">
        <f>K6+P6+X6+Y6+Z6+AA6+AB6+CE6+CJ6</f>
        <v>5361.7452740055005</v>
      </c>
      <c r="CT6" s="59">
        <f>E6+AV6+AY6+AZ6+BD6+BG6+BQ6+BR6+750</f>
        <v>2059.2773933304252</v>
      </c>
      <c r="CU6" s="59">
        <f>CS6-CT6</f>
        <v>3302.4678806750753</v>
      </c>
      <c r="CV6" s="59">
        <f>TRUNC(CU6,-1)</f>
        <v>3300</v>
      </c>
      <c r="CW6" s="136">
        <f>IF(AND(CV6&gt;1250,CV6&lt;2501),(CV6-1250)*2.5%,IF(AND(CV6&gt;2500,CV6&lt;3751),(CV6-2500)*10%+31.25,IF(AND(CV6&gt;3750,CV6&lt;5001),(CV6-3750)*15%+31.25+125,IF(AND(CV6&gt;5000,CV6&lt;16666.68),(CV6-5000)*20%+31.25+125+187.5,"0"))))-CK6</f>
        <v>111.25</v>
      </c>
      <c r="CY6" s="63">
        <f>CO6-CW6</f>
        <v>4882.1070473417421</v>
      </c>
      <c r="DA6" s="182">
        <f>(AK6-(Q6+S6))+CE6+CL6</f>
        <v>5642.6052740055002</v>
      </c>
    </row>
    <row r="7" spans="2:105" ht="23.25" x14ac:dyDescent="0.35">
      <c r="B7">
        <v>1825.3879000000002</v>
      </c>
      <c r="C7">
        <v>2</v>
      </c>
      <c r="D7" s="33" t="s">
        <v>78</v>
      </c>
      <c r="E7" s="28">
        <v>687.13</v>
      </c>
      <c r="F7" s="29"/>
      <c r="G7" s="27"/>
      <c r="H7" s="27"/>
      <c r="I7" s="27"/>
      <c r="J7" s="27"/>
      <c r="K7" s="129">
        <f>'مارس 2022'!K7*107%</f>
        <v>2089.8866067100007</v>
      </c>
      <c r="L7" s="27"/>
      <c r="M7" s="31"/>
      <c r="N7" s="27"/>
      <c r="O7" s="27"/>
      <c r="P7" s="22">
        <f t="shared" ref="P7:P43" si="4">K7*15%</f>
        <v>313.48299100650007</v>
      </c>
      <c r="Q7" s="130">
        <f>'مارس 2022'!Q7*110%</f>
        <v>155.63900000000001</v>
      </c>
      <c r="R7" s="27"/>
      <c r="S7" s="30"/>
      <c r="T7" s="30"/>
      <c r="U7" s="30">
        <v>78.33</v>
      </c>
      <c r="V7" s="30">
        <v>87.73</v>
      </c>
      <c r="W7" s="27">
        <v>105.57</v>
      </c>
      <c r="X7" s="27">
        <v>47.83</v>
      </c>
      <c r="Y7" s="27">
        <v>85.298500000000004</v>
      </c>
      <c r="Z7" s="22">
        <f t="shared" ref="Z7:Z45" si="5">B7*6%</f>
        <v>109.523274</v>
      </c>
      <c r="AA7" s="22">
        <f>'مارس 2022'!K7*8%</f>
        <v>156.25320424000003</v>
      </c>
      <c r="AB7" s="27">
        <v>190</v>
      </c>
      <c r="AC7" s="30">
        <v>10</v>
      </c>
      <c r="AD7" s="27"/>
      <c r="AE7" s="27"/>
      <c r="AF7" s="22">
        <v>10</v>
      </c>
      <c r="AG7" s="27"/>
      <c r="AH7" s="27"/>
      <c r="AI7" s="27"/>
      <c r="AJ7" s="27"/>
      <c r="AK7" s="22">
        <f>SUM(G7:AJ7)</f>
        <v>3439.5435759565007</v>
      </c>
      <c r="AL7" s="16"/>
      <c r="AM7" s="16"/>
      <c r="AN7" s="16"/>
      <c r="AO7" s="16"/>
      <c r="AP7" s="16"/>
      <c r="AQ7" s="16"/>
      <c r="AR7" s="16"/>
      <c r="AS7" s="16"/>
      <c r="AT7" s="15">
        <v>20</v>
      </c>
      <c r="AU7" s="15">
        <v>15</v>
      </c>
      <c r="AV7" s="20">
        <v>649</v>
      </c>
      <c r="AW7" s="20"/>
      <c r="AX7" s="21">
        <v>139.30000000000001</v>
      </c>
      <c r="AY7" s="21"/>
      <c r="AZ7" s="21">
        <v>18.739999999999998</v>
      </c>
      <c r="BA7" s="21">
        <v>0.5</v>
      </c>
      <c r="BB7" s="21">
        <v>3</v>
      </c>
      <c r="BC7" s="21"/>
      <c r="BD7" s="21">
        <v>0</v>
      </c>
      <c r="BE7" s="21"/>
      <c r="BF7" s="21"/>
      <c r="BG7" s="18" t="str">
        <f t="shared" si="0"/>
        <v>0</v>
      </c>
      <c r="BH7" s="18">
        <f t="shared" si="0"/>
        <v>25.939833333333333</v>
      </c>
      <c r="BI7" s="21"/>
      <c r="BJ7" s="21"/>
      <c r="BK7" s="21"/>
      <c r="BL7" s="21"/>
      <c r="BM7" s="21"/>
      <c r="BN7" s="21"/>
      <c r="BO7" s="21"/>
      <c r="BP7" s="21"/>
      <c r="BQ7" s="19">
        <f t="shared" ref="BQ7:BQ33" si="6">(AK7-(P7+Q7))*0.0005</f>
        <v>1.4852107924750004</v>
      </c>
      <c r="BR7" s="21">
        <v>5</v>
      </c>
      <c r="BS7" s="21"/>
      <c r="BT7" s="19">
        <f t="shared" ref="BT7:BT45" si="7">SUM(AV7:BS7)</f>
        <v>842.96504412580828</v>
      </c>
      <c r="BU7" s="35">
        <f t="shared" ref="BU7:BU43" si="8">AK7-BT7</f>
        <v>2596.5785318306926</v>
      </c>
      <c r="BV7" s="39">
        <f t="shared" ref="BV7:BV33" si="9">(K7)*120%</f>
        <v>2507.8639280520006</v>
      </c>
      <c r="BW7" s="38"/>
      <c r="BX7" s="38"/>
      <c r="BY7" s="37" t="str">
        <f t="shared" ref="BY7:BY43" si="10">IF(BX7=4,30%,IF(BX7=5,40%,IF(BX7=6,50%,IF(BX7&gt;6,1,"0"))))</f>
        <v>0</v>
      </c>
      <c r="BZ7" s="39">
        <f t="shared" ref="BZ7:BZ43" si="11">(BV7*BY7)</f>
        <v>0</v>
      </c>
      <c r="CA7" s="39"/>
      <c r="CB7" s="39">
        <f t="shared" si="1"/>
        <v>0</v>
      </c>
      <c r="CC7" s="39"/>
      <c r="CD7" s="39"/>
      <c r="CE7" s="34">
        <f t="shared" si="2"/>
        <v>2507.8639280520006</v>
      </c>
      <c r="CF7" s="34">
        <f t="shared" ref="CF7:CF33" si="12">CE7/2</f>
        <v>1253.9319640260003</v>
      </c>
      <c r="CG7" s="34"/>
      <c r="CH7" s="34" t="s">
        <v>175</v>
      </c>
      <c r="CI7" s="34">
        <f t="shared" si="3"/>
        <v>5104.4424598826936</v>
      </c>
      <c r="CJ7" s="43"/>
      <c r="CK7" s="133">
        <f t="shared" ref="CK7:CK45" si="13">IF(CJ7&gt;1500,CJ7*10%,0)</f>
        <v>0</v>
      </c>
      <c r="CL7" s="133">
        <f t="shared" ref="CL7:CL45" si="14">CJ7-CK7</f>
        <v>0</v>
      </c>
      <c r="CM7" s="44"/>
      <c r="CN7" s="44"/>
      <c r="CO7" s="40">
        <f>(BU7+CE7+CJ7)-CM7</f>
        <v>5104.4424598826936</v>
      </c>
      <c r="CP7" s="1"/>
      <c r="CS7" s="59">
        <f>K7+P7+X7+Y7+Z7+AA7+AB7+CE7+CJ7</f>
        <v>5500.1385040085006</v>
      </c>
      <c r="CT7" s="59">
        <f>E7+AV7+AY7+AZ7+BD7+BG7+BQ7+BR7+750</f>
        <v>2111.3552107924752</v>
      </c>
      <c r="CU7" s="59">
        <f t="shared" ref="CU7:CU45" si="15">CS7-CT7</f>
        <v>3388.7832932160254</v>
      </c>
      <c r="CV7" s="59">
        <f t="shared" ref="CV7:CV45" si="16">TRUNC(CU7,-1)</f>
        <v>3380</v>
      </c>
      <c r="CW7" s="136">
        <f t="shared" ref="CW7:CW45" si="17">IF(AND(CV7&gt;1250,CV7&lt;2501),(CV7-1250)*2.5%,IF(AND(CV7&gt;2500,CV7&lt;3751),(CV7-2500)*10%+31.25,IF(AND(CV7&gt;3750,CV7&lt;5001),(CV7-3750)*15%+31.25+125,IF(AND(CV7&gt;5000,CV7&lt;16666.68),(CV7-5000)*20%+31.25+125+187.5,"0"))))-CK7</f>
        <v>119.25</v>
      </c>
      <c r="CY7" s="63">
        <f t="shared" ref="CY7:CY45" si="18">CO7-CW7</f>
        <v>4985.1924598826936</v>
      </c>
      <c r="DA7" s="182">
        <f t="shared" ref="DA7:DA45" si="19">(AK7-(Q7+S7))+CE7+CL7</f>
        <v>5791.7685040085016</v>
      </c>
    </row>
    <row r="8" spans="2:105" ht="23.25" x14ac:dyDescent="0.35">
      <c r="B8">
        <v>778.05050000000006</v>
      </c>
      <c r="C8">
        <v>3</v>
      </c>
      <c r="D8" s="138" t="s">
        <v>76</v>
      </c>
      <c r="E8" s="139">
        <v>470.48</v>
      </c>
      <c r="F8" s="140"/>
      <c r="G8" s="141"/>
      <c r="H8" s="141"/>
      <c r="I8" s="141"/>
      <c r="J8" s="141"/>
      <c r="K8" s="142">
        <f>'مارس 2022'!K8*107%</f>
        <v>890.79001745000016</v>
      </c>
      <c r="L8" s="141"/>
      <c r="M8" s="143">
        <v>81</v>
      </c>
      <c r="N8" s="141"/>
      <c r="O8" s="141"/>
      <c r="P8" s="144">
        <f t="shared" si="4"/>
        <v>133.61850261750001</v>
      </c>
      <c r="Q8" s="145">
        <f>'مارس 2022'!Q8*110%</f>
        <v>155.63900000000001</v>
      </c>
      <c r="R8" s="141"/>
      <c r="S8" s="146">
        <v>20</v>
      </c>
      <c r="T8" s="146"/>
      <c r="U8" s="146">
        <v>36.22</v>
      </c>
      <c r="V8" s="146">
        <v>38.22</v>
      </c>
      <c r="W8" s="141">
        <v>65</v>
      </c>
      <c r="X8" s="141">
        <v>27.43</v>
      </c>
      <c r="Y8" s="141">
        <v>36.357500000000002</v>
      </c>
      <c r="Z8" s="144">
        <f t="shared" si="5"/>
        <v>46.683030000000002</v>
      </c>
      <c r="AA8" s="144">
        <f>'مارس 2022'!K8*8%</f>
        <v>66.601122800000013</v>
      </c>
      <c r="AB8" s="141">
        <v>190</v>
      </c>
      <c r="AC8" s="146">
        <v>10</v>
      </c>
      <c r="AD8" s="141"/>
      <c r="AE8" s="141"/>
      <c r="AF8" s="144">
        <v>10</v>
      </c>
      <c r="AG8" s="141"/>
      <c r="AH8" s="141"/>
      <c r="AI8" s="141"/>
      <c r="AJ8" s="141"/>
      <c r="AK8" s="141">
        <f t="shared" ref="AK8:AK43" si="20">SUM(G8:AJ8)</f>
        <v>1807.5591728675001</v>
      </c>
      <c r="AL8" s="147"/>
      <c r="AM8" s="147"/>
      <c r="AN8" s="147"/>
      <c r="AO8" s="147"/>
      <c r="AP8" s="147"/>
      <c r="AQ8" s="147"/>
      <c r="AR8" s="147"/>
      <c r="AS8" s="147"/>
      <c r="AT8" s="148">
        <v>21</v>
      </c>
      <c r="AU8" s="148">
        <v>16</v>
      </c>
      <c r="AV8" s="149">
        <v>286</v>
      </c>
      <c r="AW8" s="149"/>
      <c r="AX8" s="150">
        <v>0</v>
      </c>
      <c r="AY8" s="150"/>
      <c r="AZ8" s="150"/>
      <c r="BA8" s="150">
        <v>0.5</v>
      </c>
      <c r="BB8" s="150">
        <v>3</v>
      </c>
      <c r="BC8" s="150"/>
      <c r="BD8" s="150">
        <v>0</v>
      </c>
      <c r="BE8" s="150"/>
      <c r="BF8" s="150"/>
      <c r="BG8" s="151" t="str">
        <f t="shared" si="0"/>
        <v>0</v>
      </c>
      <c r="BH8" s="151">
        <f t="shared" si="0"/>
        <v>17.293222222222223</v>
      </c>
      <c r="BI8" s="150"/>
      <c r="BJ8" s="150"/>
      <c r="BK8" s="150"/>
      <c r="BL8" s="150"/>
      <c r="BM8" s="150"/>
      <c r="BN8" s="150"/>
      <c r="BO8" s="150"/>
      <c r="BP8" s="150"/>
      <c r="BQ8" s="152">
        <f t="shared" si="6"/>
        <v>0.75915083512500003</v>
      </c>
      <c r="BR8" s="150">
        <v>3</v>
      </c>
      <c r="BS8" s="150"/>
      <c r="BT8" s="152">
        <f t="shared" si="7"/>
        <v>310.55237305734721</v>
      </c>
      <c r="BU8" s="153">
        <f t="shared" si="8"/>
        <v>1497.0067998101529</v>
      </c>
      <c r="BV8" s="39">
        <f t="shared" si="9"/>
        <v>1068.9480209400001</v>
      </c>
      <c r="BW8" s="155"/>
      <c r="BX8" s="155"/>
      <c r="BY8" s="156" t="str">
        <f t="shared" si="10"/>
        <v>0</v>
      </c>
      <c r="BZ8" s="154">
        <f t="shared" si="11"/>
        <v>0</v>
      </c>
      <c r="CA8" s="154"/>
      <c r="CB8" s="154">
        <f t="shared" si="1"/>
        <v>0</v>
      </c>
      <c r="CC8" s="154"/>
      <c r="CD8" s="154"/>
      <c r="CE8" s="157">
        <f t="shared" si="2"/>
        <v>1068.9480209400001</v>
      </c>
      <c r="CF8" s="157">
        <f t="shared" si="12"/>
        <v>534.47401047000005</v>
      </c>
      <c r="CG8" s="157"/>
      <c r="CH8" s="34" t="s">
        <v>175</v>
      </c>
      <c r="CI8" s="157">
        <f t="shared" si="3"/>
        <v>2565.954820750153</v>
      </c>
      <c r="CJ8" s="158"/>
      <c r="CK8" s="159">
        <f t="shared" si="13"/>
        <v>0</v>
      </c>
      <c r="CL8" s="159">
        <f t="shared" si="14"/>
        <v>0</v>
      </c>
      <c r="CM8" s="160"/>
      <c r="CN8" s="160"/>
      <c r="CO8" s="161">
        <f>(BU8+CE8+CJ8)-CM8</f>
        <v>2565.954820750153</v>
      </c>
      <c r="CP8" s="162"/>
      <c r="CS8" s="163">
        <f>K8+P8+X8+Y8+Z8+AA8+AB8+CE8+CJ8</f>
        <v>2460.4281938075001</v>
      </c>
      <c r="CT8" s="163">
        <f>E8+AV8+AY8+AZ8+BD8+BG8+BQ8+BR8+750</f>
        <v>1510.239150835125</v>
      </c>
      <c r="CU8" s="163">
        <f t="shared" si="15"/>
        <v>950.18904297237509</v>
      </c>
      <c r="CV8" s="163">
        <f t="shared" si="16"/>
        <v>950</v>
      </c>
      <c r="CW8" s="164">
        <f t="shared" si="17"/>
        <v>0</v>
      </c>
      <c r="CY8" s="165">
        <f t="shared" si="18"/>
        <v>2565.954820750153</v>
      </c>
      <c r="DA8" s="182">
        <f t="shared" si="19"/>
        <v>2700.8681938075006</v>
      </c>
    </row>
    <row r="9" spans="2:105" s="113" customFormat="1" ht="23.25" x14ac:dyDescent="0.35">
      <c r="B9" s="113">
        <v>3324.8003000000003</v>
      </c>
      <c r="C9" s="113">
        <v>4</v>
      </c>
      <c r="D9" s="16" t="s">
        <v>88</v>
      </c>
      <c r="E9" s="170"/>
      <c r="F9" s="170"/>
      <c r="G9" s="170"/>
      <c r="H9" s="170"/>
      <c r="I9" s="170"/>
      <c r="J9" s="170"/>
      <c r="K9" s="170"/>
      <c r="L9" s="170"/>
      <c r="M9" s="170"/>
      <c r="N9" s="170"/>
      <c r="O9" s="170"/>
      <c r="P9" s="170"/>
      <c r="Q9" s="170"/>
      <c r="R9" s="170"/>
      <c r="S9" s="170"/>
      <c r="T9" s="170"/>
      <c r="U9" s="170"/>
      <c r="V9" s="170"/>
      <c r="W9" s="170"/>
      <c r="X9" s="170"/>
      <c r="Y9" s="170"/>
      <c r="Z9" s="170"/>
      <c r="AA9" s="170"/>
      <c r="AB9" s="170"/>
      <c r="AC9" s="170"/>
      <c r="AD9" s="170"/>
      <c r="AE9" s="170"/>
      <c r="AF9" s="170"/>
      <c r="AG9" s="170"/>
      <c r="AH9" s="170"/>
      <c r="AI9" s="170"/>
      <c r="AJ9" s="170"/>
      <c r="AK9" s="170"/>
      <c r="AL9" s="170"/>
      <c r="AM9" s="170"/>
      <c r="AN9" s="170"/>
      <c r="AO9" s="170"/>
      <c r="AP9" s="170"/>
      <c r="AQ9" s="170"/>
      <c r="AR9" s="170"/>
      <c r="AS9" s="170"/>
      <c r="AT9" s="170"/>
      <c r="AU9" s="170"/>
      <c r="AV9" s="170"/>
      <c r="AW9" s="170"/>
      <c r="AX9" s="170"/>
      <c r="AY9" s="170"/>
      <c r="AZ9" s="170"/>
      <c r="BA9" s="170"/>
      <c r="BB9" s="170"/>
      <c r="BC9" s="170"/>
      <c r="BD9" s="170"/>
      <c r="BE9" s="170"/>
      <c r="BF9" s="170"/>
      <c r="BG9" s="170"/>
      <c r="BH9" s="170"/>
      <c r="BI9" s="170"/>
      <c r="BJ9" s="170"/>
      <c r="BK9" s="170"/>
      <c r="BL9" s="170"/>
      <c r="BM9" s="170"/>
      <c r="BN9" s="170"/>
      <c r="BO9" s="170"/>
      <c r="BP9" s="170"/>
      <c r="BQ9" s="170"/>
      <c r="BR9" s="170"/>
      <c r="BS9" s="170"/>
      <c r="BT9" s="170"/>
      <c r="BU9" s="170"/>
      <c r="BV9" s="170"/>
      <c r="BW9" s="170"/>
      <c r="BX9" s="170"/>
      <c r="BY9" s="170"/>
      <c r="BZ9" s="170"/>
      <c r="CA9" s="170"/>
      <c r="CB9" s="170"/>
      <c r="CC9" s="170"/>
      <c r="CD9" s="170"/>
      <c r="CE9" s="170"/>
      <c r="CF9" s="170"/>
      <c r="CG9" s="170"/>
      <c r="CH9" s="34" t="s">
        <v>175</v>
      </c>
      <c r="CI9" s="170"/>
      <c r="CJ9" s="170"/>
      <c r="CK9" s="170"/>
      <c r="CL9" s="170"/>
      <c r="CM9" s="170"/>
      <c r="CN9" s="170"/>
      <c r="CO9" s="170"/>
      <c r="CP9" s="170"/>
      <c r="CQ9" s="122"/>
      <c r="CR9" s="122"/>
      <c r="CS9" s="123"/>
      <c r="CT9" s="123"/>
      <c r="CU9" s="123"/>
      <c r="CV9" s="123"/>
      <c r="CW9" s="137"/>
      <c r="CX9" s="122"/>
      <c r="CY9" s="124"/>
      <c r="DA9" s="182">
        <f t="shared" si="19"/>
        <v>0</v>
      </c>
    </row>
    <row r="10" spans="2:105" ht="23.25" x14ac:dyDescent="0.35">
      <c r="B10">
        <v>1536.4665000000002</v>
      </c>
      <c r="C10">
        <v>5</v>
      </c>
      <c r="D10" s="32" t="s">
        <v>89</v>
      </c>
      <c r="E10" s="166">
        <v>609</v>
      </c>
      <c r="F10" s="24"/>
      <c r="G10" s="22"/>
      <c r="H10" s="22"/>
      <c r="I10" s="22"/>
      <c r="J10" s="22"/>
      <c r="K10" s="129">
        <f>'مارس 2022'!K10*107%</f>
        <v>1759.1004958500005</v>
      </c>
      <c r="L10" s="22"/>
      <c r="M10" s="26"/>
      <c r="N10" s="22"/>
      <c r="O10" s="22"/>
      <c r="P10" s="22">
        <f t="shared" si="4"/>
        <v>263.86507437750004</v>
      </c>
      <c r="Q10" s="130">
        <f>'مارس 2022'!Q10*110%</f>
        <v>155.63900000000001</v>
      </c>
      <c r="R10" s="22"/>
      <c r="S10" s="25"/>
      <c r="T10" s="25"/>
      <c r="U10" s="25">
        <v>70.73</v>
      </c>
      <c r="V10" s="25">
        <v>78.94</v>
      </c>
      <c r="W10" s="22">
        <v>94.69</v>
      </c>
      <c r="X10" s="22">
        <v>40.26</v>
      </c>
      <c r="Y10" s="22">
        <v>71.797499999999999</v>
      </c>
      <c r="Z10" s="22">
        <f t="shared" si="5"/>
        <v>92.187990000000013</v>
      </c>
      <c r="AA10" s="22">
        <f>'مارس 2022'!K10*8%</f>
        <v>131.52153240000004</v>
      </c>
      <c r="AB10" s="22">
        <v>190</v>
      </c>
      <c r="AC10" s="25">
        <v>10</v>
      </c>
      <c r="AD10" s="22"/>
      <c r="AE10" s="22"/>
      <c r="AF10" s="22">
        <v>10</v>
      </c>
      <c r="AG10" s="22"/>
      <c r="AH10" s="22"/>
      <c r="AI10" s="22"/>
      <c r="AJ10" s="22"/>
      <c r="AK10" s="22">
        <f t="shared" si="20"/>
        <v>2968.731592627501</v>
      </c>
      <c r="AL10" s="15"/>
      <c r="AM10" s="15"/>
      <c r="AN10" s="15"/>
      <c r="AO10" s="15"/>
      <c r="AP10" s="15"/>
      <c r="AQ10" s="15"/>
      <c r="AR10" s="15"/>
      <c r="AS10" s="15"/>
      <c r="AT10" s="15">
        <v>5</v>
      </c>
      <c r="AU10" s="15">
        <v>0</v>
      </c>
      <c r="AV10" s="17">
        <v>528</v>
      </c>
      <c r="AW10" s="17"/>
      <c r="AX10" s="18">
        <v>60.166666666666664</v>
      </c>
      <c r="AY10" s="18"/>
      <c r="AZ10" s="18"/>
      <c r="BA10" s="18">
        <v>0.5</v>
      </c>
      <c r="BB10" s="18">
        <v>3</v>
      </c>
      <c r="BC10" s="18"/>
      <c r="BD10" s="18">
        <v>0</v>
      </c>
      <c r="BE10" s="18"/>
      <c r="BF10" s="18"/>
      <c r="BG10" s="18">
        <f t="shared" si="0"/>
        <v>190.56922038375004</v>
      </c>
      <c r="BH10" s="18">
        <f t="shared" si="0"/>
        <v>155.63900000000001</v>
      </c>
      <c r="BI10" s="18"/>
      <c r="BJ10" s="18"/>
      <c r="BK10" s="18"/>
      <c r="BL10" s="18"/>
      <c r="BM10" s="18"/>
      <c r="BN10" s="18"/>
      <c r="BO10" s="18"/>
      <c r="BP10" s="18"/>
      <c r="BQ10" s="19">
        <f t="shared" si="6"/>
        <v>1.2746137591250004</v>
      </c>
      <c r="BR10" s="18">
        <v>3</v>
      </c>
      <c r="BS10" s="18"/>
      <c r="BT10" s="19">
        <f t="shared" si="7"/>
        <v>942.14950080954168</v>
      </c>
      <c r="BU10" s="34">
        <f t="shared" si="8"/>
        <v>2026.5820918179593</v>
      </c>
      <c r="BV10" s="39">
        <f t="shared" si="9"/>
        <v>2110.9205950200003</v>
      </c>
      <c r="BW10" s="36"/>
      <c r="BX10" s="36"/>
      <c r="BY10" s="37" t="str">
        <f t="shared" si="10"/>
        <v>0</v>
      </c>
      <c r="BZ10" s="39">
        <f t="shared" si="11"/>
        <v>0</v>
      </c>
      <c r="CA10" s="39"/>
      <c r="CB10" s="39">
        <f t="shared" si="1"/>
        <v>0</v>
      </c>
      <c r="CC10" s="39">
        <v>297.91000000000003</v>
      </c>
      <c r="CD10" s="39"/>
      <c r="CE10" s="34">
        <f t="shared" si="2"/>
        <v>1813.0105950200002</v>
      </c>
      <c r="CF10" s="34">
        <f t="shared" si="12"/>
        <v>906.5052975100001</v>
      </c>
      <c r="CG10" s="34"/>
      <c r="CH10" s="34" t="s">
        <v>175</v>
      </c>
      <c r="CI10" s="34">
        <f t="shared" si="3"/>
        <v>3839.5926868379593</v>
      </c>
      <c r="CJ10" s="42"/>
      <c r="CK10" s="133">
        <f t="shared" si="13"/>
        <v>0</v>
      </c>
      <c r="CL10" s="133">
        <f t="shared" si="14"/>
        <v>0</v>
      </c>
      <c r="CM10" s="44"/>
      <c r="CN10" s="44"/>
      <c r="CO10" s="40">
        <f t="shared" ref="CO10:CO33" si="21">(BU10+CE10+CJ10)-CM10</f>
        <v>3839.5926868379593</v>
      </c>
      <c r="CP10" s="9"/>
      <c r="CS10" s="167">
        <f t="shared" ref="CS10:CS45" si="22">K10+P10+X10+Y10+Z10+AA10+AB10+CE10+CJ10</f>
        <v>4361.7431876475011</v>
      </c>
      <c r="CT10" s="167">
        <f t="shared" ref="CT10:CT33" si="23">E10+AV10+AY10+AZ10+BD10+BG10+BQ10+BR10+750</f>
        <v>2081.843834142875</v>
      </c>
      <c r="CU10" s="167">
        <f t="shared" si="15"/>
        <v>2279.8993535046261</v>
      </c>
      <c r="CV10" s="167">
        <f t="shared" si="16"/>
        <v>2270</v>
      </c>
      <c r="CW10" s="168">
        <f t="shared" si="17"/>
        <v>25.5</v>
      </c>
      <c r="CY10" s="169">
        <f t="shared" si="18"/>
        <v>3814.0926868379593</v>
      </c>
      <c r="DA10" s="182">
        <f t="shared" si="19"/>
        <v>4626.1031876475008</v>
      </c>
    </row>
    <row r="11" spans="2:105" ht="23.25" x14ac:dyDescent="0.35">
      <c r="B11">
        <v>1936.7855999999999</v>
      </c>
      <c r="C11">
        <v>6</v>
      </c>
      <c r="D11" s="33" t="s">
        <v>90</v>
      </c>
      <c r="E11" s="28">
        <v>646.03</v>
      </c>
      <c r="F11" s="29"/>
      <c r="G11" s="27"/>
      <c r="H11" s="27"/>
      <c r="I11" s="27"/>
      <c r="J11" s="27"/>
      <c r="K11" s="129">
        <f>'مارس 2022'!K11*107%</f>
        <v>2217.4258334400001</v>
      </c>
      <c r="L11" s="27"/>
      <c r="M11" s="31"/>
      <c r="N11" s="27"/>
      <c r="O11" s="27"/>
      <c r="P11" s="22">
        <f t="shared" si="4"/>
        <v>332.61387501600001</v>
      </c>
      <c r="Q11" s="130">
        <f>'مارس 2022'!Q11*110%</f>
        <v>155.63900000000001</v>
      </c>
      <c r="R11" s="27"/>
      <c r="S11" s="30"/>
      <c r="T11" s="30"/>
      <c r="U11" s="30">
        <v>89.99</v>
      </c>
      <c r="V11" s="30">
        <v>100.44</v>
      </c>
      <c r="W11" s="27">
        <v>119.89</v>
      </c>
      <c r="X11" s="27">
        <v>50.75</v>
      </c>
      <c r="Y11" s="27">
        <v>90.504000000000005</v>
      </c>
      <c r="Z11" s="22">
        <f t="shared" si="5"/>
        <v>116.20713599999999</v>
      </c>
      <c r="AA11" s="22">
        <f>'مارس 2022'!K11*8%</f>
        <v>165.78884736000001</v>
      </c>
      <c r="AB11" s="27">
        <v>190</v>
      </c>
      <c r="AC11" s="30">
        <v>10</v>
      </c>
      <c r="AD11" s="27"/>
      <c r="AE11" s="27"/>
      <c r="AF11" s="22">
        <v>10</v>
      </c>
      <c r="AG11" s="27"/>
      <c r="AH11" s="27"/>
      <c r="AI11" s="27"/>
      <c r="AJ11" s="27"/>
      <c r="AK11" s="27">
        <f t="shared" si="20"/>
        <v>3649.2486918159998</v>
      </c>
      <c r="AL11" s="16"/>
      <c r="AM11" s="16"/>
      <c r="AN11" s="16"/>
      <c r="AO11" s="16"/>
      <c r="AP11" s="16"/>
      <c r="AQ11" s="16"/>
      <c r="AR11" s="16"/>
      <c r="AS11" s="16"/>
      <c r="AT11" s="15">
        <v>20</v>
      </c>
      <c r="AU11" s="15">
        <v>15</v>
      </c>
      <c r="AV11" s="20">
        <v>671</v>
      </c>
      <c r="AW11" s="20"/>
      <c r="AX11" s="21">
        <v>115.44</v>
      </c>
      <c r="AY11" s="21"/>
      <c r="AZ11" s="21"/>
      <c r="BA11" s="21">
        <v>0.5</v>
      </c>
      <c r="BB11" s="21">
        <v>3</v>
      </c>
      <c r="BC11" s="21"/>
      <c r="BD11" s="21">
        <v>0</v>
      </c>
      <c r="BE11" s="21"/>
      <c r="BF11" s="21"/>
      <c r="BG11" s="18" t="str">
        <f t="shared" si="0"/>
        <v>0</v>
      </c>
      <c r="BH11" s="18">
        <f t="shared" si="0"/>
        <v>25.939833333333333</v>
      </c>
      <c r="BI11" s="21"/>
      <c r="BJ11" s="21"/>
      <c r="BK11" s="21"/>
      <c r="BL11" s="21"/>
      <c r="BM11" s="21"/>
      <c r="BN11" s="21"/>
      <c r="BO11" s="21"/>
      <c r="BP11" s="21"/>
      <c r="BQ11" s="19">
        <f t="shared" si="6"/>
        <v>1.5804979083999999</v>
      </c>
      <c r="BR11" s="21">
        <v>5</v>
      </c>
      <c r="BS11" s="21"/>
      <c r="BT11" s="19">
        <f t="shared" si="7"/>
        <v>822.46033124173346</v>
      </c>
      <c r="BU11" s="35">
        <f t="shared" si="8"/>
        <v>2826.7883605742663</v>
      </c>
      <c r="BV11" s="39">
        <f t="shared" si="9"/>
        <v>2660.9110001280001</v>
      </c>
      <c r="BW11" s="38"/>
      <c r="BX11" s="38"/>
      <c r="BY11" s="37" t="str">
        <f t="shared" si="10"/>
        <v>0</v>
      </c>
      <c r="BZ11" s="39">
        <f t="shared" si="11"/>
        <v>0</v>
      </c>
      <c r="CA11" s="39"/>
      <c r="CB11" s="39">
        <f t="shared" si="1"/>
        <v>0</v>
      </c>
      <c r="CC11" s="39"/>
      <c r="CD11" s="39"/>
      <c r="CE11" s="34">
        <f t="shared" si="2"/>
        <v>2660.9110001280001</v>
      </c>
      <c r="CF11" s="34">
        <f t="shared" si="12"/>
        <v>1330.455500064</v>
      </c>
      <c r="CG11" s="34"/>
      <c r="CH11" s="34" t="s">
        <v>175</v>
      </c>
      <c r="CI11" s="34">
        <f t="shared" si="3"/>
        <v>5487.6993607022669</v>
      </c>
      <c r="CJ11" s="43"/>
      <c r="CK11" s="133">
        <f t="shared" si="13"/>
        <v>0</v>
      </c>
      <c r="CL11" s="133">
        <f t="shared" si="14"/>
        <v>0</v>
      </c>
      <c r="CM11" s="44"/>
      <c r="CN11" s="44"/>
      <c r="CO11" s="40">
        <f t="shared" si="21"/>
        <v>5487.6993607022669</v>
      </c>
      <c r="CP11" s="1"/>
      <c r="CS11" s="59">
        <f t="shared" si="22"/>
        <v>5824.200691944</v>
      </c>
      <c r="CT11" s="59">
        <f t="shared" si="23"/>
        <v>2073.6104979084002</v>
      </c>
      <c r="CU11" s="59">
        <f t="shared" si="15"/>
        <v>3750.5901940355998</v>
      </c>
      <c r="CV11" s="59">
        <f t="shared" si="16"/>
        <v>3750</v>
      </c>
      <c r="CW11" s="136">
        <f t="shared" si="17"/>
        <v>156.25</v>
      </c>
      <c r="CY11" s="63">
        <f t="shared" si="18"/>
        <v>5331.4493607022669</v>
      </c>
      <c r="DA11" s="182">
        <f t="shared" si="19"/>
        <v>6154.5206919439997</v>
      </c>
    </row>
    <row r="12" spans="2:105" ht="23.25" x14ac:dyDescent="0.35">
      <c r="B12">
        <v>1852.0523000000003</v>
      </c>
      <c r="C12">
        <v>7</v>
      </c>
      <c r="D12" s="33" t="s">
        <v>91</v>
      </c>
      <c r="E12" s="28">
        <v>703.74</v>
      </c>
      <c r="F12" s="29"/>
      <c r="G12" s="27"/>
      <c r="H12" s="27"/>
      <c r="I12" s="27"/>
      <c r="J12" s="27"/>
      <c r="K12" s="129">
        <f>'مارس 2022'!K12*107%</f>
        <v>2120.4146782700004</v>
      </c>
      <c r="L12" s="27"/>
      <c r="M12" s="31"/>
      <c r="N12" s="27"/>
      <c r="O12" s="27"/>
      <c r="P12" s="22">
        <f t="shared" si="4"/>
        <v>318.06220174050003</v>
      </c>
      <c r="Q12" s="130">
        <f>'مارس 2022'!Q12*110%</f>
        <v>155.63900000000001</v>
      </c>
      <c r="R12" s="27"/>
      <c r="S12" s="30"/>
      <c r="T12" s="30"/>
      <c r="U12" s="30">
        <v>79.61</v>
      </c>
      <c r="V12" s="30">
        <v>89.13</v>
      </c>
      <c r="W12" s="27">
        <v>107.16</v>
      </c>
      <c r="X12" s="27">
        <v>48.52</v>
      </c>
      <c r="Y12" s="27">
        <v>86.544500000000014</v>
      </c>
      <c r="Z12" s="22">
        <f t="shared" si="5"/>
        <v>111.12313800000001</v>
      </c>
      <c r="AA12" s="22">
        <f>'مارس 2022'!K12*8%</f>
        <v>158.53567688000004</v>
      </c>
      <c r="AB12" s="27">
        <v>190</v>
      </c>
      <c r="AC12" s="30">
        <v>10</v>
      </c>
      <c r="AD12" s="27"/>
      <c r="AE12" s="27"/>
      <c r="AF12" s="22">
        <v>10</v>
      </c>
      <c r="AG12" s="27"/>
      <c r="AH12" s="27"/>
      <c r="AI12" s="27"/>
      <c r="AJ12" s="27"/>
      <c r="AK12" s="27">
        <f t="shared" si="20"/>
        <v>3484.7391948905006</v>
      </c>
      <c r="AL12" s="16"/>
      <c r="AM12" s="16"/>
      <c r="AN12" s="16"/>
      <c r="AO12" s="16"/>
      <c r="AP12" s="16"/>
      <c r="AQ12" s="16"/>
      <c r="AR12" s="16"/>
      <c r="AS12" s="16"/>
      <c r="AT12" s="15">
        <v>20</v>
      </c>
      <c r="AU12" s="15">
        <v>15</v>
      </c>
      <c r="AV12" s="20">
        <v>649</v>
      </c>
      <c r="AW12" s="20"/>
      <c r="AX12" s="21">
        <v>143.33333333333334</v>
      </c>
      <c r="AY12" s="21"/>
      <c r="AZ12" s="21"/>
      <c r="BA12" s="21">
        <v>0.5</v>
      </c>
      <c r="BB12" s="21">
        <v>3</v>
      </c>
      <c r="BC12" s="21"/>
      <c r="BD12" s="21">
        <v>0</v>
      </c>
      <c r="BE12" s="21"/>
      <c r="BF12" s="21"/>
      <c r="BG12" s="18" t="str">
        <f t="shared" si="0"/>
        <v>0</v>
      </c>
      <c r="BH12" s="18">
        <f t="shared" si="0"/>
        <v>25.939833333333333</v>
      </c>
      <c r="BI12" s="21"/>
      <c r="BJ12" s="21"/>
      <c r="BK12" s="21"/>
      <c r="BL12" s="21"/>
      <c r="BM12" s="21"/>
      <c r="BN12" s="21"/>
      <c r="BO12" s="21"/>
      <c r="BP12" s="21"/>
      <c r="BQ12" s="19">
        <f t="shared" si="6"/>
        <v>1.5055189965750004</v>
      </c>
      <c r="BR12" s="21">
        <v>5</v>
      </c>
      <c r="BS12" s="21"/>
      <c r="BT12" s="19">
        <f t="shared" si="7"/>
        <v>828.27868566324173</v>
      </c>
      <c r="BU12" s="35">
        <f t="shared" si="8"/>
        <v>2656.4605092272586</v>
      </c>
      <c r="BV12" s="39">
        <f t="shared" si="9"/>
        <v>2544.4976139240002</v>
      </c>
      <c r="BW12" s="38"/>
      <c r="BX12" s="38"/>
      <c r="BY12" s="37" t="str">
        <f t="shared" si="10"/>
        <v>0</v>
      </c>
      <c r="BZ12" s="39">
        <f t="shared" si="11"/>
        <v>0</v>
      </c>
      <c r="CA12" s="39"/>
      <c r="CB12" s="39">
        <f t="shared" si="1"/>
        <v>0</v>
      </c>
      <c r="CC12" s="39"/>
      <c r="CD12" s="39"/>
      <c r="CE12" s="34">
        <f t="shared" si="2"/>
        <v>2544.4976139240002</v>
      </c>
      <c r="CF12" s="34">
        <f t="shared" si="12"/>
        <v>1272.2488069620001</v>
      </c>
      <c r="CG12" s="34"/>
      <c r="CH12" s="34" t="s">
        <v>175</v>
      </c>
      <c r="CI12" s="34">
        <f t="shared" si="3"/>
        <v>5200.9581231512584</v>
      </c>
      <c r="CJ12" s="43"/>
      <c r="CK12" s="133">
        <f t="shared" si="13"/>
        <v>0</v>
      </c>
      <c r="CL12" s="133">
        <f t="shared" si="14"/>
        <v>0</v>
      </c>
      <c r="CM12" s="44"/>
      <c r="CN12" s="44"/>
      <c r="CO12" s="40">
        <f t="shared" si="21"/>
        <v>5200.9581231512584</v>
      </c>
      <c r="CP12" s="1"/>
      <c r="CS12" s="59">
        <f t="shared" si="22"/>
        <v>5577.6978088145006</v>
      </c>
      <c r="CT12" s="59">
        <f t="shared" si="23"/>
        <v>2109.2455189965749</v>
      </c>
      <c r="CU12" s="59">
        <f t="shared" si="15"/>
        <v>3468.4522898179257</v>
      </c>
      <c r="CV12" s="59">
        <f t="shared" si="16"/>
        <v>3460</v>
      </c>
      <c r="CW12" s="136">
        <f t="shared" si="17"/>
        <v>127.25</v>
      </c>
      <c r="CY12" s="63">
        <f t="shared" si="18"/>
        <v>5073.7081231512584</v>
      </c>
      <c r="DA12" s="182">
        <f t="shared" si="19"/>
        <v>5873.5978088145002</v>
      </c>
    </row>
    <row r="13" spans="2:105" ht="23.25" x14ac:dyDescent="0.35">
      <c r="B13">
        <v>1850.6827000000001</v>
      </c>
      <c r="C13">
        <v>8</v>
      </c>
      <c r="D13" s="33" t="s">
        <v>92</v>
      </c>
      <c r="E13" s="28">
        <v>683.06</v>
      </c>
      <c r="F13" s="29"/>
      <c r="G13" s="27"/>
      <c r="H13" s="27"/>
      <c r="I13" s="27"/>
      <c r="J13" s="27"/>
      <c r="K13" s="129">
        <f>'مارس 2022'!K13*107%</f>
        <v>2118.8466232300002</v>
      </c>
      <c r="L13" s="27"/>
      <c r="M13" s="31"/>
      <c r="N13" s="27"/>
      <c r="O13" s="27"/>
      <c r="P13" s="22">
        <f t="shared" si="4"/>
        <v>317.82699348450001</v>
      </c>
      <c r="Q13" s="130">
        <f>'مارس 2022'!Q13*110%</f>
        <v>155.63900000000001</v>
      </c>
      <c r="R13" s="27"/>
      <c r="S13" s="30"/>
      <c r="T13" s="30"/>
      <c r="U13" s="30">
        <v>79.81</v>
      </c>
      <c r="V13" s="30">
        <v>89.11</v>
      </c>
      <c r="W13" s="27">
        <v>106.96</v>
      </c>
      <c r="X13" s="27">
        <v>48.49</v>
      </c>
      <c r="Y13" s="27">
        <v>86.480500000000006</v>
      </c>
      <c r="Z13" s="22">
        <f t="shared" si="5"/>
        <v>111.04096199999999</v>
      </c>
      <c r="AA13" s="22">
        <f>'مارس 2022'!K13*8%</f>
        <v>158.41843912000002</v>
      </c>
      <c r="AB13" s="27">
        <v>190</v>
      </c>
      <c r="AC13" s="30">
        <v>10</v>
      </c>
      <c r="AD13" s="27"/>
      <c r="AE13" s="27"/>
      <c r="AF13" s="22">
        <v>10</v>
      </c>
      <c r="AG13" s="27"/>
      <c r="AH13" s="27"/>
      <c r="AI13" s="27">
        <v>5.5</v>
      </c>
      <c r="AJ13" s="27"/>
      <c r="AK13" s="27">
        <f t="shared" si="20"/>
        <v>3488.1225178345003</v>
      </c>
      <c r="AL13" s="16"/>
      <c r="AM13" s="16"/>
      <c r="AN13" s="16"/>
      <c r="AO13" s="16"/>
      <c r="AP13" s="16"/>
      <c r="AQ13" s="16"/>
      <c r="AR13" s="16"/>
      <c r="AS13" s="16"/>
      <c r="AT13" s="15">
        <v>28</v>
      </c>
      <c r="AU13" s="15">
        <v>26</v>
      </c>
      <c r="AV13" s="20">
        <v>649</v>
      </c>
      <c r="AW13" s="20"/>
      <c r="AX13" s="21">
        <v>112.59166666666665</v>
      </c>
      <c r="AY13" s="21"/>
      <c r="AZ13" s="21"/>
      <c r="BA13" s="21">
        <v>0.5</v>
      </c>
      <c r="BB13" s="21">
        <v>3</v>
      </c>
      <c r="BC13" s="21"/>
      <c r="BD13" s="21">
        <v>0</v>
      </c>
      <c r="BE13" s="21"/>
      <c r="BF13" s="21"/>
      <c r="BG13" s="18" t="str">
        <f t="shared" si="0"/>
        <v>0</v>
      </c>
      <c r="BH13" s="18" t="str">
        <f t="shared" si="0"/>
        <v>0</v>
      </c>
      <c r="BI13" s="21"/>
      <c r="BJ13" s="21"/>
      <c r="BK13" s="21"/>
      <c r="BL13" s="21"/>
      <c r="BM13" s="21"/>
      <c r="BN13" s="21"/>
      <c r="BO13" s="21"/>
      <c r="BP13" s="21"/>
      <c r="BQ13" s="19">
        <f t="shared" si="6"/>
        <v>1.5073282621750002</v>
      </c>
      <c r="BR13" s="21">
        <v>3</v>
      </c>
      <c r="BS13" s="21"/>
      <c r="BT13" s="19">
        <f t="shared" si="7"/>
        <v>769.59899492884165</v>
      </c>
      <c r="BU13" s="35">
        <f t="shared" si="8"/>
        <v>2718.5235229056589</v>
      </c>
      <c r="BV13" s="39">
        <f t="shared" si="9"/>
        <v>2542.6159478760001</v>
      </c>
      <c r="BW13" s="38"/>
      <c r="BX13" s="38"/>
      <c r="BY13" s="37" t="str">
        <f t="shared" si="10"/>
        <v>0</v>
      </c>
      <c r="BZ13" s="39">
        <f t="shared" si="11"/>
        <v>0</v>
      </c>
      <c r="CA13" s="39"/>
      <c r="CB13" s="39">
        <f t="shared" si="1"/>
        <v>0</v>
      </c>
      <c r="CC13" s="39"/>
      <c r="CD13" s="39"/>
      <c r="CE13" s="34">
        <f t="shared" si="2"/>
        <v>2542.6159478760001</v>
      </c>
      <c r="CF13" s="34">
        <f t="shared" si="12"/>
        <v>1271.307973938</v>
      </c>
      <c r="CG13" s="34"/>
      <c r="CH13" s="34" t="s">
        <v>175</v>
      </c>
      <c r="CI13" s="34">
        <f t="shared" si="3"/>
        <v>5261.1394707816589</v>
      </c>
      <c r="CJ13" s="43"/>
      <c r="CK13" s="133">
        <f t="shared" si="13"/>
        <v>0</v>
      </c>
      <c r="CL13" s="133">
        <f t="shared" si="14"/>
        <v>0</v>
      </c>
      <c r="CM13" s="44"/>
      <c r="CN13" s="44"/>
      <c r="CO13" s="40">
        <f t="shared" si="21"/>
        <v>5261.1394707816589</v>
      </c>
      <c r="CP13" s="1"/>
      <c r="CS13" s="59">
        <f t="shared" si="22"/>
        <v>5573.7194657105001</v>
      </c>
      <c r="CT13" s="59">
        <f t="shared" si="23"/>
        <v>2086.5673282621747</v>
      </c>
      <c r="CU13" s="59">
        <f t="shared" si="15"/>
        <v>3487.1521374483254</v>
      </c>
      <c r="CV13" s="59">
        <f t="shared" si="16"/>
        <v>3480</v>
      </c>
      <c r="CW13" s="136">
        <f t="shared" si="17"/>
        <v>129.25</v>
      </c>
      <c r="CY13" s="63">
        <f t="shared" si="18"/>
        <v>5131.8894707816589</v>
      </c>
      <c r="DA13" s="182">
        <f t="shared" si="19"/>
        <v>5875.0994657105002</v>
      </c>
    </row>
    <row r="14" spans="2:105" ht="23.25" x14ac:dyDescent="0.35">
      <c r="B14">
        <v>1759.8397000000002</v>
      </c>
      <c r="C14">
        <v>9</v>
      </c>
      <c r="D14" s="33" t="s">
        <v>77</v>
      </c>
      <c r="E14" s="28">
        <v>650.36</v>
      </c>
      <c r="F14" s="29"/>
      <c r="G14" s="27"/>
      <c r="H14" s="27"/>
      <c r="I14" s="27"/>
      <c r="J14" s="27"/>
      <c r="K14" s="129">
        <f>'مارس 2022'!K14*107%</f>
        <v>2014.8404725300004</v>
      </c>
      <c r="L14" s="27"/>
      <c r="M14" s="31"/>
      <c r="N14" s="27"/>
      <c r="O14" s="27"/>
      <c r="P14" s="22">
        <f t="shared" si="4"/>
        <v>302.22607087950007</v>
      </c>
      <c r="Q14" s="130">
        <f>'مارس 2022'!Q14*110%</f>
        <v>155.63900000000001</v>
      </c>
      <c r="R14" s="27"/>
      <c r="S14" s="30"/>
      <c r="T14" s="30"/>
      <c r="U14" s="30">
        <v>75.92</v>
      </c>
      <c r="V14" s="30">
        <v>84.75</v>
      </c>
      <c r="W14" s="27">
        <v>101.7</v>
      </c>
      <c r="X14" s="27">
        <v>46.11</v>
      </c>
      <c r="Y14" s="27">
        <v>82.235500000000002</v>
      </c>
      <c r="Z14" s="22">
        <f t="shared" si="5"/>
        <v>105.59038200000001</v>
      </c>
      <c r="AA14" s="22">
        <f>'مارس 2022'!K14*8%</f>
        <v>150.64227832000003</v>
      </c>
      <c r="AB14" s="27">
        <v>190</v>
      </c>
      <c r="AC14" s="30">
        <v>10</v>
      </c>
      <c r="AD14" s="27"/>
      <c r="AE14" s="27"/>
      <c r="AF14" s="22">
        <v>10</v>
      </c>
      <c r="AG14" s="27"/>
      <c r="AH14" s="27"/>
      <c r="AI14" s="27">
        <v>5.5</v>
      </c>
      <c r="AJ14" s="27"/>
      <c r="AK14" s="27">
        <f t="shared" si="20"/>
        <v>3335.1537037295002</v>
      </c>
      <c r="AL14" s="16"/>
      <c r="AM14" s="16"/>
      <c r="AN14" s="16"/>
      <c r="AO14" s="16"/>
      <c r="AP14" s="16"/>
      <c r="AQ14" s="16"/>
      <c r="AR14" s="16"/>
      <c r="AS14" s="16"/>
      <c r="AT14" s="15">
        <v>20</v>
      </c>
      <c r="AU14" s="15">
        <v>15</v>
      </c>
      <c r="AV14" s="20">
        <v>627</v>
      </c>
      <c r="AW14" s="20"/>
      <c r="AX14" s="21">
        <v>131.30799999999994</v>
      </c>
      <c r="AY14" s="21">
        <v>4.62</v>
      </c>
      <c r="AZ14" s="21"/>
      <c r="BA14" s="21">
        <v>0.5</v>
      </c>
      <c r="BB14" s="21">
        <v>3</v>
      </c>
      <c r="BC14" s="21"/>
      <c r="BD14" s="21">
        <v>0</v>
      </c>
      <c r="BE14" s="21"/>
      <c r="BF14" s="21"/>
      <c r="BG14" s="18" t="str">
        <f t="shared" si="0"/>
        <v>0</v>
      </c>
      <c r="BH14" s="18">
        <f t="shared" si="0"/>
        <v>25.939833333333333</v>
      </c>
      <c r="BI14" s="21"/>
      <c r="BJ14" s="21"/>
      <c r="BK14" s="21"/>
      <c r="BL14" s="21"/>
      <c r="BM14" s="21"/>
      <c r="BN14" s="21"/>
      <c r="BO14" s="21"/>
      <c r="BP14" s="21"/>
      <c r="BQ14" s="19">
        <f t="shared" si="6"/>
        <v>1.438644316425</v>
      </c>
      <c r="BR14" s="21">
        <v>3</v>
      </c>
      <c r="BS14" s="21"/>
      <c r="BT14" s="19">
        <f t="shared" si="7"/>
        <v>796.80647764975834</v>
      </c>
      <c r="BU14" s="35">
        <f t="shared" si="8"/>
        <v>2538.3472260797416</v>
      </c>
      <c r="BV14" s="39">
        <f t="shared" si="9"/>
        <v>2417.8085670360006</v>
      </c>
      <c r="BW14" s="38"/>
      <c r="BX14" s="38"/>
      <c r="BY14" s="37" t="str">
        <f t="shared" si="10"/>
        <v>0</v>
      </c>
      <c r="BZ14" s="39">
        <f t="shared" si="11"/>
        <v>0</v>
      </c>
      <c r="CA14" s="39"/>
      <c r="CB14" s="39">
        <f t="shared" si="1"/>
        <v>0</v>
      </c>
      <c r="CC14" s="39"/>
      <c r="CD14" s="39"/>
      <c r="CE14" s="34">
        <f t="shared" si="2"/>
        <v>2417.8085670360006</v>
      </c>
      <c r="CF14" s="34">
        <f t="shared" si="12"/>
        <v>1208.9042835180003</v>
      </c>
      <c r="CG14" s="34"/>
      <c r="CH14" s="34" t="s">
        <v>175</v>
      </c>
      <c r="CI14" s="34">
        <f t="shared" si="3"/>
        <v>4956.1557931157422</v>
      </c>
      <c r="CJ14" s="43"/>
      <c r="CK14" s="133">
        <f t="shared" si="13"/>
        <v>0</v>
      </c>
      <c r="CL14" s="133">
        <f t="shared" si="14"/>
        <v>0</v>
      </c>
      <c r="CM14" s="44"/>
      <c r="CN14" s="44"/>
      <c r="CO14" s="40">
        <f t="shared" si="21"/>
        <v>4956.1557931157422</v>
      </c>
      <c r="CP14" s="1"/>
      <c r="CS14" s="59">
        <f t="shared" si="22"/>
        <v>5309.4532707655007</v>
      </c>
      <c r="CT14" s="59">
        <f t="shared" si="23"/>
        <v>2036.4186443164251</v>
      </c>
      <c r="CU14" s="59">
        <f t="shared" si="15"/>
        <v>3273.0346264490754</v>
      </c>
      <c r="CV14" s="59">
        <f t="shared" si="16"/>
        <v>3270</v>
      </c>
      <c r="CW14" s="136">
        <f t="shared" si="17"/>
        <v>108.25</v>
      </c>
      <c r="CY14" s="63">
        <f t="shared" si="18"/>
        <v>4847.9057931157422</v>
      </c>
      <c r="DA14" s="182">
        <f t="shared" si="19"/>
        <v>5597.3232707655006</v>
      </c>
    </row>
    <row r="15" spans="2:105" ht="23.25" x14ac:dyDescent="0.35">
      <c r="B15">
        <v>1647.7679000000001</v>
      </c>
      <c r="C15">
        <v>10</v>
      </c>
      <c r="D15" s="33" t="s">
        <v>93</v>
      </c>
      <c r="E15" s="28">
        <v>648.22</v>
      </c>
      <c r="F15" s="29"/>
      <c r="G15" s="27"/>
      <c r="H15" s="27"/>
      <c r="I15" s="27"/>
      <c r="J15" s="27"/>
      <c r="K15" s="129">
        <f>'مارس 2022'!K15*107%</f>
        <v>1886.5294687100002</v>
      </c>
      <c r="L15" s="27"/>
      <c r="M15" s="31"/>
      <c r="N15" s="27"/>
      <c r="O15" s="27"/>
      <c r="P15" s="22">
        <f t="shared" si="4"/>
        <v>282.9794203065</v>
      </c>
      <c r="Q15" s="130">
        <f>'مارس 2022'!Q15*110%</f>
        <v>155.63900000000001</v>
      </c>
      <c r="R15" s="27"/>
      <c r="S15" s="30"/>
      <c r="T15" s="30"/>
      <c r="U15" s="30">
        <v>76.45</v>
      </c>
      <c r="V15" s="30">
        <v>85.35</v>
      </c>
      <c r="W15" s="27">
        <v>101.93</v>
      </c>
      <c r="X15" s="27">
        <v>43.17</v>
      </c>
      <c r="Y15" s="27">
        <v>76.998500000000007</v>
      </c>
      <c r="Z15" s="22">
        <f t="shared" si="5"/>
        <v>98.866073999999998</v>
      </c>
      <c r="AA15" s="22">
        <f>'مارس 2022'!K15*8%</f>
        <v>141.04893224000003</v>
      </c>
      <c r="AB15" s="27">
        <v>200</v>
      </c>
      <c r="AC15" s="30">
        <v>10</v>
      </c>
      <c r="AD15" s="27"/>
      <c r="AE15" s="27"/>
      <c r="AF15" s="22">
        <v>10</v>
      </c>
      <c r="AG15" s="27"/>
      <c r="AH15" s="27"/>
      <c r="AI15" s="27">
        <v>5.5</v>
      </c>
      <c r="AJ15" s="27"/>
      <c r="AK15" s="27">
        <f t="shared" si="20"/>
        <v>3174.4613952565001</v>
      </c>
      <c r="AL15" s="16"/>
      <c r="AM15" s="16"/>
      <c r="AN15" s="16"/>
      <c r="AO15" s="16"/>
      <c r="AP15" s="16"/>
      <c r="AQ15" s="16"/>
      <c r="AR15" s="16"/>
      <c r="AS15" s="16"/>
      <c r="AT15" s="15">
        <v>21</v>
      </c>
      <c r="AU15" s="15">
        <v>20</v>
      </c>
      <c r="AV15" s="20">
        <v>583</v>
      </c>
      <c r="AW15" s="20"/>
      <c r="AX15" s="21">
        <v>111.33333333333333</v>
      </c>
      <c r="AY15" s="21"/>
      <c r="AZ15" s="21"/>
      <c r="BA15" s="21">
        <v>0.5</v>
      </c>
      <c r="BB15" s="21">
        <v>3</v>
      </c>
      <c r="BC15" s="21"/>
      <c r="BD15" s="21">
        <v>0</v>
      </c>
      <c r="BE15" s="21"/>
      <c r="BF15" s="21"/>
      <c r="BG15" s="18" t="str">
        <f t="shared" si="0"/>
        <v>0</v>
      </c>
      <c r="BH15" s="18" t="str">
        <f t="shared" si="0"/>
        <v>0</v>
      </c>
      <c r="BI15" s="21"/>
      <c r="BJ15" s="21"/>
      <c r="BK15" s="21"/>
      <c r="BL15" s="21"/>
      <c r="BM15" s="21"/>
      <c r="BN15" s="21"/>
      <c r="BO15" s="21"/>
      <c r="BP15" s="21"/>
      <c r="BQ15" s="19">
        <f t="shared" si="6"/>
        <v>1.3679214874750001</v>
      </c>
      <c r="BR15" s="21">
        <v>3</v>
      </c>
      <c r="BS15" s="21"/>
      <c r="BT15" s="19">
        <f t="shared" si="7"/>
        <v>702.20125482080834</v>
      </c>
      <c r="BU15" s="35">
        <f t="shared" si="8"/>
        <v>2472.2601404356919</v>
      </c>
      <c r="BV15" s="39">
        <f t="shared" si="9"/>
        <v>2263.835362452</v>
      </c>
      <c r="BW15" s="38"/>
      <c r="BX15" s="38"/>
      <c r="BY15" s="37" t="str">
        <f t="shared" si="10"/>
        <v>0</v>
      </c>
      <c r="BZ15" s="39">
        <f t="shared" si="11"/>
        <v>0</v>
      </c>
      <c r="CA15" s="39"/>
      <c r="CB15" s="39">
        <f t="shared" si="1"/>
        <v>0</v>
      </c>
      <c r="CC15" s="39"/>
      <c r="CD15" s="39"/>
      <c r="CE15" s="34">
        <f t="shared" si="2"/>
        <v>2263.835362452</v>
      </c>
      <c r="CF15" s="34">
        <f t="shared" si="12"/>
        <v>1131.917681226</v>
      </c>
      <c r="CG15" s="34"/>
      <c r="CH15" s="34" t="s">
        <v>175</v>
      </c>
      <c r="CI15" s="34">
        <f t="shared" si="3"/>
        <v>4736.0955028876924</v>
      </c>
      <c r="CJ15" s="43"/>
      <c r="CK15" s="133">
        <f t="shared" si="13"/>
        <v>0</v>
      </c>
      <c r="CL15" s="133">
        <f t="shared" si="14"/>
        <v>0</v>
      </c>
      <c r="CM15" s="44"/>
      <c r="CN15" s="44"/>
      <c r="CO15" s="40">
        <f t="shared" si="21"/>
        <v>4736.0955028876924</v>
      </c>
      <c r="CP15" s="1"/>
      <c r="CS15" s="59">
        <f t="shared" si="22"/>
        <v>4993.4277577085004</v>
      </c>
      <c r="CT15" s="59">
        <f t="shared" si="23"/>
        <v>1985.5879214874751</v>
      </c>
      <c r="CU15" s="59">
        <f t="shared" si="15"/>
        <v>3007.8398362210255</v>
      </c>
      <c r="CV15" s="59">
        <f t="shared" si="16"/>
        <v>3000</v>
      </c>
      <c r="CW15" s="136">
        <f t="shared" si="17"/>
        <v>81.25</v>
      </c>
      <c r="CY15" s="63">
        <f t="shared" si="18"/>
        <v>4654.8455028876924</v>
      </c>
      <c r="DA15" s="182">
        <f t="shared" si="19"/>
        <v>5282.6577577085</v>
      </c>
    </row>
    <row r="16" spans="2:105" ht="23.25" x14ac:dyDescent="0.35">
      <c r="B16">
        <v>675.23419999999999</v>
      </c>
      <c r="C16">
        <v>12</v>
      </c>
      <c r="D16" s="33" t="s">
        <v>94</v>
      </c>
      <c r="E16" s="28">
        <v>368.01</v>
      </c>
      <c r="F16" s="29"/>
      <c r="G16" s="27"/>
      <c r="H16" s="27"/>
      <c r="I16" s="27"/>
      <c r="J16" s="27"/>
      <c r="K16" s="129">
        <f>'مارس 2022'!K16*107%</f>
        <v>773.07563558000004</v>
      </c>
      <c r="L16" s="27"/>
      <c r="M16" s="31"/>
      <c r="N16" s="27"/>
      <c r="O16" s="27"/>
      <c r="P16" s="22">
        <f t="shared" si="4"/>
        <v>115.961345337</v>
      </c>
      <c r="Q16" s="130">
        <f>'مارس 2022'!Q16*110%</f>
        <v>155.63900000000001</v>
      </c>
      <c r="R16" s="27"/>
      <c r="S16" s="30"/>
      <c r="T16" s="30"/>
      <c r="U16" s="30">
        <v>29.87</v>
      </c>
      <c r="V16" s="30">
        <v>33.520000000000003</v>
      </c>
      <c r="W16" s="27">
        <v>65</v>
      </c>
      <c r="X16" s="27">
        <v>33.74</v>
      </c>
      <c r="Y16" s="27">
        <v>31.552999999999997</v>
      </c>
      <c r="Z16" s="22">
        <f t="shared" si="5"/>
        <v>40.514052</v>
      </c>
      <c r="AA16" s="22">
        <f>'مارس 2022'!K16*8%</f>
        <v>57.80004752</v>
      </c>
      <c r="AB16" s="27">
        <v>200</v>
      </c>
      <c r="AC16" s="30">
        <v>10</v>
      </c>
      <c r="AD16" s="27"/>
      <c r="AE16" s="27"/>
      <c r="AF16" s="22">
        <v>10</v>
      </c>
      <c r="AG16" s="27"/>
      <c r="AH16" s="27"/>
      <c r="AI16" s="27">
        <v>5.5</v>
      </c>
      <c r="AJ16" s="27"/>
      <c r="AK16" s="27">
        <f t="shared" si="20"/>
        <v>1562.1730804369997</v>
      </c>
      <c r="AL16" s="16"/>
      <c r="AM16" s="16"/>
      <c r="AN16" s="16"/>
      <c r="AO16" s="16"/>
      <c r="AP16" s="16"/>
      <c r="AQ16" s="16"/>
      <c r="AR16" s="16"/>
      <c r="AS16" s="16"/>
      <c r="AT16" s="15">
        <v>24</v>
      </c>
      <c r="AU16" s="15">
        <v>17</v>
      </c>
      <c r="AV16" s="20">
        <v>253</v>
      </c>
      <c r="AW16" s="20"/>
      <c r="AX16" s="21">
        <v>0</v>
      </c>
      <c r="AY16" s="21"/>
      <c r="AZ16" s="21"/>
      <c r="BA16" s="21">
        <v>0.5</v>
      </c>
      <c r="BB16" s="21">
        <v>3</v>
      </c>
      <c r="BC16" s="21"/>
      <c r="BD16" s="21">
        <v>0</v>
      </c>
      <c r="BE16" s="21"/>
      <c r="BF16" s="21"/>
      <c r="BG16" s="18" t="str">
        <f t="shared" si="0"/>
        <v>0</v>
      </c>
      <c r="BH16" s="18">
        <f t="shared" si="0"/>
        <v>8.6466111111111115</v>
      </c>
      <c r="BI16" s="21"/>
      <c r="BJ16" s="21"/>
      <c r="BK16" s="21"/>
      <c r="BL16" s="21"/>
      <c r="BM16" s="21"/>
      <c r="BN16" s="21"/>
      <c r="BO16" s="21"/>
      <c r="BP16" s="21"/>
      <c r="BQ16" s="19">
        <f t="shared" si="6"/>
        <v>0.6452863675499998</v>
      </c>
      <c r="BR16" s="21">
        <v>3</v>
      </c>
      <c r="BS16" s="21"/>
      <c r="BT16" s="19">
        <f t="shared" si="7"/>
        <v>268.7918974786611</v>
      </c>
      <c r="BU16" s="35">
        <f t="shared" si="8"/>
        <v>1293.3811829583387</v>
      </c>
      <c r="BV16" s="39">
        <f t="shared" si="9"/>
        <v>927.69076269599998</v>
      </c>
      <c r="BW16" s="38"/>
      <c r="BX16" s="38"/>
      <c r="BY16" s="37" t="str">
        <f t="shared" si="10"/>
        <v>0</v>
      </c>
      <c r="BZ16" s="39">
        <f t="shared" si="11"/>
        <v>0</v>
      </c>
      <c r="CA16" s="39"/>
      <c r="CB16" s="39">
        <f t="shared" si="1"/>
        <v>0</v>
      </c>
      <c r="CC16" s="39"/>
      <c r="CD16" s="39"/>
      <c r="CE16" s="34">
        <f t="shared" si="2"/>
        <v>927.69076269599998</v>
      </c>
      <c r="CF16" s="34">
        <f t="shared" si="12"/>
        <v>463.84538134799999</v>
      </c>
      <c r="CG16" s="34"/>
      <c r="CH16" s="34" t="s">
        <v>175</v>
      </c>
      <c r="CI16" s="34">
        <f t="shared" si="3"/>
        <v>2221.0719456543388</v>
      </c>
      <c r="CJ16" s="43"/>
      <c r="CK16" s="133">
        <f t="shared" si="13"/>
        <v>0</v>
      </c>
      <c r="CL16" s="133">
        <f t="shared" si="14"/>
        <v>0</v>
      </c>
      <c r="CM16" s="44"/>
      <c r="CN16" s="44"/>
      <c r="CO16" s="40">
        <f t="shared" si="21"/>
        <v>2221.0719456543388</v>
      </c>
      <c r="CP16" s="1"/>
      <c r="CS16" s="59">
        <f t="shared" si="22"/>
        <v>2180.334843133</v>
      </c>
      <c r="CT16" s="59">
        <f t="shared" si="23"/>
        <v>1374.6552863675499</v>
      </c>
      <c r="CU16" s="59">
        <f t="shared" si="15"/>
        <v>805.67955676545012</v>
      </c>
      <c r="CV16" s="59">
        <f t="shared" si="16"/>
        <v>800</v>
      </c>
      <c r="CW16" s="136">
        <f t="shared" si="17"/>
        <v>0</v>
      </c>
      <c r="CY16" s="63">
        <f t="shared" si="18"/>
        <v>2221.0719456543388</v>
      </c>
      <c r="DA16" s="182">
        <f t="shared" si="19"/>
        <v>2334.2248431329999</v>
      </c>
    </row>
    <row r="17" spans="2:105" ht="23.25" x14ac:dyDescent="0.35">
      <c r="B17">
        <v>1611.9978000000001</v>
      </c>
      <c r="C17">
        <v>13</v>
      </c>
      <c r="D17" s="33" t="s">
        <v>95</v>
      </c>
      <c r="E17" s="28">
        <v>619.04999999999995</v>
      </c>
      <c r="F17" s="29"/>
      <c r="G17" s="27"/>
      <c r="H17" s="27"/>
      <c r="I17" s="27"/>
      <c r="J17" s="27"/>
      <c r="K17" s="129">
        <f>'مارس 2022'!K17*107%</f>
        <v>1845.5762812200003</v>
      </c>
      <c r="L17" s="27"/>
      <c r="M17" s="31"/>
      <c r="N17" s="27"/>
      <c r="O17" s="27"/>
      <c r="P17" s="22">
        <f t="shared" si="4"/>
        <v>276.83644218300003</v>
      </c>
      <c r="Q17" s="130">
        <f>'مارس 2022'!Q17*110%</f>
        <v>155.63900000000001</v>
      </c>
      <c r="R17" s="27"/>
      <c r="S17" s="30"/>
      <c r="T17" s="30"/>
      <c r="U17" s="30">
        <v>74.8</v>
      </c>
      <c r="V17" s="30">
        <v>83.51</v>
      </c>
      <c r="W17" s="27">
        <v>99.71</v>
      </c>
      <c r="X17" s="27">
        <v>42.23</v>
      </c>
      <c r="Y17" s="27">
        <v>75.326999999999998</v>
      </c>
      <c r="Z17" s="22">
        <f t="shared" si="5"/>
        <v>96.719868000000005</v>
      </c>
      <c r="AA17" s="22">
        <f>'مارس 2022'!K17*8%</f>
        <v>137.98701168000002</v>
      </c>
      <c r="AB17" s="27">
        <v>200</v>
      </c>
      <c r="AC17" s="30">
        <v>10</v>
      </c>
      <c r="AD17" s="27"/>
      <c r="AE17" s="27"/>
      <c r="AF17" s="22">
        <v>10</v>
      </c>
      <c r="AG17" s="27"/>
      <c r="AH17" s="27"/>
      <c r="AI17" s="27">
        <v>5.5</v>
      </c>
      <c r="AJ17" s="27"/>
      <c r="AK17" s="27">
        <f t="shared" si="20"/>
        <v>3113.8356030830009</v>
      </c>
      <c r="AL17" s="16"/>
      <c r="AM17" s="16"/>
      <c r="AN17" s="16"/>
      <c r="AO17" s="16"/>
      <c r="AP17" s="16"/>
      <c r="AQ17" s="16"/>
      <c r="AR17" s="16"/>
      <c r="AS17" s="16"/>
      <c r="AT17" s="15">
        <v>28</v>
      </c>
      <c r="AU17" s="15">
        <v>26</v>
      </c>
      <c r="AV17" s="20">
        <v>572</v>
      </c>
      <c r="AW17" s="20"/>
      <c r="AX17" s="21">
        <v>111.66666666666667</v>
      </c>
      <c r="AY17" s="21"/>
      <c r="AZ17" s="21"/>
      <c r="BA17" s="21">
        <v>0.5</v>
      </c>
      <c r="BB17" s="21">
        <v>3</v>
      </c>
      <c r="BC17" s="21"/>
      <c r="BD17" s="21">
        <v>0</v>
      </c>
      <c r="BE17" s="21"/>
      <c r="BF17" s="21"/>
      <c r="BG17" s="18" t="str">
        <f t="shared" si="0"/>
        <v>0</v>
      </c>
      <c r="BH17" s="18" t="str">
        <f t="shared" si="0"/>
        <v>0</v>
      </c>
      <c r="BI17" s="21"/>
      <c r="BJ17" s="21"/>
      <c r="BK17" s="21"/>
      <c r="BL17" s="21"/>
      <c r="BM17" s="21"/>
      <c r="BN17" s="21"/>
      <c r="BO17" s="21"/>
      <c r="BP17" s="21"/>
      <c r="BQ17" s="19">
        <f t="shared" si="6"/>
        <v>1.3406800804500003</v>
      </c>
      <c r="BR17" s="21">
        <v>3</v>
      </c>
      <c r="BS17" s="21"/>
      <c r="BT17" s="19">
        <f t="shared" si="7"/>
        <v>691.50734674711669</v>
      </c>
      <c r="BU17" s="35">
        <f t="shared" si="8"/>
        <v>2422.3282563358844</v>
      </c>
      <c r="BV17" s="39">
        <f t="shared" si="9"/>
        <v>2214.6915374640002</v>
      </c>
      <c r="BW17" s="38"/>
      <c r="BX17" s="38"/>
      <c r="BY17" s="37" t="str">
        <f t="shared" si="10"/>
        <v>0</v>
      </c>
      <c r="BZ17" s="39">
        <f t="shared" si="11"/>
        <v>0</v>
      </c>
      <c r="CA17" s="39"/>
      <c r="CB17" s="39">
        <f t="shared" si="1"/>
        <v>0</v>
      </c>
      <c r="CC17" s="39"/>
      <c r="CD17" s="39"/>
      <c r="CE17" s="34">
        <f t="shared" si="2"/>
        <v>2214.6915374640002</v>
      </c>
      <c r="CF17" s="34">
        <f t="shared" si="12"/>
        <v>1107.3457687320001</v>
      </c>
      <c r="CG17" s="34"/>
      <c r="CH17" s="34" t="s">
        <v>175</v>
      </c>
      <c r="CI17" s="34">
        <f t="shared" si="3"/>
        <v>4637.0197937998846</v>
      </c>
      <c r="CJ17" s="43"/>
      <c r="CK17" s="133">
        <f t="shared" si="13"/>
        <v>0</v>
      </c>
      <c r="CL17" s="133">
        <f t="shared" si="14"/>
        <v>0</v>
      </c>
      <c r="CM17" s="44"/>
      <c r="CN17" s="44"/>
      <c r="CO17" s="40">
        <f t="shared" si="21"/>
        <v>4637.0197937998846</v>
      </c>
      <c r="CP17" s="1"/>
      <c r="CS17" s="59">
        <f t="shared" si="22"/>
        <v>4889.3681405470006</v>
      </c>
      <c r="CT17" s="59">
        <f t="shared" si="23"/>
        <v>1945.39068008045</v>
      </c>
      <c r="CU17" s="59">
        <f t="shared" si="15"/>
        <v>2943.9774604665508</v>
      </c>
      <c r="CV17" s="59">
        <f t="shared" si="16"/>
        <v>2940</v>
      </c>
      <c r="CW17" s="136">
        <f t="shared" si="17"/>
        <v>75.25</v>
      </c>
      <c r="CY17" s="63">
        <f t="shared" si="18"/>
        <v>4561.7697937998846</v>
      </c>
      <c r="DA17" s="182">
        <f t="shared" si="19"/>
        <v>5172.8881405470011</v>
      </c>
    </row>
    <row r="18" spans="2:105" ht="23.25" x14ac:dyDescent="0.35">
      <c r="B18">
        <v>2198.0903000000003</v>
      </c>
      <c r="C18">
        <v>14</v>
      </c>
      <c r="D18" s="33" t="s">
        <v>96</v>
      </c>
      <c r="E18" s="28">
        <v>826.2</v>
      </c>
      <c r="F18" s="29"/>
      <c r="G18" s="27"/>
      <c r="H18" s="27"/>
      <c r="I18" s="27"/>
      <c r="J18" s="27"/>
      <c r="K18" s="129">
        <f>'مارس 2022'!K18*107%</f>
        <v>2516.5935844700002</v>
      </c>
      <c r="L18" s="27"/>
      <c r="M18" s="31"/>
      <c r="N18" s="27"/>
      <c r="O18" s="27"/>
      <c r="P18" s="22">
        <f t="shared" si="4"/>
        <v>377.48903767050001</v>
      </c>
      <c r="Q18" s="130">
        <f>'مارس 2022'!Q18*110%</f>
        <v>155.63900000000001</v>
      </c>
      <c r="R18" s="27"/>
      <c r="S18" s="30"/>
      <c r="T18" s="30"/>
      <c r="U18" s="30">
        <v>95.19</v>
      </c>
      <c r="V18" s="30">
        <v>106.34</v>
      </c>
      <c r="W18" s="27">
        <v>120</v>
      </c>
      <c r="X18" s="27">
        <v>57.59</v>
      </c>
      <c r="Y18" s="27">
        <v>102.7145</v>
      </c>
      <c r="Z18" s="22">
        <f t="shared" si="5"/>
        <v>131.88541800000002</v>
      </c>
      <c r="AA18" s="22">
        <f>'مارس 2022'!K18*8%</f>
        <v>188.15652968000003</v>
      </c>
      <c r="AB18" s="27">
        <v>190</v>
      </c>
      <c r="AC18" s="30">
        <v>10</v>
      </c>
      <c r="AD18" s="27"/>
      <c r="AE18" s="27"/>
      <c r="AF18" s="22">
        <v>10</v>
      </c>
      <c r="AG18" s="27"/>
      <c r="AH18" s="27"/>
      <c r="AI18" s="27"/>
      <c r="AJ18" s="27"/>
      <c r="AK18" s="27">
        <f t="shared" si="20"/>
        <v>4061.5980698205008</v>
      </c>
      <c r="AL18" s="16"/>
      <c r="AM18" s="16"/>
      <c r="AN18" s="16"/>
      <c r="AO18" s="16"/>
      <c r="AP18" s="16"/>
      <c r="AQ18" s="16"/>
      <c r="AR18" s="16"/>
      <c r="AS18" s="16"/>
      <c r="AT18" s="15">
        <v>20</v>
      </c>
      <c r="AU18" s="15">
        <v>15</v>
      </c>
      <c r="AV18" s="20">
        <v>770</v>
      </c>
      <c r="AW18" s="20"/>
      <c r="AX18" s="21">
        <v>188.90933333333339</v>
      </c>
      <c r="AY18" s="21"/>
      <c r="AZ18" s="21"/>
      <c r="BA18" s="21">
        <v>0.5</v>
      </c>
      <c r="BB18" s="21">
        <v>3</v>
      </c>
      <c r="BC18" s="21"/>
      <c r="BD18" s="21">
        <v>0</v>
      </c>
      <c r="BE18" s="21"/>
      <c r="BF18" s="21"/>
      <c r="BG18" s="18" t="str">
        <f t="shared" si="0"/>
        <v>0</v>
      </c>
      <c r="BH18" s="18">
        <f t="shared" si="0"/>
        <v>25.939833333333333</v>
      </c>
      <c r="BI18" s="21"/>
      <c r="BJ18" s="21"/>
      <c r="BK18" s="21"/>
      <c r="BL18" s="21"/>
      <c r="BM18" s="21"/>
      <c r="BN18" s="21"/>
      <c r="BO18" s="21"/>
      <c r="BP18" s="21"/>
      <c r="BQ18" s="19">
        <f t="shared" si="6"/>
        <v>1.7642350160750004</v>
      </c>
      <c r="BR18" s="21">
        <v>5</v>
      </c>
      <c r="BS18" s="21"/>
      <c r="BT18" s="19">
        <f t="shared" si="7"/>
        <v>995.11340168274171</v>
      </c>
      <c r="BU18" s="35">
        <f t="shared" si="8"/>
        <v>3066.4846681377589</v>
      </c>
      <c r="BV18" s="39">
        <f t="shared" si="9"/>
        <v>3019.9123013640001</v>
      </c>
      <c r="BW18" s="38"/>
      <c r="BX18" s="38"/>
      <c r="BY18" s="37" t="str">
        <f t="shared" si="10"/>
        <v>0</v>
      </c>
      <c r="BZ18" s="39">
        <f t="shared" si="11"/>
        <v>0</v>
      </c>
      <c r="CA18" s="39"/>
      <c r="CB18" s="39">
        <f t="shared" si="1"/>
        <v>0</v>
      </c>
      <c r="CC18" s="39"/>
      <c r="CD18" s="39"/>
      <c r="CE18" s="34">
        <f t="shared" si="2"/>
        <v>3019.9123013640001</v>
      </c>
      <c r="CF18" s="34">
        <f t="shared" si="12"/>
        <v>1509.956150682</v>
      </c>
      <c r="CG18" s="34"/>
      <c r="CH18" s="34" t="s">
        <v>175</v>
      </c>
      <c r="CI18" s="34">
        <f t="shared" si="3"/>
        <v>6086.3969695017586</v>
      </c>
      <c r="CJ18" s="43"/>
      <c r="CK18" s="133">
        <f t="shared" si="13"/>
        <v>0</v>
      </c>
      <c r="CL18" s="133">
        <f t="shared" si="14"/>
        <v>0</v>
      </c>
      <c r="CM18" s="44"/>
      <c r="CN18" s="44"/>
      <c r="CO18" s="40">
        <f t="shared" si="21"/>
        <v>6086.3969695017586</v>
      </c>
      <c r="CP18" s="1"/>
      <c r="CS18" s="59">
        <f t="shared" si="22"/>
        <v>6584.3413711845005</v>
      </c>
      <c r="CT18" s="59">
        <f t="shared" si="23"/>
        <v>2352.9642350160748</v>
      </c>
      <c r="CU18" s="59">
        <f t="shared" si="15"/>
        <v>4231.3771361684257</v>
      </c>
      <c r="CV18" s="59">
        <f t="shared" si="16"/>
        <v>4230</v>
      </c>
      <c r="CW18" s="136">
        <f t="shared" si="17"/>
        <v>228.25</v>
      </c>
      <c r="CY18" s="63">
        <f t="shared" si="18"/>
        <v>5858.1469695017586</v>
      </c>
      <c r="DA18" s="182">
        <f t="shared" si="19"/>
        <v>6925.8713711845012</v>
      </c>
    </row>
    <row r="19" spans="2:105" ht="23.25" x14ac:dyDescent="0.35">
      <c r="B19">
        <v>1524.3219999999999</v>
      </c>
      <c r="C19">
        <v>15</v>
      </c>
      <c r="D19" s="33" t="s">
        <v>97</v>
      </c>
      <c r="E19" s="28">
        <v>587.46</v>
      </c>
      <c r="F19" s="29"/>
      <c r="G19" s="27"/>
      <c r="H19" s="27"/>
      <c r="I19" s="27"/>
      <c r="J19" s="27"/>
      <c r="K19" s="129">
        <f>'مارس 2022'!K19*107%</f>
        <v>1745.1962578</v>
      </c>
      <c r="L19" s="27"/>
      <c r="M19" s="31"/>
      <c r="N19" s="27"/>
      <c r="O19" s="27"/>
      <c r="P19" s="22">
        <f t="shared" si="4"/>
        <v>261.77943866999999</v>
      </c>
      <c r="Q19" s="130">
        <f>'مارس 2022'!Q19*110%</f>
        <v>155.63900000000001</v>
      </c>
      <c r="R19" s="27"/>
      <c r="S19" s="30"/>
      <c r="T19" s="30"/>
      <c r="U19" s="30">
        <v>70.760000000000005</v>
      </c>
      <c r="V19" s="30">
        <v>78.989999999999995</v>
      </c>
      <c r="W19" s="27">
        <v>94.28</v>
      </c>
      <c r="X19" s="27">
        <v>39.94</v>
      </c>
      <c r="Y19" s="27">
        <v>71.23</v>
      </c>
      <c r="Z19" s="22">
        <f t="shared" si="5"/>
        <v>91.459319999999991</v>
      </c>
      <c r="AA19" s="22">
        <f>'مارس 2022'!K19*8%</f>
        <v>130.4819632</v>
      </c>
      <c r="AB19" s="27">
        <v>200</v>
      </c>
      <c r="AC19" s="30">
        <v>10</v>
      </c>
      <c r="AD19" s="27"/>
      <c r="AE19" s="27"/>
      <c r="AF19" s="22">
        <v>10</v>
      </c>
      <c r="AG19" s="27"/>
      <c r="AH19" s="27"/>
      <c r="AI19" s="27"/>
      <c r="AJ19" s="27"/>
      <c r="AK19" s="27">
        <f t="shared" si="20"/>
        <v>2959.7559796700002</v>
      </c>
      <c r="AL19" s="16"/>
      <c r="AM19" s="16"/>
      <c r="AN19" s="16"/>
      <c r="AO19" s="16"/>
      <c r="AP19" s="16"/>
      <c r="AQ19" s="16"/>
      <c r="AR19" s="16"/>
      <c r="AS19" s="16"/>
      <c r="AT19" s="15">
        <v>23</v>
      </c>
      <c r="AU19" s="15">
        <v>18</v>
      </c>
      <c r="AV19" s="20">
        <v>550</v>
      </c>
      <c r="AW19" s="20"/>
      <c r="AX19" s="21">
        <v>73.333333333333329</v>
      </c>
      <c r="AY19" s="21"/>
      <c r="AZ19" s="21">
        <v>3.04</v>
      </c>
      <c r="BA19" s="21">
        <v>0.5</v>
      </c>
      <c r="BB19" s="21">
        <v>3</v>
      </c>
      <c r="BC19" s="21"/>
      <c r="BD19" s="21">
        <v>0</v>
      </c>
      <c r="BE19" s="21"/>
      <c r="BF19" s="21"/>
      <c r="BG19" s="18" t="str">
        <f t="shared" si="0"/>
        <v>0</v>
      </c>
      <c r="BH19" s="18" t="str">
        <f t="shared" si="0"/>
        <v>0</v>
      </c>
      <c r="BI19" s="21"/>
      <c r="BJ19" s="21"/>
      <c r="BK19" s="21"/>
      <c r="BL19" s="21"/>
      <c r="BM19" s="21"/>
      <c r="BN19" s="21"/>
      <c r="BO19" s="21"/>
      <c r="BP19" s="21"/>
      <c r="BQ19" s="19">
        <f t="shared" si="6"/>
        <v>1.2711687705000001</v>
      </c>
      <c r="BR19" s="21">
        <v>3</v>
      </c>
      <c r="BS19" s="21"/>
      <c r="BT19" s="19">
        <f t="shared" si="7"/>
        <v>634.14450210383336</v>
      </c>
      <c r="BU19" s="35">
        <f t="shared" si="8"/>
        <v>2325.6114775661667</v>
      </c>
      <c r="BV19" s="39">
        <f t="shared" si="9"/>
        <v>2094.2355093599999</v>
      </c>
      <c r="BW19" s="38"/>
      <c r="BX19" s="38"/>
      <c r="BY19" s="37" t="str">
        <f t="shared" si="10"/>
        <v>0</v>
      </c>
      <c r="BZ19" s="39">
        <f t="shared" si="11"/>
        <v>0</v>
      </c>
      <c r="CA19" s="39"/>
      <c r="CB19" s="39">
        <f t="shared" si="1"/>
        <v>0</v>
      </c>
      <c r="CC19" s="39"/>
      <c r="CD19" s="39"/>
      <c r="CE19" s="34">
        <f t="shared" si="2"/>
        <v>2094.2355093599999</v>
      </c>
      <c r="CF19" s="34">
        <f t="shared" si="12"/>
        <v>1047.11775468</v>
      </c>
      <c r="CG19" s="34"/>
      <c r="CH19" s="34" t="s">
        <v>175</v>
      </c>
      <c r="CI19" s="34">
        <f t="shared" si="3"/>
        <v>4419.8469869261662</v>
      </c>
      <c r="CJ19" s="43"/>
      <c r="CK19" s="133">
        <f t="shared" si="13"/>
        <v>0</v>
      </c>
      <c r="CL19" s="133">
        <f t="shared" si="14"/>
        <v>0</v>
      </c>
      <c r="CM19" s="44"/>
      <c r="CN19" s="44"/>
      <c r="CO19" s="40">
        <f t="shared" si="21"/>
        <v>4419.8469869261662</v>
      </c>
      <c r="CP19" s="1"/>
      <c r="CS19" s="59">
        <f t="shared" si="22"/>
        <v>4634.3224890299998</v>
      </c>
      <c r="CT19" s="59">
        <f t="shared" si="23"/>
        <v>1894.7711687705</v>
      </c>
      <c r="CU19" s="59">
        <f t="shared" si="15"/>
        <v>2739.5513202594998</v>
      </c>
      <c r="CV19" s="59">
        <f t="shared" si="16"/>
        <v>2730</v>
      </c>
      <c r="CW19" s="136">
        <f t="shared" si="17"/>
        <v>54.25</v>
      </c>
      <c r="CY19" s="63">
        <f t="shared" si="18"/>
        <v>4365.5969869261662</v>
      </c>
      <c r="DA19" s="182">
        <f t="shared" si="19"/>
        <v>4898.3524890299996</v>
      </c>
    </row>
    <row r="20" spans="2:105" ht="23.25" x14ac:dyDescent="0.35">
      <c r="B20">
        <v>1703.6112000000003</v>
      </c>
      <c r="C20">
        <v>16</v>
      </c>
      <c r="D20" s="33" t="s">
        <v>98</v>
      </c>
      <c r="E20" s="28">
        <v>647.91999999999996</v>
      </c>
      <c r="F20" s="29"/>
      <c r="G20" s="27"/>
      <c r="H20" s="27"/>
      <c r="I20" s="27"/>
      <c r="J20" s="27"/>
      <c r="K20" s="129">
        <f>'مارس 2022'!K20*107%</f>
        <v>1950.4644628800004</v>
      </c>
      <c r="L20" s="27"/>
      <c r="M20" s="31"/>
      <c r="N20" s="27"/>
      <c r="O20" s="27"/>
      <c r="P20" s="22">
        <f t="shared" si="4"/>
        <v>292.56966943200007</v>
      </c>
      <c r="Q20" s="130">
        <f>'مارس 2022'!Q20*110%</f>
        <v>155.63900000000001</v>
      </c>
      <c r="R20" s="27"/>
      <c r="S20" s="30"/>
      <c r="T20" s="30"/>
      <c r="U20" s="30">
        <v>73.27</v>
      </c>
      <c r="V20" s="30">
        <v>82.02</v>
      </c>
      <c r="W20" s="27">
        <v>98.55</v>
      </c>
      <c r="X20" s="27">
        <v>44.64</v>
      </c>
      <c r="Y20" s="27">
        <v>79.608000000000004</v>
      </c>
      <c r="Z20" s="22">
        <f t="shared" si="5"/>
        <v>102.21667200000002</v>
      </c>
      <c r="AA20" s="22">
        <f>'مارس 2022'!K20*8%</f>
        <v>145.82911872000003</v>
      </c>
      <c r="AB20" s="27">
        <v>190</v>
      </c>
      <c r="AC20" s="30">
        <v>10</v>
      </c>
      <c r="AD20" s="27"/>
      <c r="AE20" s="27"/>
      <c r="AF20" s="22">
        <v>10</v>
      </c>
      <c r="AG20" s="27"/>
      <c r="AH20" s="27"/>
      <c r="AI20" s="27"/>
      <c r="AJ20" s="27"/>
      <c r="AK20" s="27">
        <f t="shared" si="20"/>
        <v>3234.8069230320011</v>
      </c>
      <c r="AL20" s="16"/>
      <c r="AM20" s="16"/>
      <c r="AN20" s="16"/>
      <c r="AO20" s="16"/>
      <c r="AP20" s="16"/>
      <c r="AQ20" s="16"/>
      <c r="AR20" s="16"/>
      <c r="AS20" s="16"/>
      <c r="AT20" s="15">
        <v>21</v>
      </c>
      <c r="AU20" s="15">
        <v>16</v>
      </c>
      <c r="AV20" s="20">
        <v>605</v>
      </c>
      <c r="AW20" s="20"/>
      <c r="AX20" s="21">
        <v>127.7</v>
      </c>
      <c r="AY20" s="21"/>
      <c r="AZ20" s="21">
        <v>4.18</v>
      </c>
      <c r="BA20" s="21">
        <v>0.5</v>
      </c>
      <c r="BB20" s="21">
        <v>3</v>
      </c>
      <c r="BC20" s="21"/>
      <c r="BD20" s="21">
        <v>0</v>
      </c>
      <c r="BE20" s="21"/>
      <c r="BF20" s="21"/>
      <c r="BG20" s="18" t="str">
        <f t="shared" si="0"/>
        <v>0</v>
      </c>
      <c r="BH20" s="18">
        <f t="shared" si="0"/>
        <v>17.293222222222223</v>
      </c>
      <c r="BI20" s="21"/>
      <c r="BJ20" s="21"/>
      <c r="BK20" s="21"/>
      <c r="BL20" s="21"/>
      <c r="BM20" s="21"/>
      <c r="BN20" s="21"/>
      <c r="BO20" s="21"/>
      <c r="BP20" s="21"/>
      <c r="BQ20" s="19">
        <f t="shared" si="6"/>
        <v>1.3932991268000006</v>
      </c>
      <c r="BR20" s="21">
        <v>3</v>
      </c>
      <c r="BS20" s="21"/>
      <c r="BT20" s="19">
        <f t="shared" si="7"/>
        <v>762.0665213490222</v>
      </c>
      <c r="BU20" s="35">
        <f t="shared" si="8"/>
        <v>2472.7404016829787</v>
      </c>
      <c r="BV20" s="39">
        <f t="shared" si="9"/>
        <v>2340.5573554560006</v>
      </c>
      <c r="BW20" s="38"/>
      <c r="BX20" s="38"/>
      <c r="BY20" s="37" t="str">
        <f t="shared" si="10"/>
        <v>0</v>
      </c>
      <c r="BZ20" s="39">
        <f t="shared" si="11"/>
        <v>0</v>
      </c>
      <c r="CA20" s="39"/>
      <c r="CB20" s="39">
        <f t="shared" si="1"/>
        <v>0</v>
      </c>
      <c r="CC20" s="39"/>
      <c r="CD20" s="39"/>
      <c r="CE20" s="34">
        <f t="shared" si="2"/>
        <v>2340.5573554560006</v>
      </c>
      <c r="CF20" s="34">
        <f t="shared" si="12"/>
        <v>1170.2786777280003</v>
      </c>
      <c r="CG20" s="34"/>
      <c r="CH20" s="34" t="s">
        <v>175</v>
      </c>
      <c r="CI20" s="34">
        <f t="shared" si="3"/>
        <v>4813.2977571389793</v>
      </c>
      <c r="CJ20" s="43"/>
      <c r="CK20" s="133">
        <f t="shared" si="13"/>
        <v>0</v>
      </c>
      <c r="CL20" s="133">
        <f t="shared" si="14"/>
        <v>0</v>
      </c>
      <c r="CM20" s="44"/>
      <c r="CN20" s="44"/>
      <c r="CO20" s="40">
        <f t="shared" si="21"/>
        <v>4813.2977571389793</v>
      </c>
      <c r="CP20" s="1"/>
      <c r="CS20" s="59">
        <f t="shared" si="22"/>
        <v>5145.8852784880019</v>
      </c>
      <c r="CT20" s="59">
        <f t="shared" si="23"/>
        <v>2011.4932991268001</v>
      </c>
      <c r="CU20" s="59">
        <f t="shared" si="15"/>
        <v>3134.3919793612017</v>
      </c>
      <c r="CV20" s="59">
        <f t="shared" si="16"/>
        <v>3130</v>
      </c>
      <c r="CW20" s="136">
        <f t="shared" si="17"/>
        <v>94.25</v>
      </c>
      <c r="CY20" s="63">
        <f t="shared" si="18"/>
        <v>4719.0477571389793</v>
      </c>
      <c r="DA20" s="182">
        <f t="shared" si="19"/>
        <v>5419.725278488002</v>
      </c>
    </row>
    <row r="21" spans="2:105" s="11" customFormat="1" ht="23.25" x14ac:dyDescent="0.35">
      <c r="B21" s="11">
        <v>2123.1047000000003</v>
      </c>
      <c r="C21" s="11">
        <v>19</v>
      </c>
      <c r="D21" s="86" t="s">
        <v>99</v>
      </c>
      <c r="E21" s="87">
        <v>817.96</v>
      </c>
      <c r="F21" s="88"/>
      <c r="G21" s="89"/>
      <c r="H21" s="89"/>
      <c r="I21" s="89"/>
      <c r="J21" s="89"/>
      <c r="K21" s="129">
        <f>'مارس 2022'!K21*107%</f>
        <v>2430.7425710300008</v>
      </c>
      <c r="L21" s="89"/>
      <c r="M21" s="91"/>
      <c r="N21" s="89"/>
      <c r="O21" s="89"/>
      <c r="P21" s="92">
        <f t="shared" si="4"/>
        <v>364.61138565450011</v>
      </c>
      <c r="Q21" s="130">
        <f>'مارس 2022'!Q21*110%</f>
        <v>155.63900000000001</v>
      </c>
      <c r="R21" s="89"/>
      <c r="S21" s="93"/>
      <c r="T21" s="93"/>
      <c r="U21" s="93">
        <v>98.6</v>
      </c>
      <c r="V21" s="93">
        <v>110.06</v>
      </c>
      <c r="W21" s="89">
        <v>120</v>
      </c>
      <c r="X21" s="89">
        <v>55.63</v>
      </c>
      <c r="Y21" s="89">
        <v>99.21050000000001</v>
      </c>
      <c r="Z21" s="92">
        <f t="shared" si="5"/>
        <v>127.38628200000001</v>
      </c>
      <c r="AA21" s="22">
        <f>'مارس 2022'!K21*8%</f>
        <v>181.73776232000003</v>
      </c>
      <c r="AB21" s="89">
        <v>190</v>
      </c>
      <c r="AC21" s="93">
        <v>10</v>
      </c>
      <c r="AD21" s="89"/>
      <c r="AE21" s="89"/>
      <c r="AF21" s="92">
        <v>10</v>
      </c>
      <c r="AG21" s="89"/>
      <c r="AH21" s="89"/>
      <c r="AI21" s="89"/>
      <c r="AJ21" s="89"/>
      <c r="AK21" s="89">
        <f t="shared" si="20"/>
        <v>3953.6175010045013</v>
      </c>
      <c r="AL21" s="94"/>
      <c r="AM21" s="94"/>
      <c r="AN21" s="94"/>
      <c r="AO21" s="94"/>
      <c r="AP21" s="94"/>
      <c r="AQ21" s="94"/>
      <c r="AR21" s="94"/>
      <c r="AS21" s="94"/>
      <c r="AT21" s="95">
        <v>18</v>
      </c>
      <c r="AU21" s="95">
        <v>18</v>
      </c>
      <c r="AV21" s="96">
        <v>748</v>
      </c>
      <c r="AW21" s="96"/>
      <c r="AX21" s="97">
        <v>161.79333333333332</v>
      </c>
      <c r="AY21" s="97"/>
      <c r="AZ21" s="97"/>
      <c r="BA21" s="97">
        <v>0.5</v>
      </c>
      <c r="BB21" s="97">
        <v>3</v>
      </c>
      <c r="BC21" s="97"/>
      <c r="BD21" s="97">
        <v>0</v>
      </c>
      <c r="BE21" s="97"/>
      <c r="BF21" s="97"/>
      <c r="BG21" s="98" t="str">
        <f t="shared" si="0"/>
        <v>0</v>
      </c>
      <c r="BH21" s="98" t="str">
        <f t="shared" si="0"/>
        <v>0</v>
      </c>
      <c r="BI21" s="97"/>
      <c r="BJ21" s="97"/>
      <c r="BK21" s="97"/>
      <c r="BL21" s="97"/>
      <c r="BM21" s="97"/>
      <c r="BN21" s="97"/>
      <c r="BO21" s="97"/>
      <c r="BP21" s="97"/>
      <c r="BQ21" s="19">
        <f t="shared" si="6"/>
        <v>1.7166835576750004</v>
      </c>
      <c r="BR21" s="97">
        <v>5</v>
      </c>
      <c r="BS21" s="97"/>
      <c r="BT21" s="99">
        <f t="shared" si="7"/>
        <v>920.01001689100826</v>
      </c>
      <c r="BU21" s="100">
        <f t="shared" si="8"/>
        <v>3033.6074841134932</v>
      </c>
      <c r="BV21" s="39">
        <f t="shared" si="9"/>
        <v>2916.8910852360009</v>
      </c>
      <c r="BW21" s="89"/>
      <c r="BX21" s="89"/>
      <c r="BY21" s="102" t="str">
        <f t="shared" si="10"/>
        <v>0</v>
      </c>
      <c r="BZ21" s="101">
        <f t="shared" si="11"/>
        <v>0</v>
      </c>
      <c r="CA21" s="101"/>
      <c r="CB21" s="101">
        <f t="shared" si="1"/>
        <v>0</v>
      </c>
      <c r="CC21" s="101"/>
      <c r="CD21" s="101"/>
      <c r="CE21" s="101">
        <f t="shared" si="2"/>
        <v>2916.8910852360009</v>
      </c>
      <c r="CF21" s="101">
        <f t="shared" si="12"/>
        <v>1458.4455426180004</v>
      </c>
      <c r="CG21" s="101"/>
      <c r="CH21" s="34" t="s">
        <v>175</v>
      </c>
      <c r="CI21" s="101">
        <f t="shared" si="3"/>
        <v>5950.4985693494946</v>
      </c>
      <c r="CJ21" s="100"/>
      <c r="CK21" s="133">
        <f t="shared" si="13"/>
        <v>0</v>
      </c>
      <c r="CL21" s="133">
        <f t="shared" si="14"/>
        <v>0</v>
      </c>
      <c r="CM21" s="103"/>
      <c r="CN21" s="103"/>
      <c r="CO21" s="103">
        <f t="shared" si="21"/>
        <v>5950.4985693494946</v>
      </c>
      <c r="CP21" s="104"/>
      <c r="CS21" s="59">
        <f t="shared" si="22"/>
        <v>6366.2095862405022</v>
      </c>
      <c r="CT21" s="105">
        <f t="shared" si="23"/>
        <v>2322.676683557675</v>
      </c>
      <c r="CU21" s="105">
        <f t="shared" si="15"/>
        <v>4043.5329026828272</v>
      </c>
      <c r="CV21" s="105">
        <f t="shared" si="16"/>
        <v>4040</v>
      </c>
      <c r="CW21" s="136">
        <f t="shared" si="17"/>
        <v>199.75</v>
      </c>
      <c r="CY21" s="107">
        <f t="shared" si="18"/>
        <v>5750.7485693494946</v>
      </c>
      <c r="DA21" s="182">
        <f t="shared" si="19"/>
        <v>6714.869586240502</v>
      </c>
    </row>
    <row r="22" spans="2:105" s="11" customFormat="1" ht="23.25" x14ac:dyDescent="0.35">
      <c r="B22" s="11">
        <v>2128.3049000000001</v>
      </c>
      <c r="C22" s="11">
        <v>20</v>
      </c>
      <c r="D22" s="86" t="s">
        <v>100</v>
      </c>
      <c r="E22" s="87">
        <v>799.39</v>
      </c>
      <c r="F22" s="88"/>
      <c r="G22" s="89"/>
      <c r="H22" s="89"/>
      <c r="I22" s="89"/>
      <c r="J22" s="89"/>
      <c r="K22" s="129">
        <f>'مارس 2022'!K22*107%</f>
        <v>2436.69628001</v>
      </c>
      <c r="L22" s="89"/>
      <c r="M22" s="91"/>
      <c r="N22" s="89"/>
      <c r="O22" s="89"/>
      <c r="P22" s="92">
        <f t="shared" si="4"/>
        <v>365.50444200149997</v>
      </c>
      <c r="Q22" s="130">
        <f>'مارس 2022'!Q22*110%</f>
        <v>155.63900000000001</v>
      </c>
      <c r="R22" s="89"/>
      <c r="S22" s="93"/>
      <c r="T22" s="93"/>
      <c r="U22" s="93">
        <v>91.24</v>
      </c>
      <c r="V22" s="93">
        <v>102.23</v>
      </c>
      <c r="W22" s="89">
        <v>120</v>
      </c>
      <c r="X22" s="89">
        <v>55.76</v>
      </c>
      <c r="Y22" s="89">
        <v>99.453500000000005</v>
      </c>
      <c r="Z22" s="92">
        <f t="shared" si="5"/>
        <v>127.698294</v>
      </c>
      <c r="AA22" s="22">
        <f>'مارس 2022'!K22*8%</f>
        <v>182.18289944</v>
      </c>
      <c r="AB22" s="89">
        <v>190</v>
      </c>
      <c r="AC22" s="93">
        <v>10</v>
      </c>
      <c r="AD22" s="89"/>
      <c r="AE22" s="89"/>
      <c r="AF22" s="92">
        <v>10</v>
      </c>
      <c r="AG22" s="89"/>
      <c r="AH22" s="89"/>
      <c r="AI22" s="89"/>
      <c r="AJ22" s="89"/>
      <c r="AK22" s="89">
        <f t="shared" si="20"/>
        <v>3946.4044154515</v>
      </c>
      <c r="AL22" s="94"/>
      <c r="AM22" s="94"/>
      <c r="AN22" s="94"/>
      <c r="AO22" s="94"/>
      <c r="AP22" s="94"/>
      <c r="AQ22" s="94"/>
      <c r="AR22" s="94"/>
      <c r="AS22" s="94"/>
      <c r="AT22" s="95">
        <v>18</v>
      </c>
      <c r="AU22" s="95">
        <v>18</v>
      </c>
      <c r="AV22" s="96">
        <v>748</v>
      </c>
      <c r="AW22" s="96"/>
      <c r="AX22" s="97">
        <v>142.26333333333329</v>
      </c>
      <c r="AY22" s="97"/>
      <c r="AZ22" s="97"/>
      <c r="BA22" s="97">
        <v>0.5</v>
      </c>
      <c r="BB22" s="97">
        <v>3</v>
      </c>
      <c r="BC22" s="97"/>
      <c r="BD22" s="97">
        <v>0</v>
      </c>
      <c r="BE22" s="97"/>
      <c r="BF22" s="97"/>
      <c r="BG22" s="98" t="str">
        <f t="shared" si="0"/>
        <v>0</v>
      </c>
      <c r="BH22" s="98" t="str">
        <f t="shared" si="0"/>
        <v>0</v>
      </c>
      <c r="BI22" s="97"/>
      <c r="BJ22" s="97"/>
      <c r="BK22" s="97"/>
      <c r="BL22" s="97"/>
      <c r="BM22" s="97"/>
      <c r="BN22" s="97"/>
      <c r="BO22" s="97"/>
      <c r="BP22" s="97"/>
      <c r="BQ22" s="19">
        <f t="shared" si="6"/>
        <v>1.7126304867250002</v>
      </c>
      <c r="BR22" s="97">
        <v>5</v>
      </c>
      <c r="BS22" s="97"/>
      <c r="BT22" s="99">
        <f t="shared" si="7"/>
        <v>900.47596382005827</v>
      </c>
      <c r="BU22" s="100">
        <f t="shared" si="8"/>
        <v>3045.9284516314419</v>
      </c>
      <c r="BV22" s="39">
        <f t="shared" si="9"/>
        <v>2924.0355360119997</v>
      </c>
      <c r="BW22" s="89"/>
      <c r="BX22" s="89"/>
      <c r="BY22" s="102" t="str">
        <f t="shared" si="10"/>
        <v>0</v>
      </c>
      <c r="BZ22" s="101">
        <f t="shared" si="11"/>
        <v>0</v>
      </c>
      <c r="CA22" s="101"/>
      <c r="CB22" s="101">
        <f t="shared" si="1"/>
        <v>0</v>
      </c>
      <c r="CC22" s="101"/>
      <c r="CD22" s="101"/>
      <c r="CE22" s="101">
        <f t="shared" si="2"/>
        <v>2924.0355360119997</v>
      </c>
      <c r="CF22" s="101">
        <f t="shared" si="12"/>
        <v>1462.0177680059999</v>
      </c>
      <c r="CG22" s="101"/>
      <c r="CH22" s="34" t="s">
        <v>175</v>
      </c>
      <c r="CI22" s="101">
        <f t="shared" si="3"/>
        <v>5969.9639876434412</v>
      </c>
      <c r="CJ22" s="100"/>
      <c r="CK22" s="133">
        <f t="shared" si="13"/>
        <v>0</v>
      </c>
      <c r="CL22" s="133">
        <f t="shared" si="14"/>
        <v>0</v>
      </c>
      <c r="CM22" s="103"/>
      <c r="CN22" s="103"/>
      <c r="CO22" s="103">
        <f t="shared" si="21"/>
        <v>5969.9639876434412</v>
      </c>
      <c r="CP22" s="104"/>
      <c r="CS22" s="59">
        <f t="shared" si="22"/>
        <v>6381.3309514635002</v>
      </c>
      <c r="CT22" s="105">
        <f t="shared" si="23"/>
        <v>2304.1026304867246</v>
      </c>
      <c r="CU22" s="105">
        <f t="shared" si="15"/>
        <v>4077.2283209767756</v>
      </c>
      <c r="CV22" s="105">
        <f t="shared" si="16"/>
        <v>4070</v>
      </c>
      <c r="CW22" s="136">
        <f t="shared" si="17"/>
        <v>204.25</v>
      </c>
      <c r="CY22" s="107">
        <f t="shared" si="18"/>
        <v>5765.7139876434412</v>
      </c>
      <c r="DA22" s="182">
        <f t="shared" si="19"/>
        <v>6714.8009514634996</v>
      </c>
    </row>
    <row r="23" spans="2:105" s="11" customFormat="1" ht="23.25" x14ac:dyDescent="0.35">
      <c r="B23" s="11">
        <v>1823.9005999999999</v>
      </c>
      <c r="C23" s="11">
        <v>21</v>
      </c>
      <c r="D23" s="86" t="s">
        <v>79</v>
      </c>
      <c r="E23" s="87">
        <v>681.76</v>
      </c>
      <c r="F23" s="88"/>
      <c r="G23" s="89"/>
      <c r="H23" s="89"/>
      <c r="I23" s="89"/>
      <c r="J23" s="89"/>
      <c r="K23" s="129">
        <f>'مارس 2022'!K23*107%</f>
        <v>2088.1837969400003</v>
      </c>
      <c r="L23" s="89"/>
      <c r="M23" s="91"/>
      <c r="N23" s="89"/>
      <c r="O23" s="89"/>
      <c r="P23" s="92">
        <f t="shared" si="4"/>
        <v>313.22756954100004</v>
      </c>
      <c r="Q23" s="130">
        <f>'مارس 2022'!Q23*110%</f>
        <v>155.63900000000001</v>
      </c>
      <c r="R23" s="89"/>
      <c r="S23" s="93"/>
      <c r="T23" s="93"/>
      <c r="U23" s="93">
        <v>84.55</v>
      </c>
      <c r="V23" s="93">
        <v>94.43</v>
      </c>
      <c r="W23" s="89">
        <v>112.84</v>
      </c>
      <c r="X23" s="89">
        <v>47.79</v>
      </c>
      <c r="Y23" s="89">
        <v>85.228999999999999</v>
      </c>
      <c r="Z23" s="92">
        <f t="shared" si="5"/>
        <v>109.43403599999999</v>
      </c>
      <c r="AA23" s="22">
        <f>'مارس 2022'!K23*8%</f>
        <v>156.12589136</v>
      </c>
      <c r="AB23" s="89">
        <v>190</v>
      </c>
      <c r="AC23" s="93">
        <v>8</v>
      </c>
      <c r="AD23" s="89"/>
      <c r="AE23" s="89"/>
      <c r="AF23" s="92">
        <v>10</v>
      </c>
      <c r="AG23" s="89"/>
      <c r="AH23" s="89"/>
      <c r="AI23" s="89"/>
      <c r="AJ23" s="89"/>
      <c r="AK23" s="89">
        <f t="shared" si="20"/>
        <v>3455.4492938410003</v>
      </c>
      <c r="AL23" s="94"/>
      <c r="AM23" s="94"/>
      <c r="AN23" s="94"/>
      <c r="AO23" s="94"/>
      <c r="AP23" s="94"/>
      <c r="AQ23" s="94"/>
      <c r="AR23" s="94"/>
      <c r="AS23" s="94"/>
      <c r="AT23" s="95">
        <v>18</v>
      </c>
      <c r="AU23" s="95">
        <v>18</v>
      </c>
      <c r="AV23" s="96">
        <v>649</v>
      </c>
      <c r="AW23" s="96"/>
      <c r="AX23" s="97">
        <v>144.87133333333327</v>
      </c>
      <c r="AY23" s="97"/>
      <c r="AZ23" s="97">
        <v>21.47</v>
      </c>
      <c r="BA23" s="97">
        <v>0.5</v>
      </c>
      <c r="BB23" s="97">
        <v>3</v>
      </c>
      <c r="BC23" s="97"/>
      <c r="BD23" s="97">
        <v>0</v>
      </c>
      <c r="BE23" s="97"/>
      <c r="BF23" s="97"/>
      <c r="BG23" s="98" t="str">
        <f t="shared" si="0"/>
        <v>0</v>
      </c>
      <c r="BH23" s="98" t="str">
        <f t="shared" si="0"/>
        <v>0</v>
      </c>
      <c r="BI23" s="97"/>
      <c r="BJ23" s="97"/>
      <c r="BK23" s="97"/>
      <c r="BL23" s="97"/>
      <c r="BM23" s="97"/>
      <c r="BN23" s="97"/>
      <c r="BO23" s="97"/>
      <c r="BP23" s="97"/>
      <c r="BQ23" s="19">
        <f t="shared" si="6"/>
        <v>1.4932913621500001</v>
      </c>
      <c r="BR23" s="97">
        <v>3</v>
      </c>
      <c r="BS23" s="97"/>
      <c r="BT23" s="99">
        <f t="shared" si="7"/>
        <v>823.33462469548328</v>
      </c>
      <c r="BU23" s="100">
        <f t="shared" si="8"/>
        <v>2632.1146691455169</v>
      </c>
      <c r="BV23" s="39">
        <f t="shared" si="9"/>
        <v>2505.8205563280003</v>
      </c>
      <c r="BW23" s="89"/>
      <c r="BX23" s="89"/>
      <c r="BY23" s="102" t="str">
        <f t="shared" si="10"/>
        <v>0</v>
      </c>
      <c r="BZ23" s="101">
        <f t="shared" si="11"/>
        <v>0</v>
      </c>
      <c r="CA23" s="101"/>
      <c r="CB23" s="101">
        <f t="shared" si="1"/>
        <v>0</v>
      </c>
      <c r="CC23" s="101"/>
      <c r="CD23" s="101"/>
      <c r="CE23" s="101">
        <f t="shared" si="2"/>
        <v>2505.8205563280003</v>
      </c>
      <c r="CF23" s="101">
        <f t="shared" si="12"/>
        <v>1252.9102781640001</v>
      </c>
      <c r="CG23" s="101"/>
      <c r="CH23" s="34" t="s">
        <v>175</v>
      </c>
      <c r="CI23" s="101">
        <f t="shared" si="3"/>
        <v>5137.9352254735168</v>
      </c>
      <c r="CJ23" s="100"/>
      <c r="CK23" s="133">
        <f t="shared" si="13"/>
        <v>0</v>
      </c>
      <c r="CL23" s="133">
        <f t="shared" si="14"/>
        <v>0</v>
      </c>
      <c r="CM23" s="103"/>
      <c r="CN23" s="103"/>
      <c r="CO23" s="103">
        <f t="shared" si="21"/>
        <v>5137.9352254735168</v>
      </c>
      <c r="CP23" s="104"/>
      <c r="CS23" s="59">
        <f t="shared" si="22"/>
        <v>5495.8108501690003</v>
      </c>
      <c r="CT23" s="105">
        <f t="shared" si="23"/>
        <v>2106.7232913621501</v>
      </c>
      <c r="CU23" s="105">
        <f t="shared" si="15"/>
        <v>3389.0875588068502</v>
      </c>
      <c r="CV23" s="105">
        <f t="shared" si="16"/>
        <v>3380</v>
      </c>
      <c r="CW23" s="136">
        <f t="shared" si="17"/>
        <v>119.25</v>
      </c>
      <c r="CY23" s="107">
        <f t="shared" si="18"/>
        <v>5018.6852254735168</v>
      </c>
      <c r="DA23" s="182">
        <f t="shared" si="19"/>
        <v>5805.630850169</v>
      </c>
    </row>
    <row r="24" spans="2:105" s="11" customFormat="1" ht="23.25" x14ac:dyDescent="0.35">
      <c r="B24" s="11">
        <v>1759.8076000000001</v>
      </c>
      <c r="C24" s="11">
        <v>22</v>
      </c>
      <c r="D24" s="86" t="s">
        <v>101</v>
      </c>
      <c r="E24" s="87">
        <v>650.36</v>
      </c>
      <c r="F24" s="88"/>
      <c r="G24" s="89"/>
      <c r="H24" s="89"/>
      <c r="I24" s="89"/>
      <c r="J24" s="89"/>
      <c r="K24" s="129">
        <f>'مارس 2022'!K24*107%</f>
        <v>2014.8037212400004</v>
      </c>
      <c r="L24" s="89"/>
      <c r="M24" s="91"/>
      <c r="N24" s="89"/>
      <c r="O24" s="89"/>
      <c r="P24" s="92">
        <f t="shared" si="4"/>
        <v>302.22055818600006</v>
      </c>
      <c r="Q24" s="130">
        <f>'مارس 2022'!Q24*110%</f>
        <v>155.63900000000001</v>
      </c>
      <c r="R24" s="89"/>
      <c r="S24" s="93"/>
      <c r="T24" s="93"/>
      <c r="U24" s="93">
        <v>75.91</v>
      </c>
      <c r="V24" s="93">
        <v>84.75</v>
      </c>
      <c r="W24" s="89">
        <v>101.7</v>
      </c>
      <c r="X24" s="89">
        <v>46.11</v>
      </c>
      <c r="Y24" s="89">
        <v>82.234000000000009</v>
      </c>
      <c r="Z24" s="92">
        <f t="shared" si="5"/>
        <v>105.58845600000001</v>
      </c>
      <c r="AA24" s="22">
        <f>'مارس 2022'!K24*8%</f>
        <v>150.63953056000003</v>
      </c>
      <c r="AB24" s="89">
        <v>190</v>
      </c>
      <c r="AC24" s="93">
        <v>10</v>
      </c>
      <c r="AD24" s="89"/>
      <c r="AE24" s="89"/>
      <c r="AF24" s="92">
        <v>10</v>
      </c>
      <c r="AG24" s="89"/>
      <c r="AH24" s="89"/>
      <c r="AI24" s="89"/>
      <c r="AJ24" s="89"/>
      <c r="AK24" s="89">
        <f t="shared" si="20"/>
        <v>3329.595265986</v>
      </c>
      <c r="AL24" s="94"/>
      <c r="AM24" s="94"/>
      <c r="AN24" s="94"/>
      <c r="AO24" s="94"/>
      <c r="AP24" s="94"/>
      <c r="AQ24" s="94"/>
      <c r="AR24" s="94"/>
      <c r="AS24" s="94"/>
      <c r="AT24" s="95">
        <v>18</v>
      </c>
      <c r="AU24" s="95">
        <v>15</v>
      </c>
      <c r="AV24" s="96">
        <v>627</v>
      </c>
      <c r="AW24" s="96"/>
      <c r="AX24" s="97">
        <v>139.80599999999993</v>
      </c>
      <c r="AY24" s="97"/>
      <c r="AZ24" s="97">
        <v>51.32</v>
      </c>
      <c r="BA24" s="97">
        <v>0.5</v>
      </c>
      <c r="BB24" s="97">
        <v>3</v>
      </c>
      <c r="BC24" s="97"/>
      <c r="BD24" s="97">
        <v>0</v>
      </c>
      <c r="BE24" s="97"/>
      <c r="BF24" s="97"/>
      <c r="BG24" s="98" t="str">
        <f t="shared" si="0"/>
        <v>0</v>
      </c>
      <c r="BH24" s="98">
        <f t="shared" si="0"/>
        <v>25.939833333333333</v>
      </c>
      <c r="BI24" s="97"/>
      <c r="BJ24" s="97"/>
      <c r="BK24" s="97"/>
      <c r="BL24" s="97"/>
      <c r="BM24" s="97"/>
      <c r="BN24" s="97"/>
      <c r="BO24" s="97"/>
      <c r="BP24" s="97"/>
      <c r="BQ24" s="19">
        <f t="shared" si="6"/>
        <v>1.4358678539</v>
      </c>
      <c r="BR24" s="97">
        <v>3</v>
      </c>
      <c r="BS24" s="97"/>
      <c r="BT24" s="99">
        <f t="shared" si="7"/>
        <v>852.00170118723338</v>
      </c>
      <c r="BU24" s="100">
        <f t="shared" si="8"/>
        <v>2477.5935647987667</v>
      </c>
      <c r="BV24" s="39">
        <f t="shared" si="9"/>
        <v>2417.7644654880005</v>
      </c>
      <c r="BW24" s="89"/>
      <c r="BX24" s="89"/>
      <c r="BY24" s="102" t="str">
        <f t="shared" si="10"/>
        <v>0</v>
      </c>
      <c r="BZ24" s="101">
        <f t="shared" si="11"/>
        <v>0</v>
      </c>
      <c r="CA24" s="101"/>
      <c r="CB24" s="101">
        <f t="shared" si="1"/>
        <v>0</v>
      </c>
      <c r="CC24" s="101"/>
      <c r="CD24" s="101"/>
      <c r="CE24" s="101">
        <f t="shared" si="2"/>
        <v>2417.7644654880005</v>
      </c>
      <c r="CF24" s="101">
        <f t="shared" si="12"/>
        <v>1208.8822327440002</v>
      </c>
      <c r="CG24" s="101"/>
      <c r="CH24" s="34" t="s">
        <v>175</v>
      </c>
      <c r="CI24" s="101">
        <f t="shared" si="3"/>
        <v>4895.3580302867667</v>
      </c>
      <c r="CJ24" s="100"/>
      <c r="CK24" s="133">
        <f t="shared" si="13"/>
        <v>0</v>
      </c>
      <c r="CL24" s="133">
        <f t="shared" si="14"/>
        <v>0</v>
      </c>
      <c r="CM24" s="103"/>
      <c r="CN24" s="103"/>
      <c r="CO24" s="103">
        <f t="shared" si="21"/>
        <v>4895.3580302867667</v>
      </c>
      <c r="CP24" s="104"/>
      <c r="CS24" s="59">
        <f t="shared" si="22"/>
        <v>5309.3607314740002</v>
      </c>
      <c r="CT24" s="105">
        <f t="shared" si="23"/>
        <v>2083.1158678539</v>
      </c>
      <c r="CU24" s="105">
        <f t="shared" si="15"/>
        <v>3226.2448636201002</v>
      </c>
      <c r="CV24" s="105">
        <f t="shared" si="16"/>
        <v>3220</v>
      </c>
      <c r="CW24" s="136">
        <f t="shared" si="17"/>
        <v>103.25</v>
      </c>
      <c r="CY24" s="107">
        <f t="shared" si="18"/>
        <v>4792.1080302867667</v>
      </c>
      <c r="DA24" s="182">
        <f t="shared" si="19"/>
        <v>5591.7207314740008</v>
      </c>
    </row>
    <row r="25" spans="2:105" ht="23.25" x14ac:dyDescent="0.35">
      <c r="B25">
        <v>1579.5233000000001</v>
      </c>
      <c r="C25">
        <v>24</v>
      </c>
      <c r="D25" s="33" t="s">
        <v>102</v>
      </c>
      <c r="E25" s="28">
        <v>607.16</v>
      </c>
      <c r="F25" s="29"/>
      <c r="G25" s="27"/>
      <c r="H25" s="27"/>
      <c r="I25" s="27"/>
      <c r="J25" s="27"/>
      <c r="K25" s="129">
        <f>'مارس 2022'!K25*107%</f>
        <v>1808.3962261700003</v>
      </c>
      <c r="L25" s="27"/>
      <c r="M25" s="31"/>
      <c r="N25" s="27"/>
      <c r="O25" s="27"/>
      <c r="P25" s="22">
        <f t="shared" si="4"/>
        <v>271.25943392550005</v>
      </c>
      <c r="Q25" s="130">
        <f>'مارس 2022'!Q25*110%</f>
        <v>155.63900000000001</v>
      </c>
      <c r="R25" s="27"/>
      <c r="S25" s="30"/>
      <c r="T25" s="30"/>
      <c r="U25" s="30">
        <v>73.3</v>
      </c>
      <c r="V25" s="30">
        <v>81.83</v>
      </c>
      <c r="W25" s="27">
        <v>97.7</v>
      </c>
      <c r="X25" s="27">
        <v>41.38</v>
      </c>
      <c r="Y25" s="27">
        <v>73.8095</v>
      </c>
      <c r="Z25" s="22">
        <f t="shared" si="5"/>
        <v>94.771398000000005</v>
      </c>
      <c r="AA25" s="22">
        <f>'مارس 2022'!K25*8%</f>
        <v>135.20719448000003</v>
      </c>
      <c r="AB25" s="27">
        <v>200</v>
      </c>
      <c r="AC25" s="30">
        <v>10</v>
      </c>
      <c r="AD25" s="27"/>
      <c r="AE25" s="27"/>
      <c r="AF25" s="22">
        <v>10</v>
      </c>
      <c r="AG25" s="27"/>
      <c r="AH25" s="27"/>
      <c r="AI25" s="27"/>
      <c r="AJ25" s="27"/>
      <c r="AK25" s="27">
        <f t="shared" si="20"/>
        <v>3053.2927525755003</v>
      </c>
      <c r="AL25" s="16"/>
      <c r="AM25" s="16"/>
      <c r="AN25" s="16"/>
      <c r="AO25" s="16"/>
      <c r="AP25" s="16"/>
      <c r="AQ25" s="16"/>
      <c r="AR25" s="16"/>
      <c r="AS25" s="16"/>
      <c r="AT25" s="15">
        <v>22</v>
      </c>
      <c r="AU25" s="15">
        <v>17</v>
      </c>
      <c r="AV25" s="20">
        <v>561</v>
      </c>
      <c r="AW25" s="20"/>
      <c r="AX25" s="21">
        <v>97.333333333333329</v>
      </c>
      <c r="AY25" s="21"/>
      <c r="AZ25" s="21">
        <v>2.73</v>
      </c>
      <c r="BA25" s="21">
        <v>0.5</v>
      </c>
      <c r="BB25" s="21">
        <v>3</v>
      </c>
      <c r="BC25" s="21"/>
      <c r="BD25" s="21">
        <v>0</v>
      </c>
      <c r="BE25" s="21"/>
      <c r="BF25" s="21"/>
      <c r="BG25" s="18" t="str">
        <f t="shared" si="0"/>
        <v>0</v>
      </c>
      <c r="BH25" s="18">
        <f t="shared" si="0"/>
        <v>8.6466111111111115</v>
      </c>
      <c r="BI25" s="21"/>
      <c r="BJ25" s="21"/>
      <c r="BK25" s="21"/>
      <c r="BL25" s="21"/>
      <c r="BM25" s="21"/>
      <c r="BN25" s="21"/>
      <c r="BO25" s="21"/>
      <c r="BP25" s="21"/>
      <c r="BQ25" s="19">
        <f t="shared" si="6"/>
        <v>1.313197159325</v>
      </c>
      <c r="BR25" s="21">
        <v>3</v>
      </c>
      <c r="BS25" s="21"/>
      <c r="BT25" s="19">
        <f t="shared" si="7"/>
        <v>677.52314160376955</v>
      </c>
      <c r="BU25" s="35">
        <f t="shared" si="8"/>
        <v>2375.7696109717308</v>
      </c>
      <c r="BV25" s="39">
        <f t="shared" si="9"/>
        <v>2170.0754714040004</v>
      </c>
      <c r="BW25" s="38"/>
      <c r="BX25" s="38"/>
      <c r="BY25" s="37" t="str">
        <f t="shared" si="10"/>
        <v>0</v>
      </c>
      <c r="BZ25" s="39">
        <f t="shared" si="11"/>
        <v>0</v>
      </c>
      <c r="CA25" s="39"/>
      <c r="CB25" s="39">
        <f t="shared" si="1"/>
        <v>0</v>
      </c>
      <c r="CC25" s="39"/>
      <c r="CD25" s="39"/>
      <c r="CE25" s="34">
        <f t="shared" si="2"/>
        <v>2170.0754714040004</v>
      </c>
      <c r="CF25" s="34">
        <f t="shared" si="12"/>
        <v>1085.0377357020002</v>
      </c>
      <c r="CG25" s="34"/>
      <c r="CH25" s="34" t="s">
        <v>175</v>
      </c>
      <c r="CI25" s="34">
        <f t="shared" si="3"/>
        <v>4545.8450823757312</v>
      </c>
      <c r="CJ25" s="43"/>
      <c r="CK25" s="133">
        <f t="shared" si="13"/>
        <v>0</v>
      </c>
      <c r="CL25" s="133">
        <f t="shared" si="14"/>
        <v>0</v>
      </c>
      <c r="CM25" s="44"/>
      <c r="CN25" s="44"/>
      <c r="CO25" s="40">
        <f t="shared" si="21"/>
        <v>4545.8450823757312</v>
      </c>
      <c r="CP25" s="1"/>
      <c r="CS25" s="59">
        <f t="shared" si="22"/>
        <v>4794.8992239795007</v>
      </c>
      <c r="CT25" s="59">
        <f t="shared" si="23"/>
        <v>1925.2031971593249</v>
      </c>
      <c r="CU25" s="59">
        <f t="shared" si="15"/>
        <v>2869.6960268201756</v>
      </c>
      <c r="CV25" s="59">
        <f t="shared" si="16"/>
        <v>2860</v>
      </c>
      <c r="CW25" s="136">
        <f t="shared" si="17"/>
        <v>67.25</v>
      </c>
      <c r="CY25" s="63">
        <f t="shared" si="18"/>
        <v>4478.5950823757312</v>
      </c>
      <c r="DA25" s="182">
        <f t="shared" si="19"/>
        <v>5067.7292239795006</v>
      </c>
    </row>
    <row r="26" spans="2:105" s="11" customFormat="1" ht="23.25" x14ac:dyDescent="0.35">
      <c r="B26" s="11">
        <v>1524.3326999999999</v>
      </c>
      <c r="C26" s="11">
        <v>25</v>
      </c>
      <c r="D26" s="86" t="s">
        <v>103</v>
      </c>
      <c r="E26" s="87">
        <v>587.47</v>
      </c>
      <c r="F26" s="88"/>
      <c r="G26" s="89"/>
      <c r="H26" s="89"/>
      <c r="I26" s="89"/>
      <c r="J26" s="89"/>
      <c r="K26" s="129">
        <f>'مارس 2022'!K26*107%</f>
        <v>1745.20850823</v>
      </c>
      <c r="L26" s="89"/>
      <c r="M26" s="91"/>
      <c r="N26" s="89"/>
      <c r="O26" s="89"/>
      <c r="P26" s="92">
        <f t="shared" si="4"/>
        <v>261.78127623450001</v>
      </c>
      <c r="Q26" s="130">
        <f>'مارس 2022'!Q26*110%</f>
        <v>155.63900000000001</v>
      </c>
      <c r="R26" s="89"/>
      <c r="S26" s="93"/>
      <c r="T26" s="93"/>
      <c r="U26" s="93">
        <v>70.760000000000005</v>
      </c>
      <c r="V26" s="93">
        <v>78.989999999999995</v>
      </c>
      <c r="W26" s="89">
        <v>94.28</v>
      </c>
      <c r="X26" s="89">
        <v>39.94</v>
      </c>
      <c r="Y26" s="89">
        <v>71.230499999999992</v>
      </c>
      <c r="Z26" s="92">
        <f t="shared" si="5"/>
        <v>91.45996199999999</v>
      </c>
      <c r="AA26" s="22">
        <f>'مارس 2022'!K26*8%</f>
        <v>130.48287912000001</v>
      </c>
      <c r="AB26" s="89">
        <v>200</v>
      </c>
      <c r="AC26" s="93">
        <v>10</v>
      </c>
      <c r="AD26" s="89"/>
      <c r="AE26" s="89"/>
      <c r="AF26" s="92">
        <v>10</v>
      </c>
      <c r="AG26" s="89"/>
      <c r="AH26" s="89"/>
      <c r="AI26" s="89"/>
      <c r="AJ26" s="89"/>
      <c r="AK26" s="89">
        <f t="shared" si="20"/>
        <v>2959.7721255844999</v>
      </c>
      <c r="AL26" s="94"/>
      <c r="AM26" s="94"/>
      <c r="AN26" s="94"/>
      <c r="AO26" s="94"/>
      <c r="AP26" s="94"/>
      <c r="AQ26" s="94"/>
      <c r="AR26" s="94"/>
      <c r="AS26" s="94"/>
      <c r="AT26" s="95">
        <v>2</v>
      </c>
      <c r="AU26" s="95">
        <v>2</v>
      </c>
      <c r="AV26" s="96">
        <v>550</v>
      </c>
      <c r="AW26" s="96"/>
      <c r="AX26" s="97">
        <v>78.5</v>
      </c>
      <c r="AY26" s="97"/>
      <c r="AZ26" s="97"/>
      <c r="BA26" s="97">
        <v>0.5</v>
      </c>
      <c r="BB26" s="97">
        <v>3</v>
      </c>
      <c r="BC26" s="97"/>
      <c r="BD26" s="97">
        <v>0</v>
      </c>
      <c r="BE26" s="97"/>
      <c r="BF26" s="97"/>
      <c r="BG26" s="98">
        <f t="shared" si="0"/>
        <v>232.69446776400002</v>
      </c>
      <c r="BH26" s="98">
        <f t="shared" si="0"/>
        <v>138.34577777777778</v>
      </c>
      <c r="BI26" s="97"/>
      <c r="BJ26" s="97"/>
      <c r="BK26" s="97"/>
      <c r="BL26" s="97"/>
      <c r="BM26" s="97"/>
      <c r="BN26" s="97"/>
      <c r="BO26" s="97"/>
      <c r="BP26" s="97"/>
      <c r="BQ26" s="19">
        <f t="shared" si="6"/>
        <v>1.2711759246750001</v>
      </c>
      <c r="BR26" s="97">
        <v>3</v>
      </c>
      <c r="BS26" s="97"/>
      <c r="BT26" s="99">
        <f t="shared" si="7"/>
        <v>1007.3114214664529</v>
      </c>
      <c r="BU26" s="100">
        <f t="shared" si="8"/>
        <v>1952.460704118047</v>
      </c>
      <c r="BV26" s="39">
        <f t="shared" si="9"/>
        <v>2094.2502098760001</v>
      </c>
      <c r="BW26" s="89"/>
      <c r="BX26" s="89"/>
      <c r="BY26" s="102" t="str">
        <f t="shared" si="10"/>
        <v>0</v>
      </c>
      <c r="BZ26" s="101">
        <f t="shared" si="11"/>
        <v>0</v>
      </c>
      <c r="CA26" s="101"/>
      <c r="CB26" s="101">
        <f t="shared" si="1"/>
        <v>0</v>
      </c>
      <c r="CC26" s="101"/>
      <c r="CD26" s="101"/>
      <c r="CE26" s="101">
        <f t="shared" si="2"/>
        <v>2094.2502098760001</v>
      </c>
      <c r="CF26" s="101">
        <f t="shared" si="12"/>
        <v>1047.125104938</v>
      </c>
      <c r="CG26" s="101"/>
      <c r="CH26" s="34" t="s">
        <v>175</v>
      </c>
      <c r="CI26" s="101">
        <f t="shared" si="3"/>
        <v>4046.7109139940471</v>
      </c>
      <c r="CJ26" s="100"/>
      <c r="CK26" s="133">
        <f t="shared" si="13"/>
        <v>0</v>
      </c>
      <c r="CL26" s="133">
        <f t="shared" si="14"/>
        <v>0</v>
      </c>
      <c r="CM26" s="103"/>
      <c r="CN26" s="103"/>
      <c r="CO26" s="103">
        <f t="shared" si="21"/>
        <v>4046.7109139940471</v>
      </c>
      <c r="CP26" s="104"/>
      <c r="CS26" s="59">
        <f t="shared" si="22"/>
        <v>4634.3533354605006</v>
      </c>
      <c r="CT26" s="105">
        <f t="shared" si="23"/>
        <v>2124.4356436886751</v>
      </c>
      <c r="CU26" s="105">
        <f t="shared" si="15"/>
        <v>2509.9176917718255</v>
      </c>
      <c r="CV26" s="105">
        <f t="shared" si="16"/>
        <v>2500</v>
      </c>
      <c r="CW26" s="136">
        <f t="shared" si="17"/>
        <v>31.25</v>
      </c>
      <c r="CY26" s="107">
        <f t="shared" si="18"/>
        <v>4015.4609139940471</v>
      </c>
      <c r="DA26" s="182">
        <f t="shared" si="19"/>
        <v>4898.3833354604994</v>
      </c>
    </row>
    <row r="27" spans="2:105" s="11" customFormat="1" ht="23.25" x14ac:dyDescent="0.35">
      <c r="B27" s="11">
        <v>1599.0080000000003</v>
      </c>
      <c r="C27" s="11">
        <v>26</v>
      </c>
      <c r="D27" s="86" t="s">
        <v>104</v>
      </c>
      <c r="E27" s="87">
        <v>615.34</v>
      </c>
      <c r="F27" s="88"/>
      <c r="G27" s="89"/>
      <c r="H27" s="89"/>
      <c r="I27" s="89"/>
      <c r="J27" s="89"/>
      <c r="K27" s="129">
        <f>'مارس 2022'!K27*107%</f>
        <v>1830.7042592000005</v>
      </c>
      <c r="L27" s="89"/>
      <c r="M27" s="91"/>
      <c r="N27" s="89"/>
      <c r="O27" s="89"/>
      <c r="P27" s="92">
        <f t="shared" si="4"/>
        <v>274.60563888000007</v>
      </c>
      <c r="Q27" s="130">
        <f>'مارس 2022'!Q27*110%</f>
        <v>155.63900000000001</v>
      </c>
      <c r="R27" s="89"/>
      <c r="S27" s="93"/>
      <c r="T27" s="93"/>
      <c r="U27" s="93">
        <v>70.760000000000005</v>
      </c>
      <c r="V27" s="93">
        <v>78.989999999999995</v>
      </c>
      <c r="W27" s="89">
        <v>98.94</v>
      </c>
      <c r="X27" s="89">
        <v>41.89</v>
      </c>
      <c r="Y27" s="89">
        <v>74.720000000000013</v>
      </c>
      <c r="Z27" s="92">
        <f t="shared" si="5"/>
        <v>95.940480000000008</v>
      </c>
      <c r="AA27" s="22">
        <f>'مارس 2022'!K27*8%</f>
        <v>136.87508480000002</v>
      </c>
      <c r="AB27" s="89">
        <v>190</v>
      </c>
      <c r="AC27" s="93">
        <v>10</v>
      </c>
      <c r="AD27" s="89"/>
      <c r="AE27" s="89"/>
      <c r="AF27" s="92">
        <v>10</v>
      </c>
      <c r="AG27" s="89"/>
      <c r="AH27" s="89"/>
      <c r="AI27" s="89"/>
      <c r="AJ27" s="89"/>
      <c r="AK27" s="89">
        <f t="shared" si="20"/>
        <v>3069.0644628800005</v>
      </c>
      <c r="AL27" s="94"/>
      <c r="AM27" s="94"/>
      <c r="AN27" s="94"/>
      <c r="AO27" s="94"/>
      <c r="AP27" s="94"/>
      <c r="AQ27" s="94"/>
      <c r="AR27" s="94"/>
      <c r="AS27" s="94"/>
      <c r="AT27" s="95">
        <v>18</v>
      </c>
      <c r="AU27" s="95">
        <v>18</v>
      </c>
      <c r="AV27" s="96">
        <v>572</v>
      </c>
      <c r="AW27" s="96"/>
      <c r="AX27" s="97">
        <v>107.16666666666667</v>
      </c>
      <c r="AY27" s="97"/>
      <c r="AZ27" s="97"/>
      <c r="BA27" s="97">
        <v>0.5</v>
      </c>
      <c r="BB27" s="97">
        <v>3</v>
      </c>
      <c r="BC27" s="97"/>
      <c r="BD27" s="97">
        <v>0</v>
      </c>
      <c r="BE27" s="97"/>
      <c r="BF27" s="97"/>
      <c r="BG27" s="98" t="str">
        <f t="shared" si="0"/>
        <v>0</v>
      </c>
      <c r="BH27" s="98" t="str">
        <f t="shared" si="0"/>
        <v>0</v>
      </c>
      <c r="BI27" s="97"/>
      <c r="BJ27" s="97"/>
      <c r="BK27" s="97"/>
      <c r="BL27" s="97"/>
      <c r="BM27" s="97"/>
      <c r="BN27" s="97"/>
      <c r="BO27" s="97"/>
      <c r="BP27" s="97"/>
      <c r="BQ27" s="19">
        <f t="shared" si="6"/>
        <v>1.3194099120000002</v>
      </c>
      <c r="BR27" s="97"/>
      <c r="BS27" s="97"/>
      <c r="BT27" s="99">
        <f t="shared" si="7"/>
        <v>683.9860765786666</v>
      </c>
      <c r="BU27" s="100">
        <f t="shared" si="8"/>
        <v>2385.0783863013339</v>
      </c>
      <c r="BV27" s="39">
        <f t="shared" si="9"/>
        <v>2196.8451110400006</v>
      </c>
      <c r="BW27" s="89"/>
      <c r="BX27" s="89"/>
      <c r="BY27" s="102" t="str">
        <f t="shared" si="10"/>
        <v>0</v>
      </c>
      <c r="BZ27" s="101">
        <f t="shared" si="11"/>
        <v>0</v>
      </c>
      <c r="CA27" s="101"/>
      <c r="CB27" s="101">
        <f t="shared" si="1"/>
        <v>0</v>
      </c>
      <c r="CC27" s="101"/>
      <c r="CD27" s="101"/>
      <c r="CE27" s="101">
        <f t="shared" si="2"/>
        <v>2196.8451110400006</v>
      </c>
      <c r="CF27" s="101">
        <f t="shared" si="12"/>
        <v>1098.4225555200003</v>
      </c>
      <c r="CG27" s="101"/>
      <c r="CH27" s="34" t="s">
        <v>175</v>
      </c>
      <c r="CI27" s="101">
        <f t="shared" si="3"/>
        <v>4581.923497341335</v>
      </c>
      <c r="CJ27" s="100"/>
      <c r="CK27" s="133">
        <f t="shared" si="13"/>
        <v>0</v>
      </c>
      <c r="CL27" s="133">
        <f t="shared" si="14"/>
        <v>0</v>
      </c>
      <c r="CM27" s="103"/>
      <c r="CN27" s="103"/>
      <c r="CO27" s="103">
        <f t="shared" si="21"/>
        <v>4581.923497341335</v>
      </c>
      <c r="CP27" s="104"/>
      <c r="CS27" s="59">
        <f t="shared" si="22"/>
        <v>4841.5805739200005</v>
      </c>
      <c r="CT27" s="105">
        <f t="shared" si="23"/>
        <v>1938.6594099120002</v>
      </c>
      <c r="CU27" s="105">
        <f t="shared" si="15"/>
        <v>2902.9211640080002</v>
      </c>
      <c r="CV27" s="105">
        <f t="shared" si="16"/>
        <v>2900</v>
      </c>
      <c r="CW27" s="136">
        <f t="shared" si="17"/>
        <v>71.25</v>
      </c>
      <c r="CY27" s="107">
        <f t="shared" si="18"/>
        <v>4510.673497341335</v>
      </c>
      <c r="DA27" s="182">
        <f t="shared" si="19"/>
        <v>5110.270573920001</v>
      </c>
    </row>
    <row r="28" spans="2:105" ht="23.25" x14ac:dyDescent="0.35">
      <c r="B28">
        <v>1210.384</v>
      </c>
      <c r="C28">
        <v>27</v>
      </c>
      <c r="D28" s="33" t="s">
        <v>80</v>
      </c>
      <c r="E28" s="28">
        <v>477.64</v>
      </c>
      <c r="F28" s="29"/>
      <c r="G28" s="27"/>
      <c r="H28" s="27"/>
      <c r="I28" s="27"/>
      <c r="J28" s="27"/>
      <c r="K28" s="129">
        <f>'مارس 2022'!K28*107%</f>
        <v>1385.7686416000004</v>
      </c>
      <c r="L28" s="27"/>
      <c r="M28" s="31"/>
      <c r="N28" s="27"/>
      <c r="O28" s="27"/>
      <c r="P28" s="22">
        <f t="shared" si="4"/>
        <v>207.86529624000005</v>
      </c>
      <c r="Q28" s="130">
        <f>'مارس 2022'!Q28*110%</f>
        <v>155.63900000000001</v>
      </c>
      <c r="R28" s="27"/>
      <c r="S28" s="30"/>
      <c r="T28" s="30"/>
      <c r="U28" s="30">
        <v>52.68</v>
      </c>
      <c r="V28" s="30">
        <v>58.73</v>
      </c>
      <c r="W28" s="27">
        <v>75.069999999999993</v>
      </c>
      <c r="X28" s="27">
        <v>31.71</v>
      </c>
      <c r="Y28" s="27">
        <v>56.56</v>
      </c>
      <c r="Z28" s="22">
        <f t="shared" si="5"/>
        <v>72.623040000000003</v>
      </c>
      <c r="AA28" s="22">
        <f>'مارس 2022'!K28*8%</f>
        <v>103.60887040000001</v>
      </c>
      <c r="AB28" s="27">
        <v>200</v>
      </c>
      <c r="AC28" s="30">
        <v>10</v>
      </c>
      <c r="AD28" s="27"/>
      <c r="AE28" s="27"/>
      <c r="AF28" s="22">
        <v>10</v>
      </c>
      <c r="AG28" s="27"/>
      <c r="AH28" s="27"/>
      <c r="AI28" s="27"/>
      <c r="AJ28" s="27"/>
      <c r="AK28" s="27">
        <f t="shared" si="20"/>
        <v>2420.2548482400002</v>
      </c>
      <c r="AL28" s="16"/>
      <c r="AM28" s="16"/>
      <c r="AN28" s="16"/>
      <c r="AO28" s="16"/>
      <c r="AP28" s="16"/>
      <c r="AQ28" s="16"/>
      <c r="AR28" s="16"/>
      <c r="AS28" s="16"/>
      <c r="AT28" s="15">
        <v>23</v>
      </c>
      <c r="AU28" s="15">
        <v>18</v>
      </c>
      <c r="AV28" s="20">
        <v>440</v>
      </c>
      <c r="AW28" s="20"/>
      <c r="AX28" s="21">
        <v>32.958333333333336</v>
      </c>
      <c r="AY28" s="21"/>
      <c r="AZ28" s="21"/>
      <c r="BA28" s="21">
        <v>0.5</v>
      </c>
      <c r="BB28" s="21">
        <v>3</v>
      </c>
      <c r="BC28" s="21"/>
      <c r="BD28" s="21">
        <v>0</v>
      </c>
      <c r="BE28" s="21"/>
      <c r="BF28" s="21"/>
      <c r="BG28" s="18" t="str">
        <f t="shared" si="0"/>
        <v>0</v>
      </c>
      <c r="BH28" s="18" t="str">
        <f t="shared" si="0"/>
        <v>0</v>
      </c>
      <c r="BI28" s="21"/>
      <c r="BJ28" s="21"/>
      <c r="BK28" s="21"/>
      <c r="BL28" s="21"/>
      <c r="BM28" s="21"/>
      <c r="BN28" s="21"/>
      <c r="BO28" s="21"/>
      <c r="BP28" s="21"/>
      <c r="BQ28" s="19">
        <f t="shared" si="6"/>
        <v>1.0283752760000002</v>
      </c>
      <c r="BR28" s="21">
        <v>3</v>
      </c>
      <c r="BS28" s="21"/>
      <c r="BT28" s="19">
        <f t="shared" si="7"/>
        <v>480.48670860933333</v>
      </c>
      <c r="BU28" s="35">
        <f t="shared" si="8"/>
        <v>1939.7681396306668</v>
      </c>
      <c r="BV28" s="39">
        <f t="shared" si="9"/>
        <v>1662.9223699200004</v>
      </c>
      <c r="BW28" s="38"/>
      <c r="BX28" s="38"/>
      <c r="BY28" s="37" t="str">
        <f t="shared" si="10"/>
        <v>0</v>
      </c>
      <c r="BZ28" s="39">
        <f t="shared" si="11"/>
        <v>0</v>
      </c>
      <c r="CA28" s="39"/>
      <c r="CB28" s="39">
        <f t="shared" si="1"/>
        <v>0</v>
      </c>
      <c r="CC28" s="39"/>
      <c r="CD28" s="39"/>
      <c r="CE28" s="34">
        <f t="shared" si="2"/>
        <v>1662.9223699200004</v>
      </c>
      <c r="CF28" s="34">
        <f t="shared" si="12"/>
        <v>831.4611849600002</v>
      </c>
      <c r="CG28" s="34"/>
      <c r="CH28" s="34" t="s">
        <v>175</v>
      </c>
      <c r="CI28" s="34">
        <f t="shared" si="3"/>
        <v>3602.6905095506672</v>
      </c>
      <c r="CJ28" s="43"/>
      <c r="CK28" s="133">
        <f t="shared" si="13"/>
        <v>0</v>
      </c>
      <c r="CL28" s="133">
        <f t="shared" si="14"/>
        <v>0</v>
      </c>
      <c r="CM28" s="44"/>
      <c r="CN28" s="44"/>
      <c r="CO28" s="40">
        <f t="shared" si="21"/>
        <v>3602.6905095506672</v>
      </c>
      <c r="CP28" s="1"/>
      <c r="CS28" s="59">
        <f t="shared" si="22"/>
        <v>3721.0582181600012</v>
      </c>
      <c r="CT28" s="59">
        <f t="shared" si="23"/>
        <v>1671.668375276</v>
      </c>
      <c r="CU28" s="59">
        <f t="shared" si="15"/>
        <v>2049.3898428840012</v>
      </c>
      <c r="CV28" s="59">
        <f t="shared" si="16"/>
        <v>2040</v>
      </c>
      <c r="CW28" s="136">
        <f t="shared" si="17"/>
        <v>19.75</v>
      </c>
      <c r="CY28" s="63">
        <f t="shared" si="18"/>
        <v>3582.9405095506672</v>
      </c>
      <c r="DA28" s="182">
        <f t="shared" si="19"/>
        <v>3927.5382181600007</v>
      </c>
    </row>
    <row r="29" spans="2:105" ht="23.25" x14ac:dyDescent="0.35">
      <c r="B29">
        <v>1156.7556</v>
      </c>
      <c r="C29">
        <v>28</v>
      </c>
      <c r="D29" s="33" t="s">
        <v>105</v>
      </c>
      <c r="E29" s="28">
        <v>467.95</v>
      </c>
      <c r="F29" s="29"/>
      <c r="G29" s="27"/>
      <c r="H29" s="27"/>
      <c r="I29" s="27"/>
      <c r="J29" s="27"/>
      <c r="K29" s="129">
        <f>'مارس 2022'!K29*107%</f>
        <v>1324.3694864399999</v>
      </c>
      <c r="L29" s="27"/>
      <c r="M29" s="31"/>
      <c r="N29" s="27"/>
      <c r="O29" s="27"/>
      <c r="P29" s="22">
        <f t="shared" si="4"/>
        <v>198.65542296599997</v>
      </c>
      <c r="Q29" s="130">
        <f>'مارس 2022'!Q29*110%</f>
        <v>155.63900000000001</v>
      </c>
      <c r="R29" s="27"/>
      <c r="S29" s="30"/>
      <c r="T29" s="30"/>
      <c r="U29" s="30">
        <v>50.38</v>
      </c>
      <c r="V29" s="30">
        <v>56.28</v>
      </c>
      <c r="W29" s="27">
        <v>71.790000000000006</v>
      </c>
      <c r="X29" s="27">
        <v>30.31</v>
      </c>
      <c r="Y29" s="27">
        <v>54.054000000000002</v>
      </c>
      <c r="Z29" s="22">
        <f t="shared" si="5"/>
        <v>69.405335999999991</v>
      </c>
      <c r="AA29" s="22">
        <f>'مارس 2022'!K29*8%</f>
        <v>99.018279359999994</v>
      </c>
      <c r="AB29" s="27">
        <v>200</v>
      </c>
      <c r="AC29" s="30">
        <v>6</v>
      </c>
      <c r="AD29" s="27"/>
      <c r="AE29" s="27"/>
      <c r="AF29" s="22">
        <v>10</v>
      </c>
      <c r="AG29" s="27"/>
      <c r="AH29" s="27"/>
      <c r="AI29" s="27"/>
      <c r="AJ29" s="27"/>
      <c r="AK29" s="27">
        <f t="shared" si="20"/>
        <v>2325.9015247660004</v>
      </c>
      <c r="AL29" s="16"/>
      <c r="AM29" s="16"/>
      <c r="AN29" s="16"/>
      <c r="AO29" s="16"/>
      <c r="AP29" s="16"/>
      <c r="AQ29" s="16"/>
      <c r="AR29" s="16"/>
      <c r="AS29" s="16"/>
      <c r="AT29" s="15">
        <v>23</v>
      </c>
      <c r="AU29" s="15">
        <v>18</v>
      </c>
      <c r="AV29" s="20">
        <v>407</v>
      </c>
      <c r="AW29" s="20"/>
      <c r="AX29" s="21">
        <v>21.416666666666668</v>
      </c>
      <c r="AY29" s="21"/>
      <c r="AZ29" s="21"/>
      <c r="BA29" s="21">
        <v>0.5</v>
      </c>
      <c r="BB29" s="21">
        <v>3</v>
      </c>
      <c r="BC29" s="21"/>
      <c r="BD29" s="21">
        <v>0</v>
      </c>
      <c r="BE29" s="21"/>
      <c r="BF29" s="21"/>
      <c r="BG29" s="18" t="str">
        <f t="shared" si="0"/>
        <v>0</v>
      </c>
      <c r="BH29" s="18" t="str">
        <f t="shared" si="0"/>
        <v>0</v>
      </c>
      <c r="BI29" s="21"/>
      <c r="BJ29" s="21"/>
      <c r="BK29" s="21"/>
      <c r="BL29" s="21"/>
      <c r="BM29" s="21"/>
      <c r="BN29" s="21"/>
      <c r="BO29" s="21"/>
      <c r="BP29" s="21"/>
      <c r="BQ29" s="19">
        <f t="shared" si="6"/>
        <v>0.98580355090000027</v>
      </c>
      <c r="BR29" s="21">
        <v>3</v>
      </c>
      <c r="BS29" s="21"/>
      <c r="BT29" s="19">
        <f t="shared" si="7"/>
        <v>435.9024702175667</v>
      </c>
      <c r="BU29" s="35">
        <f t="shared" si="8"/>
        <v>1889.9990545484338</v>
      </c>
      <c r="BV29" s="39">
        <f t="shared" si="9"/>
        <v>1589.2433837279998</v>
      </c>
      <c r="BW29" s="38"/>
      <c r="BX29" s="38"/>
      <c r="BY29" s="37" t="str">
        <f t="shared" si="10"/>
        <v>0</v>
      </c>
      <c r="BZ29" s="39">
        <f t="shared" si="11"/>
        <v>0</v>
      </c>
      <c r="CA29" s="39"/>
      <c r="CB29" s="39">
        <f>BV29*CA29</f>
        <v>0</v>
      </c>
      <c r="CC29" s="39"/>
      <c r="CD29" s="39"/>
      <c r="CE29" s="34">
        <f>BV29-BW29-BZ29-CB29-CC29-CD29</f>
        <v>1589.2433837279998</v>
      </c>
      <c r="CF29" s="34">
        <f t="shared" si="12"/>
        <v>794.6216918639999</v>
      </c>
      <c r="CG29" s="34"/>
      <c r="CH29" s="34" t="s">
        <v>175</v>
      </c>
      <c r="CI29" s="34">
        <f t="shared" si="3"/>
        <v>3479.2424382764339</v>
      </c>
      <c r="CJ29" s="43"/>
      <c r="CK29" s="133">
        <f t="shared" si="13"/>
        <v>0</v>
      </c>
      <c r="CL29" s="133">
        <f t="shared" si="14"/>
        <v>0</v>
      </c>
      <c r="CM29" s="44"/>
      <c r="CN29" s="44"/>
      <c r="CO29" s="40">
        <f t="shared" si="21"/>
        <v>3479.2424382764339</v>
      </c>
      <c r="CP29" s="1"/>
      <c r="CS29" s="59">
        <f t="shared" si="22"/>
        <v>3565.0559084939996</v>
      </c>
      <c r="CT29" s="59">
        <f t="shared" si="23"/>
        <v>1628.9358035508999</v>
      </c>
      <c r="CU29" s="59">
        <f t="shared" si="15"/>
        <v>1936.1201049430997</v>
      </c>
      <c r="CV29" s="59">
        <f t="shared" si="16"/>
        <v>1930</v>
      </c>
      <c r="CW29" s="136">
        <f t="shared" si="17"/>
        <v>17</v>
      </c>
      <c r="CY29" s="63">
        <f t="shared" si="18"/>
        <v>3462.2424382764339</v>
      </c>
      <c r="DA29" s="182">
        <f t="shared" si="19"/>
        <v>3759.5059084940003</v>
      </c>
    </row>
    <row r="30" spans="2:105" ht="23.25" x14ac:dyDescent="0.35">
      <c r="B30">
        <v>1140.7163</v>
      </c>
      <c r="C30">
        <v>29</v>
      </c>
      <c r="D30" s="33" t="s">
        <v>106</v>
      </c>
      <c r="E30" s="28">
        <v>457.64</v>
      </c>
      <c r="F30" s="29"/>
      <c r="G30" s="27"/>
      <c r="H30" s="27"/>
      <c r="I30" s="27"/>
      <c r="J30" s="27"/>
      <c r="K30" s="129">
        <f>'مارس 2022'!K30*107%</f>
        <v>1306.0060918700003</v>
      </c>
      <c r="L30" s="27"/>
      <c r="M30" s="31"/>
      <c r="N30" s="27"/>
      <c r="O30" s="27"/>
      <c r="P30" s="22">
        <f t="shared" si="4"/>
        <v>195.90091378050005</v>
      </c>
      <c r="Q30" s="130">
        <f>'مارس 2022'!Q30*110%</f>
        <v>155.63900000000001</v>
      </c>
      <c r="R30" s="27"/>
      <c r="S30" s="30"/>
      <c r="T30" s="30"/>
      <c r="U30" s="30">
        <v>49.69</v>
      </c>
      <c r="V30" s="30">
        <v>55.38</v>
      </c>
      <c r="W30" s="27">
        <v>70.73</v>
      </c>
      <c r="X30" s="27">
        <v>29.89</v>
      </c>
      <c r="Y30" s="27">
        <v>53.304499999999997</v>
      </c>
      <c r="Z30" s="22">
        <f t="shared" si="5"/>
        <v>68.442977999999997</v>
      </c>
      <c r="AA30" s="22">
        <f>'مارس 2022'!K30*8%</f>
        <v>97.64531528000002</v>
      </c>
      <c r="AB30" s="27">
        <v>200</v>
      </c>
      <c r="AC30" s="30">
        <v>10</v>
      </c>
      <c r="AD30" s="27"/>
      <c r="AE30" s="27"/>
      <c r="AF30" s="22">
        <v>10</v>
      </c>
      <c r="AG30" s="27"/>
      <c r="AH30" s="27"/>
      <c r="AI30" s="27"/>
      <c r="AJ30" s="27"/>
      <c r="AK30" s="27">
        <f t="shared" si="20"/>
        <v>2302.6287989305006</v>
      </c>
      <c r="AL30" s="16"/>
      <c r="AM30" s="16"/>
      <c r="AN30" s="16"/>
      <c r="AO30" s="16"/>
      <c r="AP30" s="16"/>
      <c r="AQ30" s="16"/>
      <c r="AR30" s="16"/>
      <c r="AS30" s="16"/>
      <c r="AT30" s="15">
        <v>21</v>
      </c>
      <c r="AU30" s="15">
        <v>16</v>
      </c>
      <c r="AV30" s="20">
        <v>418</v>
      </c>
      <c r="AW30" s="20"/>
      <c r="AX30" s="21">
        <v>25.708333333333332</v>
      </c>
      <c r="AY30" s="21"/>
      <c r="AZ30" s="21"/>
      <c r="BA30" s="21">
        <v>0.5</v>
      </c>
      <c r="BB30" s="21">
        <v>3</v>
      </c>
      <c r="BC30" s="21"/>
      <c r="BD30" s="21">
        <v>0</v>
      </c>
      <c r="BE30" s="21"/>
      <c r="BF30" s="21"/>
      <c r="BG30" s="18" t="str">
        <f t="shared" si="0"/>
        <v>0</v>
      </c>
      <c r="BH30" s="18">
        <f t="shared" si="0"/>
        <v>17.293222222222223</v>
      </c>
      <c r="BI30" s="21"/>
      <c r="BJ30" s="21"/>
      <c r="BK30" s="21"/>
      <c r="BL30" s="21"/>
      <c r="BM30" s="21"/>
      <c r="BN30" s="21"/>
      <c r="BO30" s="21"/>
      <c r="BP30" s="21"/>
      <c r="BQ30" s="19">
        <f t="shared" si="6"/>
        <v>0.97554444257500028</v>
      </c>
      <c r="BR30" s="21">
        <v>3</v>
      </c>
      <c r="BS30" s="21"/>
      <c r="BT30" s="19">
        <f t="shared" si="7"/>
        <v>468.47709999813054</v>
      </c>
      <c r="BU30" s="35">
        <f t="shared" si="8"/>
        <v>1834.15169893237</v>
      </c>
      <c r="BV30" s="39">
        <f t="shared" si="9"/>
        <v>1567.2073102440004</v>
      </c>
      <c r="BW30" s="38"/>
      <c r="BX30" s="38"/>
      <c r="BY30" s="37" t="str">
        <f t="shared" si="10"/>
        <v>0</v>
      </c>
      <c r="BZ30" s="39">
        <f t="shared" si="11"/>
        <v>0</v>
      </c>
      <c r="CA30" s="39"/>
      <c r="CB30" s="39">
        <f t="shared" ref="CB30:CB45" si="24">BV30*CA30</f>
        <v>0</v>
      </c>
      <c r="CC30" s="39"/>
      <c r="CD30" s="39"/>
      <c r="CE30" s="34">
        <f t="shared" ref="CE30:CE33" si="25">BV30-BW30-BZ30-CB30-CC30-CD30</f>
        <v>1567.2073102440004</v>
      </c>
      <c r="CF30" s="34">
        <f t="shared" si="12"/>
        <v>783.60365512200019</v>
      </c>
      <c r="CG30" s="34"/>
      <c r="CH30" s="34" t="s">
        <v>175</v>
      </c>
      <c r="CI30" s="34">
        <f t="shared" si="3"/>
        <v>3401.3590091763704</v>
      </c>
      <c r="CJ30" s="43"/>
      <c r="CK30" s="133">
        <f t="shared" si="13"/>
        <v>0</v>
      </c>
      <c r="CL30" s="133">
        <f t="shared" si="14"/>
        <v>0</v>
      </c>
      <c r="CM30" s="44"/>
      <c r="CN30" s="44"/>
      <c r="CO30" s="40">
        <f t="shared" si="21"/>
        <v>3401.3590091763704</v>
      </c>
      <c r="CP30" s="1"/>
      <c r="CS30" s="59">
        <f t="shared" si="22"/>
        <v>3518.3971091745007</v>
      </c>
      <c r="CT30" s="59">
        <f t="shared" si="23"/>
        <v>1629.6155444425749</v>
      </c>
      <c r="CU30" s="59">
        <f t="shared" si="15"/>
        <v>1888.7815647319258</v>
      </c>
      <c r="CV30" s="59">
        <f t="shared" si="16"/>
        <v>1880</v>
      </c>
      <c r="CW30" s="136">
        <f t="shared" si="17"/>
        <v>15.75</v>
      </c>
      <c r="CY30" s="63">
        <f t="shared" si="18"/>
        <v>3385.6090091763704</v>
      </c>
      <c r="DA30" s="182">
        <f t="shared" si="19"/>
        <v>3714.1971091745008</v>
      </c>
    </row>
    <row r="31" spans="2:105" ht="23.25" x14ac:dyDescent="0.35">
      <c r="B31">
        <v>1012.1879000000001</v>
      </c>
      <c r="C31">
        <v>30</v>
      </c>
      <c r="D31" s="33" t="s">
        <v>107</v>
      </c>
      <c r="E31" s="28">
        <v>419.81</v>
      </c>
      <c r="F31" s="29"/>
      <c r="G31" s="27"/>
      <c r="H31" s="27"/>
      <c r="I31" s="27"/>
      <c r="J31" s="27"/>
      <c r="K31" s="129">
        <f>'مارس 2022'!K31*107%</f>
        <v>1158.8539267100002</v>
      </c>
      <c r="L31" s="27"/>
      <c r="M31" s="31"/>
      <c r="N31" s="27"/>
      <c r="O31" s="27"/>
      <c r="P31" s="22">
        <f t="shared" si="4"/>
        <v>173.82808900650002</v>
      </c>
      <c r="Q31" s="130">
        <f>'مارس 2022'!Q31*110%</f>
        <v>155.63900000000001</v>
      </c>
      <c r="R31" s="27"/>
      <c r="S31" s="30"/>
      <c r="T31" s="30"/>
      <c r="U31" s="30">
        <v>43.92</v>
      </c>
      <c r="V31" s="30">
        <v>48.88</v>
      </c>
      <c r="W31" s="27">
        <v>65</v>
      </c>
      <c r="X31" s="27">
        <v>26.52</v>
      </c>
      <c r="Y31" s="27">
        <v>47.298500000000004</v>
      </c>
      <c r="Z31" s="22">
        <f t="shared" si="5"/>
        <v>60.731274000000006</v>
      </c>
      <c r="AA31" s="22">
        <f>'مارس 2022'!K31*8%</f>
        <v>86.643284240000014</v>
      </c>
      <c r="AB31" s="27">
        <v>200</v>
      </c>
      <c r="AC31" s="30">
        <v>10</v>
      </c>
      <c r="AD31" s="27"/>
      <c r="AE31" s="27"/>
      <c r="AF31" s="22">
        <v>10</v>
      </c>
      <c r="AG31" s="27"/>
      <c r="AH31" s="27"/>
      <c r="AI31" s="27"/>
      <c r="AJ31" s="27"/>
      <c r="AK31" s="27">
        <f t="shared" si="20"/>
        <v>2087.3140739565006</v>
      </c>
      <c r="AL31" s="16"/>
      <c r="AM31" s="16"/>
      <c r="AN31" s="16"/>
      <c r="AO31" s="16"/>
      <c r="AP31" s="16"/>
      <c r="AQ31" s="16"/>
      <c r="AR31" s="16"/>
      <c r="AS31" s="16"/>
      <c r="AT31" s="15">
        <v>22</v>
      </c>
      <c r="AU31" s="15">
        <v>17</v>
      </c>
      <c r="AV31" s="20">
        <v>374</v>
      </c>
      <c r="AW31" s="20"/>
      <c r="AX31" s="21">
        <v>11.75</v>
      </c>
      <c r="AY31" s="21"/>
      <c r="AZ31" s="21"/>
      <c r="BA31" s="21">
        <v>0.5</v>
      </c>
      <c r="BB31" s="21">
        <v>3</v>
      </c>
      <c r="BC31" s="21"/>
      <c r="BD31" s="21">
        <v>0</v>
      </c>
      <c r="BE31" s="21"/>
      <c r="BF31" s="21"/>
      <c r="BG31" s="18" t="str">
        <f t="shared" si="0"/>
        <v>0</v>
      </c>
      <c r="BH31" s="18">
        <f t="shared" si="0"/>
        <v>8.6466111111111115</v>
      </c>
      <c r="BI31" s="21"/>
      <c r="BJ31" s="21"/>
      <c r="BK31" s="21"/>
      <c r="BL31" s="21"/>
      <c r="BM31" s="21"/>
      <c r="BN31" s="21"/>
      <c r="BO31" s="21"/>
      <c r="BP31" s="21"/>
      <c r="BQ31" s="19">
        <f t="shared" si="6"/>
        <v>0.87892349247500035</v>
      </c>
      <c r="BR31" s="21">
        <v>3</v>
      </c>
      <c r="BS31" s="21"/>
      <c r="BT31" s="19">
        <f t="shared" si="7"/>
        <v>401.7755346035861</v>
      </c>
      <c r="BU31" s="35">
        <f t="shared" si="8"/>
        <v>1685.5385393529145</v>
      </c>
      <c r="BV31" s="39">
        <f t="shared" si="9"/>
        <v>1390.6247120520002</v>
      </c>
      <c r="BW31" s="38"/>
      <c r="BX31" s="38"/>
      <c r="BY31" s="37" t="str">
        <f t="shared" si="10"/>
        <v>0</v>
      </c>
      <c r="BZ31" s="39">
        <f t="shared" si="11"/>
        <v>0</v>
      </c>
      <c r="CA31" s="39"/>
      <c r="CB31" s="39">
        <f t="shared" si="24"/>
        <v>0</v>
      </c>
      <c r="CC31" s="39"/>
      <c r="CD31" s="39"/>
      <c r="CE31" s="34">
        <f t="shared" si="25"/>
        <v>1390.6247120520002</v>
      </c>
      <c r="CF31" s="34">
        <f t="shared" si="12"/>
        <v>695.31235602600009</v>
      </c>
      <c r="CG31" s="34"/>
      <c r="CH31" s="34" t="s">
        <v>175</v>
      </c>
      <c r="CI31" s="34">
        <f t="shared" si="3"/>
        <v>3076.1632514049147</v>
      </c>
      <c r="CJ31" s="43"/>
      <c r="CK31" s="133">
        <f t="shared" si="13"/>
        <v>0</v>
      </c>
      <c r="CL31" s="133">
        <f t="shared" si="14"/>
        <v>0</v>
      </c>
      <c r="CM31" s="44"/>
      <c r="CN31" s="44"/>
      <c r="CO31" s="40">
        <f t="shared" si="21"/>
        <v>3076.1632514049147</v>
      </c>
      <c r="CP31" s="1"/>
      <c r="CS31" s="59">
        <f t="shared" si="22"/>
        <v>3144.4997860085005</v>
      </c>
      <c r="CT31" s="59">
        <f t="shared" si="23"/>
        <v>1547.6889234924749</v>
      </c>
      <c r="CU31" s="59">
        <f t="shared" si="15"/>
        <v>1596.8108625160255</v>
      </c>
      <c r="CV31" s="59">
        <f t="shared" si="16"/>
        <v>1590</v>
      </c>
      <c r="CW31" s="136">
        <f t="shared" si="17"/>
        <v>8.5</v>
      </c>
      <c r="CY31" s="63">
        <f t="shared" si="18"/>
        <v>3067.6632514049147</v>
      </c>
      <c r="DA31" s="182">
        <f t="shared" si="19"/>
        <v>3322.2997860085006</v>
      </c>
    </row>
    <row r="32" spans="2:105" ht="23.25" x14ac:dyDescent="0.35">
      <c r="D32" s="33"/>
      <c r="E32" s="28"/>
      <c r="F32" s="29"/>
      <c r="G32" s="27"/>
      <c r="H32" s="27"/>
      <c r="I32" s="27"/>
      <c r="J32" s="27"/>
      <c r="K32" s="129">
        <f>'مارس 2022'!K32*107%</f>
        <v>0</v>
      </c>
      <c r="L32" s="27"/>
      <c r="M32" s="31"/>
      <c r="N32" s="27"/>
      <c r="O32" s="27"/>
      <c r="P32" s="22">
        <f t="shared" si="4"/>
        <v>0</v>
      </c>
      <c r="Q32" s="130">
        <f>'مارس 2022'!Q32*110%</f>
        <v>0</v>
      </c>
      <c r="R32" s="27"/>
      <c r="S32" s="30"/>
      <c r="T32" s="30"/>
      <c r="U32" s="30"/>
      <c r="V32" s="30"/>
      <c r="W32" s="27"/>
      <c r="X32" s="27"/>
      <c r="Y32" s="27"/>
      <c r="Z32" s="22">
        <f t="shared" si="5"/>
        <v>0</v>
      </c>
      <c r="AA32" s="22">
        <f>'مارس 2022'!K32*8%</f>
        <v>0</v>
      </c>
      <c r="AB32" s="27"/>
      <c r="AC32" s="30"/>
      <c r="AD32" s="27"/>
      <c r="AE32" s="27"/>
      <c r="AF32" s="22"/>
      <c r="AG32" s="27"/>
      <c r="AH32" s="27"/>
      <c r="AI32" s="27"/>
      <c r="AJ32" s="27"/>
      <c r="AK32" s="27">
        <f t="shared" si="20"/>
        <v>0</v>
      </c>
      <c r="AL32" s="16"/>
      <c r="AM32" s="16"/>
      <c r="AN32" s="16"/>
      <c r="AO32" s="16"/>
      <c r="AP32" s="16"/>
      <c r="AQ32" s="16"/>
      <c r="AR32" s="16"/>
      <c r="AS32" s="16"/>
      <c r="AT32" s="15"/>
      <c r="AU32" s="15"/>
      <c r="AV32" s="20"/>
      <c r="AW32" s="20"/>
      <c r="AX32" s="21"/>
      <c r="AY32" s="21"/>
      <c r="AZ32" s="21"/>
      <c r="BA32" s="21"/>
      <c r="BB32" s="21"/>
      <c r="BC32" s="21"/>
      <c r="BD32" s="21">
        <v>0</v>
      </c>
      <c r="BE32" s="21"/>
      <c r="BF32" s="21"/>
      <c r="BG32" s="18">
        <f t="shared" si="0"/>
        <v>0</v>
      </c>
      <c r="BH32" s="18">
        <f t="shared" si="0"/>
        <v>0</v>
      </c>
      <c r="BI32" s="21"/>
      <c r="BJ32" s="21"/>
      <c r="BK32" s="21"/>
      <c r="BL32" s="21"/>
      <c r="BM32" s="21"/>
      <c r="BN32" s="21"/>
      <c r="BO32" s="21"/>
      <c r="BP32" s="21"/>
      <c r="BQ32" s="19">
        <f t="shared" si="6"/>
        <v>0</v>
      </c>
      <c r="BR32" s="21"/>
      <c r="BS32" s="21"/>
      <c r="BT32" s="19">
        <f t="shared" si="7"/>
        <v>0</v>
      </c>
      <c r="BU32" s="35">
        <f t="shared" si="8"/>
        <v>0</v>
      </c>
      <c r="BV32" s="39">
        <f t="shared" si="9"/>
        <v>0</v>
      </c>
      <c r="BW32" s="38"/>
      <c r="BX32" s="38"/>
      <c r="BY32" s="37" t="str">
        <f t="shared" si="10"/>
        <v>0</v>
      </c>
      <c r="BZ32" s="39">
        <f t="shared" si="11"/>
        <v>0</v>
      </c>
      <c r="CA32" s="39"/>
      <c r="CB32" s="39">
        <f t="shared" si="24"/>
        <v>0</v>
      </c>
      <c r="CC32" s="39"/>
      <c r="CD32" s="39"/>
      <c r="CE32" s="34">
        <f t="shared" si="25"/>
        <v>0</v>
      </c>
      <c r="CF32" s="34">
        <f t="shared" si="12"/>
        <v>0</v>
      </c>
      <c r="CG32" s="34"/>
      <c r="CH32" s="34" t="s">
        <v>175</v>
      </c>
      <c r="CI32" s="34">
        <f t="shared" si="3"/>
        <v>0</v>
      </c>
      <c r="CJ32" s="43"/>
      <c r="CK32" s="133">
        <f t="shared" si="13"/>
        <v>0</v>
      </c>
      <c r="CL32" s="133">
        <f t="shared" si="14"/>
        <v>0</v>
      </c>
      <c r="CM32" s="44"/>
      <c r="CN32" s="44"/>
      <c r="CO32" s="40">
        <f t="shared" si="21"/>
        <v>0</v>
      </c>
      <c r="CP32" s="1"/>
      <c r="CS32" s="59">
        <f t="shared" si="22"/>
        <v>0</v>
      </c>
      <c r="CT32" s="59">
        <f t="shared" si="23"/>
        <v>750</v>
      </c>
      <c r="CU32" s="59">
        <f t="shared" si="15"/>
        <v>-750</v>
      </c>
      <c r="CV32" s="59">
        <f t="shared" si="16"/>
        <v>-750</v>
      </c>
      <c r="CW32" s="136">
        <f t="shared" si="17"/>
        <v>0</v>
      </c>
      <c r="CY32" s="63">
        <f t="shared" si="18"/>
        <v>0</v>
      </c>
      <c r="DA32" s="182">
        <f t="shared" si="19"/>
        <v>0</v>
      </c>
    </row>
    <row r="33" spans="1:105" ht="23.25" x14ac:dyDescent="0.35">
      <c r="D33" s="33"/>
      <c r="E33" s="28"/>
      <c r="F33" s="29"/>
      <c r="G33" s="27"/>
      <c r="H33" s="27"/>
      <c r="I33" s="27"/>
      <c r="J33" s="27"/>
      <c r="K33" s="129">
        <f>'مارس 2022'!K33*107%</f>
        <v>0</v>
      </c>
      <c r="L33" s="27"/>
      <c r="M33" s="31"/>
      <c r="N33" s="27"/>
      <c r="O33" s="27"/>
      <c r="P33" s="22">
        <f t="shared" si="4"/>
        <v>0</v>
      </c>
      <c r="Q33" s="130">
        <f>'مارس 2022'!Q33*110%</f>
        <v>0</v>
      </c>
      <c r="R33" s="27"/>
      <c r="S33" s="30"/>
      <c r="T33" s="30"/>
      <c r="U33" s="30"/>
      <c r="V33" s="30"/>
      <c r="W33" s="27"/>
      <c r="X33" s="27"/>
      <c r="Y33" s="27"/>
      <c r="Z33" s="22">
        <f t="shared" si="5"/>
        <v>0</v>
      </c>
      <c r="AA33" s="22">
        <f>'مارس 2022'!K33*8%</f>
        <v>0</v>
      </c>
      <c r="AB33" s="27"/>
      <c r="AC33" s="30"/>
      <c r="AD33" s="27"/>
      <c r="AE33" s="27"/>
      <c r="AF33" s="22"/>
      <c r="AG33" s="27"/>
      <c r="AH33" s="27"/>
      <c r="AI33" s="27"/>
      <c r="AJ33" s="27"/>
      <c r="AK33" s="27">
        <f t="shared" si="20"/>
        <v>0</v>
      </c>
      <c r="AL33" s="16"/>
      <c r="AM33" s="16"/>
      <c r="AN33" s="16"/>
      <c r="AO33" s="16"/>
      <c r="AP33" s="16"/>
      <c r="AQ33" s="16"/>
      <c r="AR33" s="16"/>
      <c r="AS33" s="16"/>
      <c r="AT33" s="15"/>
      <c r="AU33" s="15"/>
      <c r="AV33" s="20"/>
      <c r="AW33" s="20"/>
      <c r="AX33" s="21"/>
      <c r="AY33" s="21"/>
      <c r="AZ33" s="21"/>
      <c r="BA33" s="21"/>
      <c r="BB33" s="21"/>
      <c r="BC33" s="21"/>
      <c r="BD33" s="21">
        <v>0</v>
      </c>
      <c r="BE33" s="21"/>
      <c r="BF33" s="21"/>
      <c r="BG33" s="18">
        <f t="shared" si="0"/>
        <v>0</v>
      </c>
      <c r="BH33" s="18">
        <f t="shared" si="0"/>
        <v>0</v>
      </c>
      <c r="BI33" s="21"/>
      <c r="BJ33" s="21"/>
      <c r="BK33" s="21"/>
      <c r="BL33" s="21"/>
      <c r="BM33" s="21"/>
      <c r="BN33" s="21"/>
      <c r="BO33" s="21"/>
      <c r="BP33" s="21"/>
      <c r="BQ33" s="19">
        <f t="shared" si="6"/>
        <v>0</v>
      </c>
      <c r="BR33" s="21"/>
      <c r="BS33" s="21"/>
      <c r="BT33" s="19">
        <f t="shared" si="7"/>
        <v>0</v>
      </c>
      <c r="BU33" s="35">
        <f t="shared" si="8"/>
        <v>0</v>
      </c>
      <c r="BV33" s="39">
        <f t="shared" si="9"/>
        <v>0</v>
      </c>
      <c r="BW33" s="38"/>
      <c r="BX33" s="38"/>
      <c r="BY33" s="37" t="str">
        <f t="shared" si="10"/>
        <v>0</v>
      </c>
      <c r="BZ33" s="39">
        <f t="shared" si="11"/>
        <v>0</v>
      </c>
      <c r="CA33" s="39"/>
      <c r="CB33" s="39">
        <f t="shared" si="24"/>
        <v>0</v>
      </c>
      <c r="CC33" s="39"/>
      <c r="CD33" s="39"/>
      <c r="CE33" s="34">
        <f t="shared" si="25"/>
        <v>0</v>
      </c>
      <c r="CF33" s="34">
        <f t="shared" si="12"/>
        <v>0</v>
      </c>
      <c r="CG33" s="34"/>
      <c r="CH33" s="34" t="s">
        <v>175</v>
      </c>
      <c r="CI33" s="34">
        <f t="shared" si="3"/>
        <v>0</v>
      </c>
      <c r="CJ33" s="43"/>
      <c r="CK33" s="133">
        <f t="shared" si="13"/>
        <v>0</v>
      </c>
      <c r="CL33" s="133">
        <f t="shared" si="14"/>
        <v>0</v>
      </c>
      <c r="CM33" s="44"/>
      <c r="CN33" s="44"/>
      <c r="CO33" s="40">
        <f t="shared" si="21"/>
        <v>0</v>
      </c>
      <c r="CP33" s="1"/>
      <c r="CS33" s="59">
        <f t="shared" si="22"/>
        <v>0</v>
      </c>
      <c r="CT33" s="59">
        <f t="shared" si="23"/>
        <v>750</v>
      </c>
      <c r="CU33" s="59">
        <f t="shared" si="15"/>
        <v>-750</v>
      </c>
      <c r="CV33" s="59">
        <f t="shared" si="16"/>
        <v>-750</v>
      </c>
      <c r="CW33" s="136">
        <f t="shared" si="17"/>
        <v>0</v>
      </c>
      <c r="CY33" s="63">
        <f t="shared" si="18"/>
        <v>0</v>
      </c>
      <c r="DA33" s="182">
        <f t="shared" si="19"/>
        <v>0</v>
      </c>
    </row>
    <row r="34" spans="1:105" s="10" customFormat="1" ht="26.25" x14ac:dyDescent="0.4">
      <c r="D34" s="64" t="s">
        <v>153</v>
      </c>
      <c r="E34" s="65"/>
      <c r="F34" s="66"/>
      <c r="G34" s="67"/>
      <c r="H34" s="67"/>
      <c r="I34" s="67"/>
      <c r="J34" s="67"/>
      <c r="K34" s="129">
        <f>'مارس 2022'!K34*107%</f>
        <v>0</v>
      </c>
      <c r="L34" s="67"/>
      <c r="M34" s="69"/>
      <c r="N34" s="67"/>
      <c r="O34" s="67"/>
      <c r="P34" s="70"/>
      <c r="Q34" s="70"/>
      <c r="R34" s="67"/>
      <c r="S34" s="71"/>
      <c r="T34" s="71"/>
      <c r="U34" s="71"/>
      <c r="V34" s="71"/>
      <c r="W34" s="67"/>
      <c r="X34" s="67"/>
      <c r="Y34" s="67"/>
      <c r="Z34" s="70"/>
      <c r="AA34" s="22">
        <f>'مارس 2022'!K34*8%</f>
        <v>0</v>
      </c>
      <c r="AB34" s="67"/>
      <c r="AC34" s="71"/>
      <c r="AD34" s="67"/>
      <c r="AE34" s="67"/>
      <c r="AF34" s="70"/>
      <c r="AG34" s="67"/>
      <c r="AH34" s="67"/>
      <c r="AI34" s="67"/>
      <c r="AJ34" s="67"/>
      <c r="AK34" s="67"/>
      <c r="AL34" s="72"/>
      <c r="AM34" s="72"/>
      <c r="AN34" s="72"/>
      <c r="AO34" s="72"/>
      <c r="AP34" s="72"/>
      <c r="AQ34" s="72"/>
      <c r="AR34" s="72"/>
      <c r="AS34" s="72"/>
      <c r="AT34" s="73"/>
      <c r="AU34" s="73"/>
      <c r="AV34" s="74"/>
      <c r="AW34" s="74"/>
      <c r="AX34" s="75"/>
      <c r="AY34" s="75"/>
      <c r="AZ34" s="75"/>
      <c r="BA34" s="75"/>
      <c r="BB34" s="75"/>
      <c r="BC34" s="75"/>
      <c r="BD34" s="75"/>
      <c r="BE34" s="75"/>
      <c r="BF34" s="75"/>
      <c r="BG34" s="76"/>
      <c r="BH34" s="76"/>
      <c r="BI34" s="75"/>
      <c r="BJ34" s="75"/>
      <c r="BK34" s="75"/>
      <c r="BL34" s="75"/>
      <c r="BM34" s="75"/>
      <c r="BN34" s="75"/>
      <c r="BO34" s="75"/>
      <c r="BP34" s="75"/>
      <c r="BQ34" s="75"/>
      <c r="BR34" s="75"/>
      <c r="BS34" s="75"/>
      <c r="BT34" s="77"/>
      <c r="BU34" s="78"/>
      <c r="BV34" s="79"/>
      <c r="BW34" s="67"/>
      <c r="BX34" s="67"/>
      <c r="BY34" s="80"/>
      <c r="BZ34" s="79"/>
      <c r="CA34" s="79"/>
      <c r="CB34" s="79">
        <f t="shared" si="24"/>
        <v>0</v>
      </c>
      <c r="CC34" s="79"/>
      <c r="CD34" s="79"/>
      <c r="CE34" s="79"/>
      <c r="CF34" s="79"/>
      <c r="CG34" s="79"/>
      <c r="CH34" s="79"/>
      <c r="CI34" s="79"/>
      <c r="CJ34" s="78"/>
      <c r="CK34" s="133">
        <f t="shared" si="13"/>
        <v>0</v>
      </c>
      <c r="CL34" s="133">
        <f t="shared" si="14"/>
        <v>0</v>
      </c>
      <c r="CM34" s="81"/>
      <c r="CN34" s="81"/>
      <c r="CO34" s="81"/>
      <c r="CP34" s="82"/>
      <c r="CS34" s="59">
        <f t="shared" si="22"/>
        <v>0</v>
      </c>
      <c r="CT34" s="83"/>
      <c r="CU34" s="83"/>
      <c r="CV34" s="83"/>
      <c r="CW34" s="136">
        <f t="shared" si="17"/>
        <v>0</v>
      </c>
      <c r="CY34" s="85"/>
      <c r="DA34" s="182">
        <f t="shared" si="19"/>
        <v>0</v>
      </c>
    </row>
    <row r="35" spans="1:105" ht="23.25" x14ac:dyDescent="0.35">
      <c r="B35">
        <v>1178.4551999999999</v>
      </c>
      <c r="C35">
        <v>32</v>
      </c>
      <c r="D35" s="33" t="s">
        <v>108</v>
      </c>
      <c r="E35" s="28">
        <v>479.37</v>
      </c>
      <c r="F35" s="29"/>
      <c r="G35" s="27"/>
      <c r="H35" s="27"/>
      <c r="I35" s="27"/>
      <c r="J35" s="27"/>
      <c r="K35" s="129">
        <f>'مارس 2022'!K35*107%</f>
        <v>1349.2133584800001</v>
      </c>
      <c r="L35" s="27"/>
      <c r="M35" s="31"/>
      <c r="N35" s="27"/>
      <c r="O35" s="27">
        <v>1483.45</v>
      </c>
      <c r="P35" s="22">
        <f t="shared" si="4"/>
        <v>202.38200377200002</v>
      </c>
      <c r="Q35" s="22">
        <v>0</v>
      </c>
      <c r="R35" s="27"/>
      <c r="S35" s="30"/>
      <c r="T35" s="30"/>
      <c r="U35" s="30">
        <v>50.91</v>
      </c>
      <c r="V35" s="30">
        <v>56.88</v>
      </c>
      <c r="W35" s="27">
        <v>68.11</v>
      </c>
      <c r="X35" s="27">
        <v>30.87</v>
      </c>
      <c r="Y35" s="27">
        <v>55.067999999999998</v>
      </c>
      <c r="Z35" s="22">
        <f t="shared" si="5"/>
        <v>70.707311999999988</v>
      </c>
      <c r="AA35" s="22">
        <f>'مارس 2022'!K35*8%</f>
        <v>100.87576512</v>
      </c>
      <c r="AB35" s="27">
        <v>190</v>
      </c>
      <c r="AC35" s="30">
        <v>10</v>
      </c>
      <c r="AD35" s="27"/>
      <c r="AE35" s="27"/>
      <c r="AF35" s="22">
        <v>10</v>
      </c>
      <c r="AG35" s="27"/>
      <c r="AH35" s="27"/>
      <c r="AI35" s="27"/>
      <c r="AJ35" s="27"/>
      <c r="AK35" s="27">
        <f t="shared" si="20"/>
        <v>3678.4664393720004</v>
      </c>
      <c r="AL35" s="16"/>
      <c r="AM35" s="16"/>
      <c r="AN35" s="16"/>
      <c r="AO35" s="16"/>
      <c r="AP35" s="16"/>
      <c r="AQ35" s="16"/>
      <c r="AR35" s="16"/>
      <c r="AS35" s="16"/>
      <c r="AT35" s="15">
        <v>3</v>
      </c>
      <c r="AU35" s="15"/>
      <c r="AV35" s="20">
        <v>407</v>
      </c>
      <c r="AW35" s="20"/>
      <c r="AX35" s="21">
        <v>19.625</v>
      </c>
      <c r="AY35" s="21"/>
      <c r="AZ35" s="21">
        <v>47.76</v>
      </c>
      <c r="BA35" s="21">
        <v>0.5</v>
      </c>
      <c r="BB35" s="21">
        <v>3</v>
      </c>
      <c r="BC35" s="21"/>
      <c r="BD35" s="21">
        <v>0</v>
      </c>
      <c r="BE35" s="21"/>
      <c r="BF35" s="21"/>
      <c r="BG35" s="18">
        <f t="shared" ref="BG35:BH45" si="26">IF(AT35&lt;18,(P35/18)*(18-AT35),"0")</f>
        <v>168.65166981000002</v>
      </c>
      <c r="BH35" s="18">
        <f t="shared" si="26"/>
        <v>0</v>
      </c>
      <c r="BI35" s="21"/>
      <c r="BJ35" s="21"/>
      <c r="BK35" s="21"/>
      <c r="BL35" s="21"/>
      <c r="BM35" s="21"/>
      <c r="BN35" s="21"/>
      <c r="BO35" s="21"/>
      <c r="BP35" s="21"/>
      <c r="BQ35" s="19">
        <f>(AK35-(N35+O35+P35+Q35+AG35))*0.0005</f>
        <v>0.99631721780000027</v>
      </c>
      <c r="BR35" s="21">
        <v>3</v>
      </c>
      <c r="BS35" s="21"/>
      <c r="BT35" s="19">
        <f t="shared" si="7"/>
        <v>650.5329870278</v>
      </c>
      <c r="BU35" s="35">
        <f t="shared" si="8"/>
        <v>3027.9334523442003</v>
      </c>
      <c r="BV35" s="39"/>
      <c r="BW35" s="38"/>
      <c r="BX35" s="38"/>
      <c r="BY35" s="37" t="str">
        <f t="shared" si="10"/>
        <v>0</v>
      </c>
      <c r="BZ35" s="39">
        <f t="shared" si="11"/>
        <v>0</v>
      </c>
      <c r="CA35" s="39"/>
      <c r="CB35" s="39">
        <f t="shared" si="24"/>
        <v>0</v>
      </c>
      <c r="CC35" s="39"/>
      <c r="CD35" s="39"/>
      <c r="CE35" s="34">
        <f t="shared" ref="CE35:CE45" si="27">BV35-BW35-BZ35-CC35-CD35</f>
        <v>0</v>
      </c>
      <c r="CF35" s="34"/>
      <c r="CG35" s="34"/>
      <c r="CH35" s="34"/>
      <c r="CI35" s="34">
        <f t="shared" ref="CI35:CI43" si="28">BU35+CE35</f>
        <v>3027.9334523442003</v>
      </c>
      <c r="CJ35" s="43"/>
      <c r="CK35" s="133">
        <f t="shared" si="13"/>
        <v>0</v>
      </c>
      <c r="CL35" s="133">
        <f t="shared" si="14"/>
        <v>0</v>
      </c>
      <c r="CM35" s="44"/>
      <c r="CN35" s="44"/>
      <c r="CO35" s="40">
        <f t="shared" ref="CO35:CO45" si="29">(BU35+CE35+CJ35)-CM35</f>
        <v>3027.9334523442003</v>
      </c>
      <c r="CP35" s="1"/>
      <c r="CS35" s="59">
        <f t="shared" si="22"/>
        <v>1999.1164393720001</v>
      </c>
      <c r="CT35" s="59">
        <f t="shared" ref="CT35:CT45" si="30">E35+AV35+AY35+AZ35+BD35+BG35+BQ35+BR35+750</f>
        <v>1856.7779870278</v>
      </c>
      <c r="CU35" s="59">
        <f t="shared" si="15"/>
        <v>142.33845234420005</v>
      </c>
      <c r="CV35" s="59">
        <f t="shared" si="16"/>
        <v>140</v>
      </c>
      <c r="CW35" s="136">
        <f t="shared" si="17"/>
        <v>0</v>
      </c>
      <c r="CY35" s="63">
        <f t="shared" si="18"/>
        <v>3027.9334523442003</v>
      </c>
      <c r="DA35" s="182">
        <f t="shared" si="19"/>
        <v>3678.4664393720004</v>
      </c>
    </row>
    <row r="36" spans="1:105" ht="23.25" x14ac:dyDescent="0.35">
      <c r="B36">
        <v>984.49630000000013</v>
      </c>
      <c r="C36">
        <v>33</v>
      </c>
      <c r="D36" s="33" t="s">
        <v>109</v>
      </c>
      <c r="E36" s="28">
        <v>427.51</v>
      </c>
      <c r="F36" s="29"/>
      <c r="G36" s="27"/>
      <c r="H36" s="27"/>
      <c r="I36" s="27"/>
      <c r="J36" s="27"/>
      <c r="K36" s="129">
        <f>'مارس 2022'!K36*107%</f>
        <v>1127.1498138700003</v>
      </c>
      <c r="L36" s="27"/>
      <c r="M36" s="31"/>
      <c r="N36" s="27">
        <v>3479.05</v>
      </c>
      <c r="O36" s="27"/>
      <c r="P36" s="22">
        <f t="shared" si="4"/>
        <v>169.07247208050003</v>
      </c>
      <c r="Q36" s="22">
        <v>0</v>
      </c>
      <c r="R36" s="27"/>
      <c r="S36" s="30"/>
      <c r="T36" s="30"/>
      <c r="U36" s="30">
        <v>42.63</v>
      </c>
      <c r="V36" s="30">
        <v>47.54</v>
      </c>
      <c r="W36" s="27">
        <v>65</v>
      </c>
      <c r="X36" s="27">
        <v>25.79</v>
      </c>
      <c r="Y36" s="27">
        <v>46.004500000000007</v>
      </c>
      <c r="Z36" s="22">
        <f t="shared" si="5"/>
        <v>59.069778000000007</v>
      </c>
      <c r="AA36" s="22">
        <f>'مارس 2022'!K36*8%</f>
        <v>84.27288328000003</v>
      </c>
      <c r="AB36" s="27">
        <v>190</v>
      </c>
      <c r="AC36" s="30">
        <v>6</v>
      </c>
      <c r="AD36" s="27"/>
      <c r="AE36" s="27"/>
      <c r="AF36" s="22">
        <v>10</v>
      </c>
      <c r="AG36" s="27">
        <v>347.9</v>
      </c>
      <c r="AH36" s="27"/>
      <c r="AI36" s="27"/>
      <c r="AJ36" s="27"/>
      <c r="AK36" s="27">
        <f t="shared" si="20"/>
        <v>5699.4794472305002</v>
      </c>
      <c r="AL36" s="16"/>
      <c r="AM36" s="16"/>
      <c r="AN36" s="16"/>
      <c r="AO36" s="16"/>
      <c r="AP36" s="16"/>
      <c r="AQ36" s="16"/>
      <c r="AR36" s="16"/>
      <c r="AS36" s="16"/>
      <c r="AT36" s="15">
        <v>29</v>
      </c>
      <c r="AU36" s="15"/>
      <c r="AV36" s="20">
        <v>308</v>
      </c>
      <c r="AW36" s="20"/>
      <c r="AX36" s="21">
        <v>0</v>
      </c>
      <c r="AY36" s="21"/>
      <c r="AZ36" s="21"/>
      <c r="BA36" s="21">
        <v>0.5</v>
      </c>
      <c r="BB36" s="21">
        <v>3</v>
      </c>
      <c r="BC36" s="21"/>
      <c r="BD36" s="21">
        <v>0</v>
      </c>
      <c r="BE36" s="21"/>
      <c r="BF36" s="21"/>
      <c r="BG36" s="18" t="str">
        <f t="shared" si="26"/>
        <v>0</v>
      </c>
      <c r="BH36" s="18">
        <f t="shared" si="26"/>
        <v>0</v>
      </c>
      <c r="BI36" s="21"/>
      <c r="BJ36" s="21"/>
      <c r="BK36" s="21"/>
      <c r="BL36" s="21"/>
      <c r="BM36" s="21"/>
      <c r="BN36" s="21"/>
      <c r="BO36" s="21"/>
      <c r="BP36" s="21"/>
      <c r="BQ36" s="19">
        <f t="shared" ref="BQ36:BQ45" si="31">(AK36-(N36+O36+P36+Q36+AG36))*0.0005</f>
        <v>0.85172848757499997</v>
      </c>
      <c r="BR36" s="21">
        <v>3</v>
      </c>
      <c r="BS36" s="21"/>
      <c r="BT36" s="19">
        <f t="shared" si="7"/>
        <v>315.35172848757497</v>
      </c>
      <c r="BU36" s="35">
        <f t="shared" si="8"/>
        <v>5384.127718742925</v>
      </c>
      <c r="BV36" s="39"/>
      <c r="BW36" s="38"/>
      <c r="BX36" s="38"/>
      <c r="BY36" s="37" t="str">
        <f t="shared" si="10"/>
        <v>0</v>
      </c>
      <c r="BZ36" s="39">
        <f t="shared" si="11"/>
        <v>0</v>
      </c>
      <c r="CA36" s="39"/>
      <c r="CB36" s="39">
        <f t="shared" si="24"/>
        <v>0</v>
      </c>
      <c r="CC36" s="39"/>
      <c r="CD36" s="39"/>
      <c r="CE36" s="34">
        <f t="shared" si="27"/>
        <v>0</v>
      </c>
      <c r="CF36" s="34"/>
      <c r="CG36" s="34"/>
      <c r="CH36" s="34"/>
      <c r="CI36" s="34">
        <f t="shared" si="28"/>
        <v>5384.127718742925</v>
      </c>
      <c r="CJ36" s="43"/>
      <c r="CK36" s="133">
        <f t="shared" si="13"/>
        <v>0</v>
      </c>
      <c r="CL36" s="133">
        <f t="shared" si="14"/>
        <v>0</v>
      </c>
      <c r="CM36" s="44"/>
      <c r="CN36" s="44"/>
      <c r="CO36" s="40">
        <f t="shared" si="29"/>
        <v>5384.127718742925</v>
      </c>
      <c r="CP36" s="1"/>
      <c r="CS36" s="59">
        <f t="shared" si="22"/>
        <v>1701.3594472305006</v>
      </c>
      <c r="CT36" s="59">
        <f t="shared" si="30"/>
        <v>1489.361728487575</v>
      </c>
      <c r="CU36" s="59">
        <f t="shared" si="15"/>
        <v>211.9977187429256</v>
      </c>
      <c r="CV36" s="59">
        <f t="shared" si="16"/>
        <v>210</v>
      </c>
      <c r="CW36" s="136">
        <f t="shared" si="17"/>
        <v>0</v>
      </c>
      <c r="CY36" s="63">
        <f t="shared" si="18"/>
        <v>5384.127718742925</v>
      </c>
      <c r="DA36" s="182">
        <f t="shared" si="19"/>
        <v>5699.4794472305002</v>
      </c>
    </row>
    <row r="37" spans="1:105" ht="23.25" x14ac:dyDescent="0.35">
      <c r="B37">
        <v>976.64250000000004</v>
      </c>
      <c r="C37">
        <v>40</v>
      </c>
      <c r="D37" s="33" t="s">
        <v>114</v>
      </c>
      <c r="E37" s="28">
        <v>427.51</v>
      </c>
      <c r="F37" s="29"/>
      <c r="G37" s="27"/>
      <c r="H37" s="27"/>
      <c r="I37" s="27"/>
      <c r="J37" s="27"/>
      <c r="K37" s="129">
        <f>'مارس 2022'!K37*107%</f>
        <v>1118.1579982500002</v>
      </c>
      <c r="L37" s="27"/>
      <c r="M37" s="31"/>
      <c r="N37" s="27">
        <v>3402.28</v>
      </c>
      <c r="O37" s="27"/>
      <c r="P37" s="22">
        <f t="shared" si="4"/>
        <v>167.72369973750003</v>
      </c>
      <c r="Q37" s="22">
        <v>0</v>
      </c>
      <c r="R37" s="27"/>
      <c r="S37" s="30"/>
      <c r="T37" s="30"/>
      <c r="U37" s="30">
        <v>42.63</v>
      </c>
      <c r="V37" s="30">
        <v>47.54</v>
      </c>
      <c r="W37" s="27">
        <v>65</v>
      </c>
      <c r="X37" s="27">
        <v>25.59</v>
      </c>
      <c r="Y37" s="27">
        <v>45.637500000000003</v>
      </c>
      <c r="Z37" s="22">
        <f t="shared" si="5"/>
        <v>58.598550000000003</v>
      </c>
      <c r="AA37" s="22">
        <f>'مارس 2022'!K37*8%</f>
        <v>83.600598000000005</v>
      </c>
      <c r="AB37" s="27">
        <v>190</v>
      </c>
      <c r="AC37" s="30">
        <v>10</v>
      </c>
      <c r="AD37" s="27"/>
      <c r="AE37" s="27"/>
      <c r="AF37" s="22">
        <v>10</v>
      </c>
      <c r="AG37" s="27">
        <v>340.23</v>
      </c>
      <c r="AH37" s="27"/>
      <c r="AI37" s="27"/>
      <c r="AJ37" s="27"/>
      <c r="AK37" s="27">
        <f t="shared" si="20"/>
        <v>5606.9883459875</v>
      </c>
      <c r="AL37" s="16"/>
      <c r="AM37" s="16"/>
      <c r="AN37" s="16"/>
      <c r="AO37" s="16"/>
      <c r="AP37" s="16"/>
      <c r="AQ37" s="16"/>
      <c r="AR37" s="16"/>
      <c r="AS37" s="16"/>
      <c r="AT37" s="15">
        <v>29</v>
      </c>
      <c r="AU37" s="15"/>
      <c r="AV37" s="20">
        <v>506</v>
      </c>
      <c r="AW37" s="20"/>
      <c r="AX37" s="21">
        <v>0</v>
      </c>
      <c r="AY37" s="21"/>
      <c r="AZ37" s="21"/>
      <c r="BA37" s="21">
        <v>0.5</v>
      </c>
      <c r="BB37" s="21">
        <v>3</v>
      </c>
      <c r="BC37" s="21"/>
      <c r="BD37" s="21">
        <v>0</v>
      </c>
      <c r="BE37" s="21"/>
      <c r="BF37" s="21"/>
      <c r="BG37" s="18" t="str">
        <f t="shared" si="26"/>
        <v>0</v>
      </c>
      <c r="BH37" s="18">
        <f t="shared" si="26"/>
        <v>0</v>
      </c>
      <c r="BI37" s="21"/>
      <c r="BJ37" s="21"/>
      <c r="BK37" s="21"/>
      <c r="BL37" s="21"/>
      <c r="BM37" s="21"/>
      <c r="BN37" s="21"/>
      <c r="BO37" s="21"/>
      <c r="BP37" s="21"/>
      <c r="BQ37" s="19">
        <f t="shared" si="31"/>
        <v>0.84837732312500003</v>
      </c>
      <c r="BR37" s="21">
        <v>3</v>
      </c>
      <c r="BS37" s="21"/>
      <c r="BT37" s="19">
        <f t="shared" si="7"/>
        <v>513.34837732312508</v>
      </c>
      <c r="BU37" s="35">
        <f t="shared" si="8"/>
        <v>5093.6399686643745</v>
      </c>
      <c r="BV37" s="39"/>
      <c r="BW37" s="38"/>
      <c r="BX37" s="38"/>
      <c r="BY37" s="37" t="str">
        <f t="shared" si="10"/>
        <v>0</v>
      </c>
      <c r="BZ37" s="39">
        <f t="shared" si="11"/>
        <v>0</v>
      </c>
      <c r="CA37" s="39"/>
      <c r="CB37" s="39">
        <f t="shared" si="24"/>
        <v>0</v>
      </c>
      <c r="CC37" s="39"/>
      <c r="CD37" s="39"/>
      <c r="CE37" s="34">
        <f t="shared" si="27"/>
        <v>0</v>
      </c>
      <c r="CF37" s="34"/>
      <c r="CG37" s="34"/>
      <c r="CH37" s="34"/>
      <c r="CI37" s="34">
        <f t="shared" si="28"/>
        <v>5093.6399686643745</v>
      </c>
      <c r="CJ37" s="43"/>
      <c r="CK37" s="133">
        <f t="shared" si="13"/>
        <v>0</v>
      </c>
      <c r="CL37" s="133">
        <f t="shared" si="14"/>
        <v>0</v>
      </c>
      <c r="CM37" s="44"/>
      <c r="CN37" s="44"/>
      <c r="CO37" s="40">
        <f t="shared" si="29"/>
        <v>5093.6399686643745</v>
      </c>
      <c r="CP37" s="1"/>
      <c r="CS37" s="59">
        <f t="shared" si="22"/>
        <v>1689.3083459875002</v>
      </c>
      <c r="CT37" s="59">
        <f t="shared" si="30"/>
        <v>1687.3583773231248</v>
      </c>
      <c r="CU37" s="59">
        <f t="shared" si="15"/>
        <v>1.9499686643753193</v>
      </c>
      <c r="CV37" s="59">
        <f t="shared" si="16"/>
        <v>0</v>
      </c>
      <c r="CW37" s="136">
        <f t="shared" si="17"/>
        <v>0</v>
      </c>
      <c r="CY37" s="63">
        <f t="shared" si="18"/>
        <v>5093.6399686643745</v>
      </c>
      <c r="DA37" s="182">
        <f t="shared" si="19"/>
        <v>5606.9883459875</v>
      </c>
    </row>
    <row r="38" spans="1:105" ht="23.25" x14ac:dyDescent="0.35">
      <c r="B38">
        <v>1513.5150000000001</v>
      </c>
      <c r="C38">
        <v>34</v>
      </c>
      <c r="D38" s="33" t="s">
        <v>110</v>
      </c>
      <c r="E38" s="28">
        <v>588.96</v>
      </c>
      <c r="F38" s="29"/>
      <c r="G38" s="27"/>
      <c r="H38" s="27"/>
      <c r="I38" s="27"/>
      <c r="J38" s="27"/>
      <c r="K38" s="129">
        <f>'مارس 2022'!K38*107%</f>
        <v>1732.8233235000002</v>
      </c>
      <c r="L38" s="27"/>
      <c r="M38" s="31"/>
      <c r="N38" s="27">
        <v>0</v>
      </c>
      <c r="O38" s="27"/>
      <c r="P38" s="22">
        <f t="shared" si="4"/>
        <v>259.92349852500001</v>
      </c>
      <c r="Q38" s="22">
        <v>0</v>
      </c>
      <c r="R38" s="27"/>
      <c r="S38" s="30"/>
      <c r="T38" s="30"/>
      <c r="U38" s="30">
        <v>65.73</v>
      </c>
      <c r="V38" s="30">
        <v>73.52</v>
      </c>
      <c r="W38" s="27">
        <v>94</v>
      </c>
      <c r="X38" s="27">
        <v>39.65</v>
      </c>
      <c r="Y38" s="27">
        <v>70.725000000000009</v>
      </c>
      <c r="Z38" s="22">
        <f t="shared" si="5"/>
        <v>90.810900000000004</v>
      </c>
      <c r="AA38" s="22">
        <f>'مارس 2022'!K38*8%</f>
        <v>129.55688400000003</v>
      </c>
      <c r="AB38" s="27">
        <v>190</v>
      </c>
      <c r="AC38" s="30">
        <v>10</v>
      </c>
      <c r="AD38" s="27"/>
      <c r="AE38" s="27"/>
      <c r="AF38" s="22">
        <v>10</v>
      </c>
      <c r="AG38" s="27">
        <v>0</v>
      </c>
      <c r="AH38" s="27"/>
      <c r="AI38" s="27"/>
      <c r="AJ38" s="27"/>
      <c r="AK38" s="27">
        <f t="shared" si="20"/>
        <v>2766.7396060250003</v>
      </c>
      <c r="AL38" s="16"/>
      <c r="AM38" s="16"/>
      <c r="AN38" s="16"/>
      <c r="AO38" s="16"/>
      <c r="AP38" s="16"/>
      <c r="AQ38" s="16"/>
      <c r="AR38" s="16"/>
      <c r="AS38" s="16"/>
      <c r="AT38" s="15">
        <v>19</v>
      </c>
      <c r="AU38" s="15"/>
      <c r="AV38" s="20">
        <v>286</v>
      </c>
      <c r="AW38" s="20"/>
      <c r="AX38" s="21">
        <v>0</v>
      </c>
      <c r="AY38" s="21"/>
      <c r="AZ38" s="21"/>
      <c r="BA38" s="21">
        <v>0.5</v>
      </c>
      <c r="BB38" s="21">
        <v>3</v>
      </c>
      <c r="BC38" s="21"/>
      <c r="BD38" s="21">
        <v>0</v>
      </c>
      <c r="BE38" s="21"/>
      <c r="BF38" s="21"/>
      <c r="BG38" s="18" t="str">
        <f t="shared" si="26"/>
        <v>0</v>
      </c>
      <c r="BH38" s="18">
        <f t="shared" si="26"/>
        <v>0</v>
      </c>
      <c r="BI38" s="21"/>
      <c r="BJ38" s="21">
        <v>500</v>
      </c>
      <c r="BK38" s="21"/>
      <c r="BL38" s="21"/>
      <c r="BM38" s="21"/>
      <c r="BN38" s="21"/>
      <c r="BO38" s="21"/>
      <c r="BP38" s="21"/>
      <c r="BQ38" s="19">
        <f t="shared" si="31"/>
        <v>1.2534080537500001</v>
      </c>
      <c r="BR38" s="21">
        <v>3</v>
      </c>
      <c r="BS38" s="21"/>
      <c r="BT38" s="19">
        <f t="shared" si="7"/>
        <v>793.75340805375004</v>
      </c>
      <c r="BU38" s="35">
        <f t="shared" si="8"/>
        <v>1972.9861979712502</v>
      </c>
      <c r="BV38" s="39"/>
      <c r="BW38" s="38"/>
      <c r="BX38" s="38"/>
      <c r="BY38" s="37" t="str">
        <f t="shared" si="10"/>
        <v>0</v>
      </c>
      <c r="BZ38" s="39">
        <f t="shared" si="11"/>
        <v>0</v>
      </c>
      <c r="CA38" s="39"/>
      <c r="CB38" s="39">
        <f t="shared" si="24"/>
        <v>0</v>
      </c>
      <c r="CC38" s="39"/>
      <c r="CD38" s="39"/>
      <c r="CE38" s="34">
        <f t="shared" si="27"/>
        <v>0</v>
      </c>
      <c r="CF38" s="34"/>
      <c r="CG38" s="34"/>
      <c r="CH38" s="34"/>
      <c r="CI38" s="34">
        <f t="shared" si="28"/>
        <v>1972.9861979712502</v>
      </c>
      <c r="CJ38" s="43"/>
      <c r="CK38" s="133">
        <f t="shared" si="13"/>
        <v>0</v>
      </c>
      <c r="CL38" s="133">
        <f t="shared" si="14"/>
        <v>0</v>
      </c>
      <c r="CM38" s="44"/>
      <c r="CN38" s="44"/>
      <c r="CO38" s="40">
        <f t="shared" si="29"/>
        <v>1972.9861979712502</v>
      </c>
      <c r="CP38" s="1"/>
      <c r="CS38" s="59">
        <f t="shared" si="22"/>
        <v>2513.4896060250003</v>
      </c>
      <c r="CT38" s="59">
        <f t="shared" si="30"/>
        <v>1629.2134080537501</v>
      </c>
      <c r="CU38" s="59">
        <f t="shared" si="15"/>
        <v>884.27619797125021</v>
      </c>
      <c r="CV38" s="59">
        <f t="shared" si="16"/>
        <v>880</v>
      </c>
      <c r="CW38" s="136">
        <f t="shared" si="17"/>
        <v>0</v>
      </c>
      <c r="CY38" s="63">
        <f t="shared" si="18"/>
        <v>1972.9861979712502</v>
      </c>
      <c r="DA38" s="182">
        <f t="shared" si="19"/>
        <v>2766.7396060250003</v>
      </c>
    </row>
    <row r="39" spans="1:105" ht="23.25" x14ac:dyDescent="0.35">
      <c r="B39">
        <v>1710.4592</v>
      </c>
      <c r="C39">
        <v>36</v>
      </c>
      <c r="D39" s="33" t="s">
        <v>111</v>
      </c>
      <c r="E39" s="28">
        <v>653.4</v>
      </c>
      <c r="F39" s="29"/>
      <c r="G39" s="27"/>
      <c r="H39" s="27"/>
      <c r="I39" s="27"/>
      <c r="J39" s="27"/>
      <c r="K39" s="129">
        <f>'مارس 2022'!K39*107%</f>
        <v>1958.3047380800001</v>
      </c>
      <c r="L39" s="27"/>
      <c r="M39" s="31"/>
      <c r="N39" s="27">
        <v>0</v>
      </c>
      <c r="O39" s="27"/>
      <c r="P39" s="22">
        <f t="shared" si="4"/>
        <v>293.745710712</v>
      </c>
      <c r="Q39" s="22">
        <v>0</v>
      </c>
      <c r="R39" s="27"/>
      <c r="S39" s="30"/>
      <c r="T39" s="30"/>
      <c r="U39" s="30">
        <v>79.33</v>
      </c>
      <c r="V39" s="30">
        <v>88.58</v>
      </c>
      <c r="W39" s="27">
        <v>105.81</v>
      </c>
      <c r="X39" s="27">
        <v>44.81</v>
      </c>
      <c r="Y39" s="27">
        <v>79.927999999999997</v>
      </c>
      <c r="Z39" s="22">
        <f t="shared" si="5"/>
        <v>102.62755199999999</v>
      </c>
      <c r="AA39" s="22">
        <f>'مارس 2022'!K39*8%</f>
        <v>146.41530752</v>
      </c>
      <c r="AB39" s="27">
        <v>190</v>
      </c>
      <c r="AC39" s="30">
        <v>10</v>
      </c>
      <c r="AD39" s="27"/>
      <c r="AE39" s="27"/>
      <c r="AF39" s="22">
        <v>10</v>
      </c>
      <c r="AG39" s="27">
        <v>0</v>
      </c>
      <c r="AH39" s="27"/>
      <c r="AI39" s="27"/>
      <c r="AJ39" s="27"/>
      <c r="AK39" s="27">
        <f t="shared" si="20"/>
        <v>3109.5513083119999</v>
      </c>
      <c r="AL39" s="16"/>
      <c r="AM39" s="16"/>
      <c r="AN39" s="16"/>
      <c r="AO39" s="16"/>
      <c r="AP39" s="16"/>
      <c r="AQ39" s="16"/>
      <c r="AR39" s="16"/>
      <c r="AS39" s="16"/>
      <c r="AT39" s="15">
        <v>20</v>
      </c>
      <c r="AU39" s="15"/>
      <c r="AV39" s="20">
        <v>385</v>
      </c>
      <c r="AW39" s="20"/>
      <c r="AX39" s="21">
        <v>3.4167000000000001</v>
      </c>
      <c r="AY39" s="21"/>
      <c r="AZ39" s="21"/>
      <c r="BA39" s="21">
        <v>0.5</v>
      </c>
      <c r="BB39" s="21">
        <v>3</v>
      </c>
      <c r="BC39" s="21"/>
      <c r="BD39" s="21">
        <v>0</v>
      </c>
      <c r="BE39" s="21"/>
      <c r="BF39" s="21"/>
      <c r="BG39" s="18" t="str">
        <f t="shared" si="26"/>
        <v>0</v>
      </c>
      <c r="BH39" s="18">
        <f t="shared" si="26"/>
        <v>0</v>
      </c>
      <c r="BI39" s="21"/>
      <c r="BJ39" s="21"/>
      <c r="BK39" s="21"/>
      <c r="BL39" s="21"/>
      <c r="BM39" s="21"/>
      <c r="BN39" s="21"/>
      <c r="BO39" s="21"/>
      <c r="BP39" s="21"/>
      <c r="BQ39" s="19">
        <f t="shared" si="31"/>
        <v>1.4079027988000001</v>
      </c>
      <c r="BR39" s="21">
        <v>3</v>
      </c>
      <c r="BS39" s="21"/>
      <c r="BT39" s="19">
        <f t="shared" si="7"/>
        <v>396.32460279880002</v>
      </c>
      <c r="BU39" s="35">
        <f t="shared" si="8"/>
        <v>2713.2267055131997</v>
      </c>
      <c r="BV39" s="39"/>
      <c r="BW39" s="38"/>
      <c r="BX39" s="38"/>
      <c r="BY39" s="37" t="str">
        <f t="shared" si="10"/>
        <v>0</v>
      </c>
      <c r="BZ39" s="39">
        <f t="shared" si="11"/>
        <v>0</v>
      </c>
      <c r="CA39" s="39"/>
      <c r="CB39" s="39">
        <f t="shared" si="24"/>
        <v>0</v>
      </c>
      <c r="CC39" s="39"/>
      <c r="CD39" s="39"/>
      <c r="CE39" s="34">
        <f t="shared" si="27"/>
        <v>0</v>
      </c>
      <c r="CF39" s="34"/>
      <c r="CG39" s="34"/>
      <c r="CH39" s="34"/>
      <c r="CI39" s="34">
        <f t="shared" si="28"/>
        <v>2713.2267055131997</v>
      </c>
      <c r="CJ39" s="43"/>
      <c r="CK39" s="133">
        <f t="shared" si="13"/>
        <v>0</v>
      </c>
      <c r="CL39" s="133">
        <f t="shared" si="14"/>
        <v>0</v>
      </c>
      <c r="CM39" s="44"/>
      <c r="CN39" s="44"/>
      <c r="CO39" s="40">
        <f t="shared" si="29"/>
        <v>2713.2267055131997</v>
      </c>
      <c r="CP39" s="1"/>
      <c r="CS39" s="59">
        <f t="shared" si="22"/>
        <v>2815.8313083120001</v>
      </c>
      <c r="CT39" s="59">
        <f t="shared" si="30"/>
        <v>1792.8079027988001</v>
      </c>
      <c r="CU39" s="59">
        <f t="shared" si="15"/>
        <v>1023.0234055132</v>
      </c>
      <c r="CV39" s="59">
        <f t="shared" si="16"/>
        <v>1020</v>
      </c>
      <c r="CW39" s="136">
        <f t="shared" si="17"/>
        <v>0</v>
      </c>
      <c r="CY39" s="63">
        <f t="shared" si="18"/>
        <v>2713.2267055131997</v>
      </c>
      <c r="DA39" s="182">
        <f t="shared" si="19"/>
        <v>3109.5513083119999</v>
      </c>
    </row>
    <row r="40" spans="1:105" s="11" customFormat="1" ht="23.25" x14ac:dyDescent="0.35">
      <c r="A40" s="11" t="s">
        <v>152</v>
      </c>
      <c r="B40" s="11">
        <v>1573.4564</v>
      </c>
      <c r="C40" s="11">
        <v>37</v>
      </c>
      <c r="D40" s="86" t="s">
        <v>112</v>
      </c>
      <c r="E40" s="87">
        <v>616.29999999999995</v>
      </c>
      <c r="F40" s="88" t="s">
        <v>152</v>
      </c>
      <c r="G40" s="89"/>
      <c r="H40" s="89"/>
      <c r="I40" s="89"/>
      <c r="J40" s="89"/>
      <c r="K40" s="129">
        <f>'مارس 2022'!K40*107%</f>
        <v>1801.4502323600004</v>
      </c>
      <c r="L40" s="89"/>
      <c r="M40" s="91"/>
      <c r="N40" s="89"/>
      <c r="O40" s="89"/>
      <c r="P40" s="92">
        <f t="shared" si="4"/>
        <v>270.21753485400006</v>
      </c>
      <c r="Q40" s="22">
        <v>0</v>
      </c>
      <c r="R40" s="89"/>
      <c r="S40" s="93"/>
      <c r="T40" s="93"/>
      <c r="U40" s="93">
        <v>80.67</v>
      </c>
      <c r="V40" s="93">
        <v>90.36</v>
      </c>
      <c r="W40" s="89">
        <v>97.36</v>
      </c>
      <c r="X40" s="89">
        <v>41.22</v>
      </c>
      <c r="Y40" s="89">
        <v>73.525999999999996</v>
      </c>
      <c r="Z40" s="92">
        <f t="shared" si="5"/>
        <v>94.407383999999993</v>
      </c>
      <c r="AA40" s="22">
        <f>'مارس 2022'!K40*8%</f>
        <v>134.68786784000002</v>
      </c>
      <c r="AB40" s="89">
        <v>200</v>
      </c>
      <c r="AC40" s="93">
        <v>10</v>
      </c>
      <c r="AD40" s="89"/>
      <c r="AE40" s="89"/>
      <c r="AF40" s="92">
        <v>10</v>
      </c>
      <c r="AG40" s="89"/>
      <c r="AH40" s="89"/>
      <c r="AI40" s="89"/>
      <c r="AJ40" s="89"/>
      <c r="AK40" s="89">
        <f t="shared" si="20"/>
        <v>2903.8990190540003</v>
      </c>
      <c r="AL40" s="94"/>
      <c r="AM40" s="94"/>
      <c r="AN40" s="94"/>
      <c r="AO40" s="94"/>
      <c r="AP40" s="94"/>
      <c r="AQ40" s="94"/>
      <c r="AR40" s="94"/>
      <c r="AS40" s="94"/>
      <c r="AT40" s="95">
        <v>14</v>
      </c>
      <c r="AU40" s="95"/>
      <c r="AV40" s="96">
        <v>352</v>
      </c>
      <c r="AW40" s="96"/>
      <c r="AX40" s="97">
        <v>0</v>
      </c>
      <c r="AY40" s="97"/>
      <c r="AZ40" s="97"/>
      <c r="BA40" s="21">
        <v>0.5</v>
      </c>
      <c r="BB40" s="21">
        <v>3</v>
      </c>
      <c r="BC40" s="97"/>
      <c r="BD40" s="97"/>
      <c r="BE40" s="97"/>
      <c r="BF40" s="97"/>
      <c r="BG40" s="98">
        <f t="shared" si="26"/>
        <v>60.048341078666681</v>
      </c>
      <c r="BH40" s="98">
        <f t="shared" si="26"/>
        <v>0</v>
      </c>
      <c r="BI40" s="97"/>
      <c r="BJ40" s="97"/>
      <c r="BK40" s="97"/>
      <c r="BL40" s="97"/>
      <c r="BM40" s="97"/>
      <c r="BN40" s="97"/>
      <c r="BO40" s="97"/>
      <c r="BP40" s="97"/>
      <c r="BQ40" s="19">
        <f t="shared" si="31"/>
        <v>1.3168407421000001</v>
      </c>
      <c r="BR40" s="97"/>
      <c r="BS40" s="97"/>
      <c r="BT40" s="99">
        <f t="shared" si="7"/>
        <v>416.86518182076668</v>
      </c>
      <c r="BU40" s="100">
        <f t="shared" si="8"/>
        <v>2487.0338372332335</v>
      </c>
      <c r="BV40" s="101"/>
      <c r="BW40" s="89"/>
      <c r="BX40" s="89"/>
      <c r="BY40" s="102" t="str">
        <f t="shared" si="10"/>
        <v>0</v>
      </c>
      <c r="BZ40" s="101">
        <f t="shared" si="11"/>
        <v>0</v>
      </c>
      <c r="CA40" s="101"/>
      <c r="CB40" s="101">
        <f t="shared" si="24"/>
        <v>0</v>
      </c>
      <c r="CC40" s="101"/>
      <c r="CD40" s="101"/>
      <c r="CE40" s="101">
        <f t="shared" si="27"/>
        <v>0</v>
      </c>
      <c r="CF40" s="101"/>
      <c r="CG40" s="101"/>
      <c r="CH40" s="101"/>
      <c r="CI40" s="101">
        <f t="shared" si="28"/>
        <v>2487.0338372332335</v>
      </c>
      <c r="CJ40" s="100"/>
      <c r="CK40" s="133">
        <f t="shared" si="13"/>
        <v>0</v>
      </c>
      <c r="CL40" s="133">
        <f t="shared" si="14"/>
        <v>0</v>
      </c>
      <c r="CM40" s="103"/>
      <c r="CN40" s="103"/>
      <c r="CO40" s="103">
        <f t="shared" si="29"/>
        <v>2487.0338372332335</v>
      </c>
      <c r="CP40" s="104"/>
      <c r="CS40" s="59">
        <f t="shared" si="22"/>
        <v>2615.509019054</v>
      </c>
      <c r="CT40" s="105">
        <f t="shared" si="30"/>
        <v>1779.6651818207667</v>
      </c>
      <c r="CU40" s="105">
        <f t="shared" si="15"/>
        <v>835.84383723323322</v>
      </c>
      <c r="CV40" s="105">
        <f t="shared" si="16"/>
        <v>830</v>
      </c>
      <c r="CW40" s="136">
        <f t="shared" si="17"/>
        <v>0</v>
      </c>
      <c r="CY40" s="107">
        <f t="shared" si="18"/>
        <v>2487.0338372332335</v>
      </c>
      <c r="DA40" s="182">
        <f t="shared" si="19"/>
        <v>2903.8990190540003</v>
      </c>
    </row>
    <row r="41" spans="1:105" s="11" customFormat="1" ht="23.25" x14ac:dyDescent="0.35">
      <c r="A41" s="11" t="s">
        <v>152</v>
      </c>
      <c r="B41" s="11">
        <v>1579.5233000000001</v>
      </c>
      <c r="C41" s="11">
        <v>38</v>
      </c>
      <c r="D41" s="86" t="s">
        <v>81</v>
      </c>
      <c r="E41" s="87">
        <v>632.79999999999995</v>
      </c>
      <c r="F41" s="88" t="s">
        <v>152</v>
      </c>
      <c r="G41" s="89"/>
      <c r="H41" s="89"/>
      <c r="I41" s="89"/>
      <c r="J41" s="89"/>
      <c r="K41" s="129">
        <f>'مارس 2022'!K41*107%</f>
        <v>1808.3962261700003</v>
      </c>
      <c r="L41" s="89"/>
      <c r="M41" s="91"/>
      <c r="N41" s="89"/>
      <c r="O41" s="89"/>
      <c r="P41" s="92">
        <f t="shared" si="4"/>
        <v>271.25943392550005</v>
      </c>
      <c r="Q41" s="22">
        <v>0</v>
      </c>
      <c r="R41" s="89"/>
      <c r="S41" s="93"/>
      <c r="T41" s="93"/>
      <c r="U41" s="93">
        <v>77.709999999999994</v>
      </c>
      <c r="V41" s="93">
        <v>86.7</v>
      </c>
      <c r="W41" s="89">
        <v>97.7</v>
      </c>
      <c r="X41" s="89">
        <v>41.38</v>
      </c>
      <c r="Y41" s="89">
        <v>73.8095</v>
      </c>
      <c r="Z41" s="92">
        <f t="shared" si="5"/>
        <v>94.771398000000005</v>
      </c>
      <c r="AA41" s="22">
        <f>'مارس 2022'!K41*8%</f>
        <v>135.20719448000003</v>
      </c>
      <c r="AB41" s="89">
        <v>200</v>
      </c>
      <c r="AC41" s="93">
        <v>10</v>
      </c>
      <c r="AD41" s="89"/>
      <c r="AE41" s="89"/>
      <c r="AF41" s="92">
        <v>10</v>
      </c>
      <c r="AG41" s="89"/>
      <c r="AH41" s="89"/>
      <c r="AI41" s="89"/>
      <c r="AJ41" s="89"/>
      <c r="AK41" s="89">
        <f t="shared" si="20"/>
        <v>2906.9337525755</v>
      </c>
      <c r="AL41" s="94"/>
      <c r="AM41" s="94"/>
      <c r="AN41" s="94"/>
      <c r="AO41" s="94"/>
      <c r="AP41" s="94"/>
      <c r="AQ41" s="94"/>
      <c r="AR41" s="94"/>
      <c r="AS41" s="94"/>
      <c r="AT41" s="95">
        <v>14</v>
      </c>
      <c r="AU41" s="95"/>
      <c r="AV41" s="96">
        <v>352</v>
      </c>
      <c r="AW41" s="96"/>
      <c r="AX41" s="97">
        <v>0</v>
      </c>
      <c r="AY41" s="97"/>
      <c r="AZ41" s="97"/>
      <c r="BA41" s="21">
        <v>0.5</v>
      </c>
      <c r="BB41" s="21">
        <v>3</v>
      </c>
      <c r="BC41" s="97"/>
      <c r="BD41" s="97"/>
      <c r="BE41" s="97"/>
      <c r="BF41" s="97"/>
      <c r="BG41" s="98">
        <f t="shared" si="26"/>
        <v>60.27987420566668</v>
      </c>
      <c r="BH41" s="98">
        <f t="shared" si="26"/>
        <v>0</v>
      </c>
      <c r="BI41" s="97"/>
      <c r="BJ41" s="97"/>
      <c r="BK41" s="97"/>
      <c r="BL41" s="97"/>
      <c r="BM41" s="97"/>
      <c r="BN41" s="97"/>
      <c r="BO41" s="97"/>
      <c r="BP41" s="97"/>
      <c r="BQ41" s="19">
        <f t="shared" si="31"/>
        <v>1.317837159325</v>
      </c>
      <c r="BR41" s="97"/>
      <c r="BS41" s="97"/>
      <c r="BT41" s="99">
        <f t="shared" si="7"/>
        <v>417.09771136499165</v>
      </c>
      <c r="BU41" s="100">
        <f t="shared" si="8"/>
        <v>2489.8360412105085</v>
      </c>
      <c r="BV41" s="101"/>
      <c r="BW41" s="89"/>
      <c r="BX41" s="89"/>
      <c r="BY41" s="102" t="str">
        <f t="shared" si="10"/>
        <v>0</v>
      </c>
      <c r="BZ41" s="101">
        <f t="shared" si="11"/>
        <v>0</v>
      </c>
      <c r="CA41" s="101"/>
      <c r="CB41" s="101">
        <f t="shared" si="24"/>
        <v>0</v>
      </c>
      <c r="CC41" s="101"/>
      <c r="CD41" s="101"/>
      <c r="CE41" s="101">
        <f t="shared" si="27"/>
        <v>0</v>
      </c>
      <c r="CF41" s="101"/>
      <c r="CG41" s="101"/>
      <c r="CH41" s="101"/>
      <c r="CI41" s="101">
        <f t="shared" si="28"/>
        <v>2489.8360412105085</v>
      </c>
      <c r="CJ41" s="100"/>
      <c r="CK41" s="133">
        <f t="shared" si="13"/>
        <v>0</v>
      </c>
      <c r="CL41" s="133">
        <f t="shared" si="14"/>
        <v>0</v>
      </c>
      <c r="CM41" s="103"/>
      <c r="CN41" s="103"/>
      <c r="CO41" s="103">
        <f t="shared" si="29"/>
        <v>2489.8360412105085</v>
      </c>
      <c r="CP41" s="104"/>
      <c r="CS41" s="59">
        <f t="shared" si="22"/>
        <v>2624.8237525755003</v>
      </c>
      <c r="CT41" s="105">
        <f t="shared" si="30"/>
        <v>1796.3977113649917</v>
      </c>
      <c r="CU41" s="105">
        <f t="shared" si="15"/>
        <v>828.42604121050863</v>
      </c>
      <c r="CV41" s="105">
        <f t="shared" si="16"/>
        <v>820</v>
      </c>
      <c r="CW41" s="136">
        <f t="shared" si="17"/>
        <v>0</v>
      </c>
      <c r="CY41" s="107">
        <f t="shared" si="18"/>
        <v>2489.8360412105085</v>
      </c>
      <c r="DA41" s="182">
        <f t="shared" si="19"/>
        <v>2906.9337525755</v>
      </c>
    </row>
    <row r="42" spans="1:105" ht="23.25" x14ac:dyDescent="0.35">
      <c r="B42">
        <v>1615.91</v>
      </c>
      <c r="C42">
        <v>39</v>
      </c>
      <c r="D42" s="33" t="s">
        <v>171</v>
      </c>
      <c r="E42" s="28">
        <v>611.49</v>
      </c>
      <c r="F42" s="29"/>
      <c r="G42" s="27"/>
      <c r="H42" s="27"/>
      <c r="I42" s="27"/>
      <c r="J42" s="27"/>
      <c r="K42" s="129">
        <f>'مارس 2022'!K42*107%</f>
        <v>1850.0553590000004</v>
      </c>
      <c r="L42" s="27"/>
      <c r="M42" s="31"/>
      <c r="N42" s="27">
        <v>0</v>
      </c>
      <c r="O42" s="27"/>
      <c r="P42" s="22">
        <f t="shared" si="4"/>
        <v>277.50830385000006</v>
      </c>
      <c r="Q42" s="22">
        <v>0</v>
      </c>
      <c r="R42" s="27"/>
      <c r="S42" s="30"/>
      <c r="T42" s="30"/>
      <c r="U42" s="30">
        <v>70.12</v>
      </c>
      <c r="V42" s="30">
        <v>78.28</v>
      </c>
      <c r="W42" s="27">
        <v>100.31</v>
      </c>
      <c r="X42" s="27">
        <v>42.34</v>
      </c>
      <c r="Y42" s="27">
        <v>75.512500000000003</v>
      </c>
      <c r="Z42" s="22">
        <f t="shared" si="5"/>
        <v>96.954599999999999</v>
      </c>
      <c r="AA42" s="22">
        <f>'مارس 2022'!K42*8%</f>
        <v>138.32189600000001</v>
      </c>
      <c r="AB42" s="27">
        <v>190</v>
      </c>
      <c r="AC42" s="30">
        <v>10</v>
      </c>
      <c r="AD42" s="27"/>
      <c r="AE42" s="27"/>
      <c r="AF42" s="22">
        <v>10</v>
      </c>
      <c r="AG42" s="27">
        <v>0</v>
      </c>
      <c r="AH42" s="27"/>
      <c r="AI42" s="27"/>
      <c r="AJ42" s="27"/>
      <c r="AK42" s="27">
        <f t="shared" si="20"/>
        <v>2939.4026588500005</v>
      </c>
      <c r="AL42" s="16"/>
      <c r="AM42" s="16"/>
      <c r="AN42" s="16"/>
      <c r="AO42" s="16"/>
      <c r="AP42" s="16"/>
      <c r="AQ42" s="16"/>
      <c r="AR42" s="16"/>
      <c r="AS42" s="16"/>
      <c r="AT42" s="15">
        <v>20</v>
      </c>
      <c r="AU42" s="15"/>
      <c r="AV42" s="20">
        <v>352</v>
      </c>
      <c r="AW42" s="20"/>
      <c r="AX42" s="21">
        <v>0</v>
      </c>
      <c r="AY42" s="21"/>
      <c r="AZ42" s="21"/>
      <c r="BA42" s="21">
        <v>0.5</v>
      </c>
      <c r="BB42" s="21">
        <v>3</v>
      </c>
      <c r="BC42" s="21"/>
      <c r="BD42" s="21">
        <v>0</v>
      </c>
      <c r="BE42" s="21"/>
      <c r="BF42" s="21"/>
      <c r="BG42" s="18" t="str">
        <f t="shared" si="26"/>
        <v>0</v>
      </c>
      <c r="BH42" s="18">
        <f t="shared" si="26"/>
        <v>0</v>
      </c>
      <c r="BI42" s="21"/>
      <c r="BJ42" s="21"/>
      <c r="BK42" s="21"/>
      <c r="BL42" s="21"/>
      <c r="BM42" s="21"/>
      <c r="BN42" s="21"/>
      <c r="BO42" s="21"/>
      <c r="BP42" s="21"/>
      <c r="BQ42" s="19">
        <f t="shared" si="31"/>
        <v>1.3309471775000001</v>
      </c>
      <c r="BR42" s="21">
        <v>3</v>
      </c>
      <c r="BS42" s="21"/>
      <c r="BT42" s="19">
        <f t="shared" si="7"/>
        <v>359.83094717749998</v>
      </c>
      <c r="BU42" s="35">
        <f t="shared" si="8"/>
        <v>2579.5717116725004</v>
      </c>
      <c r="BV42" s="39"/>
      <c r="BW42" s="38"/>
      <c r="BX42" s="38"/>
      <c r="BY42" s="37" t="str">
        <f t="shared" si="10"/>
        <v>0</v>
      </c>
      <c r="BZ42" s="39">
        <f t="shared" si="11"/>
        <v>0</v>
      </c>
      <c r="CA42" s="39"/>
      <c r="CB42" s="39">
        <f t="shared" si="24"/>
        <v>0</v>
      </c>
      <c r="CC42" s="39"/>
      <c r="CD42" s="39"/>
      <c r="CE42" s="34">
        <f t="shared" si="27"/>
        <v>0</v>
      </c>
      <c r="CF42" s="34"/>
      <c r="CG42" s="34"/>
      <c r="CH42" s="34"/>
      <c r="CI42" s="34">
        <f t="shared" si="28"/>
        <v>2579.5717116725004</v>
      </c>
      <c r="CJ42" s="43"/>
      <c r="CK42" s="133">
        <f t="shared" si="13"/>
        <v>0</v>
      </c>
      <c r="CL42" s="133">
        <f t="shared" si="14"/>
        <v>0</v>
      </c>
      <c r="CM42" s="44"/>
      <c r="CN42" s="44"/>
      <c r="CO42" s="40">
        <f t="shared" si="29"/>
        <v>2579.5717116725004</v>
      </c>
      <c r="CP42" s="1"/>
      <c r="CS42" s="59">
        <f t="shared" si="22"/>
        <v>2670.6926588500005</v>
      </c>
      <c r="CT42" s="59">
        <f t="shared" si="30"/>
        <v>1717.8209471774999</v>
      </c>
      <c r="CU42" s="59">
        <f t="shared" si="15"/>
        <v>952.87171167250062</v>
      </c>
      <c r="CV42" s="59">
        <f t="shared" si="16"/>
        <v>950</v>
      </c>
      <c r="CW42" s="136">
        <f t="shared" si="17"/>
        <v>0</v>
      </c>
      <c r="CY42" s="63">
        <f t="shared" si="18"/>
        <v>2579.5717116725004</v>
      </c>
      <c r="DA42" s="182">
        <f t="shared" si="19"/>
        <v>2939.4026588500005</v>
      </c>
    </row>
    <row r="43" spans="1:105" ht="23.25" x14ac:dyDescent="0.35">
      <c r="B43">
        <v>976.64250000000004</v>
      </c>
      <c r="C43">
        <v>40</v>
      </c>
      <c r="D43" s="33"/>
      <c r="E43" s="28"/>
      <c r="F43" s="29"/>
      <c r="G43" s="27"/>
      <c r="H43" s="27"/>
      <c r="I43" s="27"/>
      <c r="J43" s="27"/>
      <c r="K43" s="129">
        <f>'مارس 2022'!K43*107%</f>
        <v>0</v>
      </c>
      <c r="L43" s="27"/>
      <c r="M43" s="31"/>
      <c r="N43" s="27"/>
      <c r="O43" s="27"/>
      <c r="P43" s="22">
        <f t="shared" si="4"/>
        <v>0</v>
      </c>
      <c r="Q43" s="22"/>
      <c r="R43" s="27"/>
      <c r="S43" s="30"/>
      <c r="T43" s="30"/>
      <c r="U43" s="30"/>
      <c r="V43" s="30"/>
      <c r="W43" s="27"/>
      <c r="X43" s="27"/>
      <c r="Y43" s="27"/>
      <c r="Z43" s="22"/>
      <c r="AA43" s="22">
        <f>'مارس 2022'!K43*8%</f>
        <v>0</v>
      </c>
      <c r="AB43" s="27"/>
      <c r="AC43" s="30"/>
      <c r="AD43" s="27"/>
      <c r="AE43" s="27"/>
      <c r="AF43" s="22"/>
      <c r="AG43" s="27"/>
      <c r="AH43" s="27"/>
      <c r="AI43" s="27"/>
      <c r="AJ43" s="27"/>
      <c r="AK43" s="27">
        <f t="shared" si="20"/>
        <v>0</v>
      </c>
      <c r="AL43" s="16"/>
      <c r="AM43" s="16"/>
      <c r="AN43" s="16"/>
      <c r="AO43" s="16"/>
      <c r="AP43" s="16"/>
      <c r="AQ43" s="16"/>
      <c r="AR43" s="16"/>
      <c r="AS43" s="16"/>
      <c r="AT43" s="15"/>
      <c r="AU43" s="15"/>
      <c r="AV43" s="20">
        <v>0</v>
      </c>
      <c r="AW43" s="20"/>
      <c r="AX43" s="21"/>
      <c r="AY43" s="21"/>
      <c r="AZ43" s="21"/>
      <c r="BA43" s="21"/>
      <c r="BB43" s="21"/>
      <c r="BC43" s="21"/>
      <c r="BD43" s="21">
        <v>0</v>
      </c>
      <c r="BE43" s="21"/>
      <c r="BF43" s="21"/>
      <c r="BG43" s="18">
        <f t="shared" si="26"/>
        <v>0</v>
      </c>
      <c r="BH43" s="18">
        <f t="shared" si="26"/>
        <v>0</v>
      </c>
      <c r="BI43" s="21"/>
      <c r="BJ43" s="21"/>
      <c r="BK43" s="21"/>
      <c r="BL43" s="21"/>
      <c r="BM43" s="21"/>
      <c r="BN43" s="21"/>
      <c r="BO43" s="21"/>
      <c r="BP43" s="21"/>
      <c r="BQ43" s="19">
        <f t="shared" si="31"/>
        <v>0</v>
      </c>
      <c r="BR43" s="21"/>
      <c r="BS43" s="21"/>
      <c r="BT43" s="19">
        <f t="shared" si="7"/>
        <v>0</v>
      </c>
      <c r="BU43" s="35">
        <f t="shared" si="8"/>
        <v>0</v>
      </c>
      <c r="BV43" s="39"/>
      <c r="BW43" s="38"/>
      <c r="BX43" s="38"/>
      <c r="BY43" s="37" t="str">
        <f t="shared" si="10"/>
        <v>0</v>
      </c>
      <c r="BZ43" s="39">
        <f t="shared" si="11"/>
        <v>0</v>
      </c>
      <c r="CA43" s="39"/>
      <c r="CB43" s="39">
        <f t="shared" si="24"/>
        <v>0</v>
      </c>
      <c r="CC43" s="39"/>
      <c r="CD43" s="39"/>
      <c r="CE43" s="34">
        <f t="shared" si="27"/>
        <v>0</v>
      </c>
      <c r="CF43" s="34"/>
      <c r="CG43" s="34"/>
      <c r="CH43" s="34"/>
      <c r="CI43" s="34">
        <f t="shared" si="28"/>
        <v>0</v>
      </c>
      <c r="CJ43" s="43"/>
      <c r="CK43" s="133">
        <f t="shared" si="13"/>
        <v>0</v>
      </c>
      <c r="CL43" s="133">
        <f t="shared" si="14"/>
        <v>0</v>
      </c>
      <c r="CM43" s="44"/>
      <c r="CN43" s="44"/>
      <c r="CO43" s="40">
        <f t="shared" si="29"/>
        <v>0</v>
      </c>
      <c r="CP43" s="1"/>
      <c r="CS43" s="59">
        <f t="shared" si="22"/>
        <v>0</v>
      </c>
      <c r="CT43" s="59">
        <f t="shared" si="30"/>
        <v>750</v>
      </c>
      <c r="CU43" s="59">
        <f t="shared" si="15"/>
        <v>-750</v>
      </c>
      <c r="CV43" s="59">
        <f t="shared" si="16"/>
        <v>-750</v>
      </c>
      <c r="CW43" s="136">
        <f t="shared" si="17"/>
        <v>0</v>
      </c>
      <c r="CY43" s="63">
        <f t="shared" si="18"/>
        <v>0</v>
      </c>
      <c r="DA43" s="182">
        <f t="shared" si="19"/>
        <v>0</v>
      </c>
    </row>
    <row r="44" spans="1:105" ht="23.25" x14ac:dyDescent="0.35">
      <c r="C44">
        <v>41</v>
      </c>
      <c r="D44" s="33"/>
      <c r="E44" s="28"/>
      <c r="F44" s="29"/>
      <c r="G44" s="27"/>
      <c r="H44" s="27"/>
      <c r="I44" s="27"/>
      <c r="J44" s="27"/>
      <c r="K44" s="129">
        <f>'مارس 2022'!K44*107%</f>
        <v>0</v>
      </c>
      <c r="L44" s="27"/>
      <c r="M44" s="31"/>
      <c r="N44" s="27"/>
      <c r="O44" s="27"/>
      <c r="P44" s="22"/>
      <c r="Q44" s="22"/>
      <c r="R44" s="27"/>
      <c r="S44" s="30"/>
      <c r="T44" s="30"/>
      <c r="U44" s="30"/>
      <c r="V44" s="30"/>
      <c r="W44" s="27"/>
      <c r="X44" s="27"/>
      <c r="Y44" s="27"/>
      <c r="Z44" s="22">
        <f>B44*6%</f>
        <v>0</v>
      </c>
      <c r="AA44" s="22">
        <f>'مارس 2022'!K44*8%</f>
        <v>0</v>
      </c>
      <c r="AB44" s="27"/>
      <c r="AC44" s="30"/>
      <c r="AD44" s="27"/>
      <c r="AE44" s="27"/>
      <c r="AF44" s="27"/>
      <c r="AG44" s="27"/>
      <c r="AH44" s="27"/>
      <c r="AI44" s="27"/>
      <c r="AJ44" s="27"/>
      <c r="AK44" s="27"/>
      <c r="AL44" s="16"/>
      <c r="AM44" s="16"/>
      <c r="AN44" s="16"/>
      <c r="AO44" s="16"/>
      <c r="AP44" s="16"/>
      <c r="AQ44" s="16"/>
      <c r="AR44" s="16"/>
      <c r="AS44" s="16"/>
      <c r="AT44" s="15"/>
      <c r="AU44" s="15"/>
      <c r="AV44" s="20"/>
      <c r="AW44" s="20"/>
      <c r="AX44" s="21"/>
      <c r="AY44" s="21"/>
      <c r="AZ44" s="21"/>
      <c r="BA44" s="21"/>
      <c r="BB44" s="21"/>
      <c r="BC44" s="21"/>
      <c r="BD44" s="21">
        <v>0</v>
      </c>
      <c r="BE44" s="21"/>
      <c r="BF44" s="21"/>
      <c r="BG44" s="18">
        <f t="shared" si="26"/>
        <v>0</v>
      </c>
      <c r="BH44" s="18">
        <f t="shared" si="26"/>
        <v>0</v>
      </c>
      <c r="BI44" s="21"/>
      <c r="BJ44" s="21"/>
      <c r="BK44" s="21"/>
      <c r="BL44" s="21"/>
      <c r="BM44" s="21"/>
      <c r="BN44" s="21"/>
      <c r="BO44" s="21"/>
      <c r="BP44" s="21"/>
      <c r="BQ44" s="19">
        <f t="shared" si="31"/>
        <v>0</v>
      </c>
      <c r="BR44" s="21"/>
      <c r="BS44" s="21"/>
      <c r="BT44" s="19">
        <f t="shared" si="7"/>
        <v>0</v>
      </c>
      <c r="BU44" s="35"/>
      <c r="BV44" s="39"/>
      <c r="BW44" s="38"/>
      <c r="BX44" s="38"/>
      <c r="BY44" s="37"/>
      <c r="BZ44" s="39"/>
      <c r="CA44" s="39"/>
      <c r="CB44" s="39">
        <f t="shared" si="24"/>
        <v>0</v>
      </c>
      <c r="CC44" s="39"/>
      <c r="CD44" s="39"/>
      <c r="CE44" s="34">
        <f t="shared" si="27"/>
        <v>0</v>
      </c>
      <c r="CF44" s="34"/>
      <c r="CG44" s="34"/>
      <c r="CH44" s="34"/>
      <c r="CI44" s="34"/>
      <c r="CJ44" s="43"/>
      <c r="CK44" s="133">
        <f t="shared" si="13"/>
        <v>0</v>
      </c>
      <c r="CL44" s="133">
        <f t="shared" si="14"/>
        <v>0</v>
      </c>
      <c r="CM44" s="44"/>
      <c r="CN44" s="44"/>
      <c r="CO44" s="40">
        <f t="shared" si="29"/>
        <v>0</v>
      </c>
      <c r="CP44" s="1"/>
      <c r="CS44" s="59">
        <f t="shared" si="22"/>
        <v>0</v>
      </c>
      <c r="CT44" s="59">
        <f t="shared" si="30"/>
        <v>750</v>
      </c>
      <c r="CU44" s="59">
        <f t="shared" si="15"/>
        <v>-750</v>
      </c>
      <c r="CV44" s="59">
        <f t="shared" si="16"/>
        <v>-750</v>
      </c>
      <c r="CW44" s="136">
        <f t="shared" si="17"/>
        <v>0</v>
      </c>
      <c r="CY44" s="63">
        <f t="shared" si="18"/>
        <v>0</v>
      </c>
      <c r="DA44" s="182">
        <f t="shared" si="19"/>
        <v>0</v>
      </c>
    </row>
    <row r="45" spans="1:105" ht="23.25" x14ac:dyDescent="0.35">
      <c r="C45">
        <v>42</v>
      </c>
      <c r="D45" s="33"/>
      <c r="E45" s="28"/>
      <c r="F45" s="29"/>
      <c r="G45" s="27"/>
      <c r="H45" s="27"/>
      <c r="I45" s="27"/>
      <c r="J45" s="27"/>
      <c r="K45" s="129">
        <f>'مارس 2022'!K45*107%</f>
        <v>0</v>
      </c>
      <c r="L45" s="27"/>
      <c r="M45" s="31"/>
      <c r="N45" s="27"/>
      <c r="O45" s="27"/>
      <c r="P45" s="22"/>
      <c r="Q45" s="22"/>
      <c r="R45" s="27"/>
      <c r="S45" s="30"/>
      <c r="T45" s="30"/>
      <c r="U45" s="30"/>
      <c r="V45" s="30"/>
      <c r="W45" s="27"/>
      <c r="X45" s="27"/>
      <c r="Y45" s="27"/>
      <c r="Z45" s="22">
        <f t="shared" si="5"/>
        <v>0</v>
      </c>
      <c r="AA45" s="22">
        <f>'مارس 2022'!K45*8%</f>
        <v>0</v>
      </c>
      <c r="AB45" s="27"/>
      <c r="AC45" s="30"/>
      <c r="AD45" s="27"/>
      <c r="AE45" s="27"/>
      <c r="AF45" s="27"/>
      <c r="AG45" s="27"/>
      <c r="AH45" s="27"/>
      <c r="AI45" s="27"/>
      <c r="AJ45" s="27"/>
      <c r="AK45" s="27"/>
      <c r="AL45" s="16"/>
      <c r="AM45" s="16"/>
      <c r="AN45" s="16"/>
      <c r="AO45" s="16"/>
      <c r="AP45" s="16"/>
      <c r="AQ45" s="16"/>
      <c r="AR45" s="16"/>
      <c r="AS45" s="16"/>
      <c r="AT45" s="15"/>
      <c r="AU45" s="15"/>
      <c r="AV45" s="20"/>
      <c r="AW45" s="20"/>
      <c r="AX45" s="21"/>
      <c r="AY45" s="21"/>
      <c r="AZ45" s="21"/>
      <c r="BA45" s="21"/>
      <c r="BB45" s="21"/>
      <c r="BC45" s="21"/>
      <c r="BD45" s="21">
        <v>0</v>
      </c>
      <c r="BE45" s="21"/>
      <c r="BF45" s="21"/>
      <c r="BG45" s="18">
        <f t="shared" si="26"/>
        <v>0</v>
      </c>
      <c r="BH45" s="18">
        <f t="shared" si="26"/>
        <v>0</v>
      </c>
      <c r="BI45" s="21"/>
      <c r="BJ45" s="21"/>
      <c r="BK45" s="21"/>
      <c r="BL45" s="21"/>
      <c r="BM45" s="21"/>
      <c r="BN45" s="21"/>
      <c r="BO45" s="21"/>
      <c r="BP45" s="21"/>
      <c r="BQ45" s="19">
        <f t="shared" si="31"/>
        <v>0</v>
      </c>
      <c r="BR45" s="21"/>
      <c r="BS45" s="21"/>
      <c r="BT45" s="19">
        <f t="shared" si="7"/>
        <v>0</v>
      </c>
      <c r="BU45" s="35"/>
      <c r="BV45" s="39"/>
      <c r="BW45" s="38"/>
      <c r="BX45" s="38"/>
      <c r="BY45" s="37"/>
      <c r="BZ45" s="39"/>
      <c r="CA45" s="39"/>
      <c r="CB45" s="39">
        <f t="shared" si="24"/>
        <v>0</v>
      </c>
      <c r="CC45" s="39"/>
      <c r="CD45" s="39"/>
      <c r="CE45" s="34">
        <f t="shared" si="27"/>
        <v>0</v>
      </c>
      <c r="CF45" s="34"/>
      <c r="CG45" s="34"/>
      <c r="CH45" s="34"/>
      <c r="CI45" s="34"/>
      <c r="CJ45" s="43"/>
      <c r="CK45" s="133">
        <f t="shared" si="13"/>
        <v>0</v>
      </c>
      <c r="CL45" s="133">
        <f t="shared" si="14"/>
        <v>0</v>
      </c>
      <c r="CM45" s="44"/>
      <c r="CN45" s="44"/>
      <c r="CO45" s="40">
        <f t="shared" si="29"/>
        <v>0</v>
      </c>
      <c r="CP45" s="1"/>
      <c r="CS45" s="59">
        <f t="shared" si="22"/>
        <v>0</v>
      </c>
      <c r="CT45" s="59">
        <f t="shared" si="30"/>
        <v>750</v>
      </c>
      <c r="CU45" s="59">
        <f t="shared" si="15"/>
        <v>-750</v>
      </c>
      <c r="CV45" s="59">
        <f t="shared" si="16"/>
        <v>-750</v>
      </c>
      <c r="CW45" s="136">
        <f t="shared" si="17"/>
        <v>0</v>
      </c>
      <c r="CY45" s="63">
        <f t="shared" si="18"/>
        <v>0</v>
      </c>
      <c r="DA45" s="182">
        <f t="shared" si="19"/>
        <v>0</v>
      </c>
    </row>
  </sheetData>
  <mergeCells count="5">
    <mergeCell ref="E2:AK3"/>
    <mergeCell ref="AL2:AU3"/>
    <mergeCell ref="AV2:BT3"/>
    <mergeCell ref="BV2:CD3"/>
    <mergeCell ref="CS4:CW4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A45"/>
  <sheetViews>
    <sheetView rightToLeft="1" topLeftCell="D5" workbookViewId="0">
      <pane xSplit="1" ySplit="1" topLeftCell="Q23" activePane="bottomRight" state="frozen"/>
      <selection activeCell="D5" sqref="D5"/>
      <selection pane="topRight" activeCell="E5" sqref="E5"/>
      <selection pane="bottomLeft" activeCell="D6" sqref="D6"/>
      <selection pane="bottomRight" activeCell="D24" sqref="A24:XFD24"/>
    </sheetView>
  </sheetViews>
  <sheetFormatPr defaultRowHeight="14.25" x14ac:dyDescent="0.2"/>
  <cols>
    <col min="4" max="4" width="23.875" bestFit="1" customWidth="1"/>
    <col min="5" max="5" width="10" style="8" bestFit="1" customWidth="1"/>
    <col min="6" max="6" width="10.375" customWidth="1"/>
    <col min="11" max="11" width="11" style="6" customWidth="1"/>
    <col min="14" max="14" width="11.375" customWidth="1"/>
    <col min="15" max="15" width="10.375" customWidth="1"/>
    <col min="16" max="16" width="8.375" style="7" customWidth="1"/>
    <col min="17" max="17" width="9.375" style="7" customWidth="1"/>
    <col min="18" max="18" width="7.25" customWidth="1"/>
    <col min="19" max="28" width="8.625" customWidth="1"/>
    <col min="29" max="29" width="6.125" customWidth="1"/>
    <col min="30" max="30" width="6.875" customWidth="1"/>
    <col min="31" max="31" width="9" customWidth="1"/>
    <col min="32" max="32" width="6.75" customWidth="1"/>
    <col min="33" max="33" width="9" customWidth="1"/>
    <col min="34" max="34" width="7.5" customWidth="1"/>
    <col min="35" max="35" width="7.25" customWidth="1"/>
    <col min="36" max="36" width="7" customWidth="1"/>
    <col min="37" max="38" width="10.625" style="7" customWidth="1"/>
    <col min="39" max="43" width="10.625" style="7" hidden="1" customWidth="1"/>
    <col min="44" max="47" width="10.625" style="7" customWidth="1"/>
    <col min="48" max="48" width="9.5" customWidth="1"/>
    <col min="49" max="49" width="9.75" customWidth="1"/>
    <col min="50" max="50" width="7.625" customWidth="1"/>
    <col min="51" max="51" width="6.875" hidden="1" customWidth="1"/>
    <col min="52" max="52" width="0" hidden="1" customWidth="1"/>
    <col min="53" max="53" width="6.5" hidden="1" customWidth="1"/>
    <col min="54" max="54" width="6" hidden="1" customWidth="1"/>
    <col min="55" max="55" width="6.875" hidden="1" customWidth="1"/>
    <col min="56" max="56" width="7.625" hidden="1" customWidth="1"/>
    <col min="57" max="57" width="6.875" hidden="1" customWidth="1"/>
    <col min="58" max="60" width="0" hidden="1" customWidth="1"/>
    <col min="61" max="62" width="7.25" hidden="1" customWidth="1"/>
    <col min="63" max="63" width="6.75" hidden="1" customWidth="1"/>
    <col min="64" max="64" width="6.875" hidden="1" customWidth="1"/>
    <col min="65" max="66" width="0" hidden="1" customWidth="1"/>
    <col min="67" max="67" width="7.375" hidden="1" customWidth="1"/>
    <col min="68" max="68" width="7.125" hidden="1" customWidth="1"/>
    <col min="69" max="71" width="0" hidden="1" customWidth="1"/>
    <col min="72" max="72" width="10.625" style="10" customWidth="1"/>
    <col min="73" max="73" width="11.5" style="8" customWidth="1"/>
    <col min="74" max="74" width="11.125" bestFit="1" customWidth="1"/>
    <col min="75" max="75" width="11.125" customWidth="1"/>
    <col min="76" max="77" width="8.25" customWidth="1"/>
    <col min="78" max="78" width="11.125" style="14" bestFit="1" customWidth="1"/>
    <col min="79" max="80" width="11.125" style="14" customWidth="1"/>
    <col min="81" max="81" width="13.25" style="14" customWidth="1"/>
    <col min="82" max="85" width="11.125" style="14" customWidth="1"/>
    <col min="86" max="86" width="21.125" style="14" customWidth="1"/>
    <col min="87" max="87" width="12" style="11" customWidth="1"/>
    <col min="88" max="92" width="11" style="12" customWidth="1"/>
    <col min="93" max="93" width="15.25" style="13" customWidth="1"/>
    <col min="94" max="94" width="32.75" customWidth="1"/>
    <col min="97" max="97" width="12.875" customWidth="1"/>
    <col min="98" max="98" width="12.25" customWidth="1"/>
    <col min="99" max="100" width="12.125" bestFit="1" customWidth="1"/>
    <col min="101" max="101" width="12.375" style="60" customWidth="1"/>
    <col min="103" max="103" width="12.875" customWidth="1"/>
    <col min="105" max="105" width="18.125" customWidth="1"/>
  </cols>
  <sheetData>
    <row r="1" spans="2:105" x14ac:dyDescent="0.2">
      <c r="D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</row>
    <row r="2" spans="2:105" ht="14.25" customHeight="1" x14ac:dyDescent="0.2">
      <c r="D2" s="41"/>
      <c r="E2" s="204" t="s">
        <v>126</v>
      </c>
      <c r="F2" s="204"/>
      <c r="G2" s="204"/>
      <c r="H2" s="204"/>
      <c r="I2" s="204"/>
      <c r="J2" s="204"/>
      <c r="K2" s="204"/>
      <c r="L2" s="204"/>
      <c r="M2" s="204"/>
      <c r="N2" s="204"/>
      <c r="O2" s="204"/>
      <c r="P2" s="204"/>
      <c r="Q2" s="204"/>
      <c r="R2" s="204"/>
      <c r="S2" s="204"/>
      <c r="T2" s="204"/>
      <c r="U2" s="204"/>
      <c r="V2" s="204"/>
      <c r="W2" s="204"/>
      <c r="X2" s="204"/>
      <c r="Y2" s="204"/>
      <c r="Z2" s="204"/>
      <c r="AA2" s="204"/>
      <c r="AB2" s="204"/>
      <c r="AC2" s="204"/>
      <c r="AD2" s="204"/>
      <c r="AE2" s="204"/>
      <c r="AF2" s="204"/>
      <c r="AG2" s="204"/>
      <c r="AH2" s="204"/>
      <c r="AI2" s="204"/>
      <c r="AJ2" s="204"/>
      <c r="AK2" s="204"/>
      <c r="AL2" s="202" t="s">
        <v>117</v>
      </c>
      <c r="AM2" s="202"/>
      <c r="AN2" s="202"/>
      <c r="AO2" s="202"/>
      <c r="AP2" s="202"/>
      <c r="AQ2" s="202"/>
      <c r="AR2" s="202"/>
      <c r="AS2" s="202"/>
      <c r="AT2" s="202"/>
      <c r="AU2" s="202"/>
      <c r="AV2" s="203" t="s">
        <v>124</v>
      </c>
      <c r="AW2" s="203"/>
      <c r="AX2" s="203"/>
      <c r="AY2" s="203"/>
      <c r="AZ2" s="203"/>
      <c r="BA2" s="203"/>
      <c r="BB2" s="203"/>
      <c r="BC2" s="203"/>
      <c r="BD2" s="203"/>
      <c r="BE2" s="203"/>
      <c r="BF2" s="203"/>
      <c r="BG2" s="203"/>
      <c r="BH2" s="203"/>
      <c r="BI2" s="203"/>
      <c r="BJ2" s="203"/>
      <c r="BK2" s="203"/>
      <c r="BL2" s="203"/>
      <c r="BM2" s="203"/>
      <c r="BN2" s="203"/>
      <c r="BO2" s="203"/>
      <c r="BP2" s="203"/>
      <c r="BQ2" s="203"/>
      <c r="BR2" s="203"/>
      <c r="BS2" s="203"/>
      <c r="BT2" s="203"/>
      <c r="BV2" s="205" t="s">
        <v>127</v>
      </c>
      <c r="BW2" s="205"/>
      <c r="BX2" s="205"/>
      <c r="BY2" s="205"/>
      <c r="BZ2" s="205"/>
      <c r="CA2" s="205"/>
      <c r="CB2" s="205"/>
      <c r="CC2" s="205"/>
      <c r="CD2" s="205"/>
      <c r="CE2" s="8"/>
      <c r="CF2" s="8"/>
      <c r="CG2" s="8"/>
      <c r="CH2" s="8"/>
      <c r="CI2" s="8"/>
      <c r="CJ2" s="8"/>
      <c r="CK2" s="8"/>
      <c r="CL2" s="8"/>
      <c r="CM2" s="8"/>
      <c r="CN2" s="8"/>
      <c r="CO2" s="8"/>
      <c r="CP2" s="8"/>
    </row>
    <row r="3" spans="2:105" ht="14.25" customHeight="1" x14ac:dyDescent="0.2">
      <c r="D3" s="41"/>
      <c r="E3" s="204"/>
      <c r="F3" s="204"/>
      <c r="G3" s="204"/>
      <c r="H3" s="204"/>
      <c r="I3" s="204"/>
      <c r="J3" s="204"/>
      <c r="K3" s="204"/>
      <c r="L3" s="204"/>
      <c r="M3" s="204"/>
      <c r="N3" s="204"/>
      <c r="O3" s="204"/>
      <c r="P3" s="204"/>
      <c r="Q3" s="204"/>
      <c r="R3" s="204"/>
      <c r="S3" s="204"/>
      <c r="T3" s="204"/>
      <c r="U3" s="204"/>
      <c r="V3" s="204"/>
      <c r="W3" s="204"/>
      <c r="X3" s="204"/>
      <c r="Y3" s="204"/>
      <c r="Z3" s="204"/>
      <c r="AA3" s="204"/>
      <c r="AB3" s="204"/>
      <c r="AC3" s="204"/>
      <c r="AD3" s="204"/>
      <c r="AE3" s="204"/>
      <c r="AF3" s="204"/>
      <c r="AG3" s="204"/>
      <c r="AH3" s="204"/>
      <c r="AI3" s="204"/>
      <c r="AJ3" s="204"/>
      <c r="AK3" s="204"/>
      <c r="AL3" s="202"/>
      <c r="AM3" s="202"/>
      <c r="AN3" s="202"/>
      <c r="AO3" s="202"/>
      <c r="AP3" s="202"/>
      <c r="AQ3" s="202"/>
      <c r="AR3" s="202"/>
      <c r="AS3" s="202"/>
      <c r="AT3" s="202"/>
      <c r="AU3" s="202"/>
      <c r="AV3" s="203"/>
      <c r="AW3" s="203"/>
      <c r="AX3" s="203"/>
      <c r="AY3" s="203"/>
      <c r="AZ3" s="203"/>
      <c r="BA3" s="203"/>
      <c r="BB3" s="203"/>
      <c r="BC3" s="203"/>
      <c r="BD3" s="203"/>
      <c r="BE3" s="203"/>
      <c r="BF3" s="203"/>
      <c r="BG3" s="203"/>
      <c r="BH3" s="203"/>
      <c r="BI3" s="203"/>
      <c r="BJ3" s="203"/>
      <c r="BK3" s="203"/>
      <c r="BL3" s="203"/>
      <c r="BM3" s="203"/>
      <c r="BN3" s="203"/>
      <c r="BO3" s="203"/>
      <c r="BP3" s="203"/>
      <c r="BQ3" s="203"/>
      <c r="BR3" s="203"/>
      <c r="BS3" s="203"/>
      <c r="BT3" s="203"/>
      <c r="BV3" s="205"/>
      <c r="BW3" s="205"/>
      <c r="BX3" s="205"/>
      <c r="BY3" s="205"/>
      <c r="BZ3" s="205"/>
      <c r="CA3" s="205"/>
      <c r="CB3" s="205"/>
      <c r="CC3" s="205"/>
      <c r="CD3" s="205"/>
      <c r="CE3" s="8"/>
      <c r="CF3" s="8"/>
      <c r="CG3" s="8"/>
      <c r="CH3" s="8"/>
      <c r="CI3" s="8"/>
      <c r="CJ3" s="8"/>
      <c r="CK3" s="8"/>
      <c r="CL3" s="8"/>
      <c r="CM3" s="8"/>
      <c r="CN3" s="8"/>
      <c r="CO3" s="8"/>
      <c r="CP3" s="8"/>
    </row>
    <row r="4" spans="2:105" ht="24" thickBot="1" x14ac:dyDescent="0.25">
      <c r="D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P4" s="8"/>
      <c r="BQ4" s="8"/>
      <c r="BR4" s="8"/>
      <c r="BS4" s="8"/>
      <c r="BT4" s="8"/>
      <c r="BV4" s="8"/>
      <c r="BW4" s="8"/>
      <c r="BX4" s="8"/>
      <c r="BY4" s="8"/>
      <c r="BZ4" s="8"/>
      <c r="CA4" s="8"/>
      <c r="CB4" s="8"/>
      <c r="CC4" s="8"/>
      <c r="CD4" s="8"/>
      <c r="CE4" s="8"/>
      <c r="CF4" s="8"/>
      <c r="CG4" s="8"/>
      <c r="CH4" s="8"/>
      <c r="CI4" s="8"/>
      <c r="CJ4" s="8"/>
      <c r="CK4" s="8"/>
      <c r="CL4" s="8"/>
      <c r="CM4" s="8"/>
      <c r="CN4" s="8"/>
      <c r="CO4" s="8"/>
      <c r="CP4" s="8"/>
      <c r="CS4" s="206" t="s">
        <v>139</v>
      </c>
      <c r="CT4" s="206"/>
      <c r="CU4" s="206"/>
      <c r="CV4" s="206"/>
      <c r="CW4" s="206"/>
    </row>
    <row r="5" spans="2:105" s="56" customFormat="1" ht="78.75" customHeight="1" thickBot="1" x14ac:dyDescent="0.35">
      <c r="D5" s="45" t="s">
        <v>71</v>
      </c>
      <c r="E5" s="46" t="s">
        <v>145</v>
      </c>
      <c r="F5" s="46" t="s">
        <v>72</v>
      </c>
      <c r="G5" s="46" t="s">
        <v>1</v>
      </c>
      <c r="H5" s="46" t="s">
        <v>2</v>
      </c>
      <c r="I5" s="46" t="s">
        <v>3</v>
      </c>
      <c r="J5" s="46" t="s">
        <v>4</v>
      </c>
      <c r="K5" s="46" t="s">
        <v>146</v>
      </c>
      <c r="L5" s="46" t="s">
        <v>6</v>
      </c>
      <c r="M5" s="46" t="s">
        <v>7</v>
      </c>
      <c r="N5" s="46" t="s">
        <v>8</v>
      </c>
      <c r="O5" s="46" t="s">
        <v>9</v>
      </c>
      <c r="P5" s="46" t="s">
        <v>10</v>
      </c>
      <c r="Q5" s="46" t="s">
        <v>19</v>
      </c>
      <c r="R5" s="46" t="s">
        <v>183</v>
      </c>
      <c r="S5" s="47" t="s">
        <v>155</v>
      </c>
      <c r="T5" s="48"/>
      <c r="U5" s="48">
        <v>2014</v>
      </c>
      <c r="V5" s="48">
        <v>2015</v>
      </c>
      <c r="W5" s="48">
        <v>2016</v>
      </c>
      <c r="X5" s="57">
        <v>0.03</v>
      </c>
      <c r="Y5" s="57">
        <v>0.05</v>
      </c>
      <c r="Z5" s="57">
        <v>0.06</v>
      </c>
      <c r="AA5" s="57" t="s">
        <v>172</v>
      </c>
      <c r="AB5" s="48" t="s">
        <v>131</v>
      </c>
      <c r="AC5" s="48" t="s">
        <v>12</v>
      </c>
      <c r="AD5" s="48" t="s">
        <v>13</v>
      </c>
      <c r="AE5" s="48" t="s">
        <v>14</v>
      </c>
      <c r="AF5" s="48" t="s">
        <v>15</v>
      </c>
      <c r="AG5" s="48" t="s">
        <v>16</v>
      </c>
      <c r="AH5" s="48" t="s">
        <v>73</v>
      </c>
      <c r="AI5" s="48" t="s">
        <v>18</v>
      </c>
      <c r="AJ5" s="48"/>
      <c r="AK5" s="48" t="s">
        <v>130</v>
      </c>
      <c r="AL5" s="49" t="s">
        <v>118</v>
      </c>
      <c r="AM5" s="49" t="s">
        <v>123</v>
      </c>
      <c r="AN5" s="49" t="s">
        <v>119</v>
      </c>
      <c r="AO5" s="49" t="s">
        <v>120</v>
      </c>
      <c r="AP5" s="49" t="s">
        <v>121</v>
      </c>
      <c r="AQ5" s="49" t="s">
        <v>122</v>
      </c>
      <c r="AR5" s="49" t="s">
        <v>135</v>
      </c>
      <c r="AS5" s="49" t="s">
        <v>136</v>
      </c>
      <c r="AT5" s="49" t="s">
        <v>133</v>
      </c>
      <c r="AU5" s="49" t="s">
        <v>134</v>
      </c>
      <c r="AV5" s="50" t="s">
        <v>115</v>
      </c>
      <c r="AW5" s="50"/>
      <c r="AX5" s="50" t="s">
        <v>23</v>
      </c>
      <c r="AY5" s="50" t="s">
        <v>24</v>
      </c>
      <c r="AZ5" s="50" t="s">
        <v>25</v>
      </c>
      <c r="BA5" s="50" t="s">
        <v>26</v>
      </c>
      <c r="BB5" s="50" t="s">
        <v>27</v>
      </c>
      <c r="BC5" s="50" t="s">
        <v>74</v>
      </c>
      <c r="BD5" s="50" t="s">
        <v>75</v>
      </c>
      <c r="BE5" s="50" t="s">
        <v>1</v>
      </c>
      <c r="BF5" s="50" t="s">
        <v>30</v>
      </c>
      <c r="BG5" s="50" t="s">
        <v>132</v>
      </c>
      <c r="BH5" s="50" t="s">
        <v>68</v>
      </c>
      <c r="BI5" s="50" t="s">
        <v>31</v>
      </c>
      <c r="BJ5" s="50" t="s">
        <v>176</v>
      </c>
      <c r="BK5" s="50" t="s">
        <v>32</v>
      </c>
      <c r="BL5" s="50" t="s">
        <v>33</v>
      </c>
      <c r="BM5" s="50" t="s">
        <v>34</v>
      </c>
      <c r="BN5" s="50" t="s">
        <v>35</v>
      </c>
      <c r="BO5" s="50" t="s">
        <v>67</v>
      </c>
      <c r="BP5" s="50" t="s">
        <v>36</v>
      </c>
      <c r="BQ5" s="50" t="s">
        <v>147</v>
      </c>
      <c r="BR5" s="50" t="s">
        <v>116</v>
      </c>
      <c r="BS5" s="50" t="s">
        <v>154</v>
      </c>
      <c r="BT5" s="50" t="s">
        <v>128</v>
      </c>
      <c r="BU5" s="51" t="s">
        <v>129</v>
      </c>
      <c r="BV5" s="52" t="s">
        <v>61</v>
      </c>
      <c r="BW5" s="52" t="s">
        <v>125</v>
      </c>
      <c r="BX5" s="52" t="s">
        <v>84</v>
      </c>
      <c r="BY5" s="52" t="s">
        <v>85</v>
      </c>
      <c r="BZ5" s="52" t="s">
        <v>86</v>
      </c>
      <c r="CA5" s="52" t="s">
        <v>160</v>
      </c>
      <c r="CB5" s="52" t="s">
        <v>161</v>
      </c>
      <c r="CC5" s="52" t="s">
        <v>138</v>
      </c>
      <c r="CD5" s="52" t="s">
        <v>137</v>
      </c>
      <c r="CE5" s="51" t="s">
        <v>70</v>
      </c>
      <c r="CF5" s="53" t="s">
        <v>173</v>
      </c>
      <c r="CG5" s="53" t="s">
        <v>174</v>
      </c>
      <c r="CH5" s="53" t="s">
        <v>148</v>
      </c>
      <c r="CI5" s="53" t="s">
        <v>83</v>
      </c>
      <c r="CJ5" s="45" t="s">
        <v>82</v>
      </c>
      <c r="CK5" s="45" t="s">
        <v>163</v>
      </c>
      <c r="CL5" s="45" t="s">
        <v>164</v>
      </c>
      <c r="CM5" s="54"/>
      <c r="CN5" s="54"/>
      <c r="CO5" s="55" t="s">
        <v>150</v>
      </c>
      <c r="CP5" s="55" t="s">
        <v>39</v>
      </c>
      <c r="CS5" s="58" t="s">
        <v>140</v>
      </c>
      <c r="CT5" s="58" t="s">
        <v>141</v>
      </c>
      <c r="CU5" s="58" t="s">
        <v>142</v>
      </c>
      <c r="CV5" s="58" t="s">
        <v>143</v>
      </c>
      <c r="CW5" s="58" t="s">
        <v>144</v>
      </c>
      <c r="CY5" s="62" t="s">
        <v>151</v>
      </c>
      <c r="DA5" s="181" t="s">
        <v>181</v>
      </c>
    </row>
    <row r="6" spans="2:105" ht="23.25" customHeight="1" x14ac:dyDescent="0.35">
      <c r="B6">
        <v>1777.8157000000001</v>
      </c>
      <c r="C6">
        <v>1</v>
      </c>
      <c r="D6" s="32" t="s">
        <v>87</v>
      </c>
      <c r="E6" s="23">
        <v>675.83</v>
      </c>
      <c r="F6" s="24"/>
      <c r="G6" s="22"/>
      <c r="H6" s="22"/>
      <c r="I6" s="22"/>
      <c r="J6" s="22"/>
      <c r="K6" s="129">
        <f>'مارس 2022'!K6*107%</f>
        <v>2035.4211949300004</v>
      </c>
      <c r="L6" s="22"/>
      <c r="M6" s="26"/>
      <c r="N6" s="22"/>
      <c r="O6" s="22"/>
      <c r="P6" s="22">
        <f>K6*15%</f>
        <v>305.31317923950007</v>
      </c>
      <c r="Q6" s="130">
        <f>'مارس 2022'!Q6*110%</f>
        <v>155.63900000000001</v>
      </c>
      <c r="R6" s="22"/>
      <c r="S6" s="25"/>
      <c r="T6" s="25"/>
      <c r="U6" s="25">
        <v>76.44</v>
      </c>
      <c r="V6" s="25">
        <v>85.57</v>
      </c>
      <c r="W6" s="22">
        <v>102.85</v>
      </c>
      <c r="X6" s="22">
        <v>46.58</v>
      </c>
      <c r="Y6" s="22">
        <v>83.075500000000005</v>
      </c>
      <c r="Z6" s="22">
        <f>B6*6%</f>
        <v>106.668942</v>
      </c>
      <c r="AA6" s="22">
        <f>'مارس 2022'!K6*8%</f>
        <v>152.18102392000003</v>
      </c>
      <c r="AB6" s="22">
        <v>190</v>
      </c>
      <c r="AC6" s="25">
        <v>6</v>
      </c>
      <c r="AD6" s="22"/>
      <c r="AE6" s="22"/>
      <c r="AF6" s="22">
        <v>10</v>
      </c>
      <c r="AG6" s="22"/>
      <c r="AH6" s="22"/>
      <c r="AI6" s="22"/>
      <c r="AJ6" s="22"/>
      <c r="AK6" s="22">
        <f>SUM(G6:AJ6)</f>
        <v>3355.7388400895002</v>
      </c>
      <c r="AL6" s="15"/>
      <c r="AM6" s="15"/>
      <c r="AN6" s="15"/>
      <c r="AO6" s="15"/>
      <c r="AP6" s="15"/>
      <c r="AQ6" s="15"/>
      <c r="AR6" s="15"/>
      <c r="AS6" s="15"/>
      <c r="AT6" s="15">
        <v>18</v>
      </c>
      <c r="AU6" s="15">
        <v>18</v>
      </c>
      <c r="AV6" s="17">
        <v>627</v>
      </c>
      <c r="AW6" s="17"/>
      <c r="AX6" s="18">
        <v>142</v>
      </c>
      <c r="AY6" s="18"/>
      <c r="AZ6" s="18"/>
      <c r="BA6" s="18">
        <v>0.5</v>
      </c>
      <c r="BB6" s="18">
        <v>3</v>
      </c>
      <c r="BC6" s="18"/>
      <c r="BD6" s="18">
        <v>0</v>
      </c>
      <c r="BE6" s="18"/>
      <c r="BF6" s="18"/>
      <c r="BG6" s="18" t="str">
        <f t="shared" ref="BG6:BH33" si="0">IF(AT6&lt;18,(P6/18)*(18-AT6),"0")</f>
        <v>0</v>
      </c>
      <c r="BH6" s="18" t="str">
        <f t="shared" si="0"/>
        <v>0</v>
      </c>
      <c r="BI6" s="18"/>
      <c r="BJ6" s="18"/>
      <c r="BK6" s="18"/>
      <c r="BL6" s="18"/>
      <c r="BM6" s="18"/>
      <c r="BN6" s="18"/>
      <c r="BO6" s="18"/>
      <c r="BP6" s="18"/>
      <c r="BQ6" s="19">
        <f>(AK6-(P6+Q6))*0.0005</f>
        <v>1.447393330425</v>
      </c>
      <c r="BR6" s="18">
        <v>5</v>
      </c>
      <c r="BS6" s="18"/>
      <c r="BT6" s="19">
        <f>SUM(AV6:BS6)</f>
        <v>778.94739333042503</v>
      </c>
      <c r="BU6" s="34">
        <f>AK6-BT6</f>
        <v>2576.7914467590754</v>
      </c>
      <c r="BV6" s="39">
        <f>(K6)*120%</f>
        <v>2442.5054339160006</v>
      </c>
      <c r="BW6" s="36"/>
      <c r="BX6" s="36"/>
      <c r="BY6" s="37" t="str">
        <f>IF(BX6=4,20%,IF(BX6=5,30%,IF(BX6=6,50%,IF(BX6&gt;6,1,"0"))))</f>
        <v>0</v>
      </c>
      <c r="BZ6" s="36">
        <f>(BV6*BY6)</f>
        <v>0</v>
      </c>
      <c r="CA6" s="36"/>
      <c r="CB6" s="39">
        <f t="shared" ref="CB6:CB28" si="1">BV6*CA6</f>
        <v>0</v>
      </c>
      <c r="CC6" s="39"/>
      <c r="CD6" s="36"/>
      <c r="CE6" s="34">
        <f t="shared" ref="CE6:CE28" si="2">BV6-BW6-BZ6-CB6-CC6-CD6</f>
        <v>2442.5054339160006</v>
      </c>
      <c r="CF6" s="34">
        <f>CE6/2</f>
        <v>1221.2527169580003</v>
      </c>
      <c r="CG6" s="34">
        <f>CE6/2</f>
        <v>1221.2527169580003</v>
      </c>
      <c r="CH6" s="34" t="s">
        <v>175</v>
      </c>
      <c r="CI6" s="34">
        <f t="shared" ref="CI6:CI33" si="3">BU6+CE6</f>
        <v>5019.296880675076</v>
      </c>
      <c r="CJ6" s="42">
        <v>1902.2627990000003</v>
      </c>
      <c r="CK6" s="133">
        <f>IF(CJ6&gt;1500,CJ6*10%,0)</f>
        <v>190.22627990000004</v>
      </c>
      <c r="CL6" s="133">
        <f>CJ6-CK6</f>
        <v>1712.0365191000003</v>
      </c>
      <c r="CM6" s="44"/>
      <c r="CN6" s="44"/>
      <c r="CO6" s="40">
        <f>(BU6+CE6+CJ6)-(CM6+CN6)</f>
        <v>6921.559679675076</v>
      </c>
      <c r="CP6" s="9"/>
      <c r="CS6" s="59">
        <f>K6+P6+X6+Y6+Z6+AA6+AB6+CE6+CJ6</f>
        <v>7264.0080730055006</v>
      </c>
      <c r="CT6" s="59">
        <f>E6+AV6+AY6+AZ6+BD6+BG6+BQ6+BR6+750</f>
        <v>2059.2773933304252</v>
      </c>
      <c r="CU6" s="59">
        <f>CS6-CT6</f>
        <v>5204.7306796750754</v>
      </c>
      <c r="CV6" s="59">
        <f>TRUNC(CU6,-1)</f>
        <v>5200</v>
      </c>
      <c r="CW6" s="136">
        <f>IF(AND(CV6&gt;1250,CV6&lt;2501),(CV6-1250)*2.5%,IF(AND(CV6&gt;2500,CV6&lt;3751),(CV6-2500)*10%+31.25,IF(AND(CV6&gt;3750,CV6&lt;5001),(CV6-3750)*15%+31.25+125,IF(AND(CV6&gt;5000,CV6&lt;16666.68),(CV6-5000)*20%+31.25+125+187.5,"0"))))-CK6</f>
        <v>193.52372009999996</v>
      </c>
      <c r="CY6" s="63">
        <f>CO6-CW6</f>
        <v>6728.035959575076</v>
      </c>
      <c r="DA6" s="182">
        <f>(AK6-(Q6+S6))+CE6+CL6</f>
        <v>7354.6417931055003</v>
      </c>
    </row>
    <row r="7" spans="2:105" ht="23.25" x14ac:dyDescent="0.35">
      <c r="B7">
        <v>1825.3879000000002</v>
      </c>
      <c r="C7">
        <v>2</v>
      </c>
      <c r="D7" s="33" t="s">
        <v>78</v>
      </c>
      <c r="E7" s="28">
        <v>687.13</v>
      </c>
      <c r="F7" s="29"/>
      <c r="G7" s="27"/>
      <c r="H7" s="27"/>
      <c r="I7" s="27"/>
      <c r="J7" s="27"/>
      <c r="K7" s="129">
        <f>'مارس 2022'!K7*107%</f>
        <v>2089.8866067100007</v>
      </c>
      <c r="L7" s="27"/>
      <c r="M7" s="31"/>
      <c r="N7" s="27"/>
      <c r="O7" s="27"/>
      <c r="P7" s="22">
        <f t="shared" ref="P7:P43" si="4">K7*15%</f>
        <v>313.48299100650007</v>
      </c>
      <c r="Q7" s="130">
        <f>'مارس 2022'!Q7*110%</f>
        <v>155.63900000000001</v>
      </c>
      <c r="R7" s="27"/>
      <c r="S7" s="30"/>
      <c r="T7" s="30"/>
      <c r="U7" s="30">
        <v>78.33</v>
      </c>
      <c r="V7" s="30">
        <v>87.73</v>
      </c>
      <c r="W7" s="27">
        <v>105.57</v>
      </c>
      <c r="X7" s="27">
        <v>47.83</v>
      </c>
      <c r="Y7" s="27">
        <v>85.298500000000004</v>
      </c>
      <c r="Z7" s="22">
        <f t="shared" ref="Z7:Z45" si="5">B7*6%</f>
        <v>109.523274</v>
      </c>
      <c r="AA7" s="22">
        <f>'مارس 2022'!K7*8%</f>
        <v>156.25320424000003</v>
      </c>
      <c r="AB7" s="27">
        <v>190</v>
      </c>
      <c r="AC7" s="30">
        <v>10</v>
      </c>
      <c r="AD7" s="27"/>
      <c r="AE7" s="27"/>
      <c r="AF7" s="22">
        <v>10</v>
      </c>
      <c r="AG7" s="27"/>
      <c r="AH7" s="27"/>
      <c r="AI7" s="27"/>
      <c r="AJ7" s="27"/>
      <c r="AK7" s="22">
        <f>SUM(G7:AJ7)</f>
        <v>3439.5435759565007</v>
      </c>
      <c r="AL7" s="16"/>
      <c r="AM7" s="16"/>
      <c r="AN7" s="16"/>
      <c r="AO7" s="16"/>
      <c r="AP7" s="16"/>
      <c r="AQ7" s="16"/>
      <c r="AR7" s="16"/>
      <c r="AS7" s="16"/>
      <c r="AT7" s="15">
        <v>19</v>
      </c>
      <c r="AU7" s="15">
        <v>19</v>
      </c>
      <c r="AV7" s="20">
        <v>649</v>
      </c>
      <c r="AW7" s="20"/>
      <c r="AX7" s="21">
        <v>139.30000000000001</v>
      </c>
      <c r="AY7" s="21"/>
      <c r="AZ7" s="21">
        <v>18.739999999999998</v>
      </c>
      <c r="BA7" s="21">
        <v>0.5</v>
      </c>
      <c r="BB7" s="21">
        <v>3</v>
      </c>
      <c r="BC7" s="21"/>
      <c r="BD7" s="21">
        <v>0</v>
      </c>
      <c r="BE7" s="21"/>
      <c r="BF7" s="21"/>
      <c r="BG7" s="18" t="str">
        <f t="shared" si="0"/>
        <v>0</v>
      </c>
      <c r="BH7" s="18" t="str">
        <f t="shared" si="0"/>
        <v>0</v>
      </c>
      <c r="BI7" s="21"/>
      <c r="BJ7" s="21"/>
      <c r="BK7" s="21"/>
      <c r="BL7" s="21"/>
      <c r="BM7" s="21"/>
      <c r="BN7" s="21"/>
      <c r="BO7" s="21"/>
      <c r="BP7" s="21"/>
      <c r="BQ7" s="19">
        <f t="shared" ref="BQ7:BQ33" si="6">(AK7-(P7+Q7))*0.0005</f>
        <v>1.4852107924750004</v>
      </c>
      <c r="BR7" s="21">
        <v>5</v>
      </c>
      <c r="BS7" s="21"/>
      <c r="BT7" s="19">
        <f t="shared" ref="BT7:BT45" si="7">SUM(AV7:BS7)</f>
        <v>817.02521079247492</v>
      </c>
      <c r="BU7" s="35">
        <f t="shared" ref="BU7:BU43" si="8">AK7-BT7</f>
        <v>2622.5183651640259</v>
      </c>
      <c r="BV7" s="39">
        <f t="shared" ref="BV7:BV33" si="9">(K7)*120%</f>
        <v>2507.8639280520006</v>
      </c>
      <c r="BW7" s="38"/>
      <c r="BX7" s="38"/>
      <c r="BY7" s="37" t="str">
        <f t="shared" ref="BY7:BY43" si="10">IF(BX7=4,30%,IF(BX7=5,40%,IF(BX7=6,50%,IF(BX7&gt;6,1,"0"))))</f>
        <v>0</v>
      </c>
      <c r="BZ7" s="39">
        <f t="shared" ref="BZ7:BZ43" si="11">(BV7*BY7)</f>
        <v>0</v>
      </c>
      <c r="CA7" s="39"/>
      <c r="CB7" s="39">
        <f t="shared" si="1"/>
        <v>0</v>
      </c>
      <c r="CC7" s="39"/>
      <c r="CD7" s="39"/>
      <c r="CE7" s="34">
        <f t="shared" si="2"/>
        <v>2507.8639280520006</v>
      </c>
      <c r="CF7" s="34">
        <f t="shared" ref="CF7:CF33" si="12">CE7/2</f>
        <v>1253.9319640260003</v>
      </c>
      <c r="CG7" s="34">
        <f t="shared" ref="CG7:CG45" si="13">CE7/2</f>
        <v>1253.9319640260003</v>
      </c>
      <c r="CH7" s="34" t="s">
        <v>175</v>
      </c>
      <c r="CI7" s="34">
        <f t="shared" si="3"/>
        <v>5130.3822932160265</v>
      </c>
      <c r="CJ7" s="43">
        <v>1953.1650530000004</v>
      </c>
      <c r="CK7" s="133">
        <f t="shared" ref="CK7:CK45" si="14">IF(CJ7&gt;1500,CJ7*10%,0)</f>
        <v>195.31650530000005</v>
      </c>
      <c r="CL7" s="133">
        <f t="shared" ref="CL7:CL45" si="15">CJ7-CK7</f>
        <v>1757.8485477000004</v>
      </c>
      <c r="CM7" s="44"/>
      <c r="CN7" s="44"/>
      <c r="CO7" s="40">
        <f>(BU7+CE7+CJ7)-CM7</f>
        <v>7083.5473462160271</v>
      </c>
      <c r="CP7" s="1"/>
      <c r="CS7" s="59">
        <f>K7+P7+X7+Y7+Z7+AA7+AB7+CE7+CJ7</f>
        <v>7453.3035570085012</v>
      </c>
      <c r="CT7" s="59">
        <f>E7+AV7+AY7+AZ7+BD7+BG7+BQ7+BR7+750</f>
        <v>2111.3552107924752</v>
      </c>
      <c r="CU7" s="59">
        <f t="shared" ref="CU7:CU45" si="16">CS7-CT7</f>
        <v>5341.948346216026</v>
      </c>
      <c r="CV7" s="59">
        <f t="shared" ref="CV7:CV45" si="17">TRUNC(CU7,-1)</f>
        <v>5340</v>
      </c>
      <c r="CW7" s="136">
        <f t="shared" ref="CW7:CW45" si="18">IF(AND(CV7&gt;1250,CV7&lt;2501),(CV7-1250)*2.5%,IF(AND(CV7&gt;2500,CV7&lt;3751),(CV7-2500)*10%+31.25,IF(AND(CV7&gt;3750,CV7&lt;5001),(CV7-3750)*15%+31.25+125,IF(AND(CV7&gt;5000,CV7&lt;16666.68),(CV7-5000)*20%+31.25+125+187.5,"0"))))-CK7</f>
        <v>216.43349469999995</v>
      </c>
      <c r="CY7" s="63">
        <f t="shared" ref="CY7:CY45" si="19">CO7-CW7</f>
        <v>6867.1138515160274</v>
      </c>
      <c r="DA7" s="182">
        <f t="shared" ref="DA7:DA45" si="20">(AK7-(Q7+S7))+CE7+CL7</f>
        <v>7549.617051708502</v>
      </c>
    </row>
    <row r="8" spans="2:105" ht="23.25" x14ac:dyDescent="0.35">
      <c r="B8">
        <v>778.05050000000006</v>
      </c>
      <c r="C8">
        <v>3</v>
      </c>
      <c r="D8" s="138" t="s">
        <v>76</v>
      </c>
      <c r="E8" s="139">
        <v>470.48</v>
      </c>
      <c r="F8" s="140"/>
      <c r="G8" s="141"/>
      <c r="H8" s="141"/>
      <c r="I8" s="141"/>
      <c r="J8" s="141"/>
      <c r="K8" s="142">
        <f>'مارس 2022'!K8*107%</f>
        <v>890.79001745000016</v>
      </c>
      <c r="L8" s="141"/>
      <c r="M8" s="143">
        <v>81</v>
      </c>
      <c r="N8" s="141"/>
      <c r="O8" s="141"/>
      <c r="P8" s="144">
        <f t="shared" si="4"/>
        <v>133.61850261750001</v>
      </c>
      <c r="Q8" s="145">
        <f>'مارس 2022'!Q8*110%</f>
        <v>155.63900000000001</v>
      </c>
      <c r="R8" s="141"/>
      <c r="S8" s="146">
        <v>20</v>
      </c>
      <c r="T8" s="146"/>
      <c r="U8" s="146">
        <v>36.22</v>
      </c>
      <c r="V8" s="146">
        <v>38.22</v>
      </c>
      <c r="W8" s="141">
        <v>65</v>
      </c>
      <c r="X8" s="141">
        <v>27.43</v>
      </c>
      <c r="Y8" s="141">
        <v>36.357500000000002</v>
      </c>
      <c r="Z8" s="144">
        <f t="shared" si="5"/>
        <v>46.683030000000002</v>
      </c>
      <c r="AA8" s="144">
        <f>'مارس 2022'!K8*8%</f>
        <v>66.601122800000013</v>
      </c>
      <c r="AB8" s="141">
        <v>190</v>
      </c>
      <c r="AC8" s="146">
        <v>10</v>
      </c>
      <c r="AD8" s="141"/>
      <c r="AE8" s="141"/>
      <c r="AF8" s="144">
        <v>10</v>
      </c>
      <c r="AG8" s="141"/>
      <c r="AH8" s="141"/>
      <c r="AI8" s="141"/>
      <c r="AJ8" s="141"/>
      <c r="AK8" s="141">
        <f t="shared" ref="AK8:AK43" si="21">SUM(G8:AJ8)</f>
        <v>1807.5591728675001</v>
      </c>
      <c r="AL8" s="147"/>
      <c r="AM8" s="147"/>
      <c r="AN8" s="147"/>
      <c r="AO8" s="147"/>
      <c r="AP8" s="147"/>
      <c r="AQ8" s="147"/>
      <c r="AR8" s="147"/>
      <c r="AS8" s="147"/>
      <c r="AT8" s="148">
        <v>19</v>
      </c>
      <c r="AU8" s="148">
        <v>18</v>
      </c>
      <c r="AV8" s="149">
        <v>286</v>
      </c>
      <c r="AW8" s="149"/>
      <c r="AX8" s="150">
        <v>0</v>
      </c>
      <c r="AY8" s="150"/>
      <c r="AZ8" s="150"/>
      <c r="BA8" s="150">
        <v>0.5</v>
      </c>
      <c r="BB8" s="150">
        <v>3</v>
      </c>
      <c r="BC8" s="150"/>
      <c r="BD8" s="150">
        <v>0</v>
      </c>
      <c r="BE8" s="150"/>
      <c r="BF8" s="150"/>
      <c r="BG8" s="151" t="str">
        <f t="shared" si="0"/>
        <v>0</v>
      </c>
      <c r="BH8" s="151" t="str">
        <f t="shared" si="0"/>
        <v>0</v>
      </c>
      <c r="BI8" s="150"/>
      <c r="BJ8" s="150"/>
      <c r="BK8" s="150"/>
      <c r="BL8" s="150"/>
      <c r="BM8" s="150"/>
      <c r="BN8" s="150"/>
      <c r="BO8" s="150"/>
      <c r="BP8" s="150"/>
      <c r="BQ8" s="152">
        <f t="shared" si="6"/>
        <v>0.75915083512500003</v>
      </c>
      <c r="BR8" s="150">
        <v>3</v>
      </c>
      <c r="BS8" s="150"/>
      <c r="BT8" s="152">
        <f t="shared" si="7"/>
        <v>293.25915083512501</v>
      </c>
      <c r="BU8" s="153">
        <f t="shared" si="8"/>
        <v>1514.3000220323752</v>
      </c>
      <c r="BV8" s="39">
        <f t="shared" si="9"/>
        <v>1068.9480209400001</v>
      </c>
      <c r="BW8" s="155"/>
      <c r="BX8" s="155"/>
      <c r="BY8" s="156" t="str">
        <f t="shared" si="10"/>
        <v>0</v>
      </c>
      <c r="BZ8" s="154">
        <f t="shared" si="11"/>
        <v>0</v>
      </c>
      <c r="CA8" s="154"/>
      <c r="CB8" s="154">
        <f t="shared" si="1"/>
        <v>0</v>
      </c>
      <c r="CC8" s="154"/>
      <c r="CD8" s="154"/>
      <c r="CE8" s="157">
        <f t="shared" si="2"/>
        <v>1068.9480209400001</v>
      </c>
      <c r="CF8" s="157">
        <f t="shared" si="12"/>
        <v>534.47401047000005</v>
      </c>
      <c r="CG8" s="34">
        <f t="shared" si="13"/>
        <v>534.47401047000005</v>
      </c>
      <c r="CH8" s="34" t="s">
        <v>175</v>
      </c>
      <c r="CI8" s="157">
        <f t="shared" si="3"/>
        <v>2583.2480429723755</v>
      </c>
      <c r="CJ8" s="158">
        <v>832.51403500000015</v>
      </c>
      <c r="CK8" s="159">
        <f t="shared" si="14"/>
        <v>0</v>
      </c>
      <c r="CL8" s="159">
        <f t="shared" si="15"/>
        <v>832.51403500000015</v>
      </c>
      <c r="CM8" s="160"/>
      <c r="CN8" s="160"/>
      <c r="CO8" s="161">
        <f>(BU8+CE8+CJ8)-CM8</f>
        <v>3415.7620779723757</v>
      </c>
      <c r="CP8" s="162"/>
      <c r="CS8" s="163">
        <f>K8+P8+X8+Y8+Z8+AA8+AB8+CE8+CJ8</f>
        <v>3292.9422288075002</v>
      </c>
      <c r="CT8" s="163">
        <f>E8+AV8+AY8+AZ8+BD8+BG8+BQ8+BR8+750</f>
        <v>1510.239150835125</v>
      </c>
      <c r="CU8" s="163">
        <f t="shared" si="16"/>
        <v>1782.7030779723752</v>
      </c>
      <c r="CV8" s="163">
        <f t="shared" si="17"/>
        <v>1780</v>
      </c>
      <c r="CW8" s="164">
        <f t="shared" si="18"/>
        <v>13.25</v>
      </c>
      <c r="CY8" s="165">
        <f t="shared" si="19"/>
        <v>3402.5120779723757</v>
      </c>
      <c r="DA8" s="182">
        <f t="shared" si="20"/>
        <v>3533.3822288075007</v>
      </c>
    </row>
    <row r="9" spans="2:105" s="113" customFormat="1" ht="23.25" x14ac:dyDescent="0.35">
      <c r="B9" s="113">
        <v>3324.8003000000003</v>
      </c>
      <c r="C9" s="113">
        <v>4</v>
      </c>
      <c r="D9" s="16" t="s">
        <v>88</v>
      </c>
      <c r="E9" s="170"/>
      <c r="F9" s="170"/>
      <c r="G9" s="170"/>
      <c r="H9" s="170"/>
      <c r="I9" s="170"/>
      <c r="J9" s="170"/>
      <c r="K9" s="170"/>
      <c r="L9" s="170"/>
      <c r="M9" s="170"/>
      <c r="N9" s="170"/>
      <c r="O9" s="170"/>
      <c r="P9" s="170"/>
      <c r="Q9" s="170"/>
      <c r="R9" s="170"/>
      <c r="S9" s="170"/>
      <c r="T9" s="170"/>
      <c r="U9" s="170"/>
      <c r="V9" s="170"/>
      <c r="W9" s="170"/>
      <c r="X9" s="170"/>
      <c r="Y9" s="170"/>
      <c r="Z9" s="170"/>
      <c r="AA9" s="170"/>
      <c r="AB9" s="170"/>
      <c r="AC9" s="170"/>
      <c r="AD9" s="170"/>
      <c r="AE9" s="170"/>
      <c r="AF9" s="170"/>
      <c r="AG9" s="170"/>
      <c r="AH9" s="170"/>
      <c r="AI9" s="170"/>
      <c r="AJ9" s="170"/>
      <c r="AK9" s="170"/>
      <c r="AL9" s="170"/>
      <c r="AM9" s="170"/>
      <c r="AN9" s="170"/>
      <c r="AO9" s="170"/>
      <c r="AP9" s="170"/>
      <c r="AQ9" s="170"/>
      <c r="AR9" s="170"/>
      <c r="AS9" s="170"/>
      <c r="AT9" s="170"/>
      <c r="AU9" s="170"/>
      <c r="AV9" s="170"/>
      <c r="AW9" s="170"/>
      <c r="AX9" s="170"/>
      <c r="AY9" s="170"/>
      <c r="AZ9" s="170"/>
      <c r="BA9" s="170"/>
      <c r="BB9" s="170"/>
      <c r="BC9" s="170"/>
      <c r="BD9" s="170"/>
      <c r="BE9" s="170"/>
      <c r="BF9" s="170"/>
      <c r="BG9" s="170"/>
      <c r="BH9" s="170"/>
      <c r="BI9" s="170"/>
      <c r="BJ9" s="170"/>
      <c r="BK9" s="170"/>
      <c r="BL9" s="170"/>
      <c r="BM9" s="170"/>
      <c r="BN9" s="170"/>
      <c r="BO9" s="170"/>
      <c r="BP9" s="170"/>
      <c r="BQ9" s="170"/>
      <c r="BR9" s="170"/>
      <c r="BS9" s="170"/>
      <c r="BT9" s="170"/>
      <c r="BU9" s="170"/>
      <c r="BV9" s="170"/>
      <c r="BW9" s="170"/>
      <c r="BX9" s="170"/>
      <c r="BY9" s="170"/>
      <c r="BZ9" s="170"/>
      <c r="CA9" s="170"/>
      <c r="CB9" s="170"/>
      <c r="CC9" s="170"/>
      <c r="CD9" s="170"/>
      <c r="CE9" s="170"/>
      <c r="CF9" s="170"/>
      <c r="CG9" s="34">
        <f t="shared" si="13"/>
        <v>0</v>
      </c>
      <c r="CH9" s="34" t="s">
        <v>175</v>
      </c>
      <c r="CI9" s="170"/>
      <c r="CJ9" s="170"/>
      <c r="CK9" s="170"/>
      <c r="CL9" s="170"/>
      <c r="CM9" s="170"/>
      <c r="CN9" s="170"/>
      <c r="CO9" s="170"/>
      <c r="CP9" s="170"/>
      <c r="CQ9" s="122"/>
      <c r="CR9" s="122"/>
      <c r="CS9" s="123"/>
      <c r="CT9" s="123"/>
      <c r="CU9" s="123"/>
      <c r="CV9" s="123"/>
      <c r="CW9" s="137"/>
      <c r="CX9" s="122"/>
      <c r="CY9" s="124"/>
      <c r="DA9" s="182">
        <f t="shared" si="20"/>
        <v>0</v>
      </c>
    </row>
    <row r="10" spans="2:105" ht="23.25" x14ac:dyDescent="0.35">
      <c r="B10">
        <v>1536.4665000000002</v>
      </c>
      <c r="C10">
        <v>5</v>
      </c>
      <c r="D10" s="32" t="s">
        <v>89</v>
      </c>
      <c r="E10" s="166">
        <v>609</v>
      </c>
      <c r="F10" s="24"/>
      <c r="G10" s="22"/>
      <c r="H10" s="22"/>
      <c r="I10" s="22"/>
      <c r="J10" s="22"/>
      <c r="K10" s="129">
        <f>'مارس 2022'!K10*107%</f>
        <v>1759.1004958500005</v>
      </c>
      <c r="L10" s="22"/>
      <c r="M10" s="26"/>
      <c r="N10" s="22"/>
      <c r="O10" s="22"/>
      <c r="P10" s="22">
        <f t="shared" si="4"/>
        <v>263.86507437750004</v>
      </c>
      <c r="Q10" s="130">
        <f>'مارس 2022'!Q10*110%</f>
        <v>155.63900000000001</v>
      </c>
      <c r="R10" s="22"/>
      <c r="S10" s="25"/>
      <c r="T10" s="25"/>
      <c r="U10" s="25">
        <v>70.73</v>
      </c>
      <c r="V10" s="25">
        <v>78.94</v>
      </c>
      <c r="W10" s="22">
        <v>94.69</v>
      </c>
      <c r="X10" s="22">
        <v>40.26</v>
      </c>
      <c r="Y10" s="22">
        <v>71.797499999999999</v>
      </c>
      <c r="Z10" s="22">
        <f t="shared" si="5"/>
        <v>92.187990000000013</v>
      </c>
      <c r="AA10" s="22">
        <f>'مارس 2022'!K10*8%</f>
        <v>131.52153240000004</v>
      </c>
      <c r="AB10" s="22">
        <v>190</v>
      </c>
      <c r="AC10" s="25">
        <v>10</v>
      </c>
      <c r="AD10" s="22"/>
      <c r="AE10" s="22"/>
      <c r="AF10" s="22">
        <v>10</v>
      </c>
      <c r="AG10" s="22"/>
      <c r="AH10" s="22"/>
      <c r="AI10" s="22"/>
      <c r="AJ10" s="22"/>
      <c r="AK10" s="22">
        <f t="shared" si="21"/>
        <v>2968.731592627501</v>
      </c>
      <c r="AL10" s="15"/>
      <c r="AM10" s="15"/>
      <c r="AN10" s="15"/>
      <c r="AO10" s="15"/>
      <c r="AP10" s="15"/>
      <c r="AQ10" s="15"/>
      <c r="AR10" s="15"/>
      <c r="AS10" s="15"/>
      <c r="AT10" s="15">
        <v>16</v>
      </c>
      <c r="AU10" s="15">
        <v>11</v>
      </c>
      <c r="AV10" s="17">
        <v>528</v>
      </c>
      <c r="AW10" s="17"/>
      <c r="AX10" s="18">
        <v>0</v>
      </c>
      <c r="AY10" s="18"/>
      <c r="AZ10" s="18"/>
      <c r="BA10" s="18">
        <v>0.5</v>
      </c>
      <c r="BB10" s="18">
        <v>3</v>
      </c>
      <c r="BC10" s="18"/>
      <c r="BD10" s="18">
        <v>0</v>
      </c>
      <c r="BE10" s="18"/>
      <c r="BF10" s="18"/>
      <c r="BG10" s="18">
        <f t="shared" si="0"/>
        <v>29.318341597500005</v>
      </c>
      <c r="BH10" s="18">
        <f t="shared" si="0"/>
        <v>60.526277777777779</v>
      </c>
      <c r="BI10" s="18"/>
      <c r="BJ10" s="18"/>
      <c r="BK10" s="18"/>
      <c r="BL10" s="18"/>
      <c r="BM10" s="18"/>
      <c r="BN10" s="18"/>
      <c r="BO10" s="18"/>
      <c r="BP10" s="18"/>
      <c r="BQ10" s="19">
        <f t="shared" si="6"/>
        <v>1.2746137591250004</v>
      </c>
      <c r="BR10" s="18">
        <v>3</v>
      </c>
      <c r="BS10" s="18"/>
      <c r="BT10" s="19">
        <f t="shared" si="7"/>
        <v>625.61923313440275</v>
      </c>
      <c r="BU10" s="34">
        <f t="shared" si="8"/>
        <v>2343.1123594930982</v>
      </c>
      <c r="BV10" s="39">
        <f t="shared" si="9"/>
        <v>2110.9205950200003</v>
      </c>
      <c r="BW10" s="36"/>
      <c r="BX10" s="36"/>
      <c r="BY10" s="37" t="str">
        <f t="shared" si="10"/>
        <v>0</v>
      </c>
      <c r="BZ10" s="39">
        <f t="shared" si="11"/>
        <v>0</v>
      </c>
      <c r="CA10" s="39"/>
      <c r="CB10" s="39">
        <f t="shared" si="1"/>
        <v>0</v>
      </c>
      <c r="CC10" s="39">
        <v>297.91000000000003</v>
      </c>
      <c r="CD10" s="39"/>
      <c r="CE10" s="34">
        <f t="shared" si="2"/>
        <v>1813.0105950200002</v>
      </c>
      <c r="CF10" s="34">
        <f t="shared" si="12"/>
        <v>906.5052975100001</v>
      </c>
      <c r="CG10" s="34">
        <f t="shared" si="13"/>
        <v>906.5052975100001</v>
      </c>
      <c r="CH10" s="34" t="s">
        <v>175</v>
      </c>
      <c r="CI10" s="34">
        <f t="shared" si="3"/>
        <v>4156.1229545130982</v>
      </c>
      <c r="CJ10" s="42">
        <v>1644.0191550000004</v>
      </c>
      <c r="CK10" s="133">
        <f t="shared" si="14"/>
        <v>164.40191550000006</v>
      </c>
      <c r="CL10" s="133">
        <f t="shared" si="15"/>
        <v>1479.6172395000003</v>
      </c>
      <c r="CM10" s="44"/>
      <c r="CN10" s="44"/>
      <c r="CO10" s="40">
        <f t="shared" ref="CO10:CO33" si="22">(BU10+CE10+CJ10)-CM10</f>
        <v>5800.1421095130991</v>
      </c>
      <c r="CP10" s="9"/>
      <c r="CS10" s="167">
        <f t="shared" ref="CS10:CS45" si="23">K10+P10+X10+Y10+Z10+AA10+AB10+CE10+CJ10</f>
        <v>6005.762342647502</v>
      </c>
      <c r="CT10" s="167">
        <f t="shared" ref="CT10:CT33" si="24">E10+AV10+AY10+AZ10+BD10+BG10+BQ10+BR10+750</f>
        <v>1920.592955356625</v>
      </c>
      <c r="CU10" s="167">
        <f t="shared" si="16"/>
        <v>4085.1693872908772</v>
      </c>
      <c r="CV10" s="167">
        <f t="shared" si="17"/>
        <v>4080</v>
      </c>
      <c r="CW10" s="168">
        <f t="shared" si="18"/>
        <v>41.348084499999942</v>
      </c>
      <c r="CY10" s="169">
        <f t="shared" si="19"/>
        <v>5758.7940250130987</v>
      </c>
      <c r="DA10" s="182">
        <f t="shared" si="20"/>
        <v>6105.7204271475011</v>
      </c>
    </row>
    <row r="11" spans="2:105" ht="23.25" x14ac:dyDescent="0.35">
      <c r="B11">
        <v>1936.7855999999999</v>
      </c>
      <c r="C11">
        <v>6</v>
      </c>
      <c r="D11" s="33" t="s">
        <v>90</v>
      </c>
      <c r="E11" s="28">
        <v>646.03</v>
      </c>
      <c r="F11" s="29"/>
      <c r="G11" s="27"/>
      <c r="H11" s="27"/>
      <c r="I11" s="27"/>
      <c r="J11" s="27"/>
      <c r="K11" s="129">
        <f>'مارس 2022'!K11*107%</f>
        <v>2217.4258334400001</v>
      </c>
      <c r="L11" s="27"/>
      <c r="M11" s="31"/>
      <c r="N11" s="27"/>
      <c r="O11" s="27"/>
      <c r="P11" s="22">
        <f t="shared" si="4"/>
        <v>332.61387501600001</v>
      </c>
      <c r="Q11" s="130">
        <f>'مارس 2022'!Q11*110%</f>
        <v>155.63900000000001</v>
      </c>
      <c r="R11" s="27"/>
      <c r="S11" s="30"/>
      <c r="T11" s="30"/>
      <c r="U11" s="30">
        <v>89.99</v>
      </c>
      <c r="V11" s="30">
        <v>100.44</v>
      </c>
      <c r="W11" s="27">
        <v>119.89</v>
      </c>
      <c r="X11" s="27">
        <v>50.75</v>
      </c>
      <c r="Y11" s="27">
        <v>90.504000000000005</v>
      </c>
      <c r="Z11" s="22">
        <f t="shared" si="5"/>
        <v>116.20713599999999</v>
      </c>
      <c r="AA11" s="22">
        <f>'مارس 2022'!K11*8%</f>
        <v>165.78884736000001</v>
      </c>
      <c r="AB11" s="27">
        <v>190</v>
      </c>
      <c r="AC11" s="30">
        <v>10</v>
      </c>
      <c r="AD11" s="27"/>
      <c r="AE11" s="27"/>
      <c r="AF11" s="22">
        <v>10</v>
      </c>
      <c r="AG11" s="27"/>
      <c r="AH11" s="27"/>
      <c r="AI11" s="27"/>
      <c r="AJ11" s="27"/>
      <c r="AK11" s="27">
        <f t="shared" si="21"/>
        <v>3649.2486918159998</v>
      </c>
      <c r="AL11" s="16"/>
      <c r="AM11" s="16"/>
      <c r="AN11" s="16"/>
      <c r="AO11" s="16"/>
      <c r="AP11" s="16"/>
      <c r="AQ11" s="16"/>
      <c r="AR11" s="16"/>
      <c r="AS11" s="16"/>
      <c r="AT11" s="15">
        <v>19</v>
      </c>
      <c r="AU11" s="15">
        <v>18</v>
      </c>
      <c r="AV11" s="20">
        <v>671</v>
      </c>
      <c r="AW11" s="20"/>
      <c r="AX11" s="21">
        <v>115.44</v>
      </c>
      <c r="AY11" s="21"/>
      <c r="AZ11" s="21"/>
      <c r="BA11" s="21">
        <v>0.5</v>
      </c>
      <c r="BB11" s="21">
        <v>3</v>
      </c>
      <c r="BC11" s="21"/>
      <c r="BD11" s="21">
        <v>0</v>
      </c>
      <c r="BE11" s="21"/>
      <c r="BF11" s="21"/>
      <c r="BG11" s="18" t="str">
        <f t="shared" si="0"/>
        <v>0</v>
      </c>
      <c r="BH11" s="18" t="str">
        <f t="shared" si="0"/>
        <v>0</v>
      </c>
      <c r="BI11" s="21"/>
      <c r="BJ11" s="21"/>
      <c r="BK11" s="21"/>
      <c r="BL11" s="21"/>
      <c r="BM11" s="21"/>
      <c r="BN11" s="21"/>
      <c r="BO11" s="21"/>
      <c r="BP11" s="21"/>
      <c r="BQ11" s="19">
        <f t="shared" si="6"/>
        <v>1.5804979083999999</v>
      </c>
      <c r="BR11" s="21">
        <v>5</v>
      </c>
      <c r="BS11" s="21"/>
      <c r="BT11" s="19">
        <f t="shared" si="7"/>
        <v>796.5204979084001</v>
      </c>
      <c r="BU11" s="35">
        <f t="shared" si="8"/>
        <v>2852.7281939075997</v>
      </c>
      <c r="BV11" s="39">
        <f t="shared" si="9"/>
        <v>2660.9110001280001</v>
      </c>
      <c r="BW11" s="38"/>
      <c r="BX11" s="38"/>
      <c r="BY11" s="37" t="str">
        <f t="shared" si="10"/>
        <v>0</v>
      </c>
      <c r="BZ11" s="39">
        <f t="shared" si="11"/>
        <v>0</v>
      </c>
      <c r="CA11" s="39"/>
      <c r="CB11" s="39">
        <f t="shared" si="1"/>
        <v>0</v>
      </c>
      <c r="CC11" s="39"/>
      <c r="CD11" s="39"/>
      <c r="CE11" s="34">
        <f t="shared" si="2"/>
        <v>2660.9110001280001</v>
      </c>
      <c r="CF11" s="34">
        <f t="shared" si="12"/>
        <v>1330.455500064</v>
      </c>
      <c r="CG11" s="34">
        <f t="shared" si="13"/>
        <v>1330.455500064</v>
      </c>
      <c r="CH11" s="34" t="s">
        <v>175</v>
      </c>
      <c r="CI11" s="34">
        <f t="shared" si="3"/>
        <v>5513.6391940355998</v>
      </c>
      <c r="CJ11" s="43">
        <v>2072.360592</v>
      </c>
      <c r="CK11" s="133">
        <f t="shared" si="14"/>
        <v>207.2360592</v>
      </c>
      <c r="CL11" s="133">
        <f t="shared" si="15"/>
        <v>1865.1245328</v>
      </c>
      <c r="CM11" s="44"/>
      <c r="CN11" s="44"/>
      <c r="CO11" s="40">
        <f t="shared" si="22"/>
        <v>7585.9997860355998</v>
      </c>
      <c r="CP11" s="1"/>
      <c r="CS11" s="59">
        <f t="shared" si="23"/>
        <v>7896.561283944</v>
      </c>
      <c r="CT11" s="59">
        <f t="shared" si="24"/>
        <v>2073.6104979084002</v>
      </c>
      <c r="CU11" s="59">
        <f t="shared" si="16"/>
        <v>5822.9507860355998</v>
      </c>
      <c r="CV11" s="59">
        <f t="shared" si="17"/>
        <v>5820</v>
      </c>
      <c r="CW11" s="136">
        <f t="shared" si="18"/>
        <v>300.5139408</v>
      </c>
      <c r="CY11" s="63">
        <f t="shared" si="19"/>
        <v>7285.4858452356002</v>
      </c>
      <c r="DA11" s="182">
        <f t="shared" si="20"/>
        <v>8019.6452247439993</v>
      </c>
    </row>
    <row r="12" spans="2:105" ht="23.25" x14ac:dyDescent="0.35">
      <c r="B12">
        <v>1852.0523000000003</v>
      </c>
      <c r="C12">
        <v>7</v>
      </c>
      <c r="D12" s="33" t="s">
        <v>91</v>
      </c>
      <c r="E12" s="28">
        <v>703.74</v>
      </c>
      <c r="F12" s="29"/>
      <c r="G12" s="27"/>
      <c r="H12" s="27"/>
      <c r="I12" s="27"/>
      <c r="J12" s="27"/>
      <c r="K12" s="129">
        <f>'مارس 2022'!K12*107%</f>
        <v>2120.4146782700004</v>
      </c>
      <c r="L12" s="27"/>
      <c r="M12" s="31"/>
      <c r="N12" s="27"/>
      <c r="O12" s="27"/>
      <c r="P12" s="22">
        <f t="shared" si="4"/>
        <v>318.06220174050003</v>
      </c>
      <c r="Q12" s="130">
        <f>'مارس 2022'!Q12*110%</f>
        <v>155.63900000000001</v>
      </c>
      <c r="R12" s="27"/>
      <c r="S12" s="30"/>
      <c r="T12" s="30"/>
      <c r="U12" s="30">
        <v>79.61</v>
      </c>
      <c r="V12" s="30">
        <v>89.13</v>
      </c>
      <c r="W12" s="27">
        <v>107.16</v>
      </c>
      <c r="X12" s="27">
        <v>48.52</v>
      </c>
      <c r="Y12" s="27">
        <v>86.544500000000014</v>
      </c>
      <c r="Z12" s="22">
        <f t="shared" si="5"/>
        <v>111.12313800000001</v>
      </c>
      <c r="AA12" s="22">
        <f>'مارس 2022'!K12*8%</f>
        <v>158.53567688000004</v>
      </c>
      <c r="AB12" s="27">
        <v>190</v>
      </c>
      <c r="AC12" s="30">
        <v>10</v>
      </c>
      <c r="AD12" s="27"/>
      <c r="AE12" s="27"/>
      <c r="AF12" s="22">
        <v>10</v>
      </c>
      <c r="AG12" s="27"/>
      <c r="AH12" s="27"/>
      <c r="AI12" s="27"/>
      <c r="AJ12" s="27"/>
      <c r="AK12" s="27">
        <f t="shared" si="21"/>
        <v>3484.7391948905006</v>
      </c>
      <c r="AL12" s="16"/>
      <c r="AM12" s="16"/>
      <c r="AN12" s="16"/>
      <c r="AO12" s="16"/>
      <c r="AP12" s="16"/>
      <c r="AQ12" s="16"/>
      <c r="AR12" s="16"/>
      <c r="AS12" s="16"/>
      <c r="AT12" s="15">
        <v>19</v>
      </c>
      <c r="AU12" s="15">
        <v>18</v>
      </c>
      <c r="AV12" s="20">
        <v>649</v>
      </c>
      <c r="AW12" s="20"/>
      <c r="AX12" s="21">
        <v>143.33333333333334</v>
      </c>
      <c r="AY12" s="21"/>
      <c r="AZ12" s="21"/>
      <c r="BA12" s="21">
        <v>0.5</v>
      </c>
      <c r="BB12" s="21">
        <v>3</v>
      </c>
      <c r="BC12" s="21"/>
      <c r="BD12" s="21">
        <v>0</v>
      </c>
      <c r="BE12" s="21"/>
      <c r="BF12" s="21"/>
      <c r="BG12" s="18" t="str">
        <f t="shared" si="0"/>
        <v>0</v>
      </c>
      <c r="BH12" s="18" t="str">
        <f t="shared" si="0"/>
        <v>0</v>
      </c>
      <c r="BI12" s="21"/>
      <c r="BJ12" s="21"/>
      <c r="BK12" s="21"/>
      <c r="BL12" s="21"/>
      <c r="BM12" s="21"/>
      <c r="BN12" s="21"/>
      <c r="BO12" s="21"/>
      <c r="BP12" s="21"/>
      <c r="BQ12" s="19">
        <f t="shared" si="6"/>
        <v>1.5055189965750004</v>
      </c>
      <c r="BR12" s="21">
        <v>5</v>
      </c>
      <c r="BS12" s="21"/>
      <c r="BT12" s="19">
        <f t="shared" si="7"/>
        <v>802.33885232990838</v>
      </c>
      <c r="BU12" s="35">
        <f t="shared" si="8"/>
        <v>2682.4003425605924</v>
      </c>
      <c r="BV12" s="39">
        <f t="shared" si="9"/>
        <v>2544.4976139240002</v>
      </c>
      <c r="BW12" s="38"/>
      <c r="BX12" s="38"/>
      <c r="BY12" s="37" t="str">
        <f t="shared" si="10"/>
        <v>0</v>
      </c>
      <c r="BZ12" s="39">
        <f t="shared" si="11"/>
        <v>0</v>
      </c>
      <c r="CA12" s="39"/>
      <c r="CB12" s="39">
        <f t="shared" si="1"/>
        <v>0</v>
      </c>
      <c r="CC12" s="39"/>
      <c r="CD12" s="39"/>
      <c r="CE12" s="34">
        <f t="shared" si="2"/>
        <v>2544.4976139240002</v>
      </c>
      <c r="CF12" s="34">
        <f t="shared" si="12"/>
        <v>1272.2488069620001</v>
      </c>
      <c r="CG12" s="34">
        <f t="shared" si="13"/>
        <v>1272.2488069620001</v>
      </c>
      <c r="CH12" s="34" t="s">
        <v>175</v>
      </c>
      <c r="CI12" s="34">
        <f t="shared" si="3"/>
        <v>5226.8979564845922</v>
      </c>
      <c r="CJ12" s="43">
        <v>1981.6959610000004</v>
      </c>
      <c r="CK12" s="133">
        <f t="shared" si="14"/>
        <v>198.16959610000004</v>
      </c>
      <c r="CL12" s="133">
        <f t="shared" si="15"/>
        <v>1783.5263649000003</v>
      </c>
      <c r="CM12" s="44"/>
      <c r="CN12" s="44"/>
      <c r="CO12" s="40">
        <f t="shared" si="22"/>
        <v>7208.5939174845926</v>
      </c>
      <c r="CP12" s="1"/>
      <c r="CS12" s="59">
        <f t="shared" si="23"/>
        <v>7559.393769814501</v>
      </c>
      <c r="CT12" s="59">
        <f t="shared" si="24"/>
        <v>2109.2455189965749</v>
      </c>
      <c r="CU12" s="59">
        <f t="shared" si="16"/>
        <v>5450.1482508179261</v>
      </c>
      <c r="CV12" s="59">
        <f t="shared" si="17"/>
        <v>5450</v>
      </c>
      <c r="CW12" s="136">
        <f t="shared" si="18"/>
        <v>235.58040389999996</v>
      </c>
      <c r="CY12" s="63">
        <f t="shared" si="19"/>
        <v>6973.0135135845921</v>
      </c>
      <c r="DA12" s="182">
        <f t="shared" si="20"/>
        <v>7657.124173714501</v>
      </c>
    </row>
    <row r="13" spans="2:105" ht="23.25" x14ac:dyDescent="0.35">
      <c r="B13">
        <v>1850.6827000000001</v>
      </c>
      <c r="C13">
        <v>8</v>
      </c>
      <c r="D13" s="33" t="s">
        <v>92</v>
      </c>
      <c r="E13" s="28">
        <v>683.06</v>
      </c>
      <c r="F13" s="29"/>
      <c r="G13" s="27"/>
      <c r="H13" s="27"/>
      <c r="I13" s="27"/>
      <c r="J13" s="27"/>
      <c r="K13" s="129">
        <f>'مارس 2022'!K13*107%</f>
        <v>2118.8466232300002</v>
      </c>
      <c r="L13" s="27"/>
      <c r="M13" s="31"/>
      <c r="N13" s="27"/>
      <c r="O13" s="27"/>
      <c r="P13" s="22">
        <f t="shared" si="4"/>
        <v>317.82699348450001</v>
      </c>
      <c r="Q13" s="130">
        <f>'مارس 2022'!Q13*110%</f>
        <v>155.63900000000001</v>
      </c>
      <c r="R13" s="27"/>
      <c r="S13" s="30"/>
      <c r="T13" s="30"/>
      <c r="U13" s="30">
        <v>79.81</v>
      </c>
      <c r="V13" s="30">
        <v>89.11</v>
      </c>
      <c r="W13" s="27">
        <v>106.96</v>
      </c>
      <c r="X13" s="27">
        <v>48.49</v>
      </c>
      <c r="Y13" s="27">
        <v>86.480500000000006</v>
      </c>
      <c r="Z13" s="22">
        <f t="shared" si="5"/>
        <v>111.04096199999999</v>
      </c>
      <c r="AA13" s="22">
        <f>'مارس 2022'!K13*8%</f>
        <v>158.41843912000002</v>
      </c>
      <c r="AB13" s="27">
        <v>190</v>
      </c>
      <c r="AC13" s="30">
        <v>10</v>
      </c>
      <c r="AD13" s="27"/>
      <c r="AE13" s="27"/>
      <c r="AF13" s="22">
        <v>10</v>
      </c>
      <c r="AG13" s="27"/>
      <c r="AH13" s="27"/>
      <c r="AI13" s="27">
        <v>5.5</v>
      </c>
      <c r="AJ13" s="27"/>
      <c r="AK13" s="27">
        <f t="shared" si="21"/>
        <v>3488.1225178345003</v>
      </c>
      <c r="AL13" s="16"/>
      <c r="AM13" s="16"/>
      <c r="AN13" s="16"/>
      <c r="AO13" s="16"/>
      <c r="AP13" s="16"/>
      <c r="AQ13" s="16"/>
      <c r="AR13" s="16"/>
      <c r="AS13" s="16"/>
      <c r="AT13" s="15">
        <v>27</v>
      </c>
      <c r="AU13" s="15">
        <v>27</v>
      </c>
      <c r="AV13" s="20">
        <v>649</v>
      </c>
      <c r="AW13" s="20"/>
      <c r="AX13" s="21">
        <v>112.59166666666665</v>
      </c>
      <c r="AY13" s="21"/>
      <c r="AZ13" s="21"/>
      <c r="BA13" s="21">
        <v>0.5</v>
      </c>
      <c r="BB13" s="21">
        <v>3</v>
      </c>
      <c r="BC13" s="21"/>
      <c r="BD13" s="21">
        <v>0</v>
      </c>
      <c r="BE13" s="21"/>
      <c r="BF13" s="21"/>
      <c r="BG13" s="18" t="str">
        <f t="shared" si="0"/>
        <v>0</v>
      </c>
      <c r="BH13" s="18" t="str">
        <f t="shared" si="0"/>
        <v>0</v>
      </c>
      <c r="BI13" s="21"/>
      <c r="BJ13" s="21"/>
      <c r="BK13" s="21"/>
      <c r="BL13" s="21"/>
      <c r="BM13" s="21"/>
      <c r="BN13" s="21"/>
      <c r="BO13" s="21"/>
      <c r="BP13" s="21"/>
      <c r="BQ13" s="19">
        <f t="shared" si="6"/>
        <v>1.5073282621750002</v>
      </c>
      <c r="BR13" s="21">
        <v>3</v>
      </c>
      <c r="BS13" s="21"/>
      <c r="BT13" s="19">
        <f t="shared" si="7"/>
        <v>769.59899492884165</v>
      </c>
      <c r="BU13" s="35">
        <f t="shared" si="8"/>
        <v>2718.5235229056589</v>
      </c>
      <c r="BV13" s="39">
        <f t="shared" si="9"/>
        <v>2542.6159478760001</v>
      </c>
      <c r="BW13" s="38"/>
      <c r="BX13" s="38"/>
      <c r="BY13" s="37" t="str">
        <f t="shared" si="10"/>
        <v>0</v>
      </c>
      <c r="BZ13" s="39">
        <f t="shared" si="11"/>
        <v>0</v>
      </c>
      <c r="CA13" s="39"/>
      <c r="CB13" s="39">
        <f t="shared" si="1"/>
        <v>0</v>
      </c>
      <c r="CC13" s="39"/>
      <c r="CD13" s="39"/>
      <c r="CE13" s="34">
        <f t="shared" si="2"/>
        <v>2542.6159478760001</v>
      </c>
      <c r="CF13" s="34">
        <f t="shared" si="12"/>
        <v>1271.307973938</v>
      </c>
      <c r="CG13" s="34">
        <f t="shared" si="13"/>
        <v>1271.307973938</v>
      </c>
      <c r="CH13" s="34" t="s">
        <v>175</v>
      </c>
      <c r="CI13" s="34">
        <f t="shared" si="3"/>
        <v>5261.1394707816589</v>
      </c>
      <c r="CJ13" s="43">
        <v>1980.2304890000003</v>
      </c>
      <c r="CK13" s="133">
        <f t="shared" si="14"/>
        <v>198.02304890000005</v>
      </c>
      <c r="CL13" s="133">
        <f t="shared" si="15"/>
        <v>1782.2074401000002</v>
      </c>
      <c r="CM13" s="44"/>
      <c r="CN13" s="44"/>
      <c r="CO13" s="40">
        <f t="shared" si="22"/>
        <v>7241.3699597816594</v>
      </c>
      <c r="CP13" s="1"/>
      <c r="CS13" s="59">
        <f t="shared" si="23"/>
        <v>7553.9499547105006</v>
      </c>
      <c r="CT13" s="59">
        <f t="shared" si="24"/>
        <v>2086.5673282621747</v>
      </c>
      <c r="CU13" s="59">
        <f t="shared" si="16"/>
        <v>5467.3826264483259</v>
      </c>
      <c r="CV13" s="59">
        <f t="shared" si="17"/>
        <v>5460</v>
      </c>
      <c r="CW13" s="136">
        <f t="shared" si="18"/>
        <v>237.72695109999995</v>
      </c>
      <c r="CY13" s="63">
        <f t="shared" si="19"/>
        <v>7003.6430086816599</v>
      </c>
      <c r="DA13" s="182">
        <f t="shared" si="20"/>
        <v>7657.3069058105002</v>
      </c>
    </row>
    <row r="14" spans="2:105" ht="23.25" x14ac:dyDescent="0.35">
      <c r="B14">
        <v>1759.8397000000002</v>
      </c>
      <c r="C14">
        <v>9</v>
      </c>
      <c r="D14" s="33" t="s">
        <v>77</v>
      </c>
      <c r="E14" s="28">
        <v>650.36</v>
      </c>
      <c r="F14" s="29"/>
      <c r="G14" s="27"/>
      <c r="H14" s="27"/>
      <c r="I14" s="27"/>
      <c r="J14" s="27"/>
      <c r="K14" s="129">
        <f>'مارس 2022'!K14*107%</f>
        <v>2014.8404725300004</v>
      </c>
      <c r="L14" s="27"/>
      <c r="M14" s="31"/>
      <c r="N14" s="27"/>
      <c r="O14" s="27"/>
      <c r="P14" s="22">
        <f t="shared" si="4"/>
        <v>302.22607087950007</v>
      </c>
      <c r="Q14" s="130">
        <f>'مارس 2022'!Q14*110%</f>
        <v>155.63900000000001</v>
      </c>
      <c r="R14" s="27"/>
      <c r="S14" s="30"/>
      <c r="T14" s="30"/>
      <c r="U14" s="30">
        <v>75.92</v>
      </c>
      <c r="V14" s="30">
        <v>84.75</v>
      </c>
      <c r="W14" s="27">
        <v>101.7</v>
      </c>
      <c r="X14" s="27">
        <v>46.11</v>
      </c>
      <c r="Y14" s="27">
        <v>82.235500000000002</v>
      </c>
      <c r="Z14" s="22">
        <f t="shared" si="5"/>
        <v>105.59038200000001</v>
      </c>
      <c r="AA14" s="22">
        <f>'مارس 2022'!K14*8%</f>
        <v>150.64227832000003</v>
      </c>
      <c r="AB14" s="27">
        <v>190</v>
      </c>
      <c r="AC14" s="30">
        <v>10</v>
      </c>
      <c r="AD14" s="27"/>
      <c r="AE14" s="27"/>
      <c r="AF14" s="22">
        <v>10</v>
      </c>
      <c r="AG14" s="27"/>
      <c r="AH14" s="27"/>
      <c r="AI14" s="27">
        <v>5.5</v>
      </c>
      <c r="AJ14" s="27"/>
      <c r="AK14" s="27">
        <f t="shared" si="21"/>
        <v>3335.1537037295002</v>
      </c>
      <c r="AL14" s="16"/>
      <c r="AM14" s="16"/>
      <c r="AN14" s="16"/>
      <c r="AO14" s="16"/>
      <c r="AP14" s="16"/>
      <c r="AQ14" s="16"/>
      <c r="AR14" s="16"/>
      <c r="AS14" s="16"/>
      <c r="AT14" s="15">
        <v>19</v>
      </c>
      <c r="AU14" s="15">
        <v>18</v>
      </c>
      <c r="AV14" s="20">
        <v>627</v>
      </c>
      <c r="AW14" s="20"/>
      <c r="AX14" s="21">
        <v>131.30799999999994</v>
      </c>
      <c r="AY14" s="21">
        <v>4.62</v>
      </c>
      <c r="AZ14" s="21"/>
      <c r="BA14" s="21">
        <v>0.5</v>
      </c>
      <c r="BB14" s="21">
        <v>3</v>
      </c>
      <c r="BC14" s="21"/>
      <c r="BD14" s="21">
        <v>0</v>
      </c>
      <c r="BE14" s="21"/>
      <c r="BF14" s="21"/>
      <c r="BG14" s="18" t="str">
        <f t="shared" si="0"/>
        <v>0</v>
      </c>
      <c r="BH14" s="18" t="str">
        <f t="shared" si="0"/>
        <v>0</v>
      </c>
      <c r="BI14" s="21"/>
      <c r="BJ14" s="21"/>
      <c r="BK14" s="21"/>
      <c r="BL14" s="21"/>
      <c r="BM14" s="21"/>
      <c r="BN14" s="21"/>
      <c r="BO14" s="21"/>
      <c r="BP14" s="21"/>
      <c r="BQ14" s="19">
        <f t="shared" si="6"/>
        <v>1.438644316425</v>
      </c>
      <c r="BR14" s="21">
        <v>3</v>
      </c>
      <c r="BS14" s="21"/>
      <c r="BT14" s="19">
        <f t="shared" si="7"/>
        <v>770.86664431642498</v>
      </c>
      <c r="BU14" s="35">
        <f t="shared" si="8"/>
        <v>2564.2870594130754</v>
      </c>
      <c r="BV14" s="39">
        <f t="shared" si="9"/>
        <v>2417.8085670360006</v>
      </c>
      <c r="BW14" s="38"/>
      <c r="BX14" s="38"/>
      <c r="BY14" s="37" t="str">
        <f t="shared" si="10"/>
        <v>0</v>
      </c>
      <c r="BZ14" s="39">
        <f t="shared" si="11"/>
        <v>0</v>
      </c>
      <c r="CA14" s="39"/>
      <c r="CB14" s="39">
        <f t="shared" si="1"/>
        <v>0</v>
      </c>
      <c r="CC14" s="39"/>
      <c r="CD14" s="39"/>
      <c r="CE14" s="34">
        <f t="shared" si="2"/>
        <v>2417.8085670360006</v>
      </c>
      <c r="CF14" s="34">
        <f t="shared" si="12"/>
        <v>1208.9042835180003</v>
      </c>
      <c r="CG14" s="34">
        <f t="shared" si="13"/>
        <v>1208.9042835180003</v>
      </c>
      <c r="CH14" s="34" t="s">
        <v>175</v>
      </c>
      <c r="CI14" s="34">
        <f t="shared" si="3"/>
        <v>4982.095626449076</v>
      </c>
      <c r="CJ14" s="43">
        <v>1883.0284790000003</v>
      </c>
      <c r="CK14" s="133">
        <f t="shared" si="14"/>
        <v>188.30284790000005</v>
      </c>
      <c r="CL14" s="133">
        <f t="shared" si="15"/>
        <v>1694.7256311000003</v>
      </c>
      <c r="CM14" s="44"/>
      <c r="CN14" s="44"/>
      <c r="CO14" s="40">
        <f t="shared" si="22"/>
        <v>6865.1241054490765</v>
      </c>
      <c r="CP14" s="1"/>
      <c r="CS14" s="59">
        <f t="shared" si="23"/>
        <v>7192.4817497655013</v>
      </c>
      <c r="CT14" s="59">
        <f t="shared" si="24"/>
        <v>2036.4186443164251</v>
      </c>
      <c r="CU14" s="59">
        <f t="shared" si="16"/>
        <v>5156.0631054490759</v>
      </c>
      <c r="CV14" s="59">
        <f t="shared" si="17"/>
        <v>5150</v>
      </c>
      <c r="CW14" s="136">
        <f t="shared" si="18"/>
        <v>185.44715209999995</v>
      </c>
      <c r="CY14" s="63">
        <f t="shared" si="19"/>
        <v>6679.6769533490769</v>
      </c>
      <c r="DA14" s="182">
        <f t="shared" si="20"/>
        <v>7292.0489018655007</v>
      </c>
    </row>
    <row r="15" spans="2:105" ht="23.25" x14ac:dyDescent="0.35">
      <c r="B15">
        <v>1647.7679000000001</v>
      </c>
      <c r="C15">
        <v>10</v>
      </c>
      <c r="D15" s="33" t="s">
        <v>93</v>
      </c>
      <c r="E15" s="28">
        <v>648.22</v>
      </c>
      <c r="F15" s="29"/>
      <c r="G15" s="27"/>
      <c r="H15" s="27"/>
      <c r="I15" s="27"/>
      <c r="J15" s="27"/>
      <c r="K15" s="129">
        <f>'مارس 2022'!K15*107%</f>
        <v>1886.5294687100002</v>
      </c>
      <c r="L15" s="27"/>
      <c r="M15" s="31"/>
      <c r="N15" s="27"/>
      <c r="O15" s="27"/>
      <c r="P15" s="22">
        <f t="shared" si="4"/>
        <v>282.9794203065</v>
      </c>
      <c r="Q15" s="130">
        <f>'مارس 2022'!Q15*110%</f>
        <v>155.63900000000001</v>
      </c>
      <c r="R15" s="27"/>
      <c r="S15" s="30"/>
      <c r="T15" s="30"/>
      <c r="U15" s="30">
        <v>76.45</v>
      </c>
      <c r="V15" s="30">
        <v>85.35</v>
      </c>
      <c r="W15" s="27">
        <v>101.93</v>
      </c>
      <c r="X15" s="27">
        <v>43.17</v>
      </c>
      <c r="Y15" s="27">
        <v>76.998500000000007</v>
      </c>
      <c r="Z15" s="22">
        <f t="shared" si="5"/>
        <v>98.866073999999998</v>
      </c>
      <c r="AA15" s="22">
        <f>'مارس 2022'!K15*8%</f>
        <v>141.04893224000003</v>
      </c>
      <c r="AB15" s="27">
        <v>200</v>
      </c>
      <c r="AC15" s="30">
        <v>10</v>
      </c>
      <c r="AD15" s="27"/>
      <c r="AE15" s="27"/>
      <c r="AF15" s="22">
        <v>10</v>
      </c>
      <c r="AG15" s="27"/>
      <c r="AH15" s="27"/>
      <c r="AI15" s="27">
        <v>5.5</v>
      </c>
      <c r="AJ15" s="27"/>
      <c r="AK15" s="27">
        <f t="shared" si="21"/>
        <v>3174.4613952565001</v>
      </c>
      <c r="AL15" s="16"/>
      <c r="AM15" s="16"/>
      <c r="AN15" s="16"/>
      <c r="AO15" s="16"/>
      <c r="AP15" s="16"/>
      <c r="AQ15" s="16"/>
      <c r="AR15" s="16"/>
      <c r="AS15" s="16"/>
      <c r="AT15" s="15">
        <v>19</v>
      </c>
      <c r="AU15" s="15">
        <v>19</v>
      </c>
      <c r="AV15" s="20">
        <v>583</v>
      </c>
      <c r="AW15" s="20"/>
      <c r="AX15" s="21">
        <v>111.33333333333333</v>
      </c>
      <c r="AY15" s="21"/>
      <c r="AZ15" s="21"/>
      <c r="BA15" s="21">
        <v>0.5</v>
      </c>
      <c r="BB15" s="21">
        <v>3</v>
      </c>
      <c r="BC15" s="21"/>
      <c r="BD15" s="21">
        <v>0</v>
      </c>
      <c r="BE15" s="21"/>
      <c r="BF15" s="21"/>
      <c r="BG15" s="18" t="str">
        <f t="shared" si="0"/>
        <v>0</v>
      </c>
      <c r="BH15" s="18" t="str">
        <f t="shared" si="0"/>
        <v>0</v>
      </c>
      <c r="BI15" s="21"/>
      <c r="BJ15" s="21"/>
      <c r="BK15" s="21"/>
      <c r="BL15" s="21"/>
      <c r="BM15" s="21"/>
      <c r="BN15" s="21"/>
      <c r="BO15" s="21"/>
      <c r="BP15" s="21"/>
      <c r="BQ15" s="19">
        <f t="shared" si="6"/>
        <v>1.3679214874750001</v>
      </c>
      <c r="BR15" s="21">
        <v>3</v>
      </c>
      <c r="BS15" s="21"/>
      <c r="BT15" s="19">
        <f t="shared" si="7"/>
        <v>702.20125482080834</v>
      </c>
      <c r="BU15" s="35">
        <f t="shared" si="8"/>
        <v>2472.2601404356919</v>
      </c>
      <c r="BV15" s="39">
        <f t="shared" si="9"/>
        <v>2263.835362452</v>
      </c>
      <c r="BW15" s="38"/>
      <c r="BX15" s="38"/>
      <c r="BY15" s="37" t="str">
        <f t="shared" si="10"/>
        <v>0</v>
      </c>
      <c r="BZ15" s="39">
        <f t="shared" si="11"/>
        <v>0</v>
      </c>
      <c r="CA15" s="39"/>
      <c r="CB15" s="39">
        <f t="shared" si="1"/>
        <v>0</v>
      </c>
      <c r="CC15" s="39"/>
      <c r="CD15" s="39"/>
      <c r="CE15" s="34">
        <f t="shared" si="2"/>
        <v>2263.835362452</v>
      </c>
      <c r="CF15" s="34">
        <f t="shared" si="12"/>
        <v>1131.917681226</v>
      </c>
      <c r="CG15" s="34">
        <f t="shared" si="13"/>
        <v>1131.917681226</v>
      </c>
      <c r="CH15" s="34" t="s">
        <v>175</v>
      </c>
      <c r="CI15" s="34">
        <f t="shared" si="3"/>
        <v>4736.0955028876924</v>
      </c>
      <c r="CJ15" s="43">
        <v>1763.1116530000002</v>
      </c>
      <c r="CK15" s="133">
        <f t="shared" si="14"/>
        <v>176.31116530000003</v>
      </c>
      <c r="CL15" s="133">
        <f t="shared" si="15"/>
        <v>1586.8004877000001</v>
      </c>
      <c r="CM15" s="44"/>
      <c r="CN15" s="44"/>
      <c r="CO15" s="40">
        <f t="shared" si="22"/>
        <v>6499.2071558876924</v>
      </c>
      <c r="CP15" s="1"/>
      <c r="CS15" s="59">
        <f t="shared" si="23"/>
        <v>6756.5394107085003</v>
      </c>
      <c r="CT15" s="59">
        <f t="shared" si="24"/>
        <v>1985.5879214874751</v>
      </c>
      <c r="CU15" s="59">
        <f t="shared" si="16"/>
        <v>4770.9514892210254</v>
      </c>
      <c r="CV15" s="59">
        <f t="shared" si="17"/>
        <v>4770</v>
      </c>
      <c r="CW15" s="136">
        <f t="shared" si="18"/>
        <v>132.93883469999997</v>
      </c>
      <c r="CY15" s="63">
        <f t="shared" si="19"/>
        <v>6366.268321187692</v>
      </c>
      <c r="DA15" s="182">
        <f t="shared" si="20"/>
        <v>6869.4582454085003</v>
      </c>
    </row>
    <row r="16" spans="2:105" ht="23.25" x14ac:dyDescent="0.35">
      <c r="B16">
        <v>675.23419999999999</v>
      </c>
      <c r="C16">
        <v>12</v>
      </c>
      <c r="D16" s="33" t="s">
        <v>94</v>
      </c>
      <c r="E16" s="28">
        <v>368.01</v>
      </c>
      <c r="F16" s="29"/>
      <c r="G16" s="27"/>
      <c r="H16" s="27"/>
      <c r="I16" s="27"/>
      <c r="J16" s="27"/>
      <c r="K16" s="129">
        <f>'مارس 2022'!K16*107%</f>
        <v>773.07563558000004</v>
      </c>
      <c r="L16" s="27"/>
      <c r="M16" s="31"/>
      <c r="N16" s="27"/>
      <c r="O16" s="27"/>
      <c r="P16" s="22">
        <f t="shared" si="4"/>
        <v>115.961345337</v>
      </c>
      <c r="Q16" s="130">
        <f>'مارس 2022'!Q16*110%</f>
        <v>155.63900000000001</v>
      </c>
      <c r="R16" s="27">
        <v>74.760000000000005</v>
      </c>
      <c r="S16" s="30"/>
      <c r="T16" s="30"/>
      <c r="U16" s="30">
        <v>29.87</v>
      </c>
      <c r="V16" s="30">
        <v>33.520000000000003</v>
      </c>
      <c r="W16" s="27">
        <v>65</v>
      </c>
      <c r="X16" s="27">
        <v>33.74</v>
      </c>
      <c r="Y16" s="27">
        <v>31.552999999999997</v>
      </c>
      <c r="Z16" s="22">
        <f t="shared" si="5"/>
        <v>40.514052</v>
      </c>
      <c r="AA16" s="22">
        <f>'مارس 2022'!K16*8%</f>
        <v>57.80004752</v>
      </c>
      <c r="AB16" s="27">
        <v>200</v>
      </c>
      <c r="AC16" s="30">
        <v>10</v>
      </c>
      <c r="AD16" s="27"/>
      <c r="AE16" s="27"/>
      <c r="AF16" s="22">
        <v>10</v>
      </c>
      <c r="AG16" s="27"/>
      <c r="AH16" s="27"/>
      <c r="AI16" s="27">
        <v>5.5</v>
      </c>
      <c r="AJ16" s="27"/>
      <c r="AK16" s="27">
        <f t="shared" si="21"/>
        <v>1636.9330804369999</v>
      </c>
      <c r="AL16" s="16"/>
      <c r="AM16" s="16"/>
      <c r="AN16" s="16"/>
      <c r="AO16" s="16"/>
      <c r="AP16" s="16"/>
      <c r="AQ16" s="16"/>
      <c r="AR16" s="16"/>
      <c r="AS16" s="16"/>
      <c r="AT16" s="15">
        <v>18</v>
      </c>
      <c r="AU16" s="15">
        <v>18</v>
      </c>
      <c r="AV16" s="20">
        <v>253</v>
      </c>
      <c r="AW16" s="20"/>
      <c r="AX16" s="21">
        <v>0</v>
      </c>
      <c r="AY16" s="21"/>
      <c r="AZ16" s="21"/>
      <c r="BA16" s="21">
        <v>0.5</v>
      </c>
      <c r="BB16" s="21">
        <v>3</v>
      </c>
      <c r="BC16" s="21"/>
      <c r="BD16" s="21">
        <v>0</v>
      </c>
      <c r="BE16" s="21"/>
      <c r="BF16" s="21"/>
      <c r="BG16" s="18" t="str">
        <f t="shared" si="0"/>
        <v>0</v>
      </c>
      <c r="BH16" s="18" t="str">
        <f t="shared" si="0"/>
        <v>0</v>
      </c>
      <c r="BI16" s="21"/>
      <c r="BJ16" s="21"/>
      <c r="BK16" s="21"/>
      <c r="BL16" s="21"/>
      <c r="BM16" s="21"/>
      <c r="BN16" s="21"/>
      <c r="BO16" s="21"/>
      <c r="BP16" s="21"/>
      <c r="BQ16" s="19">
        <f t="shared" si="6"/>
        <v>0.68266636754999988</v>
      </c>
      <c r="BR16" s="21">
        <v>3</v>
      </c>
      <c r="BS16" s="21"/>
      <c r="BT16" s="19">
        <f t="shared" si="7"/>
        <v>260.18266636754998</v>
      </c>
      <c r="BU16" s="35">
        <f t="shared" si="8"/>
        <v>1376.75041406945</v>
      </c>
      <c r="BV16" s="39">
        <f t="shared" si="9"/>
        <v>927.69076269599998</v>
      </c>
      <c r="BW16" s="38"/>
      <c r="BX16" s="38"/>
      <c r="BY16" s="37" t="str">
        <f t="shared" si="10"/>
        <v>0</v>
      </c>
      <c r="BZ16" s="39">
        <f t="shared" si="11"/>
        <v>0</v>
      </c>
      <c r="CA16" s="39"/>
      <c r="CB16" s="39">
        <f t="shared" si="1"/>
        <v>0</v>
      </c>
      <c r="CC16" s="39"/>
      <c r="CD16" s="39"/>
      <c r="CE16" s="34">
        <f t="shared" si="2"/>
        <v>927.69076269599998</v>
      </c>
      <c r="CF16" s="34">
        <f t="shared" si="12"/>
        <v>463.84538134799999</v>
      </c>
      <c r="CG16" s="34">
        <f t="shared" si="13"/>
        <v>463.84538134799999</v>
      </c>
      <c r="CH16" s="34" t="s">
        <v>175</v>
      </c>
      <c r="CI16" s="34">
        <f t="shared" si="3"/>
        <v>2304.4411767654501</v>
      </c>
      <c r="CJ16" s="43">
        <v>722.50059399999998</v>
      </c>
      <c r="CK16" s="133">
        <f t="shared" si="14"/>
        <v>0</v>
      </c>
      <c r="CL16" s="133">
        <f t="shared" si="15"/>
        <v>722.50059399999998</v>
      </c>
      <c r="CM16" s="44"/>
      <c r="CN16" s="44"/>
      <c r="CO16" s="40">
        <f t="shared" si="22"/>
        <v>3026.9417707654502</v>
      </c>
      <c r="CP16" s="1"/>
      <c r="CS16" s="59">
        <f t="shared" si="23"/>
        <v>2902.8354371330001</v>
      </c>
      <c r="CT16" s="59">
        <f t="shared" si="24"/>
        <v>1374.6926663675499</v>
      </c>
      <c r="CU16" s="59">
        <f t="shared" si="16"/>
        <v>1528.1427707654502</v>
      </c>
      <c r="CV16" s="59">
        <f t="shared" si="17"/>
        <v>1520</v>
      </c>
      <c r="CW16" s="136">
        <f t="shared" si="18"/>
        <v>6.75</v>
      </c>
      <c r="CY16" s="63">
        <f t="shared" si="19"/>
        <v>3020.1917707654502</v>
      </c>
      <c r="DA16" s="182">
        <f t="shared" si="20"/>
        <v>3131.4854371330002</v>
      </c>
    </row>
    <row r="17" spans="2:105" ht="23.25" x14ac:dyDescent="0.35">
      <c r="B17">
        <v>1611.9978000000001</v>
      </c>
      <c r="C17">
        <v>13</v>
      </c>
      <c r="D17" s="33" t="s">
        <v>95</v>
      </c>
      <c r="E17" s="28">
        <v>619.04999999999995</v>
      </c>
      <c r="F17" s="29"/>
      <c r="G17" s="27"/>
      <c r="H17" s="27"/>
      <c r="I17" s="27"/>
      <c r="J17" s="27"/>
      <c r="K17" s="129">
        <f>'مارس 2022'!K17*107%</f>
        <v>1845.5762812200003</v>
      </c>
      <c r="L17" s="27"/>
      <c r="M17" s="31"/>
      <c r="N17" s="27"/>
      <c r="O17" s="27"/>
      <c r="P17" s="22">
        <f t="shared" si="4"/>
        <v>276.83644218300003</v>
      </c>
      <c r="Q17" s="130">
        <f>'مارس 2022'!Q17*110%</f>
        <v>155.63900000000001</v>
      </c>
      <c r="R17" s="27"/>
      <c r="S17" s="30"/>
      <c r="T17" s="30"/>
      <c r="U17" s="30">
        <v>74.8</v>
      </c>
      <c r="V17" s="30">
        <v>83.51</v>
      </c>
      <c r="W17" s="27">
        <v>99.71</v>
      </c>
      <c r="X17" s="27">
        <v>42.23</v>
      </c>
      <c r="Y17" s="27">
        <v>75.326999999999998</v>
      </c>
      <c r="Z17" s="22">
        <f t="shared" si="5"/>
        <v>96.719868000000005</v>
      </c>
      <c r="AA17" s="22">
        <f>'مارس 2022'!K17*8%</f>
        <v>137.98701168000002</v>
      </c>
      <c r="AB17" s="27">
        <v>200</v>
      </c>
      <c r="AC17" s="30">
        <v>10</v>
      </c>
      <c r="AD17" s="27"/>
      <c r="AE17" s="27"/>
      <c r="AF17" s="22">
        <v>10</v>
      </c>
      <c r="AG17" s="27"/>
      <c r="AH17" s="27"/>
      <c r="AI17" s="27">
        <v>5.5</v>
      </c>
      <c r="AJ17" s="27"/>
      <c r="AK17" s="27">
        <f t="shared" si="21"/>
        <v>3113.8356030830009</v>
      </c>
      <c r="AL17" s="16"/>
      <c r="AM17" s="16"/>
      <c r="AN17" s="16"/>
      <c r="AO17" s="16"/>
      <c r="AP17" s="16"/>
      <c r="AQ17" s="16"/>
      <c r="AR17" s="16"/>
      <c r="AS17" s="16"/>
      <c r="AT17" s="15">
        <v>27</v>
      </c>
      <c r="AU17" s="15">
        <v>27</v>
      </c>
      <c r="AV17" s="20">
        <v>572</v>
      </c>
      <c r="AW17" s="20"/>
      <c r="AX17" s="21">
        <v>0</v>
      </c>
      <c r="AY17" s="21"/>
      <c r="AZ17" s="21"/>
      <c r="BA17" s="21">
        <v>0.5</v>
      </c>
      <c r="BB17" s="21">
        <v>3</v>
      </c>
      <c r="BC17" s="21"/>
      <c r="BD17" s="21">
        <v>0</v>
      </c>
      <c r="BE17" s="21"/>
      <c r="BF17" s="21"/>
      <c r="BG17" s="18" t="str">
        <f t="shared" si="0"/>
        <v>0</v>
      </c>
      <c r="BH17" s="18" t="str">
        <f t="shared" si="0"/>
        <v>0</v>
      </c>
      <c r="BI17" s="21"/>
      <c r="BJ17" s="21"/>
      <c r="BK17" s="21"/>
      <c r="BL17" s="21"/>
      <c r="BM17" s="21"/>
      <c r="BN17" s="21"/>
      <c r="BO17" s="21"/>
      <c r="BP17" s="21"/>
      <c r="BQ17" s="19">
        <f t="shared" si="6"/>
        <v>1.3406800804500003</v>
      </c>
      <c r="BR17" s="21">
        <v>3</v>
      </c>
      <c r="BS17" s="21"/>
      <c r="BT17" s="19">
        <f t="shared" si="7"/>
        <v>579.84068008045006</v>
      </c>
      <c r="BU17" s="35">
        <f t="shared" si="8"/>
        <v>2533.9949230025509</v>
      </c>
      <c r="BV17" s="39">
        <f t="shared" si="9"/>
        <v>2214.6915374640002</v>
      </c>
      <c r="BW17" s="38"/>
      <c r="BX17" s="38"/>
      <c r="BY17" s="37" t="str">
        <f t="shared" si="10"/>
        <v>0</v>
      </c>
      <c r="BZ17" s="39">
        <f t="shared" si="11"/>
        <v>0</v>
      </c>
      <c r="CA17" s="39"/>
      <c r="CB17" s="39">
        <f t="shared" si="1"/>
        <v>0</v>
      </c>
      <c r="CC17" s="39"/>
      <c r="CD17" s="39"/>
      <c r="CE17" s="34">
        <f t="shared" si="2"/>
        <v>2214.6915374640002</v>
      </c>
      <c r="CF17" s="34">
        <f t="shared" si="12"/>
        <v>1107.3457687320001</v>
      </c>
      <c r="CG17" s="34">
        <f t="shared" si="13"/>
        <v>1107.3457687320001</v>
      </c>
      <c r="CH17" s="34" t="s">
        <v>175</v>
      </c>
      <c r="CI17" s="34">
        <f t="shared" si="3"/>
        <v>4748.6864604665516</v>
      </c>
      <c r="CJ17" s="43">
        <v>1724.8376460000002</v>
      </c>
      <c r="CK17" s="133">
        <f t="shared" si="14"/>
        <v>172.48376460000003</v>
      </c>
      <c r="CL17" s="133">
        <f t="shared" si="15"/>
        <v>1552.3538814000001</v>
      </c>
      <c r="CM17" s="44"/>
      <c r="CN17" s="44"/>
      <c r="CO17" s="40">
        <f t="shared" si="22"/>
        <v>6473.5241064665515</v>
      </c>
      <c r="CP17" s="1"/>
      <c r="CS17" s="59">
        <f t="shared" si="23"/>
        <v>6614.2057865470006</v>
      </c>
      <c r="CT17" s="59">
        <f t="shared" si="24"/>
        <v>1945.39068008045</v>
      </c>
      <c r="CU17" s="59">
        <f t="shared" si="16"/>
        <v>4668.8151064665508</v>
      </c>
      <c r="CV17" s="59">
        <f t="shared" si="17"/>
        <v>4660</v>
      </c>
      <c r="CW17" s="136">
        <f t="shared" si="18"/>
        <v>120.26623539999997</v>
      </c>
      <c r="CY17" s="63">
        <f t="shared" si="19"/>
        <v>6353.2578710665512</v>
      </c>
      <c r="DA17" s="182">
        <f t="shared" si="20"/>
        <v>6725.2420219470014</v>
      </c>
    </row>
    <row r="18" spans="2:105" ht="23.25" x14ac:dyDescent="0.35">
      <c r="B18">
        <v>2198.0903000000003</v>
      </c>
      <c r="C18">
        <v>14</v>
      </c>
      <c r="D18" s="33" t="s">
        <v>96</v>
      </c>
      <c r="E18" s="28">
        <v>826.2</v>
      </c>
      <c r="F18" s="29"/>
      <c r="G18" s="27"/>
      <c r="H18" s="27"/>
      <c r="I18" s="27"/>
      <c r="J18" s="27"/>
      <c r="K18" s="129">
        <f>'مارس 2022'!K18*107%</f>
        <v>2516.5935844700002</v>
      </c>
      <c r="L18" s="27"/>
      <c r="M18" s="31"/>
      <c r="N18" s="27"/>
      <c r="O18" s="27"/>
      <c r="P18" s="22">
        <f t="shared" si="4"/>
        <v>377.48903767050001</v>
      </c>
      <c r="Q18" s="130">
        <f>'مارس 2022'!Q18*110%</f>
        <v>155.63900000000001</v>
      </c>
      <c r="R18" s="27"/>
      <c r="S18" s="30"/>
      <c r="T18" s="30"/>
      <c r="U18" s="30">
        <v>95.19</v>
      </c>
      <c r="V18" s="30">
        <v>106.34</v>
      </c>
      <c r="W18" s="27">
        <v>120</v>
      </c>
      <c r="X18" s="27">
        <v>57.59</v>
      </c>
      <c r="Y18" s="27">
        <v>102.7145</v>
      </c>
      <c r="Z18" s="22">
        <f t="shared" si="5"/>
        <v>131.88541800000002</v>
      </c>
      <c r="AA18" s="22">
        <f>'مارس 2022'!K18*8%</f>
        <v>188.15652968000003</v>
      </c>
      <c r="AB18" s="27">
        <v>190</v>
      </c>
      <c r="AC18" s="30">
        <v>10</v>
      </c>
      <c r="AD18" s="27"/>
      <c r="AE18" s="27"/>
      <c r="AF18" s="22">
        <v>10</v>
      </c>
      <c r="AG18" s="27"/>
      <c r="AH18" s="27"/>
      <c r="AI18" s="27"/>
      <c r="AJ18" s="27"/>
      <c r="AK18" s="27">
        <f t="shared" si="21"/>
        <v>4061.5980698205008</v>
      </c>
      <c r="AL18" s="16"/>
      <c r="AM18" s="16"/>
      <c r="AN18" s="16"/>
      <c r="AO18" s="16"/>
      <c r="AP18" s="16"/>
      <c r="AQ18" s="16"/>
      <c r="AR18" s="16"/>
      <c r="AS18" s="16"/>
      <c r="AT18" s="15">
        <v>7</v>
      </c>
      <c r="AU18" s="15">
        <v>7</v>
      </c>
      <c r="AV18" s="20">
        <v>770</v>
      </c>
      <c r="AW18" s="20"/>
      <c r="AX18" s="21">
        <v>188.90933333333339</v>
      </c>
      <c r="AY18" s="21"/>
      <c r="AZ18" s="21"/>
      <c r="BA18" s="21">
        <v>0.5</v>
      </c>
      <c r="BB18" s="21">
        <v>3</v>
      </c>
      <c r="BC18" s="21"/>
      <c r="BD18" s="21">
        <v>0</v>
      </c>
      <c r="BE18" s="21"/>
      <c r="BF18" s="21"/>
      <c r="BG18" s="18">
        <f t="shared" si="0"/>
        <v>230.68774524308336</v>
      </c>
      <c r="BH18" s="18">
        <f t="shared" si="0"/>
        <v>95.112722222222231</v>
      </c>
      <c r="BI18" s="21"/>
      <c r="BJ18" s="21"/>
      <c r="BK18" s="21"/>
      <c r="BL18" s="21"/>
      <c r="BM18" s="21"/>
      <c r="BN18" s="21"/>
      <c r="BO18" s="21"/>
      <c r="BP18" s="21"/>
      <c r="BQ18" s="19">
        <f t="shared" si="6"/>
        <v>1.7642350160750004</v>
      </c>
      <c r="BR18" s="21">
        <v>5</v>
      </c>
      <c r="BS18" s="21"/>
      <c r="BT18" s="19">
        <f t="shared" si="7"/>
        <v>1294.9740358147139</v>
      </c>
      <c r="BU18" s="35">
        <f t="shared" si="8"/>
        <v>2766.6240340057866</v>
      </c>
      <c r="BV18" s="39">
        <f t="shared" si="9"/>
        <v>3019.9123013640001</v>
      </c>
      <c r="BW18" s="38"/>
      <c r="BX18" s="38"/>
      <c r="BY18" s="37" t="str">
        <f t="shared" si="10"/>
        <v>0</v>
      </c>
      <c r="BZ18" s="39">
        <f t="shared" si="11"/>
        <v>0</v>
      </c>
      <c r="CA18" s="39"/>
      <c r="CB18" s="39">
        <f t="shared" si="1"/>
        <v>0</v>
      </c>
      <c r="CC18" s="39"/>
      <c r="CD18" s="39"/>
      <c r="CE18" s="34">
        <f t="shared" si="2"/>
        <v>3019.9123013640001</v>
      </c>
      <c r="CF18" s="34">
        <f t="shared" si="12"/>
        <v>1509.956150682</v>
      </c>
      <c r="CG18" s="34">
        <f t="shared" si="13"/>
        <v>1509.956150682</v>
      </c>
      <c r="CH18" s="34" t="s">
        <v>175</v>
      </c>
      <c r="CI18" s="34">
        <f t="shared" si="3"/>
        <v>5786.5363353697867</v>
      </c>
      <c r="CJ18" s="43">
        <v>2351.9566210000003</v>
      </c>
      <c r="CK18" s="133">
        <f t="shared" si="14"/>
        <v>235.19566210000005</v>
      </c>
      <c r="CL18" s="133">
        <f t="shared" si="15"/>
        <v>2116.7609589000003</v>
      </c>
      <c r="CM18" s="44"/>
      <c r="CN18" s="44"/>
      <c r="CO18" s="40">
        <f t="shared" si="22"/>
        <v>8138.492956369787</v>
      </c>
      <c r="CP18" s="1"/>
      <c r="CS18" s="59">
        <f t="shared" si="23"/>
        <v>8936.2979921844999</v>
      </c>
      <c r="CT18" s="59">
        <f t="shared" si="24"/>
        <v>2583.6519802591583</v>
      </c>
      <c r="CU18" s="59">
        <f t="shared" si="16"/>
        <v>6352.6460119253416</v>
      </c>
      <c r="CV18" s="59">
        <f t="shared" si="17"/>
        <v>6350</v>
      </c>
      <c r="CW18" s="136">
        <f t="shared" si="18"/>
        <v>378.55433789999995</v>
      </c>
      <c r="CY18" s="63">
        <f t="shared" si="19"/>
        <v>7759.9386184697869</v>
      </c>
      <c r="DA18" s="182">
        <f t="shared" si="20"/>
        <v>9042.6323300845015</v>
      </c>
    </row>
    <row r="19" spans="2:105" ht="23.25" x14ac:dyDescent="0.35">
      <c r="B19">
        <v>1524.3219999999999</v>
      </c>
      <c r="C19">
        <v>15</v>
      </c>
      <c r="D19" s="33" t="s">
        <v>97</v>
      </c>
      <c r="E19" s="28">
        <v>587.46</v>
      </c>
      <c r="F19" s="29"/>
      <c r="G19" s="27"/>
      <c r="H19" s="27"/>
      <c r="I19" s="27"/>
      <c r="J19" s="27"/>
      <c r="K19" s="129">
        <f>'مارس 2022'!K19*107%</f>
        <v>1745.1962578</v>
      </c>
      <c r="L19" s="27"/>
      <c r="M19" s="31"/>
      <c r="N19" s="27"/>
      <c r="O19" s="27"/>
      <c r="P19" s="22">
        <f t="shared" si="4"/>
        <v>261.77943866999999</v>
      </c>
      <c r="Q19" s="130">
        <f>'مارس 2022'!Q19*110%</f>
        <v>155.63900000000001</v>
      </c>
      <c r="R19" s="27"/>
      <c r="S19" s="30"/>
      <c r="T19" s="30"/>
      <c r="U19" s="30">
        <v>70.760000000000005</v>
      </c>
      <c r="V19" s="30">
        <v>78.989999999999995</v>
      </c>
      <c r="W19" s="27">
        <v>94.28</v>
      </c>
      <c r="X19" s="27">
        <v>39.94</v>
      </c>
      <c r="Y19" s="27">
        <v>71.23</v>
      </c>
      <c r="Z19" s="22">
        <f t="shared" si="5"/>
        <v>91.459319999999991</v>
      </c>
      <c r="AA19" s="22">
        <f>'مارس 2022'!K19*8%</f>
        <v>130.4819632</v>
      </c>
      <c r="AB19" s="27">
        <v>200</v>
      </c>
      <c r="AC19" s="30">
        <v>10</v>
      </c>
      <c r="AD19" s="27"/>
      <c r="AE19" s="27"/>
      <c r="AF19" s="22">
        <v>10</v>
      </c>
      <c r="AG19" s="27"/>
      <c r="AH19" s="27"/>
      <c r="AI19" s="27"/>
      <c r="AJ19" s="27"/>
      <c r="AK19" s="27">
        <f t="shared" si="21"/>
        <v>2959.7559796700002</v>
      </c>
      <c r="AL19" s="16"/>
      <c r="AM19" s="16"/>
      <c r="AN19" s="16"/>
      <c r="AO19" s="16"/>
      <c r="AP19" s="16"/>
      <c r="AQ19" s="16"/>
      <c r="AR19" s="16"/>
      <c r="AS19" s="16"/>
      <c r="AT19" s="15">
        <v>20</v>
      </c>
      <c r="AU19" s="15">
        <v>20</v>
      </c>
      <c r="AV19" s="20">
        <v>550</v>
      </c>
      <c r="AW19" s="20"/>
      <c r="AX19" s="21">
        <v>0</v>
      </c>
      <c r="AY19" s="21"/>
      <c r="AZ19" s="21">
        <v>3.04</v>
      </c>
      <c r="BA19" s="21">
        <v>0.5</v>
      </c>
      <c r="BB19" s="21">
        <v>3</v>
      </c>
      <c r="BC19" s="21"/>
      <c r="BD19" s="21">
        <v>0</v>
      </c>
      <c r="BE19" s="21"/>
      <c r="BF19" s="21"/>
      <c r="BG19" s="18" t="str">
        <f t="shared" si="0"/>
        <v>0</v>
      </c>
      <c r="BH19" s="18" t="str">
        <f t="shared" si="0"/>
        <v>0</v>
      </c>
      <c r="BI19" s="21"/>
      <c r="BJ19" s="21"/>
      <c r="BK19" s="21"/>
      <c r="BL19" s="21"/>
      <c r="BM19" s="21"/>
      <c r="BN19" s="21"/>
      <c r="BO19" s="21"/>
      <c r="BP19" s="21"/>
      <c r="BQ19" s="19">
        <f t="shared" si="6"/>
        <v>1.2711687705000001</v>
      </c>
      <c r="BR19" s="21">
        <v>3</v>
      </c>
      <c r="BS19" s="21"/>
      <c r="BT19" s="19">
        <f t="shared" si="7"/>
        <v>560.81116877049999</v>
      </c>
      <c r="BU19" s="35">
        <f t="shared" si="8"/>
        <v>2398.9448108995002</v>
      </c>
      <c r="BV19" s="39">
        <f t="shared" si="9"/>
        <v>2094.2355093599999</v>
      </c>
      <c r="BW19" s="38"/>
      <c r="BX19" s="38"/>
      <c r="BY19" s="37" t="str">
        <f t="shared" si="10"/>
        <v>0</v>
      </c>
      <c r="BZ19" s="39">
        <f t="shared" si="11"/>
        <v>0</v>
      </c>
      <c r="CA19" s="39"/>
      <c r="CB19" s="39">
        <f t="shared" si="1"/>
        <v>0</v>
      </c>
      <c r="CC19" s="39"/>
      <c r="CD19" s="39"/>
      <c r="CE19" s="34">
        <f t="shared" si="2"/>
        <v>2094.2355093599999</v>
      </c>
      <c r="CF19" s="34">
        <f t="shared" si="12"/>
        <v>1047.11775468</v>
      </c>
      <c r="CG19" s="34">
        <f t="shared" si="13"/>
        <v>1047.11775468</v>
      </c>
      <c r="CH19" s="34" t="s">
        <v>175</v>
      </c>
      <c r="CI19" s="34">
        <f t="shared" si="3"/>
        <v>4493.1803202595001</v>
      </c>
      <c r="CJ19" s="43">
        <v>1631.0245399999999</v>
      </c>
      <c r="CK19" s="133">
        <f t="shared" si="14"/>
        <v>163.10245399999999</v>
      </c>
      <c r="CL19" s="133">
        <f t="shared" si="15"/>
        <v>1467.9220859999998</v>
      </c>
      <c r="CM19" s="44"/>
      <c r="CN19" s="44"/>
      <c r="CO19" s="40">
        <f t="shared" si="22"/>
        <v>6124.2048602595005</v>
      </c>
      <c r="CP19" s="1"/>
      <c r="CS19" s="59">
        <f t="shared" si="23"/>
        <v>6265.3470290299992</v>
      </c>
      <c r="CT19" s="59">
        <f t="shared" si="24"/>
        <v>1894.7711687705</v>
      </c>
      <c r="CU19" s="59">
        <f t="shared" si="16"/>
        <v>4370.5758602594997</v>
      </c>
      <c r="CV19" s="59">
        <f t="shared" si="17"/>
        <v>4370</v>
      </c>
      <c r="CW19" s="136">
        <f t="shared" si="18"/>
        <v>86.147546000000006</v>
      </c>
      <c r="CY19" s="63">
        <f t="shared" si="19"/>
        <v>6038.0573142595003</v>
      </c>
      <c r="DA19" s="182">
        <f t="shared" si="20"/>
        <v>6366.2745750299991</v>
      </c>
    </row>
    <row r="20" spans="2:105" ht="23.25" x14ac:dyDescent="0.35">
      <c r="B20">
        <v>1703.6112000000003</v>
      </c>
      <c r="C20">
        <v>16</v>
      </c>
      <c r="D20" s="33" t="s">
        <v>98</v>
      </c>
      <c r="E20" s="28">
        <v>647.91999999999996</v>
      </c>
      <c r="F20" s="29"/>
      <c r="G20" s="27"/>
      <c r="H20" s="27"/>
      <c r="I20" s="27"/>
      <c r="J20" s="27"/>
      <c r="K20" s="129">
        <f>'مارس 2022'!K20*107%</f>
        <v>1950.4644628800004</v>
      </c>
      <c r="L20" s="27"/>
      <c r="M20" s="31"/>
      <c r="N20" s="27"/>
      <c r="O20" s="27"/>
      <c r="P20" s="22">
        <f t="shared" si="4"/>
        <v>292.56966943200007</v>
      </c>
      <c r="Q20" s="130">
        <f>'مارس 2022'!Q20*110%</f>
        <v>155.63900000000001</v>
      </c>
      <c r="R20" s="27"/>
      <c r="S20" s="30"/>
      <c r="T20" s="30"/>
      <c r="U20" s="30">
        <v>73.27</v>
      </c>
      <c r="V20" s="30">
        <v>82.02</v>
      </c>
      <c r="W20" s="27">
        <v>98.55</v>
      </c>
      <c r="X20" s="27">
        <v>44.64</v>
      </c>
      <c r="Y20" s="27">
        <v>79.608000000000004</v>
      </c>
      <c r="Z20" s="22">
        <f t="shared" si="5"/>
        <v>102.21667200000002</v>
      </c>
      <c r="AA20" s="22">
        <f>'مارس 2022'!K20*8%</f>
        <v>145.82911872000003</v>
      </c>
      <c r="AB20" s="27">
        <v>190</v>
      </c>
      <c r="AC20" s="30">
        <v>10</v>
      </c>
      <c r="AD20" s="27"/>
      <c r="AE20" s="27"/>
      <c r="AF20" s="22">
        <v>10</v>
      </c>
      <c r="AG20" s="27"/>
      <c r="AH20" s="27"/>
      <c r="AI20" s="27"/>
      <c r="AJ20" s="27"/>
      <c r="AK20" s="27">
        <f t="shared" si="21"/>
        <v>3234.8069230320011</v>
      </c>
      <c r="AL20" s="16"/>
      <c r="AM20" s="16"/>
      <c r="AN20" s="16"/>
      <c r="AO20" s="16"/>
      <c r="AP20" s="16"/>
      <c r="AQ20" s="16"/>
      <c r="AR20" s="16"/>
      <c r="AS20" s="16"/>
      <c r="AT20" s="15">
        <v>19</v>
      </c>
      <c r="AU20" s="15">
        <v>18</v>
      </c>
      <c r="AV20" s="20">
        <v>605</v>
      </c>
      <c r="AW20" s="20"/>
      <c r="AX20" s="21">
        <v>127.7</v>
      </c>
      <c r="AY20" s="21"/>
      <c r="AZ20" s="21">
        <v>4.18</v>
      </c>
      <c r="BA20" s="21">
        <v>0.5</v>
      </c>
      <c r="BB20" s="21">
        <v>3</v>
      </c>
      <c r="BC20" s="21"/>
      <c r="BD20" s="21">
        <v>0</v>
      </c>
      <c r="BE20" s="21"/>
      <c r="BF20" s="21"/>
      <c r="BG20" s="18" t="str">
        <f t="shared" si="0"/>
        <v>0</v>
      </c>
      <c r="BH20" s="18" t="str">
        <f t="shared" si="0"/>
        <v>0</v>
      </c>
      <c r="BI20" s="21"/>
      <c r="BJ20" s="21"/>
      <c r="BK20" s="21"/>
      <c r="BL20" s="21"/>
      <c r="BM20" s="21"/>
      <c r="BN20" s="21"/>
      <c r="BO20" s="21"/>
      <c r="BP20" s="21"/>
      <c r="BQ20" s="19">
        <f t="shared" si="6"/>
        <v>1.3932991268000006</v>
      </c>
      <c r="BR20" s="21">
        <v>3</v>
      </c>
      <c r="BS20" s="21"/>
      <c r="BT20" s="19">
        <f t="shared" si="7"/>
        <v>744.7732991268</v>
      </c>
      <c r="BU20" s="35">
        <f t="shared" si="8"/>
        <v>2490.0336239052012</v>
      </c>
      <c r="BV20" s="39">
        <f t="shared" si="9"/>
        <v>2340.5573554560006</v>
      </c>
      <c r="BW20" s="38"/>
      <c r="BX20" s="38"/>
      <c r="BY20" s="37" t="str">
        <f t="shared" si="10"/>
        <v>0</v>
      </c>
      <c r="BZ20" s="39">
        <f t="shared" si="11"/>
        <v>0</v>
      </c>
      <c r="CA20" s="39"/>
      <c r="CB20" s="39">
        <f t="shared" si="1"/>
        <v>0</v>
      </c>
      <c r="CC20" s="39"/>
      <c r="CD20" s="39"/>
      <c r="CE20" s="34">
        <f t="shared" si="2"/>
        <v>2340.5573554560006</v>
      </c>
      <c r="CF20" s="34">
        <f t="shared" si="12"/>
        <v>1170.2786777280003</v>
      </c>
      <c r="CG20" s="34">
        <f t="shared" si="13"/>
        <v>1170.2786777280003</v>
      </c>
      <c r="CH20" s="34" t="s">
        <v>175</v>
      </c>
      <c r="CI20" s="34">
        <f t="shared" si="3"/>
        <v>4830.5909793612018</v>
      </c>
      <c r="CJ20" s="43">
        <v>1822.8639840000003</v>
      </c>
      <c r="CK20" s="133">
        <f t="shared" si="14"/>
        <v>182.28639840000005</v>
      </c>
      <c r="CL20" s="133">
        <f t="shared" si="15"/>
        <v>1640.5775856000002</v>
      </c>
      <c r="CM20" s="44"/>
      <c r="CN20" s="44"/>
      <c r="CO20" s="40">
        <f t="shared" si="22"/>
        <v>6653.4549633612023</v>
      </c>
      <c r="CP20" s="1"/>
      <c r="CS20" s="59">
        <f t="shared" si="23"/>
        <v>6968.7492624880024</v>
      </c>
      <c r="CT20" s="59">
        <f t="shared" si="24"/>
        <v>2011.4932991268001</v>
      </c>
      <c r="CU20" s="59">
        <f t="shared" si="16"/>
        <v>4957.2559633612018</v>
      </c>
      <c r="CV20" s="59">
        <f t="shared" si="17"/>
        <v>4950</v>
      </c>
      <c r="CW20" s="136">
        <f t="shared" si="18"/>
        <v>153.96360159999995</v>
      </c>
      <c r="CY20" s="63">
        <f t="shared" si="19"/>
        <v>6499.4913617612019</v>
      </c>
      <c r="DA20" s="182">
        <f t="shared" si="20"/>
        <v>7060.302864088002</v>
      </c>
    </row>
    <row r="21" spans="2:105" s="11" customFormat="1" ht="23.25" x14ac:dyDescent="0.35">
      <c r="B21" s="11">
        <v>2123.1047000000003</v>
      </c>
      <c r="C21" s="11">
        <v>19</v>
      </c>
      <c r="D21" s="86" t="s">
        <v>99</v>
      </c>
      <c r="E21" s="87">
        <v>817.96</v>
      </c>
      <c r="F21" s="88"/>
      <c r="G21" s="89"/>
      <c r="H21" s="89"/>
      <c r="I21" s="89"/>
      <c r="J21" s="89"/>
      <c r="K21" s="129">
        <f>'مارس 2022'!K21*107%</f>
        <v>2430.7425710300008</v>
      </c>
      <c r="L21" s="89"/>
      <c r="M21" s="91"/>
      <c r="N21" s="89"/>
      <c r="O21" s="89"/>
      <c r="P21" s="92">
        <f t="shared" si="4"/>
        <v>364.61138565450011</v>
      </c>
      <c r="Q21" s="130">
        <f>'مارس 2022'!Q21*110%</f>
        <v>155.63900000000001</v>
      </c>
      <c r="R21" s="89"/>
      <c r="S21" s="93"/>
      <c r="T21" s="93"/>
      <c r="U21" s="93">
        <v>98.6</v>
      </c>
      <c r="V21" s="93">
        <v>110.06</v>
      </c>
      <c r="W21" s="89">
        <v>120</v>
      </c>
      <c r="X21" s="89">
        <v>55.63</v>
      </c>
      <c r="Y21" s="89">
        <v>99.21050000000001</v>
      </c>
      <c r="Z21" s="92">
        <f t="shared" si="5"/>
        <v>127.38628200000001</v>
      </c>
      <c r="AA21" s="22">
        <f>'مارس 2022'!K21*8%</f>
        <v>181.73776232000003</v>
      </c>
      <c r="AB21" s="89">
        <v>190</v>
      </c>
      <c r="AC21" s="93">
        <v>10</v>
      </c>
      <c r="AD21" s="89"/>
      <c r="AE21" s="89"/>
      <c r="AF21" s="92">
        <v>10</v>
      </c>
      <c r="AG21" s="89"/>
      <c r="AH21" s="89"/>
      <c r="AI21" s="89"/>
      <c r="AJ21" s="89"/>
      <c r="AK21" s="89">
        <f t="shared" si="21"/>
        <v>3953.6175010045013</v>
      </c>
      <c r="AL21" s="94"/>
      <c r="AM21" s="94"/>
      <c r="AN21" s="94"/>
      <c r="AO21" s="94"/>
      <c r="AP21" s="94"/>
      <c r="AQ21" s="94"/>
      <c r="AR21" s="94"/>
      <c r="AS21" s="94"/>
      <c r="AT21" s="95">
        <v>18</v>
      </c>
      <c r="AU21" s="95">
        <v>18</v>
      </c>
      <c r="AV21" s="96">
        <v>748</v>
      </c>
      <c r="AW21" s="96"/>
      <c r="AX21" s="97">
        <v>161.79333333333332</v>
      </c>
      <c r="AY21" s="97"/>
      <c r="AZ21" s="97"/>
      <c r="BA21" s="97">
        <v>0.5</v>
      </c>
      <c r="BB21" s="97">
        <v>3</v>
      </c>
      <c r="BC21" s="97"/>
      <c r="BD21" s="97">
        <v>0</v>
      </c>
      <c r="BE21" s="97"/>
      <c r="BF21" s="97"/>
      <c r="BG21" s="98" t="str">
        <f t="shared" si="0"/>
        <v>0</v>
      </c>
      <c r="BH21" s="98" t="str">
        <f t="shared" si="0"/>
        <v>0</v>
      </c>
      <c r="BI21" s="97"/>
      <c r="BJ21" s="97"/>
      <c r="BK21" s="97"/>
      <c r="BL21" s="97"/>
      <c r="BM21" s="97"/>
      <c r="BN21" s="97"/>
      <c r="BO21" s="97"/>
      <c r="BP21" s="97"/>
      <c r="BQ21" s="19">
        <f t="shared" si="6"/>
        <v>1.7166835576750004</v>
      </c>
      <c r="BR21" s="97">
        <v>5</v>
      </c>
      <c r="BS21" s="97"/>
      <c r="BT21" s="99">
        <f t="shared" si="7"/>
        <v>920.01001689100826</v>
      </c>
      <c r="BU21" s="100">
        <f t="shared" si="8"/>
        <v>3033.6074841134932</v>
      </c>
      <c r="BV21" s="39">
        <f t="shared" si="9"/>
        <v>2916.8910852360009</v>
      </c>
      <c r="BW21" s="89"/>
      <c r="BX21" s="89"/>
      <c r="BY21" s="102" t="str">
        <f t="shared" si="10"/>
        <v>0</v>
      </c>
      <c r="BZ21" s="101">
        <f t="shared" si="11"/>
        <v>0</v>
      </c>
      <c r="CA21" s="101"/>
      <c r="CB21" s="101">
        <f t="shared" si="1"/>
        <v>0</v>
      </c>
      <c r="CC21" s="101"/>
      <c r="CD21" s="101"/>
      <c r="CE21" s="101">
        <f t="shared" si="2"/>
        <v>2916.8910852360009</v>
      </c>
      <c r="CF21" s="101">
        <f t="shared" si="12"/>
        <v>1458.4455426180004</v>
      </c>
      <c r="CG21" s="34">
        <f t="shared" si="13"/>
        <v>1458.4455426180004</v>
      </c>
      <c r="CH21" s="34" t="s">
        <v>175</v>
      </c>
      <c r="CI21" s="101">
        <f t="shared" si="3"/>
        <v>5950.4985693494946</v>
      </c>
      <c r="CJ21" s="100">
        <v>2271.7220290000005</v>
      </c>
      <c r="CK21" s="133">
        <f t="shared" si="14"/>
        <v>227.17220290000006</v>
      </c>
      <c r="CL21" s="133">
        <f t="shared" si="15"/>
        <v>2044.5498261000005</v>
      </c>
      <c r="CM21" s="103"/>
      <c r="CN21" s="103"/>
      <c r="CO21" s="103">
        <f t="shared" si="22"/>
        <v>8222.220598349495</v>
      </c>
      <c r="CP21" s="104"/>
      <c r="CS21" s="59">
        <f t="shared" si="23"/>
        <v>8637.9316152405027</v>
      </c>
      <c r="CT21" s="105">
        <f t="shared" si="24"/>
        <v>2322.676683557675</v>
      </c>
      <c r="CU21" s="105">
        <f t="shared" si="16"/>
        <v>6315.2549316828281</v>
      </c>
      <c r="CV21" s="105">
        <f t="shared" si="17"/>
        <v>6310</v>
      </c>
      <c r="CW21" s="136">
        <f t="shared" si="18"/>
        <v>378.57779709999994</v>
      </c>
      <c r="CY21" s="107">
        <f t="shared" si="19"/>
        <v>7843.6428012494953</v>
      </c>
      <c r="DA21" s="182">
        <f t="shared" si="20"/>
        <v>8759.4194123405032</v>
      </c>
    </row>
    <row r="22" spans="2:105" s="11" customFormat="1" ht="23.25" x14ac:dyDescent="0.35">
      <c r="B22" s="11">
        <v>2128.3049000000001</v>
      </c>
      <c r="C22" s="11">
        <v>20</v>
      </c>
      <c r="D22" s="86" t="s">
        <v>100</v>
      </c>
      <c r="E22" s="87">
        <v>799.39</v>
      </c>
      <c r="F22" s="88"/>
      <c r="G22" s="89"/>
      <c r="H22" s="89"/>
      <c r="I22" s="89"/>
      <c r="J22" s="89"/>
      <c r="K22" s="129">
        <f>'مارس 2022'!K22*107%</f>
        <v>2436.69628001</v>
      </c>
      <c r="L22" s="89"/>
      <c r="M22" s="91"/>
      <c r="N22" s="89"/>
      <c r="O22" s="89"/>
      <c r="P22" s="92">
        <f t="shared" si="4"/>
        <v>365.50444200149997</v>
      </c>
      <c r="Q22" s="130">
        <f>'مارس 2022'!Q22*110%</f>
        <v>155.63900000000001</v>
      </c>
      <c r="R22" s="89"/>
      <c r="S22" s="93"/>
      <c r="T22" s="93"/>
      <c r="U22" s="93">
        <v>91.24</v>
      </c>
      <c r="V22" s="93">
        <v>102.23</v>
      </c>
      <c r="W22" s="89">
        <v>120</v>
      </c>
      <c r="X22" s="89">
        <v>55.76</v>
      </c>
      <c r="Y22" s="89">
        <v>99.453500000000005</v>
      </c>
      <c r="Z22" s="92">
        <f t="shared" si="5"/>
        <v>127.698294</v>
      </c>
      <c r="AA22" s="22">
        <f>'مارس 2022'!K22*8%</f>
        <v>182.18289944</v>
      </c>
      <c r="AB22" s="89">
        <v>190</v>
      </c>
      <c r="AC22" s="93">
        <v>10</v>
      </c>
      <c r="AD22" s="89"/>
      <c r="AE22" s="89"/>
      <c r="AF22" s="92">
        <v>10</v>
      </c>
      <c r="AG22" s="89"/>
      <c r="AH22" s="89"/>
      <c r="AI22" s="89"/>
      <c r="AJ22" s="89"/>
      <c r="AK22" s="89">
        <f t="shared" si="21"/>
        <v>3946.4044154515</v>
      </c>
      <c r="AL22" s="94"/>
      <c r="AM22" s="94"/>
      <c r="AN22" s="94"/>
      <c r="AO22" s="94"/>
      <c r="AP22" s="94"/>
      <c r="AQ22" s="94"/>
      <c r="AR22" s="94"/>
      <c r="AS22" s="94"/>
      <c r="AT22" s="95">
        <v>18</v>
      </c>
      <c r="AU22" s="95">
        <v>18</v>
      </c>
      <c r="AV22" s="96">
        <v>748</v>
      </c>
      <c r="AW22" s="96"/>
      <c r="AX22" s="97">
        <v>142.26333333333329</v>
      </c>
      <c r="AY22" s="97"/>
      <c r="AZ22" s="97"/>
      <c r="BA22" s="97">
        <v>0.5</v>
      </c>
      <c r="BB22" s="97">
        <v>3</v>
      </c>
      <c r="BC22" s="97"/>
      <c r="BD22" s="97">
        <v>0</v>
      </c>
      <c r="BE22" s="97"/>
      <c r="BF22" s="97"/>
      <c r="BG22" s="98" t="str">
        <f t="shared" si="0"/>
        <v>0</v>
      </c>
      <c r="BH22" s="98" t="str">
        <f t="shared" si="0"/>
        <v>0</v>
      </c>
      <c r="BI22" s="97"/>
      <c r="BJ22" s="97"/>
      <c r="BK22" s="97"/>
      <c r="BL22" s="97"/>
      <c r="BM22" s="97"/>
      <c r="BN22" s="97"/>
      <c r="BO22" s="97"/>
      <c r="BP22" s="97"/>
      <c r="BQ22" s="19">
        <f t="shared" si="6"/>
        <v>1.7126304867250002</v>
      </c>
      <c r="BR22" s="97">
        <v>5</v>
      </c>
      <c r="BS22" s="97"/>
      <c r="BT22" s="99">
        <f t="shared" si="7"/>
        <v>900.47596382005827</v>
      </c>
      <c r="BU22" s="100">
        <f t="shared" si="8"/>
        <v>3045.9284516314419</v>
      </c>
      <c r="BV22" s="39">
        <f t="shared" si="9"/>
        <v>2924.0355360119997</v>
      </c>
      <c r="BW22" s="89"/>
      <c r="BX22" s="89"/>
      <c r="BY22" s="102" t="str">
        <f t="shared" si="10"/>
        <v>0</v>
      </c>
      <c r="BZ22" s="101">
        <f t="shared" si="11"/>
        <v>0</v>
      </c>
      <c r="CA22" s="101"/>
      <c r="CB22" s="101">
        <f t="shared" si="1"/>
        <v>0</v>
      </c>
      <c r="CC22" s="101"/>
      <c r="CD22" s="101"/>
      <c r="CE22" s="101">
        <f t="shared" si="2"/>
        <v>2924.0355360119997</v>
      </c>
      <c r="CF22" s="101">
        <f t="shared" si="12"/>
        <v>1462.0177680059999</v>
      </c>
      <c r="CG22" s="34">
        <f t="shared" si="13"/>
        <v>1462.0177680059999</v>
      </c>
      <c r="CH22" s="34" t="s">
        <v>175</v>
      </c>
      <c r="CI22" s="101">
        <f t="shared" si="3"/>
        <v>5969.9639876434412</v>
      </c>
      <c r="CJ22" s="100">
        <v>2277.286243</v>
      </c>
      <c r="CK22" s="133">
        <f t="shared" si="14"/>
        <v>227.72862430000001</v>
      </c>
      <c r="CL22" s="133">
        <f t="shared" si="15"/>
        <v>2049.5576187000001</v>
      </c>
      <c r="CM22" s="103"/>
      <c r="CN22" s="103"/>
      <c r="CO22" s="103">
        <f t="shared" si="22"/>
        <v>8247.2502306434417</v>
      </c>
      <c r="CP22" s="104"/>
      <c r="CS22" s="59">
        <f t="shared" si="23"/>
        <v>8658.6171944635007</v>
      </c>
      <c r="CT22" s="105">
        <f t="shared" si="24"/>
        <v>2304.1026304867246</v>
      </c>
      <c r="CU22" s="105">
        <f t="shared" si="16"/>
        <v>6354.5145639767761</v>
      </c>
      <c r="CV22" s="105">
        <f t="shared" si="17"/>
        <v>6350</v>
      </c>
      <c r="CW22" s="136">
        <f t="shared" si="18"/>
        <v>386.02137570000002</v>
      </c>
      <c r="CY22" s="107">
        <f t="shared" si="19"/>
        <v>7861.2288549434415</v>
      </c>
      <c r="DA22" s="182">
        <f t="shared" si="20"/>
        <v>8764.3585701635002</v>
      </c>
    </row>
    <row r="23" spans="2:105" s="11" customFormat="1" ht="23.25" x14ac:dyDescent="0.35">
      <c r="B23" s="11">
        <v>1823.9005999999999</v>
      </c>
      <c r="C23" s="11">
        <v>21</v>
      </c>
      <c r="D23" s="86" t="s">
        <v>79</v>
      </c>
      <c r="E23" s="87">
        <v>681.76</v>
      </c>
      <c r="F23" s="88"/>
      <c r="G23" s="89"/>
      <c r="H23" s="89"/>
      <c r="I23" s="89"/>
      <c r="J23" s="89"/>
      <c r="K23" s="129">
        <f>'مارس 2022'!K23*107%</f>
        <v>2088.1837969400003</v>
      </c>
      <c r="L23" s="89"/>
      <c r="M23" s="91"/>
      <c r="N23" s="89"/>
      <c r="O23" s="89"/>
      <c r="P23" s="92">
        <f t="shared" si="4"/>
        <v>313.22756954100004</v>
      </c>
      <c r="Q23" s="130">
        <f>'مارس 2022'!Q23*110%</f>
        <v>155.63900000000001</v>
      </c>
      <c r="R23" s="89"/>
      <c r="S23" s="93"/>
      <c r="T23" s="93"/>
      <c r="U23" s="93">
        <v>84.55</v>
      </c>
      <c r="V23" s="93">
        <v>94.43</v>
      </c>
      <c r="W23" s="89">
        <v>112.84</v>
      </c>
      <c r="X23" s="89">
        <v>47.79</v>
      </c>
      <c r="Y23" s="89">
        <v>85.228999999999999</v>
      </c>
      <c r="Z23" s="92">
        <f t="shared" si="5"/>
        <v>109.43403599999999</v>
      </c>
      <c r="AA23" s="22">
        <f>'مارس 2022'!K23*8%</f>
        <v>156.12589136</v>
      </c>
      <c r="AB23" s="89">
        <v>190</v>
      </c>
      <c r="AC23" s="93">
        <v>8</v>
      </c>
      <c r="AD23" s="89"/>
      <c r="AE23" s="89"/>
      <c r="AF23" s="92">
        <v>10</v>
      </c>
      <c r="AG23" s="89"/>
      <c r="AH23" s="89"/>
      <c r="AI23" s="89"/>
      <c r="AJ23" s="89"/>
      <c r="AK23" s="89">
        <f t="shared" si="21"/>
        <v>3455.4492938410003</v>
      </c>
      <c r="AL23" s="94"/>
      <c r="AM23" s="94"/>
      <c r="AN23" s="94"/>
      <c r="AO23" s="94"/>
      <c r="AP23" s="94"/>
      <c r="AQ23" s="94"/>
      <c r="AR23" s="94"/>
      <c r="AS23" s="94"/>
      <c r="AT23" s="95">
        <v>18</v>
      </c>
      <c r="AU23" s="95">
        <v>18</v>
      </c>
      <c r="AV23" s="96">
        <v>649</v>
      </c>
      <c r="AW23" s="96"/>
      <c r="AX23" s="97">
        <v>144.87133333333327</v>
      </c>
      <c r="AY23" s="97"/>
      <c r="AZ23" s="97">
        <v>21.47</v>
      </c>
      <c r="BA23" s="97">
        <v>0.5</v>
      </c>
      <c r="BB23" s="97">
        <v>3</v>
      </c>
      <c r="BC23" s="97"/>
      <c r="BD23" s="97">
        <v>0</v>
      </c>
      <c r="BE23" s="97"/>
      <c r="BF23" s="97"/>
      <c r="BG23" s="98" t="str">
        <f t="shared" si="0"/>
        <v>0</v>
      </c>
      <c r="BH23" s="98" t="str">
        <f t="shared" si="0"/>
        <v>0</v>
      </c>
      <c r="BI23" s="97"/>
      <c r="BJ23" s="97"/>
      <c r="BK23" s="97"/>
      <c r="BL23" s="97"/>
      <c r="BM23" s="97"/>
      <c r="BN23" s="97"/>
      <c r="BO23" s="97"/>
      <c r="BP23" s="97"/>
      <c r="BQ23" s="19">
        <f t="shared" si="6"/>
        <v>1.4932913621500001</v>
      </c>
      <c r="BR23" s="97">
        <v>3</v>
      </c>
      <c r="BS23" s="97"/>
      <c r="BT23" s="99">
        <f t="shared" si="7"/>
        <v>823.33462469548328</v>
      </c>
      <c r="BU23" s="100">
        <f t="shared" si="8"/>
        <v>2632.1146691455169</v>
      </c>
      <c r="BV23" s="39">
        <f t="shared" si="9"/>
        <v>2505.8205563280003</v>
      </c>
      <c r="BW23" s="89"/>
      <c r="BX23" s="89"/>
      <c r="BY23" s="102" t="str">
        <f t="shared" si="10"/>
        <v>0</v>
      </c>
      <c r="BZ23" s="101">
        <f t="shared" si="11"/>
        <v>0</v>
      </c>
      <c r="CA23" s="101"/>
      <c r="CB23" s="101">
        <f t="shared" si="1"/>
        <v>0</v>
      </c>
      <c r="CC23" s="101"/>
      <c r="CD23" s="101"/>
      <c r="CE23" s="101">
        <f t="shared" si="2"/>
        <v>2505.8205563280003</v>
      </c>
      <c r="CF23" s="101">
        <f t="shared" si="12"/>
        <v>1252.9102781640001</v>
      </c>
      <c r="CG23" s="34">
        <f t="shared" si="13"/>
        <v>1252.9102781640001</v>
      </c>
      <c r="CH23" s="34" t="s">
        <v>175</v>
      </c>
      <c r="CI23" s="101">
        <f t="shared" si="3"/>
        <v>5137.9352254735168</v>
      </c>
      <c r="CJ23" s="100">
        <v>1951.5736420000001</v>
      </c>
      <c r="CK23" s="133">
        <f t="shared" si="14"/>
        <v>195.15736420000002</v>
      </c>
      <c r="CL23" s="133">
        <f t="shared" si="15"/>
        <v>1756.4162778</v>
      </c>
      <c r="CM23" s="103"/>
      <c r="CN23" s="103"/>
      <c r="CO23" s="103">
        <f t="shared" si="22"/>
        <v>7089.5088674735171</v>
      </c>
      <c r="CP23" s="104"/>
      <c r="CS23" s="59">
        <f t="shared" si="23"/>
        <v>7447.3844921690006</v>
      </c>
      <c r="CT23" s="105">
        <f t="shared" si="24"/>
        <v>2106.7232913621501</v>
      </c>
      <c r="CU23" s="105">
        <f t="shared" si="16"/>
        <v>5340.6612008068505</v>
      </c>
      <c r="CV23" s="105">
        <f t="shared" si="17"/>
        <v>5340</v>
      </c>
      <c r="CW23" s="136">
        <f t="shared" si="18"/>
        <v>216.59263579999998</v>
      </c>
      <c r="CY23" s="107">
        <f t="shared" si="19"/>
        <v>6872.9162316735174</v>
      </c>
      <c r="DA23" s="182">
        <f t="shared" si="20"/>
        <v>7562.047127969</v>
      </c>
    </row>
    <row r="24" spans="2:105" s="11" customFormat="1" ht="23.25" x14ac:dyDescent="0.35">
      <c r="B24" s="11">
        <v>1759.8076000000001</v>
      </c>
      <c r="C24" s="11">
        <v>22</v>
      </c>
      <c r="D24" s="33" t="s">
        <v>101</v>
      </c>
      <c r="E24" s="28">
        <v>650.36</v>
      </c>
      <c r="F24" s="29"/>
      <c r="G24" s="27"/>
      <c r="H24" s="27"/>
      <c r="I24" s="27"/>
      <c r="J24" s="27"/>
      <c r="K24" s="129">
        <f>'مارس 2022'!K24*107%</f>
        <v>2014.8037212400004</v>
      </c>
      <c r="L24" s="27"/>
      <c r="M24" s="31"/>
      <c r="N24" s="27"/>
      <c r="O24" s="27"/>
      <c r="P24" s="22">
        <f t="shared" si="4"/>
        <v>302.22055818600006</v>
      </c>
      <c r="Q24" s="130">
        <f>'مارس 2022'!Q24*110%</f>
        <v>155.63900000000001</v>
      </c>
      <c r="R24" s="27"/>
      <c r="S24" s="30"/>
      <c r="T24" s="30"/>
      <c r="U24" s="30">
        <v>75.91</v>
      </c>
      <c r="V24" s="30">
        <v>84.75</v>
      </c>
      <c r="W24" s="27">
        <v>101.7</v>
      </c>
      <c r="X24" s="27">
        <v>46.11</v>
      </c>
      <c r="Y24" s="27">
        <v>82.234000000000009</v>
      </c>
      <c r="Z24" s="22">
        <f t="shared" si="5"/>
        <v>105.58845600000001</v>
      </c>
      <c r="AA24" s="22">
        <f>'مارس 2022'!K24*8%</f>
        <v>150.63953056000003</v>
      </c>
      <c r="AB24" s="27">
        <v>190</v>
      </c>
      <c r="AC24" s="30">
        <v>10</v>
      </c>
      <c r="AD24" s="27"/>
      <c r="AE24" s="27"/>
      <c r="AF24" s="22">
        <v>10</v>
      </c>
      <c r="AG24" s="27"/>
      <c r="AH24" s="27"/>
      <c r="AI24" s="27"/>
      <c r="AJ24" s="27"/>
      <c r="AK24" s="27">
        <f t="shared" si="21"/>
        <v>3329.595265986</v>
      </c>
      <c r="AL24" s="16"/>
      <c r="AM24" s="16"/>
      <c r="AN24" s="16"/>
      <c r="AO24" s="16"/>
      <c r="AP24" s="16"/>
      <c r="AQ24" s="16"/>
      <c r="AR24" s="16"/>
      <c r="AS24" s="16"/>
      <c r="AT24" s="15">
        <v>13</v>
      </c>
      <c r="AU24" s="15">
        <v>12</v>
      </c>
      <c r="AV24" s="20">
        <v>627</v>
      </c>
      <c r="AW24" s="20"/>
      <c r="AX24" s="21">
        <v>139.80599999999993</v>
      </c>
      <c r="AY24" s="21"/>
      <c r="AZ24" s="21">
        <v>51.32</v>
      </c>
      <c r="BA24" s="21">
        <v>0.5</v>
      </c>
      <c r="BB24" s="21">
        <v>3</v>
      </c>
      <c r="BC24" s="21"/>
      <c r="BD24" s="21">
        <v>0</v>
      </c>
      <c r="BE24" s="21"/>
      <c r="BF24" s="21"/>
      <c r="BG24" s="18">
        <f t="shared" si="0"/>
        <v>83.950155051666684</v>
      </c>
      <c r="BH24" s="18">
        <f t="shared" si="0"/>
        <v>51.879666666666665</v>
      </c>
      <c r="BI24" s="21"/>
      <c r="BJ24" s="21"/>
      <c r="BK24" s="21"/>
      <c r="BL24" s="21"/>
      <c r="BM24" s="21"/>
      <c r="BN24" s="21"/>
      <c r="BO24" s="21"/>
      <c r="BP24" s="21"/>
      <c r="BQ24" s="19">
        <f t="shared" si="6"/>
        <v>1.4358678539</v>
      </c>
      <c r="BR24" s="21">
        <v>3</v>
      </c>
      <c r="BS24" s="21"/>
      <c r="BT24" s="19">
        <f t="shared" si="7"/>
        <v>961.89168957223342</v>
      </c>
      <c r="BU24" s="35">
        <f t="shared" si="8"/>
        <v>2367.7035764137663</v>
      </c>
      <c r="BV24" s="39">
        <f t="shared" si="9"/>
        <v>2417.7644654880005</v>
      </c>
      <c r="BW24" s="38"/>
      <c r="BX24" s="38"/>
      <c r="BY24" s="37" t="str">
        <f t="shared" si="10"/>
        <v>0</v>
      </c>
      <c r="BZ24" s="39">
        <f t="shared" si="11"/>
        <v>0</v>
      </c>
      <c r="CA24" s="39"/>
      <c r="CB24" s="39">
        <f t="shared" si="1"/>
        <v>0</v>
      </c>
      <c r="CC24" s="39"/>
      <c r="CD24" s="39"/>
      <c r="CE24" s="101">
        <f t="shared" si="2"/>
        <v>2417.7644654880005</v>
      </c>
      <c r="CF24" s="101">
        <f t="shared" si="12"/>
        <v>1208.8822327440002</v>
      </c>
      <c r="CG24" s="34">
        <f t="shared" si="13"/>
        <v>1208.8822327440002</v>
      </c>
      <c r="CH24" s="34" t="s">
        <v>175</v>
      </c>
      <c r="CI24" s="101">
        <f t="shared" si="3"/>
        <v>4785.4680419017668</v>
      </c>
      <c r="CJ24" s="100">
        <v>1882.9941320000003</v>
      </c>
      <c r="CK24" s="133">
        <f t="shared" si="14"/>
        <v>188.29941320000003</v>
      </c>
      <c r="CL24" s="133">
        <f t="shared" si="15"/>
        <v>1694.6947188000001</v>
      </c>
      <c r="CM24" s="103"/>
      <c r="CN24" s="103"/>
      <c r="CO24" s="103">
        <f t="shared" si="22"/>
        <v>6668.4621739017675</v>
      </c>
      <c r="CP24" s="104"/>
      <c r="CS24" s="59">
        <f t="shared" si="23"/>
        <v>7192.354863474</v>
      </c>
      <c r="CT24" s="105">
        <f t="shared" si="24"/>
        <v>2167.0660229055666</v>
      </c>
      <c r="CU24" s="105">
        <f t="shared" si="16"/>
        <v>5025.2888405684334</v>
      </c>
      <c r="CV24" s="105">
        <f t="shared" si="17"/>
        <v>5020</v>
      </c>
      <c r="CW24" s="136">
        <f t="shared" si="18"/>
        <v>159.45058679999997</v>
      </c>
      <c r="CY24" s="107">
        <f t="shared" si="19"/>
        <v>6509.0115871017679</v>
      </c>
      <c r="DA24" s="182">
        <f t="shared" si="20"/>
        <v>7286.4154502740012</v>
      </c>
    </row>
    <row r="25" spans="2:105" ht="23.25" x14ac:dyDescent="0.35">
      <c r="B25">
        <v>1579.5233000000001</v>
      </c>
      <c r="C25">
        <v>24</v>
      </c>
      <c r="D25" s="33" t="s">
        <v>102</v>
      </c>
      <c r="E25" s="28">
        <v>607.16</v>
      </c>
      <c r="F25" s="29"/>
      <c r="G25" s="27"/>
      <c r="H25" s="27"/>
      <c r="I25" s="27"/>
      <c r="J25" s="27"/>
      <c r="K25" s="129">
        <f>'مارس 2022'!K25*107%</f>
        <v>1808.3962261700003</v>
      </c>
      <c r="L25" s="27"/>
      <c r="M25" s="31"/>
      <c r="N25" s="27"/>
      <c r="O25" s="27"/>
      <c r="P25" s="22">
        <f t="shared" si="4"/>
        <v>271.25943392550005</v>
      </c>
      <c r="Q25" s="130">
        <f>'مارس 2022'!Q25*110%</f>
        <v>155.63900000000001</v>
      </c>
      <c r="R25" s="27"/>
      <c r="S25" s="30"/>
      <c r="T25" s="30"/>
      <c r="U25" s="30">
        <v>73.3</v>
      </c>
      <c r="V25" s="30">
        <v>81.83</v>
      </c>
      <c r="W25" s="27">
        <v>97.7</v>
      </c>
      <c r="X25" s="27">
        <v>41.38</v>
      </c>
      <c r="Y25" s="27">
        <v>73.8095</v>
      </c>
      <c r="Z25" s="22">
        <f t="shared" si="5"/>
        <v>94.771398000000005</v>
      </c>
      <c r="AA25" s="22">
        <f>'مارس 2022'!K25*8%</f>
        <v>135.20719448000003</v>
      </c>
      <c r="AB25" s="27">
        <v>200</v>
      </c>
      <c r="AC25" s="30">
        <v>10</v>
      </c>
      <c r="AD25" s="27"/>
      <c r="AE25" s="27"/>
      <c r="AF25" s="22">
        <v>10</v>
      </c>
      <c r="AG25" s="27"/>
      <c r="AH25" s="27"/>
      <c r="AI25" s="27"/>
      <c r="AJ25" s="27"/>
      <c r="AK25" s="27">
        <f t="shared" si="21"/>
        <v>3053.2927525755003</v>
      </c>
      <c r="AL25" s="16"/>
      <c r="AM25" s="16"/>
      <c r="AN25" s="16"/>
      <c r="AO25" s="16"/>
      <c r="AP25" s="16"/>
      <c r="AQ25" s="16"/>
      <c r="AR25" s="16"/>
      <c r="AS25" s="16"/>
      <c r="AT25" s="15">
        <v>19</v>
      </c>
      <c r="AU25" s="15">
        <v>18</v>
      </c>
      <c r="AV25" s="20">
        <v>561</v>
      </c>
      <c r="AW25" s="20"/>
      <c r="AX25" s="21">
        <v>0</v>
      </c>
      <c r="AY25" s="21"/>
      <c r="AZ25" s="21">
        <v>2.73</v>
      </c>
      <c r="BA25" s="21">
        <v>0.5</v>
      </c>
      <c r="BB25" s="21">
        <v>3</v>
      </c>
      <c r="BC25" s="21"/>
      <c r="BD25" s="21">
        <v>0</v>
      </c>
      <c r="BE25" s="21"/>
      <c r="BF25" s="21"/>
      <c r="BG25" s="18" t="str">
        <f t="shared" si="0"/>
        <v>0</v>
      </c>
      <c r="BH25" s="18" t="str">
        <f t="shared" si="0"/>
        <v>0</v>
      </c>
      <c r="BI25" s="21"/>
      <c r="BJ25" s="21"/>
      <c r="BK25" s="21"/>
      <c r="BL25" s="21"/>
      <c r="BM25" s="21"/>
      <c r="BN25" s="21"/>
      <c r="BO25" s="21"/>
      <c r="BP25" s="21"/>
      <c r="BQ25" s="19">
        <f t="shared" si="6"/>
        <v>1.313197159325</v>
      </c>
      <c r="BR25" s="21">
        <v>3</v>
      </c>
      <c r="BS25" s="21"/>
      <c r="BT25" s="19">
        <f t="shared" si="7"/>
        <v>571.54319715932502</v>
      </c>
      <c r="BU25" s="35">
        <f t="shared" si="8"/>
        <v>2481.7495554161751</v>
      </c>
      <c r="BV25" s="39">
        <f t="shared" si="9"/>
        <v>2170.0754714040004</v>
      </c>
      <c r="BW25" s="38"/>
      <c r="BX25" s="38"/>
      <c r="BY25" s="37" t="str">
        <f t="shared" si="10"/>
        <v>0</v>
      </c>
      <c r="BZ25" s="39">
        <f t="shared" si="11"/>
        <v>0</v>
      </c>
      <c r="CA25" s="39"/>
      <c r="CB25" s="39">
        <f t="shared" si="1"/>
        <v>0</v>
      </c>
      <c r="CC25" s="39"/>
      <c r="CD25" s="39"/>
      <c r="CE25" s="34">
        <f t="shared" si="2"/>
        <v>2170.0754714040004</v>
      </c>
      <c r="CF25" s="34">
        <f t="shared" si="12"/>
        <v>1085.0377357020002</v>
      </c>
      <c r="CG25" s="34">
        <f t="shared" si="13"/>
        <v>1085.0377357020002</v>
      </c>
      <c r="CH25" s="34" t="s">
        <v>175</v>
      </c>
      <c r="CI25" s="34">
        <f t="shared" si="3"/>
        <v>4651.8250268201755</v>
      </c>
      <c r="CJ25" s="43">
        <v>1690.0899310000002</v>
      </c>
      <c r="CK25" s="133">
        <f t="shared" si="14"/>
        <v>169.00899310000003</v>
      </c>
      <c r="CL25" s="133">
        <f t="shared" si="15"/>
        <v>1521.0809379000002</v>
      </c>
      <c r="CM25" s="44"/>
      <c r="CN25" s="44"/>
      <c r="CO25" s="40">
        <f t="shared" si="22"/>
        <v>6341.9149578201759</v>
      </c>
      <c r="CP25" s="1"/>
      <c r="CS25" s="59">
        <f t="shared" si="23"/>
        <v>6484.9891549795011</v>
      </c>
      <c r="CT25" s="59">
        <f t="shared" si="24"/>
        <v>1925.2031971593249</v>
      </c>
      <c r="CU25" s="59">
        <f t="shared" si="16"/>
        <v>4559.785957820176</v>
      </c>
      <c r="CV25" s="59">
        <f t="shared" si="17"/>
        <v>4550</v>
      </c>
      <c r="CW25" s="136">
        <f t="shared" si="18"/>
        <v>107.24100689999997</v>
      </c>
      <c r="CY25" s="63">
        <f t="shared" si="19"/>
        <v>6234.6739509201761</v>
      </c>
      <c r="DA25" s="182">
        <f t="shared" si="20"/>
        <v>6588.8101618795008</v>
      </c>
    </row>
    <row r="26" spans="2:105" s="11" customFormat="1" ht="23.25" x14ac:dyDescent="0.35">
      <c r="B26" s="11">
        <v>1524.3326999999999</v>
      </c>
      <c r="C26" s="11">
        <v>25</v>
      </c>
      <c r="D26" s="86" t="s">
        <v>103</v>
      </c>
      <c r="E26" s="87">
        <v>587.47</v>
      </c>
      <c r="F26" s="88"/>
      <c r="G26" s="89"/>
      <c r="H26" s="89"/>
      <c r="I26" s="89"/>
      <c r="J26" s="89"/>
      <c r="K26" s="129">
        <f>'مارس 2022'!K26*107%</f>
        <v>1745.20850823</v>
      </c>
      <c r="L26" s="89"/>
      <c r="M26" s="91"/>
      <c r="N26" s="89"/>
      <c r="O26" s="89"/>
      <c r="P26" s="92">
        <f t="shared" si="4"/>
        <v>261.78127623450001</v>
      </c>
      <c r="Q26" s="130">
        <f>'مارس 2022'!Q26*110%</f>
        <v>155.63900000000001</v>
      </c>
      <c r="R26" s="89"/>
      <c r="S26" s="93"/>
      <c r="T26" s="93"/>
      <c r="U26" s="93">
        <v>70.760000000000005</v>
      </c>
      <c r="V26" s="93">
        <v>78.989999999999995</v>
      </c>
      <c r="W26" s="89">
        <v>94.28</v>
      </c>
      <c r="X26" s="89">
        <v>39.94</v>
      </c>
      <c r="Y26" s="89">
        <v>71.230499999999992</v>
      </c>
      <c r="Z26" s="92">
        <f t="shared" si="5"/>
        <v>91.45996199999999</v>
      </c>
      <c r="AA26" s="22">
        <f>'مارس 2022'!K26*8%</f>
        <v>130.48287912000001</v>
      </c>
      <c r="AB26" s="89">
        <v>200</v>
      </c>
      <c r="AC26" s="93">
        <v>10</v>
      </c>
      <c r="AD26" s="89"/>
      <c r="AE26" s="89"/>
      <c r="AF26" s="92">
        <v>10</v>
      </c>
      <c r="AG26" s="89"/>
      <c r="AH26" s="89"/>
      <c r="AI26" s="89"/>
      <c r="AJ26" s="89"/>
      <c r="AK26" s="89">
        <f t="shared" si="21"/>
        <v>2959.7721255844999</v>
      </c>
      <c r="AL26" s="94"/>
      <c r="AM26" s="94"/>
      <c r="AN26" s="94"/>
      <c r="AO26" s="94"/>
      <c r="AP26" s="94"/>
      <c r="AQ26" s="94"/>
      <c r="AR26" s="94"/>
      <c r="AS26" s="94"/>
      <c r="AT26" s="95">
        <v>2</v>
      </c>
      <c r="AU26" s="95">
        <v>2</v>
      </c>
      <c r="AV26" s="96">
        <v>550</v>
      </c>
      <c r="AW26" s="96"/>
      <c r="AX26" s="97">
        <v>78.5</v>
      </c>
      <c r="AY26" s="97"/>
      <c r="AZ26" s="97"/>
      <c r="BA26" s="97">
        <v>0.5</v>
      </c>
      <c r="BB26" s="97">
        <v>3</v>
      </c>
      <c r="BC26" s="97"/>
      <c r="BD26" s="97">
        <v>0</v>
      </c>
      <c r="BE26" s="97"/>
      <c r="BF26" s="97"/>
      <c r="BG26" s="98">
        <f t="shared" si="0"/>
        <v>232.69446776400002</v>
      </c>
      <c r="BH26" s="98">
        <f t="shared" si="0"/>
        <v>138.34577777777778</v>
      </c>
      <c r="BI26" s="97"/>
      <c r="BJ26" s="97"/>
      <c r="BK26" s="97"/>
      <c r="BL26" s="97"/>
      <c r="BM26" s="97"/>
      <c r="BN26" s="97"/>
      <c r="BO26" s="97"/>
      <c r="BP26" s="97"/>
      <c r="BQ26" s="19">
        <f t="shared" si="6"/>
        <v>1.2711759246750001</v>
      </c>
      <c r="BR26" s="97">
        <v>3</v>
      </c>
      <c r="BS26" s="97"/>
      <c r="BT26" s="99">
        <f t="shared" si="7"/>
        <v>1007.3114214664529</v>
      </c>
      <c r="BU26" s="100">
        <f t="shared" si="8"/>
        <v>1952.460704118047</v>
      </c>
      <c r="BV26" s="39">
        <f t="shared" si="9"/>
        <v>2094.2502098760001</v>
      </c>
      <c r="BW26" s="89"/>
      <c r="BX26" s="89"/>
      <c r="BY26" s="102" t="str">
        <f t="shared" si="10"/>
        <v>0</v>
      </c>
      <c r="BZ26" s="101">
        <f t="shared" si="11"/>
        <v>0</v>
      </c>
      <c r="CA26" s="101"/>
      <c r="CB26" s="101">
        <f t="shared" si="1"/>
        <v>0</v>
      </c>
      <c r="CC26" s="101"/>
      <c r="CD26" s="101"/>
      <c r="CE26" s="101">
        <f t="shared" si="2"/>
        <v>2094.2502098760001</v>
      </c>
      <c r="CF26" s="101">
        <f t="shared" si="12"/>
        <v>1047.125104938</v>
      </c>
      <c r="CG26" s="34">
        <f t="shared" si="13"/>
        <v>1047.125104938</v>
      </c>
      <c r="CH26" s="34" t="s">
        <v>175</v>
      </c>
      <c r="CI26" s="101">
        <f t="shared" si="3"/>
        <v>4046.7109139940471</v>
      </c>
      <c r="CJ26" s="100">
        <v>1631.035989</v>
      </c>
      <c r="CK26" s="133">
        <f t="shared" si="14"/>
        <v>163.10359890000001</v>
      </c>
      <c r="CL26" s="133">
        <f t="shared" si="15"/>
        <v>1467.9323901</v>
      </c>
      <c r="CM26" s="103"/>
      <c r="CN26" s="103"/>
      <c r="CO26" s="103">
        <f t="shared" si="22"/>
        <v>5677.7469029940476</v>
      </c>
      <c r="CP26" s="104"/>
      <c r="CS26" s="59">
        <f t="shared" si="23"/>
        <v>6265.3893244605006</v>
      </c>
      <c r="CT26" s="105">
        <f t="shared" si="24"/>
        <v>2124.4356436886751</v>
      </c>
      <c r="CU26" s="105">
        <f t="shared" si="16"/>
        <v>4140.953680771825</v>
      </c>
      <c r="CV26" s="105">
        <f t="shared" si="17"/>
        <v>4140</v>
      </c>
      <c r="CW26" s="136">
        <f t="shared" si="18"/>
        <v>51.646401099999991</v>
      </c>
      <c r="CY26" s="107">
        <f t="shared" si="19"/>
        <v>5626.1005018940477</v>
      </c>
      <c r="DA26" s="182">
        <f t="shared" si="20"/>
        <v>6366.3157255604992</v>
      </c>
    </row>
    <row r="27" spans="2:105" s="11" customFormat="1" ht="23.25" x14ac:dyDescent="0.35">
      <c r="B27" s="11">
        <v>1599.0080000000003</v>
      </c>
      <c r="C27" s="11">
        <v>26</v>
      </c>
      <c r="D27" s="86" t="s">
        <v>104</v>
      </c>
      <c r="E27" s="87">
        <v>615.34</v>
      </c>
      <c r="F27" s="88"/>
      <c r="G27" s="89"/>
      <c r="H27" s="89"/>
      <c r="I27" s="89"/>
      <c r="J27" s="89"/>
      <c r="K27" s="135">
        <f>'مارس 2022'!K27*107%</f>
        <v>1830.7042592000005</v>
      </c>
      <c r="L27" s="89"/>
      <c r="M27" s="91"/>
      <c r="N27" s="89"/>
      <c r="O27" s="89"/>
      <c r="P27" s="92">
        <f t="shared" si="4"/>
        <v>274.60563888000007</v>
      </c>
      <c r="Q27" s="101">
        <f>'مارس 2022'!Q27*110%</f>
        <v>155.63900000000001</v>
      </c>
      <c r="R27" s="89"/>
      <c r="S27" s="93"/>
      <c r="T27" s="93"/>
      <c r="U27" s="93">
        <v>70.760000000000005</v>
      </c>
      <c r="V27" s="93">
        <v>78.989999999999995</v>
      </c>
      <c r="W27" s="89">
        <v>98.94</v>
      </c>
      <c r="X27" s="89">
        <v>41.89</v>
      </c>
      <c r="Y27" s="89">
        <v>74.720000000000013</v>
      </c>
      <c r="Z27" s="92">
        <f t="shared" si="5"/>
        <v>95.940480000000008</v>
      </c>
      <c r="AA27" s="92">
        <f>'مارس 2022'!K27*8%</f>
        <v>136.87508480000002</v>
      </c>
      <c r="AB27" s="89">
        <v>190</v>
      </c>
      <c r="AC27" s="93">
        <v>10</v>
      </c>
      <c r="AD27" s="89"/>
      <c r="AE27" s="89"/>
      <c r="AF27" s="92">
        <v>10</v>
      </c>
      <c r="AG27" s="89"/>
      <c r="AH27" s="89"/>
      <c r="AI27" s="89"/>
      <c r="AJ27" s="89"/>
      <c r="AK27" s="89">
        <f t="shared" si="21"/>
        <v>3069.0644628800005</v>
      </c>
      <c r="AL27" s="94"/>
      <c r="AM27" s="94"/>
      <c r="AN27" s="94"/>
      <c r="AO27" s="94"/>
      <c r="AP27" s="94"/>
      <c r="AQ27" s="94"/>
      <c r="AR27" s="94"/>
      <c r="AS27" s="94"/>
      <c r="AT27" s="95">
        <v>18</v>
      </c>
      <c r="AU27" s="95">
        <v>18</v>
      </c>
      <c r="AV27" s="96">
        <v>572</v>
      </c>
      <c r="AW27" s="96"/>
      <c r="AX27" s="97">
        <v>107.16666666666667</v>
      </c>
      <c r="AY27" s="97"/>
      <c r="AZ27" s="97"/>
      <c r="BA27" s="97">
        <v>0.5</v>
      </c>
      <c r="BB27" s="97">
        <v>3</v>
      </c>
      <c r="BC27" s="97"/>
      <c r="BD27" s="97">
        <v>0</v>
      </c>
      <c r="BE27" s="97"/>
      <c r="BF27" s="97"/>
      <c r="BG27" s="98" t="str">
        <f t="shared" si="0"/>
        <v>0</v>
      </c>
      <c r="BH27" s="98" t="str">
        <f t="shared" si="0"/>
        <v>0</v>
      </c>
      <c r="BI27" s="97"/>
      <c r="BJ27" s="97"/>
      <c r="BK27" s="97"/>
      <c r="BL27" s="97"/>
      <c r="BM27" s="97"/>
      <c r="BN27" s="97"/>
      <c r="BO27" s="97"/>
      <c r="BP27" s="97"/>
      <c r="BQ27" s="99">
        <f t="shared" si="6"/>
        <v>1.3194099120000002</v>
      </c>
      <c r="BR27" s="97"/>
      <c r="BS27" s="97"/>
      <c r="BT27" s="99">
        <f t="shared" si="7"/>
        <v>683.9860765786666</v>
      </c>
      <c r="BU27" s="100">
        <f t="shared" si="8"/>
        <v>2385.0783863013339</v>
      </c>
      <c r="BV27" s="101">
        <f t="shared" si="9"/>
        <v>2196.8451110400006</v>
      </c>
      <c r="BW27" s="89"/>
      <c r="BX27" s="89"/>
      <c r="BY27" s="102" t="str">
        <f t="shared" si="10"/>
        <v>0</v>
      </c>
      <c r="BZ27" s="101">
        <f t="shared" si="11"/>
        <v>0</v>
      </c>
      <c r="CA27" s="101"/>
      <c r="CB27" s="101">
        <f t="shared" si="1"/>
        <v>0</v>
      </c>
      <c r="CC27" s="101"/>
      <c r="CD27" s="101"/>
      <c r="CE27" s="101">
        <f t="shared" si="2"/>
        <v>2196.8451110400006</v>
      </c>
      <c r="CF27" s="101">
        <f t="shared" si="12"/>
        <v>1098.4225555200003</v>
      </c>
      <c r="CG27" s="101">
        <f t="shared" si="13"/>
        <v>1098.4225555200003</v>
      </c>
      <c r="CH27" s="101" t="s">
        <v>175</v>
      </c>
      <c r="CI27" s="101">
        <f t="shared" si="3"/>
        <v>4581.923497341335</v>
      </c>
      <c r="CJ27" s="100">
        <v>1710.9385600000003</v>
      </c>
      <c r="CK27" s="103">
        <f t="shared" si="14"/>
        <v>171.09385600000005</v>
      </c>
      <c r="CL27" s="103">
        <f t="shared" si="15"/>
        <v>1539.8447040000003</v>
      </c>
      <c r="CM27" s="103"/>
      <c r="CN27" s="103"/>
      <c r="CO27" s="103">
        <f t="shared" si="22"/>
        <v>6292.8620573413355</v>
      </c>
      <c r="CP27" s="104"/>
      <c r="CS27" s="105">
        <f t="shared" si="23"/>
        <v>6552.519133920001</v>
      </c>
      <c r="CT27" s="105">
        <f t="shared" si="24"/>
        <v>1938.6594099120002</v>
      </c>
      <c r="CU27" s="105">
        <f t="shared" si="16"/>
        <v>4613.8597240080007</v>
      </c>
      <c r="CV27" s="105">
        <f t="shared" si="17"/>
        <v>4610</v>
      </c>
      <c r="CW27" s="191">
        <f t="shared" si="18"/>
        <v>114.15614399999995</v>
      </c>
      <c r="CY27" s="107">
        <f t="shared" si="19"/>
        <v>6178.7059133413359</v>
      </c>
      <c r="DA27" s="192">
        <f t="shared" si="20"/>
        <v>6650.1152779200011</v>
      </c>
    </row>
    <row r="28" spans="2:105" ht="23.25" x14ac:dyDescent="0.35">
      <c r="B28">
        <v>1210.384</v>
      </c>
      <c r="C28">
        <v>27</v>
      </c>
      <c r="D28" s="33" t="s">
        <v>80</v>
      </c>
      <c r="E28" s="28">
        <v>477.64</v>
      </c>
      <c r="F28" s="29"/>
      <c r="G28" s="27"/>
      <c r="H28" s="27"/>
      <c r="I28" s="27"/>
      <c r="J28" s="27"/>
      <c r="K28" s="129">
        <f>'مارس 2022'!K28*107%</f>
        <v>1385.7686416000004</v>
      </c>
      <c r="L28" s="27"/>
      <c r="M28" s="31"/>
      <c r="N28" s="27"/>
      <c r="O28" s="27"/>
      <c r="P28" s="22">
        <f t="shared" si="4"/>
        <v>207.86529624000005</v>
      </c>
      <c r="Q28" s="130">
        <f>'مارس 2022'!Q28*110%</f>
        <v>155.63900000000001</v>
      </c>
      <c r="R28" s="27"/>
      <c r="S28" s="30"/>
      <c r="T28" s="30"/>
      <c r="U28" s="30">
        <v>52.68</v>
      </c>
      <c r="V28" s="30">
        <v>58.73</v>
      </c>
      <c r="W28" s="27">
        <v>75.069999999999993</v>
      </c>
      <c r="X28" s="27">
        <v>31.71</v>
      </c>
      <c r="Y28" s="27">
        <v>56.56</v>
      </c>
      <c r="Z28" s="22">
        <f t="shared" si="5"/>
        <v>72.623040000000003</v>
      </c>
      <c r="AA28" s="22">
        <f>'مارس 2022'!K28*8%</f>
        <v>103.60887040000001</v>
      </c>
      <c r="AB28" s="27">
        <v>200</v>
      </c>
      <c r="AC28" s="30">
        <v>10</v>
      </c>
      <c r="AD28" s="27"/>
      <c r="AE28" s="27"/>
      <c r="AF28" s="22">
        <v>10</v>
      </c>
      <c r="AG28" s="27"/>
      <c r="AH28" s="27"/>
      <c r="AI28" s="27"/>
      <c r="AJ28" s="27"/>
      <c r="AK28" s="27">
        <f t="shared" si="21"/>
        <v>2420.2548482400002</v>
      </c>
      <c r="AL28" s="16"/>
      <c r="AM28" s="16"/>
      <c r="AN28" s="16"/>
      <c r="AO28" s="16"/>
      <c r="AP28" s="16"/>
      <c r="AQ28" s="16"/>
      <c r="AR28" s="16"/>
      <c r="AS28" s="16"/>
      <c r="AT28" s="15">
        <v>19</v>
      </c>
      <c r="AU28" s="15">
        <v>18</v>
      </c>
      <c r="AV28" s="20">
        <v>440</v>
      </c>
      <c r="AW28" s="20"/>
      <c r="AX28" s="21">
        <v>0</v>
      </c>
      <c r="AY28" s="21"/>
      <c r="AZ28" s="21"/>
      <c r="BA28" s="21">
        <v>0.5</v>
      </c>
      <c r="BB28" s="21">
        <v>3</v>
      </c>
      <c r="BC28" s="21"/>
      <c r="BD28" s="21">
        <v>0</v>
      </c>
      <c r="BE28" s="21"/>
      <c r="BF28" s="21"/>
      <c r="BG28" s="18" t="str">
        <f t="shared" si="0"/>
        <v>0</v>
      </c>
      <c r="BH28" s="18" t="str">
        <f t="shared" si="0"/>
        <v>0</v>
      </c>
      <c r="BI28" s="21"/>
      <c r="BJ28" s="21"/>
      <c r="BK28" s="21"/>
      <c r="BL28" s="21"/>
      <c r="BM28" s="21"/>
      <c r="BN28" s="21"/>
      <c r="BO28" s="21"/>
      <c r="BP28" s="21"/>
      <c r="BQ28" s="19">
        <f t="shared" si="6"/>
        <v>1.0283752760000002</v>
      </c>
      <c r="BR28" s="21">
        <v>3</v>
      </c>
      <c r="BS28" s="21"/>
      <c r="BT28" s="19">
        <f t="shared" si="7"/>
        <v>447.52837527600002</v>
      </c>
      <c r="BU28" s="35">
        <f t="shared" si="8"/>
        <v>1972.7264729640001</v>
      </c>
      <c r="BV28" s="39">
        <f t="shared" si="9"/>
        <v>1662.9223699200004</v>
      </c>
      <c r="BW28" s="38"/>
      <c r="BX28" s="38"/>
      <c r="BY28" s="37" t="str">
        <f t="shared" si="10"/>
        <v>0</v>
      </c>
      <c r="BZ28" s="39">
        <f t="shared" si="11"/>
        <v>0</v>
      </c>
      <c r="CA28" s="39"/>
      <c r="CB28" s="39">
        <f t="shared" si="1"/>
        <v>0</v>
      </c>
      <c r="CC28" s="39"/>
      <c r="CD28" s="39"/>
      <c r="CE28" s="34">
        <f t="shared" si="2"/>
        <v>1662.9223699200004</v>
      </c>
      <c r="CF28" s="34">
        <f t="shared" si="12"/>
        <v>831.4611849600002</v>
      </c>
      <c r="CG28" s="34">
        <f t="shared" si="13"/>
        <v>831.4611849600002</v>
      </c>
      <c r="CH28" s="34" t="s">
        <v>175</v>
      </c>
      <c r="CI28" s="34">
        <f t="shared" si="3"/>
        <v>3635.6488428840003</v>
      </c>
      <c r="CJ28" s="43">
        <v>1295.1108800000002</v>
      </c>
      <c r="CK28" s="133">
        <f t="shared" si="14"/>
        <v>0</v>
      </c>
      <c r="CL28" s="133">
        <f t="shared" si="15"/>
        <v>1295.1108800000002</v>
      </c>
      <c r="CM28" s="44"/>
      <c r="CN28" s="44"/>
      <c r="CO28" s="40">
        <f t="shared" si="22"/>
        <v>4930.7597228840004</v>
      </c>
      <c r="CP28" s="1"/>
      <c r="CS28" s="59">
        <f t="shared" si="23"/>
        <v>5016.1690981600013</v>
      </c>
      <c r="CT28" s="59">
        <f t="shared" si="24"/>
        <v>1671.668375276</v>
      </c>
      <c r="CU28" s="59">
        <f t="shared" si="16"/>
        <v>3344.5007228840013</v>
      </c>
      <c r="CV28" s="59">
        <f t="shared" si="17"/>
        <v>3340</v>
      </c>
      <c r="CW28" s="136">
        <f t="shared" si="18"/>
        <v>115.25</v>
      </c>
      <c r="CY28" s="63">
        <f t="shared" si="19"/>
        <v>4815.5097228840004</v>
      </c>
      <c r="DA28" s="182">
        <f t="shared" si="20"/>
        <v>5222.6490981600009</v>
      </c>
    </row>
    <row r="29" spans="2:105" ht="23.25" x14ac:dyDescent="0.35">
      <c r="B29">
        <v>1156.7556</v>
      </c>
      <c r="C29">
        <v>28</v>
      </c>
      <c r="D29" s="33" t="s">
        <v>105</v>
      </c>
      <c r="E29" s="28">
        <v>467.95</v>
      </c>
      <c r="F29" s="29"/>
      <c r="G29" s="27"/>
      <c r="H29" s="27"/>
      <c r="I29" s="27"/>
      <c r="J29" s="27"/>
      <c r="K29" s="129">
        <f>'مارس 2022'!K29*107%</f>
        <v>1324.3694864399999</v>
      </c>
      <c r="L29" s="27"/>
      <c r="M29" s="31"/>
      <c r="N29" s="27"/>
      <c r="O29" s="27"/>
      <c r="P29" s="22">
        <f t="shared" si="4"/>
        <v>198.65542296599997</v>
      </c>
      <c r="Q29" s="130">
        <f>'مارس 2022'!Q29*110%</f>
        <v>155.63900000000001</v>
      </c>
      <c r="R29" s="27"/>
      <c r="S29" s="30"/>
      <c r="T29" s="30"/>
      <c r="U29" s="30">
        <v>50.38</v>
      </c>
      <c r="V29" s="30">
        <v>56.28</v>
      </c>
      <c r="W29" s="27">
        <v>71.790000000000006</v>
      </c>
      <c r="X29" s="27">
        <v>30.31</v>
      </c>
      <c r="Y29" s="27">
        <v>54.054000000000002</v>
      </c>
      <c r="Z29" s="22">
        <f t="shared" si="5"/>
        <v>69.405335999999991</v>
      </c>
      <c r="AA29" s="22">
        <f>'مارس 2022'!K29*8%</f>
        <v>99.018279359999994</v>
      </c>
      <c r="AB29" s="27">
        <v>200</v>
      </c>
      <c r="AC29" s="30">
        <v>6</v>
      </c>
      <c r="AD29" s="27"/>
      <c r="AE29" s="27"/>
      <c r="AF29" s="22">
        <v>10</v>
      </c>
      <c r="AG29" s="27"/>
      <c r="AH29" s="27"/>
      <c r="AI29" s="27"/>
      <c r="AJ29" s="27"/>
      <c r="AK29" s="27">
        <f t="shared" si="21"/>
        <v>2325.9015247660004</v>
      </c>
      <c r="AL29" s="16"/>
      <c r="AM29" s="16"/>
      <c r="AN29" s="16"/>
      <c r="AO29" s="16"/>
      <c r="AP29" s="16"/>
      <c r="AQ29" s="16"/>
      <c r="AR29" s="16"/>
      <c r="AS29" s="16"/>
      <c r="AT29" s="15">
        <v>19</v>
      </c>
      <c r="AU29" s="15">
        <v>18</v>
      </c>
      <c r="AV29" s="20">
        <v>407</v>
      </c>
      <c r="AW29" s="20"/>
      <c r="AX29" s="21">
        <v>0</v>
      </c>
      <c r="AY29" s="21"/>
      <c r="AZ29" s="21"/>
      <c r="BA29" s="21">
        <v>0.5</v>
      </c>
      <c r="BB29" s="21">
        <v>3</v>
      </c>
      <c r="BC29" s="21"/>
      <c r="BD29" s="21">
        <v>0</v>
      </c>
      <c r="BE29" s="21"/>
      <c r="BF29" s="21"/>
      <c r="BG29" s="18" t="str">
        <f t="shared" si="0"/>
        <v>0</v>
      </c>
      <c r="BH29" s="18" t="str">
        <f t="shared" si="0"/>
        <v>0</v>
      </c>
      <c r="BI29" s="21"/>
      <c r="BJ29" s="21"/>
      <c r="BK29" s="21"/>
      <c r="BL29" s="21"/>
      <c r="BM29" s="21"/>
      <c r="BN29" s="21"/>
      <c r="BO29" s="21"/>
      <c r="BP29" s="21"/>
      <c r="BQ29" s="19">
        <f t="shared" si="6"/>
        <v>0.98580355090000027</v>
      </c>
      <c r="BR29" s="21">
        <v>3</v>
      </c>
      <c r="BS29" s="21"/>
      <c r="BT29" s="19">
        <f t="shared" si="7"/>
        <v>414.48580355090002</v>
      </c>
      <c r="BU29" s="35">
        <f t="shared" si="8"/>
        <v>1911.4157212151003</v>
      </c>
      <c r="BV29" s="39">
        <f t="shared" si="9"/>
        <v>1589.2433837279998</v>
      </c>
      <c r="BW29" s="38"/>
      <c r="BX29" s="38"/>
      <c r="BY29" s="37" t="str">
        <f t="shared" si="10"/>
        <v>0</v>
      </c>
      <c r="BZ29" s="39">
        <f t="shared" si="11"/>
        <v>0</v>
      </c>
      <c r="CA29" s="39"/>
      <c r="CB29" s="39">
        <f>BV29*CA29</f>
        <v>0</v>
      </c>
      <c r="CC29" s="39"/>
      <c r="CD29" s="39"/>
      <c r="CE29" s="34">
        <f>BV29-BW29-BZ29-CB29-CC29-CD29</f>
        <v>1589.2433837279998</v>
      </c>
      <c r="CF29" s="34">
        <f t="shared" si="12"/>
        <v>794.6216918639999</v>
      </c>
      <c r="CG29" s="34">
        <f t="shared" si="13"/>
        <v>794.6216918639999</v>
      </c>
      <c r="CH29" s="34" t="s">
        <v>175</v>
      </c>
      <c r="CI29" s="34">
        <f t="shared" si="3"/>
        <v>3500.6591049430999</v>
      </c>
      <c r="CJ29" s="43">
        <v>1237.728492</v>
      </c>
      <c r="CK29" s="133">
        <f t="shared" si="14"/>
        <v>0</v>
      </c>
      <c r="CL29" s="133">
        <f t="shared" si="15"/>
        <v>1237.728492</v>
      </c>
      <c r="CM29" s="44"/>
      <c r="CN29" s="44"/>
      <c r="CO29" s="40">
        <f t="shared" si="22"/>
        <v>4738.3875969431001</v>
      </c>
      <c r="CP29" s="1"/>
      <c r="CS29" s="59">
        <f t="shared" si="23"/>
        <v>4802.7844004939998</v>
      </c>
      <c r="CT29" s="59">
        <f t="shared" si="24"/>
        <v>1628.9358035508999</v>
      </c>
      <c r="CU29" s="59">
        <f t="shared" si="16"/>
        <v>3173.8485969430999</v>
      </c>
      <c r="CV29" s="59">
        <f t="shared" si="17"/>
        <v>3170</v>
      </c>
      <c r="CW29" s="136">
        <f t="shared" si="18"/>
        <v>98.25</v>
      </c>
      <c r="CY29" s="63">
        <f t="shared" si="19"/>
        <v>4640.1375969431001</v>
      </c>
      <c r="DA29" s="182">
        <f t="shared" si="20"/>
        <v>4997.2344004940005</v>
      </c>
    </row>
    <row r="30" spans="2:105" ht="23.25" x14ac:dyDescent="0.35">
      <c r="B30">
        <v>1140.7163</v>
      </c>
      <c r="C30">
        <v>29</v>
      </c>
      <c r="D30" s="33" t="s">
        <v>106</v>
      </c>
      <c r="E30" s="28">
        <v>457.64</v>
      </c>
      <c r="F30" s="29"/>
      <c r="G30" s="27"/>
      <c r="H30" s="27"/>
      <c r="I30" s="27"/>
      <c r="J30" s="27"/>
      <c r="K30" s="129">
        <f>'مارس 2022'!K30*107%</f>
        <v>1306.0060918700003</v>
      </c>
      <c r="L30" s="27"/>
      <c r="M30" s="31"/>
      <c r="N30" s="27"/>
      <c r="O30" s="27"/>
      <c r="P30" s="22">
        <f t="shared" si="4"/>
        <v>195.90091378050005</v>
      </c>
      <c r="Q30" s="130">
        <f>'مارس 2022'!Q30*110%</f>
        <v>155.63900000000001</v>
      </c>
      <c r="R30" s="27"/>
      <c r="S30" s="30"/>
      <c r="T30" s="30"/>
      <c r="U30" s="30">
        <v>49.69</v>
      </c>
      <c r="V30" s="30">
        <v>55.38</v>
      </c>
      <c r="W30" s="27">
        <v>70.73</v>
      </c>
      <c r="X30" s="27">
        <v>29.89</v>
      </c>
      <c r="Y30" s="27">
        <v>53.304499999999997</v>
      </c>
      <c r="Z30" s="22">
        <f t="shared" si="5"/>
        <v>68.442977999999997</v>
      </c>
      <c r="AA30" s="22">
        <f>'مارس 2022'!K30*8%</f>
        <v>97.64531528000002</v>
      </c>
      <c r="AB30" s="27">
        <v>200</v>
      </c>
      <c r="AC30" s="30">
        <v>10</v>
      </c>
      <c r="AD30" s="27"/>
      <c r="AE30" s="27"/>
      <c r="AF30" s="22">
        <v>10</v>
      </c>
      <c r="AG30" s="27"/>
      <c r="AH30" s="27"/>
      <c r="AI30" s="27"/>
      <c r="AJ30" s="27"/>
      <c r="AK30" s="27">
        <f t="shared" si="21"/>
        <v>2302.6287989305006</v>
      </c>
      <c r="AL30" s="16"/>
      <c r="AM30" s="16"/>
      <c r="AN30" s="16"/>
      <c r="AO30" s="16"/>
      <c r="AP30" s="16"/>
      <c r="AQ30" s="16"/>
      <c r="AR30" s="16"/>
      <c r="AS30" s="16"/>
      <c r="AT30" s="15">
        <v>19</v>
      </c>
      <c r="AU30" s="15">
        <v>18</v>
      </c>
      <c r="AV30" s="20">
        <v>418</v>
      </c>
      <c r="AW30" s="20"/>
      <c r="AX30" s="21">
        <v>0</v>
      </c>
      <c r="AY30" s="21"/>
      <c r="AZ30" s="21"/>
      <c r="BA30" s="21">
        <v>0.5</v>
      </c>
      <c r="BB30" s="21">
        <v>3</v>
      </c>
      <c r="BC30" s="21"/>
      <c r="BD30" s="21">
        <v>0</v>
      </c>
      <c r="BE30" s="21"/>
      <c r="BF30" s="21"/>
      <c r="BG30" s="18" t="str">
        <f t="shared" si="0"/>
        <v>0</v>
      </c>
      <c r="BH30" s="18" t="str">
        <f t="shared" si="0"/>
        <v>0</v>
      </c>
      <c r="BI30" s="21"/>
      <c r="BJ30" s="21"/>
      <c r="BK30" s="21"/>
      <c r="BL30" s="21"/>
      <c r="BM30" s="21"/>
      <c r="BN30" s="21"/>
      <c r="BO30" s="21"/>
      <c r="BP30" s="21"/>
      <c r="BQ30" s="19">
        <f t="shared" si="6"/>
        <v>0.97554444257500028</v>
      </c>
      <c r="BR30" s="21">
        <v>3</v>
      </c>
      <c r="BS30" s="21"/>
      <c r="BT30" s="19">
        <f t="shared" si="7"/>
        <v>425.47554444257503</v>
      </c>
      <c r="BU30" s="35">
        <f t="shared" si="8"/>
        <v>1877.1532544879256</v>
      </c>
      <c r="BV30" s="39">
        <f t="shared" si="9"/>
        <v>1567.2073102440004</v>
      </c>
      <c r="BW30" s="38"/>
      <c r="BX30" s="38"/>
      <c r="BY30" s="37" t="str">
        <f t="shared" si="10"/>
        <v>0</v>
      </c>
      <c r="BZ30" s="39">
        <f t="shared" si="11"/>
        <v>0</v>
      </c>
      <c r="CA30" s="39"/>
      <c r="CB30" s="39">
        <f t="shared" ref="CB30:CB45" si="25">BV30*CA30</f>
        <v>0</v>
      </c>
      <c r="CC30" s="39"/>
      <c r="CD30" s="39"/>
      <c r="CE30" s="34">
        <f t="shared" ref="CE30:CE33" si="26">BV30-BW30-BZ30-CB30-CC30-CD30</f>
        <v>1567.2073102440004</v>
      </c>
      <c r="CF30" s="34">
        <f t="shared" si="12"/>
        <v>783.60365512200019</v>
      </c>
      <c r="CG30" s="34">
        <f t="shared" si="13"/>
        <v>783.60365512200019</v>
      </c>
      <c r="CH30" s="34" t="s">
        <v>175</v>
      </c>
      <c r="CI30" s="34">
        <f t="shared" si="3"/>
        <v>3444.3605647319259</v>
      </c>
      <c r="CJ30" s="43">
        <v>1220.5664410000002</v>
      </c>
      <c r="CK30" s="133">
        <f t="shared" si="14"/>
        <v>0</v>
      </c>
      <c r="CL30" s="133">
        <f t="shared" si="15"/>
        <v>1220.5664410000002</v>
      </c>
      <c r="CM30" s="44"/>
      <c r="CN30" s="44"/>
      <c r="CO30" s="40">
        <f t="shared" si="22"/>
        <v>4664.9270057319263</v>
      </c>
      <c r="CP30" s="1"/>
      <c r="CS30" s="59">
        <f t="shared" si="23"/>
        <v>4738.9635501745006</v>
      </c>
      <c r="CT30" s="59">
        <f t="shared" si="24"/>
        <v>1629.6155444425749</v>
      </c>
      <c r="CU30" s="59">
        <f t="shared" si="16"/>
        <v>3109.3480057319257</v>
      </c>
      <c r="CV30" s="59">
        <f t="shared" si="17"/>
        <v>3100</v>
      </c>
      <c r="CW30" s="136">
        <f t="shared" si="18"/>
        <v>91.25</v>
      </c>
      <c r="CY30" s="63">
        <f t="shared" si="19"/>
        <v>4573.6770057319263</v>
      </c>
      <c r="DA30" s="182">
        <f t="shared" si="20"/>
        <v>4934.7635501745008</v>
      </c>
    </row>
    <row r="31" spans="2:105" ht="23.25" x14ac:dyDescent="0.35">
      <c r="B31">
        <v>1012.1879000000001</v>
      </c>
      <c r="C31">
        <v>30</v>
      </c>
      <c r="D31" s="33" t="s">
        <v>107</v>
      </c>
      <c r="E31" s="28">
        <v>419.81</v>
      </c>
      <c r="F31" s="29"/>
      <c r="G31" s="27"/>
      <c r="H31" s="27"/>
      <c r="I31" s="27"/>
      <c r="J31" s="27"/>
      <c r="K31" s="129">
        <f>'مارس 2022'!K31*107%</f>
        <v>1158.8539267100002</v>
      </c>
      <c r="L31" s="27"/>
      <c r="M31" s="31"/>
      <c r="N31" s="27"/>
      <c r="O31" s="27"/>
      <c r="P31" s="22">
        <f t="shared" si="4"/>
        <v>173.82808900650002</v>
      </c>
      <c r="Q31" s="130">
        <f>'مارس 2022'!Q31*110%</f>
        <v>155.63900000000001</v>
      </c>
      <c r="R31" s="27"/>
      <c r="S31" s="30"/>
      <c r="T31" s="30"/>
      <c r="U31" s="30">
        <v>43.92</v>
      </c>
      <c r="V31" s="30">
        <v>48.88</v>
      </c>
      <c r="W31" s="27">
        <v>65</v>
      </c>
      <c r="X31" s="27">
        <v>26.52</v>
      </c>
      <c r="Y31" s="27">
        <v>47.298500000000004</v>
      </c>
      <c r="Z31" s="22">
        <f t="shared" si="5"/>
        <v>60.731274000000006</v>
      </c>
      <c r="AA31" s="22">
        <f>'مارس 2022'!K31*8%</f>
        <v>86.643284240000014</v>
      </c>
      <c r="AB31" s="27">
        <v>200</v>
      </c>
      <c r="AC31" s="30">
        <v>10</v>
      </c>
      <c r="AD31" s="27"/>
      <c r="AE31" s="27"/>
      <c r="AF31" s="22">
        <v>10</v>
      </c>
      <c r="AG31" s="27"/>
      <c r="AH31" s="27"/>
      <c r="AI31" s="27"/>
      <c r="AJ31" s="27"/>
      <c r="AK31" s="27">
        <f t="shared" si="21"/>
        <v>2087.3140739565006</v>
      </c>
      <c r="AL31" s="16"/>
      <c r="AM31" s="16"/>
      <c r="AN31" s="16"/>
      <c r="AO31" s="16"/>
      <c r="AP31" s="16"/>
      <c r="AQ31" s="16"/>
      <c r="AR31" s="16"/>
      <c r="AS31" s="16"/>
      <c r="AT31" s="15">
        <v>19</v>
      </c>
      <c r="AU31" s="15">
        <v>18</v>
      </c>
      <c r="AV31" s="20">
        <v>374</v>
      </c>
      <c r="AW31" s="20"/>
      <c r="AX31" s="21">
        <v>0</v>
      </c>
      <c r="AY31" s="21"/>
      <c r="AZ31" s="21"/>
      <c r="BA31" s="21">
        <v>0.5</v>
      </c>
      <c r="BB31" s="21">
        <v>3</v>
      </c>
      <c r="BC31" s="21"/>
      <c r="BD31" s="21">
        <v>0</v>
      </c>
      <c r="BE31" s="21"/>
      <c r="BF31" s="21"/>
      <c r="BG31" s="18" t="str">
        <f t="shared" si="0"/>
        <v>0</v>
      </c>
      <c r="BH31" s="18" t="str">
        <f t="shared" si="0"/>
        <v>0</v>
      </c>
      <c r="BI31" s="21"/>
      <c r="BJ31" s="21"/>
      <c r="BK31" s="21"/>
      <c r="BL31" s="21"/>
      <c r="BM31" s="21"/>
      <c r="BN31" s="21"/>
      <c r="BO31" s="21"/>
      <c r="BP31" s="21"/>
      <c r="BQ31" s="19">
        <f t="shared" si="6"/>
        <v>0.87892349247500035</v>
      </c>
      <c r="BR31" s="21">
        <v>3</v>
      </c>
      <c r="BS31" s="21"/>
      <c r="BT31" s="19">
        <f t="shared" si="7"/>
        <v>381.378923492475</v>
      </c>
      <c r="BU31" s="35">
        <f t="shared" si="8"/>
        <v>1705.9351504640256</v>
      </c>
      <c r="BV31" s="39">
        <f t="shared" si="9"/>
        <v>1390.6247120520002</v>
      </c>
      <c r="BW31" s="38"/>
      <c r="BX31" s="38"/>
      <c r="BY31" s="37" t="str">
        <f t="shared" si="10"/>
        <v>0</v>
      </c>
      <c r="BZ31" s="39">
        <f t="shared" si="11"/>
        <v>0</v>
      </c>
      <c r="CA31" s="39"/>
      <c r="CB31" s="39">
        <f t="shared" si="25"/>
        <v>0</v>
      </c>
      <c r="CC31" s="39"/>
      <c r="CD31" s="39"/>
      <c r="CE31" s="34">
        <f t="shared" si="26"/>
        <v>1390.6247120520002</v>
      </c>
      <c r="CF31" s="34">
        <f t="shared" si="12"/>
        <v>695.31235602600009</v>
      </c>
      <c r="CG31" s="34">
        <f t="shared" si="13"/>
        <v>695.31235602600009</v>
      </c>
      <c r="CH31" s="34" t="s">
        <v>175</v>
      </c>
      <c r="CI31" s="34">
        <f t="shared" si="3"/>
        <v>3096.5598625160255</v>
      </c>
      <c r="CJ31" s="43">
        <v>1083.0410530000001</v>
      </c>
      <c r="CK31" s="133">
        <f t="shared" si="14"/>
        <v>0</v>
      </c>
      <c r="CL31" s="133">
        <f t="shared" si="15"/>
        <v>1083.0410530000001</v>
      </c>
      <c r="CM31" s="44"/>
      <c r="CN31" s="44"/>
      <c r="CO31" s="40">
        <f t="shared" si="22"/>
        <v>4179.6009155160255</v>
      </c>
      <c r="CP31" s="1"/>
      <c r="CS31" s="59">
        <f t="shared" si="23"/>
        <v>4227.5408390085004</v>
      </c>
      <c r="CT31" s="59">
        <f t="shared" si="24"/>
        <v>1547.6889234924749</v>
      </c>
      <c r="CU31" s="59">
        <f t="shared" si="16"/>
        <v>2679.8519155160257</v>
      </c>
      <c r="CV31" s="59">
        <f t="shared" si="17"/>
        <v>2670</v>
      </c>
      <c r="CW31" s="136">
        <f t="shared" si="18"/>
        <v>48.25</v>
      </c>
      <c r="CY31" s="63">
        <f t="shared" si="19"/>
        <v>4131.3509155160255</v>
      </c>
      <c r="DA31" s="182">
        <f t="shared" si="20"/>
        <v>4405.3408390085006</v>
      </c>
    </row>
    <row r="32" spans="2:105" ht="23.25" x14ac:dyDescent="0.35">
      <c r="D32" s="33"/>
      <c r="E32" s="28"/>
      <c r="F32" s="29"/>
      <c r="G32" s="27"/>
      <c r="H32" s="27"/>
      <c r="I32" s="27"/>
      <c r="J32" s="27"/>
      <c r="K32" s="129">
        <f>'مارس 2022'!K32*107%</f>
        <v>0</v>
      </c>
      <c r="L32" s="27"/>
      <c r="M32" s="31"/>
      <c r="N32" s="27"/>
      <c r="O32" s="27"/>
      <c r="P32" s="22">
        <f t="shared" si="4"/>
        <v>0</v>
      </c>
      <c r="Q32" s="130">
        <f>'مارس 2022'!Q32*110%</f>
        <v>0</v>
      </c>
      <c r="R32" s="27"/>
      <c r="S32" s="30"/>
      <c r="T32" s="30"/>
      <c r="U32" s="30"/>
      <c r="V32" s="30"/>
      <c r="W32" s="27"/>
      <c r="X32" s="27"/>
      <c r="Y32" s="27"/>
      <c r="Z32" s="22">
        <f t="shared" si="5"/>
        <v>0</v>
      </c>
      <c r="AA32" s="22">
        <f>'مارس 2022'!K32*8%</f>
        <v>0</v>
      </c>
      <c r="AB32" s="27"/>
      <c r="AC32" s="30"/>
      <c r="AD32" s="27"/>
      <c r="AE32" s="27"/>
      <c r="AF32" s="22"/>
      <c r="AG32" s="27"/>
      <c r="AH32" s="27"/>
      <c r="AI32" s="27"/>
      <c r="AJ32" s="27"/>
      <c r="AK32" s="27">
        <f t="shared" si="21"/>
        <v>0</v>
      </c>
      <c r="AL32" s="16"/>
      <c r="AM32" s="16"/>
      <c r="AN32" s="16"/>
      <c r="AO32" s="16"/>
      <c r="AP32" s="16"/>
      <c r="AQ32" s="16"/>
      <c r="AR32" s="16"/>
      <c r="AS32" s="16"/>
      <c r="AT32" s="15"/>
      <c r="AU32" s="15"/>
      <c r="AV32" s="20"/>
      <c r="AW32" s="20"/>
      <c r="AX32" s="21"/>
      <c r="AY32" s="21"/>
      <c r="AZ32" s="21"/>
      <c r="BA32" s="21"/>
      <c r="BB32" s="21"/>
      <c r="BC32" s="21"/>
      <c r="BD32" s="21">
        <v>0</v>
      </c>
      <c r="BE32" s="21"/>
      <c r="BF32" s="21"/>
      <c r="BG32" s="18">
        <f t="shared" si="0"/>
        <v>0</v>
      </c>
      <c r="BH32" s="18">
        <f t="shared" si="0"/>
        <v>0</v>
      </c>
      <c r="BI32" s="21"/>
      <c r="BJ32" s="21"/>
      <c r="BK32" s="21"/>
      <c r="BL32" s="21"/>
      <c r="BM32" s="21"/>
      <c r="BN32" s="21"/>
      <c r="BO32" s="21"/>
      <c r="BP32" s="21"/>
      <c r="BQ32" s="19">
        <f t="shared" si="6"/>
        <v>0</v>
      </c>
      <c r="BR32" s="21"/>
      <c r="BS32" s="21"/>
      <c r="BT32" s="19">
        <f t="shared" si="7"/>
        <v>0</v>
      </c>
      <c r="BU32" s="35">
        <f t="shared" si="8"/>
        <v>0</v>
      </c>
      <c r="BV32" s="39">
        <f t="shared" si="9"/>
        <v>0</v>
      </c>
      <c r="BW32" s="38"/>
      <c r="BX32" s="38"/>
      <c r="BY32" s="37" t="str">
        <f t="shared" si="10"/>
        <v>0</v>
      </c>
      <c r="BZ32" s="39">
        <f t="shared" si="11"/>
        <v>0</v>
      </c>
      <c r="CA32" s="39"/>
      <c r="CB32" s="39">
        <f t="shared" si="25"/>
        <v>0</v>
      </c>
      <c r="CC32" s="39"/>
      <c r="CD32" s="39"/>
      <c r="CE32" s="34">
        <f t="shared" si="26"/>
        <v>0</v>
      </c>
      <c r="CF32" s="34">
        <f t="shared" si="12"/>
        <v>0</v>
      </c>
      <c r="CG32" s="34">
        <f t="shared" si="13"/>
        <v>0</v>
      </c>
      <c r="CH32" s="34" t="s">
        <v>175</v>
      </c>
      <c r="CI32" s="34">
        <f t="shared" si="3"/>
        <v>0</v>
      </c>
      <c r="CJ32" s="43">
        <v>0</v>
      </c>
      <c r="CK32" s="133">
        <f t="shared" si="14"/>
        <v>0</v>
      </c>
      <c r="CL32" s="133">
        <f t="shared" si="15"/>
        <v>0</v>
      </c>
      <c r="CM32" s="44"/>
      <c r="CN32" s="44"/>
      <c r="CO32" s="40">
        <f t="shared" si="22"/>
        <v>0</v>
      </c>
      <c r="CP32" s="1"/>
      <c r="CS32" s="59">
        <f t="shared" si="23"/>
        <v>0</v>
      </c>
      <c r="CT32" s="59">
        <f t="shared" si="24"/>
        <v>750</v>
      </c>
      <c r="CU32" s="59">
        <f t="shared" si="16"/>
        <v>-750</v>
      </c>
      <c r="CV32" s="59">
        <f t="shared" si="17"/>
        <v>-750</v>
      </c>
      <c r="CW32" s="136">
        <f t="shared" si="18"/>
        <v>0</v>
      </c>
      <c r="CY32" s="63">
        <f t="shared" si="19"/>
        <v>0</v>
      </c>
      <c r="DA32" s="182">
        <f t="shared" si="20"/>
        <v>0</v>
      </c>
    </row>
    <row r="33" spans="1:105" ht="23.25" x14ac:dyDescent="0.35">
      <c r="D33" s="33"/>
      <c r="E33" s="28"/>
      <c r="F33" s="29"/>
      <c r="G33" s="27"/>
      <c r="H33" s="27"/>
      <c r="I33" s="27"/>
      <c r="J33" s="27"/>
      <c r="K33" s="129">
        <f>'مارس 2022'!K33*107%</f>
        <v>0</v>
      </c>
      <c r="L33" s="27"/>
      <c r="M33" s="31"/>
      <c r="N33" s="27"/>
      <c r="O33" s="27"/>
      <c r="P33" s="22">
        <f t="shared" si="4"/>
        <v>0</v>
      </c>
      <c r="Q33" s="130">
        <f>'مارس 2022'!Q33*110%</f>
        <v>0</v>
      </c>
      <c r="R33" s="27"/>
      <c r="S33" s="30"/>
      <c r="T33" s="30"/>
      <c r="U33" s="30"/>
      <c r="V33" s="30"/>
      <c r="W33" s="27"/>
      <c r="X33" s="27"/>
      <c r="Y33" s="27"/>
      <c r="Z33" s="22">
        <f t="shared" si="5"/>
        <v>0</v>
      </c>
      <c r="AA33" s="22">
        <f>'مارس 2022'!K33*8%</f>
        <v>0</v>
      </c>
      <c r="AB33" s="27"/>
      <c r="AC33" s="30"/>
      <c r="AD33" s="27"/>
      <c r="AE33" s="27"/>
      <c r="AF33" s="22"/>
      <c r="AG33" s="27"/>
      <c r="AH33" s="27"/>
      <c r="AI33" s="27"/>
      <c r="AJ33" s="27"/>
      <c r="AK33" s="27">
        <f t="shared" si="21"/>
        <v>0</v>
      </c>
      <c r="AL33" s="16"/>
      <c r="AM33" s="16"/>
      <c r="AN33" s="16"/>
      <c r="AO33" s="16"/>
      <c r="AP33" s="16"/>
      <c r="AQ33" s="16"/>
      <c r="AR33" s="16"/>
      <c r="AS33" s="16"/>
      <c r="AT33" s="15"/>
      <c r="AU33" s="15"/>
      <c r="AV33" s="20"/>
      <c r="AW33" s="20"/>
      <c r="AX33" s="21"/>
      <c r="AY33" s="21"/>
      <c r="AZ33" s="21"/>
      <c r="BA33" s="21"/>
      <c r="BB33" s="21"/>
      <c r="BC33" s="21"/>
      <c r="BD33" s="21">
        <v>0</v>
      </c>
      <c r="BE33" s="21"/>
      <c r="BF33" s="21"/>
      <c r="BG33" s="18">
        <f t="shared" si="0"/>
        <v>0</v>
      </c>
      <c r="BH33" s="18">
        <f t="shared" si="0"/>
        <v>0</v>
      </c>
      <c r="BI33" s="21"/>
      <c r="BJ33" s="21"/>
      <c r="BK33" s="21"/>
      <c r="BL33" s="21"/>
      <c r="BM33" s="21"/>
      <c r="BN33" s="21"/>
      <c r="BO33" s="21"/>
      <c r="BP33" s="21"/>
      <c r="BQ33" s="19">
        <f t="shared" si="6"/>
        <v>0</v>
      </c>
      <c r="BR33" s="21"/>
      <c r="BS33" s="21"/>
      <c r="BT33" s="19">
        <f t="shared" si="7"/>
        <v>0</v>
      </c>
      <c r="BU33" s="35">
        <f t="shared" si="8"/>
        <v>0</v>
      </c>
      <c r="BV33" s="39">
        <f t="shared" si="9"/>
        <v>0</v>
      </c>
      <c r="BW33" s="38"/>
      <c r="BX33" s="38"/>
      <c r="BY33" s="37" t="str">
        <f t="shared" si="10"/>
        <v>0</v>
      </c>
      <c r="BZ33" s="39">
        <f t="shared" si="11"/>
        <v>0</v>
      </c>
      <c r="CA33" s="39"/>
      <c r="CB33" s="39">
        <f t="shared" si="25"/>
        <v>0</v>
      </c>
      <c r="CC33" s="39"/>
      <c r="CD33" s="39"/>
      <c r="CE33" s="34">
        <f t="shared" si="26"/>
        <v>0</v>
      </c>
      <c r="CF33" s="34">
        <f t="shared" si="12"/>
        <v>0</v>
      </c>
      <c r="CG33" s="34">
        <f t="shared" si="13"/>
        <v>0</v>
      </c>
      <c r="CH33" s="34" t="s">
        <v>175</v>
      </c>
      <c r="CI33" s="34">
        <f t="shared" si="3"/>
        <v>0</v>
      </c>
      <c r="CJ33" s="43">
        <v>0</v>
      </c>
      <c r="CK33" s="133">
        <f t="shared" si="14"/>
        <v>0</v>
      </c>
      <c r="CL33" s="133">
        <f t="shared" si="15"/>
        <v>0</v>
      </c>
      <c r="CM33" s="44"/>
      <c r="CN33" s="44"/>
      <c r="CO33" s="40">
        <f t="shared" si="22"/>
        <v>0</v>
      </c>
      <c r="CP33" s="1"/>
      <c r="CS33" s="59">
        <f t="shared" si="23"/>
        <v>0</v>
      </c>
      <c r="CT33" s="59">
        <f t="shared" si="24"/>
        <v>750</v>
      </c>
      <c r="CU33" s="59">
        <f t="shared" si="16"/>
        <v>-750</v>
      </c>
      <c r="CV33" s="59">
        <f t="shared" si="17"/>
        <v>-750</v>
      </c>
      <c r="CW33" s="136">
        <f t="shared" si="18"/>
        <v>0</v>
      </c>
      <c r="CY33" s="63">
        <f t="shared" si="19"/>
        <v>0</v>
      </c>
      <c r="DA33" s="182">
        <f t="shared" si="20"/>
        <v>0</v>
      </c>
    </row>
    <row r="34" spans="1:105" s="10" customFormat="1" ht="26.25" x14ac:dyDescent="0.4">
      <c r="D34" s="64" t="s">
        <v>153</v>
      </c>
      <c r="E34" s="65"/>
      <c r="F34" s="66"/>
      <c r="G34" s="67"/>
      <c r="H34" s="67"/>
      <c r="I34" s="67"/>
      <c r="J34" s="67"/>
      <c r="K34" s="129">
        <f>'مارس 2022'!K34*107%</f>
        <v>0</v>
      </c>
      <c r="L34" s="67"/>
      <c r="M34" s="69"/>
      <c r="N34" s="67"/>
      <c r="O34" s="67"/>
      <c r="P34" s="70"/>
      <c r="Q34" s="70"/>
      <c r="R34" s="67"/>
      <c r="S34" s="71"/>
      <c r="T34" s="71"/>
      <c r="U34" s="71"/>
      <c r="V34" s="71"/>
      <c r="W34" s="67"/>
      <c r="X34" s="67"/>
      <c r="Y34" s="67"/>
      <c r="Z34" s="70"/>
      <c r="AA34" s="22">
        <f>'مارس 2022'!K34*8%</f>
        <v>0</v>
      </c>
      <c r="AB34" s="67"/>
      <c r="AC34" s="71"/>
      <c r="AD34" s="67"/>
      <c r="AE34" s="67"/>
      <c r="AF34" s="70"/>
      <c r="AG34" s="67"/>
      <c r="AH34" s="67"/>
      <c r="AI34" s="67"/>
      <c r="AJ34" s="67"/>
      <c r="AK34" s="67"/>
      <c r="AL34" s="72"/>
      <c r="AM34" s="72"/>
      <c r="AN34" s="72"/>
      <c r="AO34" s="72"/>
      <c r="AP34" s="72"/>
      <c r="AQ34" s="72"/>
      <c r="AR34" s="72"/>
      <c r="AS34" s="72"/>
      <c r="AT34" s="73"/>
      <c r="AU34" s="73"/>
      <c r="AV34" s="74"/>
      <c r="AW34" s="74"/>
      <c r="AX34" s="75"/>
      <c r="AY34" s="75"/>
      <c r="AZ34" s="75"/>
      <c r="BA34" s="75"/>
      <c r="BB34" s="75"/>
      <c r="BC34" s="75"/>
      <c r="BD34" s="75"/>
      <c r="BE34" s="75"/>
      <c r="BF34" s="75"/>
      <c r="BG34" s="76"/>
      <c r="BH34" s="76"/>
      <c r="BI34" s="75"/>
      <c r="BJ34" s="75"/>
      <c r="BK34" s="75"/>
      <c r="BL34" s="75"/>
      <c r="BM34" s="75"/>
      <c r="BN34" s="75"/>
      <c r="BO34" s="75"/>
      <c r="BP34" s="75"/>
      <c r="BQ34" s="75"/>
      <c r="BR34" s="75"/>
      <c r="BS34" s="75"/>
      <c r="BT34" s="77"/>
      <c r="BU34" s="78"/>
      <c r="BV34" s="79"/>
      <c r="BW34" s="67"/>
      <c r="BX34" s="67"/>
      <c r="BY34" s="80"/>
      <c r="BZ34" s="79"/>
      <c r="CA34" s="79"/>
      <c r="CB34" s="79">
        <f t="shared" si="25"/>
        <v>0</v>
      </c>
      <c r="CC34" s="79"/>
      <c r="CD34" s="79"/>
      <c r="CE34" s="79"/>
      <c r="CF34" s="79"/>
      <c r="CG34" s="34">
        <f t="shared" si="13"/>
        <v>0</v>
      </c>
      <c r="CH34" s="79"/>
      <c r="CI34" s="79"/>
      <c r="CJ34" s="78"/>
      <c r="CK34" s="133">
        <f t="shared" si="14"/>
        <v>0</v>
      </c>
      <c r="CL34" s="133">
        <f t="shared" si="15"/>
        <v>0</v>
      </c>
      <c r="CM34" s="81"/>
      <c r="CN34" s="81"/>
      <c r="CO34" s="81"/>
      <c r="CP34" s="82"/>
      <c r="CS34" s="59">
        <f t="shared" si="23"/>
        <v>0</v>
      </c>
      <c r="CT34" s="83"/>
      <c r="CU34" s="83"/>
      <c r="CV34" s="83"/>
      <c r="CW34" s="136">
        <f t="shared" si="18"/>
        <v>0</v>
      </c>
      <c r="CY34" s="85"/>
      <c r="DA34" s="182">
        <f t="shared" si="20"/>
        <v>0</v>
      </c>
    </row>
    <row r="35" spans="1:105" ht="23.25" x14ac:dyDescent="0.35">
      <c r="B35">
        <v>1178.4551999999999</v>
      </c>
      <c r="C35">
        <v>32</v>
      </c>
      <c r="D35" s="33" t="s">
        <v>108</v>
      </c>
      <c r="E35" s="28">
        <v>479.37</v>
      </c>
      <c r="F35" s="29"/>
      <c r="G35" s="27"/>
      <c r="H35" s="27"/>
      <c r="I35" s="27"/>
      <c r="J35" s="27"/>
      <c r="K35" s="129">
        <f>'مارس 2022'!K35*107%</f>
        <v>1349.2133584800001</v>
      </c>
      <c r="L35" s="27"/>
      <c r="M35" s="31"/>
      <c r="N35" s="27"/>
      <c r="O35" s="27">
        <v>1285.6500000000001</v>
      </c>
      <c r="P35" s="22">
        <f t="shared" si="4"/>
        <v>202.38200377200002</v>
      </c>
      <c r="Q35" s="22">
        <v>0</v>
      </c>
      <c r="R35" s="27"/>
      <c r="S35" s="30"/>
      <c r="T35" s="30"/>
      <c r="U35" s="30">
        <v>50.91</v>
      </c>
      <c r="V35" s="30">
        <v>56.88</v>
      </c>
      <c r="W35" s="27">
        <v>68.11</v>
      </c>
      <c r="X35" s="27">
        <v>30.87</v>
      </c>
      <c r="Y35" s="27">
        <v>55.067999999999998</v>
      </c>
      <c r="Z35" s="22">
        <f t="shared" si="5"/>
        <v>70.707311999999988</v>
      </c>
      <c r="AA35" s="22">
        <f>'مارس 2022'!K35*8%</f>
        <v>100.87576512</v>
      </c>
      <c r="AB35" s="27">
        <v>190</v>
      </c>
      <c r="AC35" s="30">
        <v>10</v>
      </c>
      <c r="AD35" s="27"/>
      <c r="AE35" s="27"/>
      <c r="AF35" s="22">
        <v>10</v>
      </c>
      <c r="AG35" s="27"/>
      <c r="AH35" s="27"/>
      <c r="AI35" s="27"/>
      <c r="AJ35" s="27"/>
      <c r="AK35" s="27">
        <f t="shared" si="21"/>
        <v>3480.6664393720002</v>
      </c>
      <c r="AL35" s="16"/>
      <c r="AM35" s="16"/>
      <c r="AN35" s="16"/>
      <c r="AO35" s="16"/>
      <c r="AP35" s="16"/>
      <c r="AQ35" s="16"/>
      <c r="AR35" s="16"/>
      <c r="AS35" s="16"/>
      <c r="AT35" s="15">
        <v>0</v>
      </c>
      <c r="AU35" s="15"/>
      <c r="AV35" s="20">
        <v>407</v>
      </c>
      <c r="AW35" s="20"/>
      <c r="AX35" s="21">
        <v>0</v>
      </c>
      <c r="AY35" s="21"/>
      <c r="AZ35" s="21">
        <v>47.76</v>
      </c>
      <c r="BA35" s="21">
        <v>0.5</v>
      </c>
      <c r="BB35" s="21">
        <v>3</v>
      </c>
      <c r="BC35" s="21"/>
      <c r="BD35" s="21">
        <v>0</v>
      </c>
      <c r="BE35" s="21"/>
      <c r="BF35" s="21"/>
      <c r="BG35" s="18">
        <f t="shared" ref="BG35:BH45" si="27">IF(AT35&lt;18,(P35/18)*(18-AT35),"0")</f>
        <v>202.38200377200002</v>
      </c>
      <c r="BH35" s="18">
        <f t="shared" si="27"/>
        <v>0</v>
      </c>
      <c r="BI35" s="21"/>
      <c r="BJ35" s="21"/>
      <c r="BK35" s="21"/>
      <c r="BL35" s="21"/>
      <c r="BM35" s="21"/>
      <c r="BN35" s="21"/>
      <c r="BO35" s="21"/>
      <c r="BP35" s="21"/>
      <c r="BQ35" s="19">
        <f>(AK35-(N35+O35+P35+Q35+AG35))*0.0005</f>
        <v>0.99631721780000015</v>
      </c>
      <c r="BR35" s="21">
        <v>3</v>
      </c>
      <c r="BS35" s="21"/>
      <c r="BT35" s="19">
        <f t="shared" si="7"/>
        <v>664.63832098979992</v>
      </c>
      <c r="BU35" s="35">
        <f t="shared" si="8"/>
        <v>2816.0281183822003</v>
      </c>
      <c r="BV35" s="39"/>
      <c r="BW35" s="38"/>
      <c r="BX35" s="38"/>
      <c r="BY35" s="37" t="str">
        <f t="shared" si="10"/>
        <v>0</v>
      </c>
      <c r="BZ35" s="39">
        <f t="shared" si="11"/>
        <v>0</v>
      </c>
      <c r="CA35" s="39"/>
      <c r="CB35" s="39">
        <f t="shared" si="25"/>
        <v>0</v>
      </c>
      <c r="CC35" s="39"/>
      <c r="CD35" s="39"/>
      <c r="CE35" s="34">
        <f t="shared" ref="CE35:CE45" si="28">BV35-BW35-BZ35-CC35-CD35</f>
        <v>0</v>
      </c>
      <c r="CF35" s="34"/>
      <c r="CG35" s="34">
        <f t="shared" si="13"/>
        <v>0</v>
      </c>
      <c r="CH35" s="34"/>
      <c r="CI35" s="34">
        <f t="shared" ref="CI35:CI43" si="29">BU35+CE35</f>
        <v>2816.0281183822003</v>
      </c>
      <c r="CJ35" s="43">
        <v>1260.947064</v>
      </c>
      <c r="CK35" s="133">
        <f t="shared" si="14"/>
        <v>0</v>
      </c>
      <c r="CL35" s="133">
        <f t="shared" si="15"/>
        <v>1260.947064</v>
      </c>
      <c r="CM35" s="44"/>
      <c r="CN35" s="44"/>
      <c r="CO35" s="40">
        <f t="shared" ref="CO35:CO45" si="30">(BU35+CE35+CJ35)-CM35</f>
        <v>4076.9751823822003</v>
      </c>
      <c r="CP35" s="1"/>
      <c r="CS35" s="59">
        <f t="shared" si="23"/>
        <v>3260.063503372</v>
      </c>
      <c r="CT35" s="59">
        <f t="shared" ref="CT35:CT45" si="31">E35+AV35+AY35+AZ35+BD35+BG35+BQ35+BR35+750</f>
        <v>1890.5083209898</v>
      </c>
      <c r="CU35" s="59">
        <f t="shared" si="16"/>
        <v>1369.5551823822</v>
      </c>
      <c r="CV35" s="59">
        <f t="shared" si="17"/>
        <v>1360</v>
      </c>
      <c r="CW35" s="136">
        <f t="shared" si="18"/>
        <v>2.75</v>
      </c>
      <c r="CY35" s="63">
        <f t="shared" si="19"/>
        <v>4074.2251823822003</v>
      </c>
      <c r="DA35" s="182">
        <f t="shared" si="20"/>
        <v>4741.6135033720002</v>
      </c>
    </row>
    <row r="36" spans="1:105" ht="23.25" x14ac:dyDescent="0.35">
      <c r="B36">
        <v>984.49630000000013</v>
      </c>
      <c r="C36">
        <v>33</v>
      </c>
      <c r="D36" s="33" t="s">
        <v>109</v>
      </c>
      <c r="E36" s="28">
        <v>427.51</v>
      </c>
      <c r="F36" s="29"/>
      <c r="G36" s="27"/>
      <c r="H36" s="27"/>
      <c r="I36" s="27"/>
      <c r="J36" s="27"/>
      <c r="K36" s="129">
        <f>'مارس 2022'!K36*107%</f>
        <v>1127.1498138700003</v>
      </c>
      <c r="L36" s="27"/>
      <c r="M36" s="31"/>
      <c r="N36" s="27">
        <v>4860.9399999999996</v>
      </c>
      <c r="O36" s="27"/>
      <c r="P36" s="22">
        <f t="shared" si="4"/>
        <v>169.07247208050003</v>
      </c>
      <c r="Q36" s="22">
        <v>0</v>
      </c>
      <c r="R36" s="27"/>
      <c r="S36" s="30"/>
      <c r="T36" s="30"/>
      <c r="U36" s="30">
        <v>42.63</v>
      </c>
      <c r="V36" s="30">
        <v>47.54</v>
      </c>
      <c r="W36" s="27">
        <v>65</v>
      </c>
      <c r="X36" s="27">
        <v>25.79</v>
      </c>
      <c r="Y36" s="27">
        <v>46.004500000000007</v>
      </c>
      <c r="Z36" s="22">
        <f t="shared" si="5"/>
        <v>59.069778000000007</v>
      </c>
      <c r="AA36" s="22">
        <f>'مارس 2022'!K36*8%</f>
        <v>84.27288328000003</v>
      </c>
      <c r="AB36" s="27">
        <v>190</v>
      </c>
      <c r="AC36" s="30">
        <v>6</v>
      </c>
      <c r="AD36" s="27"/>
      <c r="AE36" s="27"/>
      <c r="AF36" s="22">
        <v>10</v>
      </c>
      <c r="AG36" s="27">
        <v>486.09</v>
      </c>
      <c r="AH36" s="27"/>
      <c r="AI36" s="27"/>
      <c r="AJ36" s="27"/>
      <c r="AK36" s="27">
        <f t="shared" si="21"/>
        <v>7219.5594472305002</v>
      </c>
      <c r="AL36" s="16"/>
      <c r="AM36" s="16"/>
      <c r="AN36" s="16"/>
      <c r="AO36" s="16"/>
      <c r="AP36" s="16"/>
      <c r="AQ36" s="16"/>
      <c r="AR36" s="16"/>
      <c r="AS36" s="16"/>
      <c r="AT36" s="15">
        <v>30</v>
      </c>
      <c r="AU36" s="15"/>
      <c r="AV36" s="20">
        <v>308</v>
      </c>
      <c r="AW36" s="20"/>
      <c r="AX36" s="21">
        <v>0</v>
      </c>
      <c r="AY36" s="21"/>
      <c r="AZ36" s="21"/>
      <c r="BA36" s="21">
        <v>0.5</v>
      </c>
      <c r="BB36" s="21">
        <v>3</v>
      </c>
      <c r="BC36" s="21"/>
      <c r="BD36" s="21">
        <v>0</v>
      </c>
      <c r="BE36" s="21"/>
      <c r="BF36" s="21"/>
      <c r="BG36" s="18" t="str">
        <f t="shared" si="27"/>
        <v>0</v>
      </c>
      <c r="BH36" s="18">
        <f t="shared" si="27"/>
        <v>0</v>
      </c>
      <c r="BI36" s="21"/>
      <c r="BJ36" s="21"/>
      <c r="BK36" s="21"/>
      <c r="BL36" s="21"/>
      <c r="BM36" s="21"/>
      <c r="BN36" s="21"/>
      <c r="BO36" s="21"/>
      <c r="BP36" s="21"/>
      <c r="BQ36" s="19">
        <f t="shared" ref="BQ36:BQ45" si="32">(AK36-(N36+O36+P36+Q36+AG36))*0.0005</f>
        <v>0.85172848757500019</v>
      </c>
      <c r="BR36" s="21">
        <v>3</v>
      </c>
      <c r="BS36" s="21"/>
      <c r="BT36" s="19">
        <f t="shared" si="7"/>
        <v>315.35172848757497</v>
      </c>
      <c r="BU36" s="35">
        <f t="shared" si="8"/>
        <v>6904.207718742925</v>
      </c>
      <c r="BV36" s="39"/>
      <c r="BW36" s="38"/>
      <c r="BX36" s="38"/>
      <c r="BY36" s="37" t="str">
        <f t="shared" si="10"/>
        <v>0</v>
      </c>
      <c r="BZ36" s="39">
        <f t="shared" si="11"/>
        <v>0</v>
      </c>
      <c r="CA36" s="39"/>
      <c r="CB36" s="39">
        <f t="shared" si="25"/>
        <v>0</v>
      </c>
      <c r="CC36" s="39"/>
      <c r="CD36" s="39"/>
      <c r="CE36" s="34">
        <f t="shared" si="28"/>
        <v>0</v>
      </c>
      <c r="CF36" s="34"/>
      <c r="CG36" s="34">
        <f t="shared" si="13"/>
        <v>0</v>
      </c>
      <c r="CH36" s="34"/>
      <c r="CI36" s="34">
        <f t="shared" si="29"/>
        <v>6904.207718742925</v>
      </c>
      <c r="CJ36" s="43">
        <v>948.07</v>
      </c>
      <c r="CK36" s="133">
        <f t="shared" si="14"/>
        <v>0</v>
      </c>
      <c r="CL36" s="133">
        <f t="shared" si="15"/>
        <v>948.07</v>
      </c>
      <c r="CM36" s="44"/>
      <c r="CN36" s="44"/>
      <c r="CO36" s="40">
        <f t="shared" si="30"/>
        <v>7852.2777187429247</v>
      </c>
      <c r="CP36" s="1"/>
      <c r="CS36" s="59">
        <f t="shared" si="23"/>
        <v>2649.4294472305005</v>
      </c>
      <c r="CT36" s="59">
        <f t="shared" si="31"/>
        <v>1489.361728487575</v>
      </c>
      <c r="CU36" s="59">
        <f t="shared" si="16"/>
        <v>1160.0677187429255</v>
      </c>
      <c r="CV36" s="59">
        <f t="shared" si="17"/>
        <v>1160</v>
      </c>
      <c r="CW36" s="136">
        <f t="shared" si="18"/>
        <v>0</v>
      </c>
      <c r="CY36" s="63">
        <f t="shared" si="19"/>
        <v>7852.2777187429247</v>
      </c>
      <c r="DA36" s="182">
        <f t="shared" si="20"/>
        <v>8167.6294472304999</v>
      </c>
    </row>
    <row r="37" spans="1:105" ht="23.25" x14ac:dyDescent="0.35">
      <c r="B37">
        <v>976.64250000000004</v>
      </c>
      <c r="C37">
        <v>40</v>
      </c>
      <c r="D37" s="33" t="s">
        <v>114</v>
      </c>
      <c r="E37" s="28">
        <v>427.51</v>
      </c>
      <c r="F37" s="29"/>
      <c r="G37" s="27"/>
      <c r="H37" s="27"/>
      <c r="I37" s="27"/>
      <c r="J37" s="27"/>
      <c r="K37" s="129">
        <f>'مارس 2022'!K37*107%</f>
        <v>1118.1579982500002</v>
      </c>
      <c r="L37" s="27"/>
      <c r="M37" s="31"/>
      <c r="N37" s="27">
        <v>2149.5</v>
      </c>
      <c r="O37" s="27"/>
      <c r="P37" s="22">
        <f t="shared" si="4"/>
        <v>167.72369973750003</v>
      </c>
      <c r="Q37" s="22">
        <v>0</v>
      </c>
      <c r="R37" s="27"/>
      <c r="S37" s="30"/>
      <c r="T37" s="30"/>
      <c r="U37" s="30">
        <v>42.63</v>
      </c>
      <c r="V37" s="30">
        <v>47.54</v>
      </c>
      <c r="W37" s="27">
        <v>65</v>
      </c>
      <c r="X37" s="27">
        <v>25.59</v>
      </c>
      <c r="Y37" s="27">
        <v>45.637500000000003</v>
      </c>
      <c r="Z37" s="22">
        <f t="shared" si="5"/>
        <v>58.598550000000003</v>
      </c>
      <c r="AA37" s="22">
        <f>'مارس 2022'!K37*8%</f>
        <v>83.600598000000005</v>
      </c>
      <c r="AB37" s="27">
        <v>190</v>
      </c>
      <c r="AC37" s="30">
        <v>10</v>
      </c>
      <c r="AD37" s="27"/>
      <c r="AE37" s="27"/>
      <c r="AF37" s="22">
        <v>10</v>
      </c>
      <c r="AG37" s="27">
        <v>214.95</v>
      </c>
      <c r="AH37" s="27"/>
      <c r="AI37" s="27"/>
      <c r="AJ37" s="27"/>
      <c r="AK37" s="27">
        <f t="shared" si="21"/>
        <v>4228.9283459875005</v>
      </c>
      <c r="AL37" s="16"/>
      <c r="AM37" s="16"/>
      <c r="AN37" s="16"/>
      <c r="AO37" s="16"/>
      <c r="AP37" s="16"/>
      <c r="AQ37" s="16"/>
      <c r="AR37" s="16"/>
      <c r="AS37" s="16"/>
      <c r="AT37" s="15">
        <v>21</v>
      </c>
      <c r="AU37" s="15"/>
      <c r="AV37" s="20">
        <v>506</v>
      </c>
      <c r="AW37" s="20"/>
      <c r="AX37" s="21">
        <v>0</v>
      </c>
      <c r="AY37" s="21"/>
      <c r="AZ37" s="21"/>
      <c r="BA37" s="21">
        <v>0.5</v>
      </c>
      <c r="BB37" s="21">
        <v>3</v>
      </c>
      <c r="BC37" s="21"/>
      <c r="BD37" s="21">
        <v>0</v>
      </c>
      <c r="BE37" s="21"/>
      <c r="BF37" s="21"/>
      <c r="BG37" s="18" t="str">
        <f t="shared" si="27"/>
        <v>0</v>
      </c>
      <c r="BH37" s="18">
        <f t="shared" si="27"/>
        <v>0</v>
      </c>
      <c r="BI37" s="21"/>
      <c r="BJ37" s="21"/>
      <c r="BK37" s="21"/>
      <c r="BL37" s="21"/>
      <c r="BM37" s="21"/>
      <c r="BN37" s="21"/>
      <c r="BO37" s="21"/>
      <c r="BP37" s="21"/>
      <c r="BQ37" s="19">
        <f t="shared" si="32"/>
        <v>0.84837732312500047</v>
      </c>
      <c r="BR37" s="21">
        <v>3</v>
      </c>
      <c r="BS37" s="21"/>
      <c r="BT37" s="19">
        <f t="shared" si="7"/>
        <v>513.34837732312508</v>
      </c>
      <c r="BU37" s="35">
        <f t="shared" si="8"/>
        <v>3715.5799686643754</v>
      </c>
      <c r="BV37" s="39"/>
      <c r="BW37" s="38"/>
      <c r="BX37" s="38"/>
      <c r="BY37" s="37" t="str">
        <f t="shared" si="10"/>
        <v>0</v>
      </c>
      <c r="BZ37" s="39">
        <f t="shared" si="11"/>
        <v>0</v>
      </c>
      <c r="CA37" s="39"/>
      <c r="CB37" s="39">
        <f t="shared" si="25"/>
        <v>0</v>
      </c>
      <c r="CC37" s="39"/>
      <c r="CD37" s="39"/>
      <c r="CE37" s="34">
        <f t="shared" si="28"/>
        <v>0</v>
      </c>
      <c r="CF37" s="34"/>
      <c r="CG37" s="34">
        <f t="shared" si="13"/>
        <v>0</v>
      </c>
      <c r="CH37" s="34"/>
      <c r="CI37" s="34">
        <f t="shared" si="29"/>
        <v>3715.5799686643754</v>
      </c>
      <c r="CJ37" s="43">
        <v>1045.0074750000001</v>
      </c>
      <c r="CK37" s="133">
        <f t="shared" si="14"/>
        <v>0</v>
      </c>
      <c r="CL37" s="133">
        <f t="shared" si="15"/>
        <v>1045.0074750000001</v>
      </c>
      <c r="CM37" s="44"/>
      <c r="CN37" s="44"/>
      <c r="CO37" s="40">
        <f t="shared" si="30"/>
        <v>4760.5874436643753</v>
      </c>
      <c r="CP37" s="1"/>
      <c r="CS37" s="59">
        <f t="shared" si="23"/>
        <v>2734.3158209875</v>
      </c>
      <c r="CT37" s="59">
        <f t="shared" si="31"/>
        <v>1687.3583773231248</v>
      </c>
      <c r="CU37" s="59">
        <f t="shared" si="16"/>
        <v>1046.9574436643752</v>
      </c>
      <c r="CV37" s="59">
        <f t="shared" si="17"/>
        <v>1040</v>
      </c>
      <c r="CW37" s="136">
        <f t="shared" si="18"/>
        <v>0</v>
      </c>
      <c r="CY37" s="63">
        <f t="shared" si="19"/>
        <v>4760.5874436643753</v>
      </c>
      <c r="DA37" s="182">
        <f t="shared" si="20"/>
        <v>5273.9358209875008</v>
      </c>
    </row>
    <row r="38" spans="1:105" ht="23.25" x14ac:dyDescent="0.35">
      <c r="B38">
        <v>1513.5150000000001</v>
      </c>
      <c r="C38">
        <v>34</v>
      </c>
      <c r="D38" s="33" t="s">
        <v>110</v>
      </c>
      <c r="E38" s="28">
        <v>588.96</v>
      </c>
      <c r="F38" s="29"/>
      <c r="G38" s="27"/>
      <c r="H38" s="27"/>
      <c r="I38" s="27"/>
      <c r="J38" s="27"/>
      <c r="K38" s="129">
        <f>'مارس 2022'!K38*107%</f>
        <v>1732.8233235000002</v>
      </c>
      <c r="L38" s="27"/>
      <c r="M38" s="31"/>
      <c r="N38" s="27">
        <v>0</v>
      </c>
      <c r="O38" s="27"/>
      <c r="P38" s="22">
        <f t="shared" si="4"/>
        <v>259.92349852500001</v>
      </c>
      <c r="Q38" s="22">
        <v>0</v>
      </c>
      <c r="R38" s="27"/>
      <c r="S38" s="30"/>
      <c r="T38" s="30"/>
      <c r="U38" s="30">
        <v>65.73</v>
      </c>
      <c r="V38" s="30">
        <v>73.52</v>
      </c>
      <c r="W38" s="27">
        <v>94</v>
      </c>
      <c r="X38" s="27">
        <v>39.65</v>
      </c>
      <c r="Y38" s="27">
        <v>70.725000000000009</v>
      </c>
      <c r="Z38" s="22">
        <f t="shared" si="5"/>
        <v>90.810900000000004</v>
      </c>
      <c r="AA38" s="22">
        <f>'مارس 2022'!K38*8%</f>
        <v>129.55688400000003</v>
      </c>
      <c r="AB38" s="27">
        <v>190</v>
      </c>
      <c r="AC38" s="30">
        <v>10</v>
      </c>
      <c r="AD38" s="27"/>
      <c r="AE38" s="27"/>
      <c r="AF38" s="22">
        <v>10</v>
      </c>
      <c r="AG38" s="27">
        <v>0</v>
      </c>
      <c r="AH38" s="27"/>
      <c r="AI38" s="27"/>
      <c r="AJ38" s="27"/>
      <c r="AK38" s="27">
        <f t="shared" si="21"/>
        <v>2766.7396060250003</v>
      </c>
      <c r="AL38" s="16"/>
      <c r="AM38" s="16"/>
      <c r="AN38" s="16"/>
      <c r="AO38" s="16"/>
      <c r="AP38" s="16"/>
      <c r="AQ38" s="16"/>
      <c r="AR38" s="16"/>
      <c r="AS38" s="16"/>
      <c r="AT38" s="15">
        <v>9</v>
      </c>
      <c r="AU38" s="15"/>
      <c r="AV38" s="20">
        <v>286</v>
      </c>
      <c r="AW38" s="20"/>
      <c r="AX38" s="21">
        <v>0</v>
      </c>
      <c r="AY38" s="21"/>
      <c r="AZ38" s="21"/>
      <c r="BA38" s="21">
        <v>0.5</v>
      </c>
      <c r="BB38" s="21">
        <v>3</v>
      </c>
      <c r="BC38" s="21"/>
      <c r="BD38" s="21">
        <v>0</v>
      </c>
      <c r="BE38" s="21"/>
      <c r="BF38" s="21"/>
      <c r="BG38" s="18">
        <f t="shared" si="27"/>
        <v>129.96174926250001</v>
      </c>
      <c r="BH38" s="18">
        <f t="shared" si="27"/>
        <v>0</v>
      </c>
      <c r="BI38" s="21"/>
      <c r="BJ38" s="21"/>
      <c r="BK38" s="21"/>
      <c r="BL38" s="21"/>
      <c r="BM38" s="21"/>
      <c r="BN38" s="21"/>
      <c r="BO38" s="21"/>
      <c r="BP38" s="21"/>
      <c r="BQ38" s="19">
        <f t="shared" si="32"/>
        <v>1.2534080537500001</v>
      </c>
      <c r="BR38" s="21">
        <v>3</v>
      </c>
      <c r="BS38" s="21"/>
      <c r="BT38" s="19">
        <f t="shared" si="7"/>
        <v>423.71515731624999</v>
      </c>
      <c r="BU38" s="35">
        <f t="shared" si="8"/>
        <v>2343.0244487087502</v>
      </c>
      <c r="BV38" s="39"/>
      <c r="BW38" s="38"/>
      <c r="BX38" s="38"/>
      <c r="BY38" s="37" t="str">
        <f t="shared" si="10"/>
        <v>0</v>
      </c>
      <c r="BZ38" s="39">
        <f t="shared" si="11"/>
        <v>0</v>
      </c>
      <c r="CA38" s="39"/>
      <c r="CB38" s="39">
        <f t="shared" si="25"/>
        <v>0</v>
      </c>
      <c r="CC38" s="39"/>
      <c r="CD38" s="39"/>
      <c r="CE38" s="34">
        <f t="shared" si="28"/>
        <v>0</v>
      </c>
      <c r="CF38" s="34"/>
      <c r="CG38" s="34">
        <f t="shared" si="13"/>
        <v>0</v>
      </c>
      <c r="CH38" s="34"/>
      <c r="CI38" s="34">
        <f t="shared" si="29"/>
        <v>2343.0244487087502</v>
      </c>
      <c r="CJ38" s="43">
        <v>1619.4610500000001</v>
      </c>
      <c r="CK38" s="133">
        <f t="shared" si="14"/>
        <v>161.94610500000002</v>
      </c>
      <c r="CL38" s="133">
        <f t="shared" si="15"/>
        <v>1457.5149450000001</v>
      </c>
      <c r="CM38" s="44"/>
      <c r="CN38" s="44"/>
      <c r="CO38" s="40">
        <f t="shared" si="30"/>
        <v>3962.4854987087501</v>
      </c>
      <c r="CP38" s="1"/>
      <c r="CS38" s="59">
        <f t="shared" si="23"/>
        <v>4132.9506560250002</v>
      </c>
      <c r="CT38" s="59">
        <f t="shared" si="31"/>
        <v>1759.1751573162501</v>
      </c>
      <c r="CU38" s="59">
        <f t="shared" si="16"/>
        <v>2373.7754987087501</v>
      </c>
      <c r="CV38" s="59">
        <f t="shared" si="17"/>
        <v>2370</v>
      </c>
      <c r="CW38" s="136">
        <f t="shared" si="18"/>
        <v>-133.94610500000002</v>
      </c>
      <c r="CY38" s="63">
        <f t="shared" si="19"/>
        <v>4096.4316037087501</v>
      </c>
      <c r="DA38" s="182">
        <f t="shared" si="20"/>
        <v>4224.2545510250002</v>
      </c>
    </row>
    <row r="39" spans="1:105" ht="23.25" x14ac:dyDescent="0.35">
      <c r="B39">
        <v>1710.4592</v>
      </c>
      <c r="C39">
        <v>36</v>
      </c>
      <c r="D39" s="33" t="s">
        <v>111</v>
      </c>
      <c r="E39" s="28">
        <v>653.4</v>
      </c>
      <c r="F39" s="29"/>
      <c r="G39" s="27"/>
      <c r="H39" s="27"/>
      <c r="I39" s="27"/>
      <c r="J39" s="27"/>
      <c r="K39" s="129">
        <f>'مارس 2022'!K39*107%</f>
        <v>1958.3047380800001</v>
      </c>
      <c r="L39" s="27"/>
      <c r="M39" s="31"/>
      <c r="N39" s="27">
        <v>0</v>
      </c>
      <c r="O39" s="27"/>
      <c r="P39" s="22">
        <f t="shared" si="4"/>
        <v>293.745710712</v>
      </c>
      <c r="Q39" s="22">
        <v>0</v>
      </c>
      <c r="R39" s="27"/>
      <c r="S39" s="30"/>
      <c r="T39" s="30"/>
      <c r="U39" s="30">
        <v>79.33</v>
      </c>
      <c r="V39" s="30">
        <v>88.58</v>
      </c>
      <c r="W39" s="27">
        <v>105.81</v>
      </c>
      <c r="X39" s="27">
        <v>44.81</v>
      </c>
      <c r="Y39" s="27">
        <v>79.927999999999997</v>
      </c>
      <c r="Z39" s="22">
        <f t="shared" si="5"/>
        <v>102.62755199999999</v>
      </c>
      <c r="AA39" s="22">
        <f>'مارس 2022'!K39*8%</f>
        <v>146.41530752</v>
      </c>
      <c r="AB39" s="27">
        <v>190</v>
      </c>
      <c r="AC39" s="30">
        <v>10</v>
      </c>
      <c r="AD39" s="27"/>
      <c r="AE39" s="27"/>
      <c r="AF39" s="22">
        <v>10</v>
      </c>
      <c r="AG39" s="27">
        <v>0</v>
      </c>
      <c r="AH39" s="27"/>
      <c r="AI39" s="27"/>
      <c r="AJ39" s="27"/>
      <c r="AK39" s="27">
        <f t="shared" si="21"/>
        <v>3109.5513083119999</v>
      </c>
      <c r="AL39" s="16"/>
      <c r="AM39" s="16"/>
      <c r="AN39" s="16"/>
      <c r="AO39" s="16"/>
      <c r="AP39" s="16"/>
      <c r="AQ39" s="16"/>
      <c r="AR39" s="16"/>
      <c r="AS39" s="16"/>
      <c r="AT39" s="15">
        <v>10</v>
      </c>
      <c r="AU39" s="15"/>
      <c r="AV39" s="20">
        <v>385</v>
      </c>
      <c r="AW39" s="20"/>
      <c r="AX39" s="21">
        <v>0</v>
      </c>
      <c r="AY39" s="21"/>
      <c r="AZ39" s="21"/>
      <c r="BA39" s="21">
        <v>0.5</v>
      </c>
      <c r="BB39" s="21">
        <v>3</v>
      </c>
      <c r="BC39" s="21"/>
      <c r="BD39" s="21">
        <v>0</v>
      </c>
      <c r="BE39" s="21"/>
      <c r="BF39" s="21"/>
      <c r="BG39" s="18">
        <f t="shared" si="27"/>
        <v>130.55364920533333</v>
      </c>
      <c r="BH39" s="18">
        <f t="shared" si="27"/>
        <v>0</v>
      </c>
      <c r="BI39" s="21"/>
      <c r="BJ39" s="21"/>
      <c r="BK39" s="21"/>
      <c r="BL39" s="21"/>
      <c r="BM39" s="21"/>
      <c r="BN39" s="21"/>
      <c r="BO39" s="21"/>
      <c r="BP39" s="21"/>
      <c r="BQ39" s="19">
        <f t="shared" si="32"/>
        <v>1.4079027988000001</v>
      </c>
      <c r="BR39" s="21">
        <v>3</v>
      </c>
      <c r="BS39" s="21"/>
      <c r="BT39" s="19">
        <f t="shared" si="7"/>
        <v>523.46155200413341</v>
      </c>
      <c r="BU39" s="35">
        <f t="shared" si="8"/>
        <v>2586.0897563078665</v>
      </c>
      <c r="BV39" s="39"/>
      <c r="BW39" s="38"/>
      <c r="BX39" s="38"/>
      <c r="BY39" s="37" t="str">
        <f t="shared" si="10"/>
        <v>0</v>
      </c>
      <c r="BZ39" s="39">
        <f t="shared" si="11"/>
        <v>0</v>
      </c>
      <c r="CA39" s="39"/>
      <c r="CB39" s="39">
        <f t="shared" si="25"/>
        <v>0</v>
      </c>
      <c r="CC39" s="39"/>
      <c r="CD39" s="39"/>
      <c r="CE39" s="34">
        <f t="shared" si="28"/>
        <v>0</v>
      </c>
      <c r="CF39" s="34"/>
      <c r="CG39" s="34">
        <f t="shared" si="13"/>
        <v>0</v>
      </c>
      <c r="CH39" s="34"/>
      <c r="CI39" s="34">
        <f t="shared" si="29"/>
        <v>2586.0897563078665</v>
      </c>
      <c r="CJ39" s="43">
        <v>1830.1913440000001</v>
      </c>
      <c r="CK39" s="133">
        <f t="shared" si="14"/>
        <v>183.01913440000001</v>
      </c>
      <c r="CL39" s="133">
        <f t="shared" si="15"/>
        <v>1647.1722096000001</v>
      </c>
      <c r="CM39" s="44"/>
      <c r="CN39" s="44"/>
      <c r="CO39" s="40">
        <f t="shared" si="30"/>
        <v>4416.2811003078668</v>
      </c>
      <c r="CP39" s="1"/>
      <c r="CS39" s="59">
        <f t="shared" si="23"/>
        <v>4646.022652312</v>
      </c>
      <c r="CT39" s="59">
        <f t="shared" si="31"/>
        <v>1923.3615520041335</v>
      </c>
      <c r="CU39" s="59">
        <f t="shared" si="16"/>
        <v>2722.6611003078665</v>
      </c>
      <c r="CV39" s="59">
        <f t="shared" si="17"/>
        <v>2720</v>
      </c>
      <c r="CW39" s="136">
        <f t="shared" si="18"/>
        <v>-129.76913440000001</v>
      </c>
      <c r="CY39" s="63">
        <f t="shared" si="19"/>
        <v>4546.0502347078673</v>
      </c>
      <c r="DA39" s="182">
        <f t="shared" si="20"/>
        <v>4756.7235179119998</v>
      </c>
    </row>
    <row r="40" spans="1:105" s="11" customFormat="1" ht="23.25" x14ac:dyDescent="0.35">
      <c r="A40" s="11" t="s">
        <v>152</v>
      </c>
      <c r="B40" s="11">
        <v>1573.4564</v>
      </c>
      <c r="C40" s="11">
        <v>37</v>
      </c>
      <c r="D40" s="86" t="s">
        <v>112</v>
      </c>
      <c r="E40" s="87">
        <v>616.29999999999995</v>
      </c>
      <c r="F40" s="88" t="s">
        <v>152</v>
      </c>
      <c r="G40" s="89"/>
      <c r="H40" s="89"/>
      <c r="I40" s="89"/>
      <c r="J40" s="89"/>
      <c r="K40" s="129">
        <f>'مارس 2022'!K40*107%</f>
        <v>1801.4502323600004</v>
      </c>
      <c r="L40" s="89"/>
      <c r="M40" s="91"/>
      <c r="N40" s="89"/>
      <c r="O40" s="89"/>
      <c r="P40" s="92">
        <f t="shared" si="4"/>
        <v>270.21753485400006</v>
      </c>
      <c r="Q40" s="22">
        <v>0</v>
      </c>
      <c r="R40" s="89"/>
      <c r="S40" s="93"/>
      <c r="T40" s="93"/>
      <c r="U40" s="93">
        <v>80.67</v>
      </c>
      <c r="V40" s="93">
        <v>90.36</v>
      </c>
      <c r="W40" s="89">
        <v>97.36</v>
      </c>
      <c r="X40" s="89">
        <v>41.22</v>
      </c>
      <c r="Y40" s="89">
        <v>73.525999999999996</v>
      </c>
      <c r="Z40" s="92">
        <f t="shared" si="5"/>
        <v>94.407383999999993</v>
      </c>
      <c r="AA40" s="22">
        <f>'مارس 2022'!K40*8%</f>
        <v>134.68786784000002</v>
      </c>
      <c r="AB40" s="89">
        <v>200</v>
      </c>
      <c r="AC40" s="93">
        <v>10</v>
      </c>
      <c r="AD40" s="89"/>
      <c r="AE40" s="89"/>
      <c r="AF40" s="92">
        <v>10</v>
      </c>
      <c r="AG40" s="89"/>
      <c r="AH40" s="89"/>
      <c r="AI40" s="89"/>
      <c r="AJ40" s="89"/>
      <c r="AK40" s="89">
        <f t="shared" si="21"/>
        <v>2903.8990190540003</v>
      </c>
      <c r="AL40" s="94"/>
      <c r="AM40" s="94"/>
      <c r="AN40" s="94"/>
      <c r="AO40" s="94"/>
      <c r="AP40" s="94"/>
      <c r="AQ40" s="94"/>
      <c r="AR40" s="94"/>
      <c r="AS40" s="94"/>
      <c r="AT40" s="95">
        <v>14</v>
      </c>
      <c r="AU40" s="95"/>
      <c r="AV40" s="96">
        <v>352</v>
      </c>
      <c r="AW40" s="96"/>
      <c r="AX40" s="97">
        <v>0</v>
      </c>
      <c r="AY40" s="97"/>
      <c r="AZ40" s="97"/>
      <c r="BA40" s="21">
        <v>0.5</v>
      </c>
      <c r="BB40" s="21">
        <v>3</v>
      </c>
      <c r="BC40" s="97"/>
      <c r="BD40" s="97"/>
      <c r="BE40" s="97"/>
      <c r="BF40" s="97"/>
      <c r="BG40" s="98">
        <f t="shared" si="27"/>
        <v>60.048341078666681</v>
      </c>
      <c r="BH40" s="98">
        <f t="shared" si="27"/>
        <v>0</v>
      </c>
      <c r="BI40" s="97"/>
      <c r="BJ40" s="97"/>
      <c r="BK40" s="97"/>
      <c r="BL40" s="97"/>
      <c r="BM40" s="97"/>
      <c r="BN40" s="97"/>
      <c r="BO40" s="97"/>
      <c r="BP40" s="97"/>
      <c r="BQ40" s="19">
        <f t="shared" si="32"/>
        <v>1.3168407421000001</v>
      </c>
      <c r="BR40" s="97"/>
      <c r="BS40" s="97"/>
      <c r="BT40" s="99">
        <f t="shared" si="7"/>
        <v>416.86518182076668</v>
      </c>
      <c r="BU40" s="100">
        <f t="shared" si="8"/>
        <v>2487.0338372332335</v>
      </c>
      <c r="BV40" s="101"/>
      <c r="BW40" s="89"/>
      <c r="BX40" s="89"/>
      <c r="BY40" s="102" t="str">
        <f t="shared" si="10"/>
        <v>0</v>
      </c>
      <c r="BZ40" s="101">
        <f t="shared" si="11"/>
        <v>0</v>
      </c>
      <c r="CA40" s="101"/>
      <c r="CB40" s="101">
        <f t="shared" si="25"/>
        <v>0</v>
      </c>
      <c r="CC40" s="101"/>
      <c r="CD40" s="101"/>
      <c r="CE40" s="101">
        <f t="shared" si="28"/>
        <v>0</v>
      </c>
      <c r="CF40" s="101"/>
      <c r="CG40" s="34">
        <f t="shared" si="13"/>
        <v>0</v>
      </c>
      <c r="CH40" s="101"/>
      <c r="CI40" s="101">
        <f t="shared" si="29"/>
        <v>2487.0338372332335</v>
      </c>
      <c r="CJ40" s="100">
        <v>1683.5983480000002</v>
      </c>
      <c r="CK40" s="133">
        <f t="shared" si="14"/>
        <v>168.35983480000004</v>
      </c>
      <c r="CL40" s="133">
        <f t="shared" si="15"/>
        <v>1515.2385132000002</v>
      </c>
      <c r="CM40" s="103"/>
      <c r="CN40" s="103"/>
      <c r="CO40" s="103">
        <f t="shared" si="30"/>
        <v>4170.6321852332339</v>
      </c>
      <c r="CP40" s="104"/>
      <c r="CS40" s="59">
        <f t="shared" si="23"/>
        <v>4299.107367054</v>
      </c>
      <c r="CT40" s="105">
        <f t="shared" si="31"/>
        <v>1779.6651818207667</v>
      </c>
      <c r="CU40" s="105">
        <f t="shared" si="16"/>
        <v>2519.4421852332334</v>
      </c>
      <c r="CV40" s="105">
        <f t="shared" si="17"/>
        <v>2510</v>
      </c>
      <c r="CW40" s="136">
        <f t="shared" si="18"/>
        <v>-136.10983480000004</v>
      </c>
      <c r="CY40" s="107">
        <f t="shared" si="19"/>
        <v>4306.7420200332344</v>
      </c>
      <c r="DA40" s="182">
        <f t="shared" si="20"/>
        <v>4419.1375322540007</v>
      </c>
    </row>
    <row r="41" spans="1:105" s="11" customFormat="1" ht="23.25" x14ac:dyDescent="0.35">
      <c r="A41" s="11" t="s">
        <v>152</v>
      </c>
      <c r="B41" s="11">
        <v>1579.5233000000001</v>
      </c>
      <c r="C41" s="11">
        <v>38</v>
      </c>
      <c r="D41" s="86" t="s">
        <v>81</v>
      </c>
      <c r="E41" s="87">
        <v>632.79999999999995</v>
      </c>
      <c r="F41" s="88" t="s">
        <v>152</v>
      </c>
      <c r="G41" s="89"/>
      <c r="H41" s="89"/>
      <c r="I41" s="89"/>
      <c r="J41" s="89"/>
      <c r="K41" s="129">
        <f>'مارس 2022'!K41*107%</f>
        <v>1808.3962261700003</v>
      </c>
      <c r="L41" s="89"/>
      <c r="M41" s="91"/>
      <c r="N41" s="89"/>
      <c r="O41" s="89"/>
      <c r="P41" s="92">
        <f t="shared" si="4"/>
        <v>271.25943392550005</v>
      </c>
      <c r="Q41" s="22">
        <v>0</v>
      </c>
      <c r="R41" s="89"/>
      <c r="S41" s="93"/>
      <c r="T41" s="93"/>
      <c r="U41" s="93">
        <v>77.709999999999994</v>
      </c>
      <c r="V41" s="93">
        <v>86.7</v>
      </c>
      <c r="W41" s="89">
        <v>97.7</v>
      </c>
      <c r="X41" s="89">
        <v>41.38</v>
      </c>
      <c r="Y41" s="89">
        <v>73.8095</v>
      </c>
      <c r="Z41" s="92">
        <f t="shared" si="5"/>
        <v>94.771398000000005</v>
      </c>
      <c r="AA41" s="22">
        <f>'مارس 2022'!K41*8%</f>
        <v>135.20719448000003</v>
      </c>
      <c r="AB41" s="89">
        <v>200</v>
      </c>
      <c r="AC41" s="93">
        <v>10</v>
      </c>
      <c r="AD41" s="89"/>
      <c r="AE41" s="89"/>
      <c r="AF41" s="92">
        <v>10</v>
      </c>
      <c r="AG41" s="89"/>
      <c r="AH41" s="89"/>
      <c r="AI41" s="89"/>
      <c r="AJ41" s="89"/>
      <c r="AK41" s="89">
        <f t="shared" si="21"/>
        <v>2906.9337525755</v>
      </c>
      <c r="AL41" s="94"/>
      <c r="AM41" s="94"/>
      <c r="AN41" s="94"/>
      <c r="AO41" s="94"/>
      <c r="AP41" s="94"/>
      <c r="AQ41" s="94"/>
      <c r="AR41" s="94"/>
      <c r="AS41" s="94"/>
      <c r="AT41" s="95">
        <v>14</v>
      </c>
      <c r="AU41" s="95"/>
      <c r="AV41" s="96">
        <v>352</v>
      </c>
      <c r="AW41" s="96"/>
      <c r="AX41" s="97">
        <v>0</v>
      </c>
      <c r="AY41" s="97"/>
      <c r="AZ41" s="97"/>
      <c r="BA41" s="21">
        <v>0.5</v>
      </c>
      <c r="BB41" s="21">
        <v>3</v>
      </c>
      <c r="BC41" s="97"/>
      <c r="BD41" s="97"/>
      <c r="BE41" s="97"/>
      <c r="BF41" s="97"/>
      <c r="BG41" s="98">
        <f t="shared" si="27"/>
        <v>60.27987420566668</v>
      </c>
      <c r="BH41" s="98">
        <f t="shared" si="27"/>
        <v>0</v>
      </c>
      <c r="BI41" s="97"/>
      <c r="BJ41" s="97"/>
      <c r="BK41" s="97"/>
      <c r="BL41" s="97"/>
      <c r="BM41" s="97"/>
      <c r="BN41" s="97"/>
      <c r="BO41" s="97"/>
      <c r="BP41" s="97"/>
      <c r="BQ41" s="19">
        <f t="shared" si="32"/>
        <v>1.317837159325</v>
      </c>
      <c r="BR41" s="97"/>
      <c r="BS41" s="97"/>
      <c r="BT41" s="99">
        <f t="shared" si="7"/>
        <v>417.09771136499165</v>
      </c>
      <c r="BU41" s="100">
        <f t="shared" si="8"/>
        <v>2489.8360412105085</v>
      </c>
      <c r="BV41" s="101"/>
      <c r="BW41" s="89"/>
      <c r="BX41" s="89"/>
      <c r="BY41" s="102" t="str">
        <f t="shared" si="10"/>
        <v>0</v>
      </c>
      <c r="BZ41" s="101">
        <f t="shared" si="11"/>
        <v>0</v>
      </c>
      <c r="CA41" s="101"/>
      <c r="CB41" s="101">
        <f t="shared" si="25"/>
        <v>0</v>
      </c>
      <c r="CC41" s="101"/>
      <c r="CD41" s="101"/>
      <c r="CE41" s="101">
        <f t="shared" si="28"/>
        <v>0</v>
      </c>
      <c r="CF41" s="101"/>
      <c r="CG41" s="34">
        <f t="shared" si="13"/>
        <v>0</v>
      </c>
      <c r="CH41" s="101"/>
      <c r="CI41" s="101">
        <f t="shared" si="29"/>
        <v>2489.8360412105085</v>
      </c>
      <c r="CJ41" s="100">
        <v>1690.0899310000002</v>
      </c>
      <c r="CK41" s="133">
        <f t="shared" si="14"/>
        <v>169.00899310000003</v>
      </c>
      <c r="CL41" s="133">
        <f t="shared" si="15"/>
        <v>1521.0809379000002</v>
      </c>
      <c r="CM41" s="103"/>
      <c r="CN41" s="103"/>
      <c r="CO41" s="103">
        <f t="shared" si="30"/>
        <v>4179.9259722105089</v>
      </c>
      <c r="CP41" s="104"/>
      <c r="CS41" s="59">
        <f t="shared" si="23"/>
        <v>4314.9136835755007</v>
      </c>
      <c r="CT41" s="105">
        <f t="shared" si="31"/>
        <v>1796.3977113649917</v>
      </c>
      <c r="CU41" s="105">
        <f t="shared" si="16"/>
        <v>2518.5159722105091</v>
      </c>
      <c r="CV41" s="105">
        <f t="shared" si="17"/>
        <v>2510</v>
      </c>
      <c r="CW41" s="136">
        <f t="shared" si="18"/>
        <v>-136.75899310000003</v>
      </c>
      <c r="CY41" s="107">
        <f t="shared" si="19"/>
        <v>4316.6849653105091</v>
      </c>
      <c r="DA41" s="182">
        <f t="shared" si="20"/>
        <v>4428.0146904755002</v>
      </c>
    </row>
    <row r="42" spans="1:105" ht="23.25" x14ac:dyDescent="0.35">
      <c r="B42">
        <v>1615.91</v>
      </c>
      <c r="C42">
        <v>39</v>
      </c>
      <c r="D42" s="33" t="s">
        <v>171</v>
      </c>
      <c r="E42" s="28">
        <v>611.49</v>
      </c>
      <c r="F42" s="29"/>
      <c r="G42" s="27"/>
      <c r="H42" s="27"/>
      <c r="I42" s="27"/>
      <c r="J42" s="27"/>
      <c r="K42" s="129">
        <f>'مارس 2022'!K42*107%</f>
        <v>1850.0553590000004</v>
      </c>
      <c r="L42" s="27"/>
      <c r="M42" s="31"/>
      <c r="N42" s="27">
        <v>0</v>
      </c>
      <c r="O42" s="27"/>
      <c r="P42" s="22">
        <f t="shared" si="4"/>
        <v>277.50830385000006</v>
      </c>
      <c r="Q42" s="22">
        <v>0</v>
      </c>
      <c r="R42" s="27"/>
      <c r="S42" s="30"/>
      <c r="T42" s="30"/>
      <c r="U42" s="30">
        <v>70.12</v>
      </c>
      <c r="V42" s="30">
        <v>78.28</v>
      </c>
      <c r="W42" s="27">
        <v>100.31</v>
      </c>
      <c r="X42" s="27">
        <v>42.34</v>
      </c>
      <c r="Y42" s="27">
        <v>75.512500000000003</v>
      </c>
      <c r="Z42" s="22">
        <f t="shared" si="5"/>
        <v>96.954599999999999</v>
      </c>
      <c r="AA42" s="22">
        <f>'مارس 2022'!K42*8%</f>
        <v>138.32189600000001</v>
      </c>
      <c r="AB42" s="27">
        <v>190</v>
      </c>
      <c r="AC42" s="30">
        <v>10</v>
      </c>
      <c r="AD42" s="27"/>
      <c r="AE42" s="27"/>
      <c r="AF42" s="22">
        <v>10</v>
      </c>
      <c r="AG42" s="27">
        <v>0</v>
      </c>
      <c r="AH42" s="27"/>
      <c r="AI42" s="27"/>
      <c r="AJ42" s="27"/>
      <c r="AK42" s="27">
        <f t="shared" si="21"/>
        <v>2939.4026588500005</v>
      </c>
      <c r="AL42" s="16"/>
      <c r="AM42" s="16"/>
      <c r="AN42" s="16"/>
      <c r="AO42" s="16"/>
      <c r="AP42" s="16"/>
      <c r="AQ42" s="16"/>
      <c r="AR42" s="16"/>
      <c r="AS42" s="16"/>
      <c r="AT42" s="15">
        <v>10</v>
      </c>
      <c r="AU42" s="15"/>
      <c r="AV42" s="20">
        <v>352</v>
      </c>
      <c r="AW42" s="20"/>
      <c r="AX42" s="21">
        <v>0</v>
      </c>
      <c r="AY42" s="21"/>
      <c r="AZ42" s="21"/>
      <c r="BA42" s="21">
        <v>0.5</v>
      </c>
      <c r="BB42" s="21">
        <v>3</v>
      </c>
      <c r="BC42" s="21"/>
      <c r="BD42" s="21">
        <v>0</v>
      </c>
      <c r="BE42" s="21"/>
      <c r="BF42" s="21"/>
      <c r="BG42" s="18">
        <f t="shared" si="27"/>
        <v>123.33702393333336</v>
      </c>
      <c r="BH42" s="18">
        <f t="shared" si="27"/>
        <v>0</v>
      </c>
      <c r="BI42" s="21"/>
      <c r="BJ42" s="21"/>
      <c r="BK42" s="21"/>
      <c r="BL42" s="21"/>
      <c r="BM42" s="21"/>
      <c r="BN42" s="21"/>
      <c r="BO42" s="21"/>
      <c r="BP42" s="21"/>
      <c r="BQ42" s="19">
        <f t="shared" si="32"/>
        <v>1.3309471775000001</v>
      </c>
      <c r="BR42" s="21">
        <v>3</v>
      </c>
      <c r="BS42" s="21"/>
      <c r="BT42" s="19">
        <f t="shared" si="7"/>
        <v>483.16797111083332</v>
      </c>
      <c r="BU42" s="35">
        <f t="shared" si="8"/>
        <v>2456.2346877391674</v>
      </c>
      <c r="BV42" s="39"/>
      <c r="BW42" s="38"/>
      <c r="BX42" s="38"/>
      <c r="BY42" s="37" t="str">
        <f t="shared" si="10"/>
        <v>0</v>
      </c>
      <c r="BZ42" s="39">
        <f t="shared" si="11"/>
        <v>0</v>
      </c>
      <c r="CA42" s="39"/>
      <c r="CB42" s="39">
        <f t="shared" si="25"/>
        <v>0</v>
      </c>
      <c r="CC42" s="39"/>
      <c r="CD42" s="39"/>
      <c r="CE42" s="34">
        <f t="shared" si="28"/>
        <v>0</v>
      </c>
      <c r="CF42" s="34"/>
      <c r="CG42" s="34">
        <f t="shared" si="13"/>
        <v>0</v>
      </c>
      <c r="CH42" s="34"/>
      <c r="CI42" s="34">
        <f t="shared" si="29"/>
        <v>2456.2346877391674</v>
      </c>
      <c r="CJ42" s="43">
        <v>1729.0237000000002</v>
      </c>
      <c r="CK42" s="133">
        <f t="shared" si="14"/>
        <v>172.90237000000002</v>
      </c>
      <c r="CL42" s="133">
        <f t="shared" si="15"/>
        <v>1556.1213300000002</v>
      </c>
      <c r="CM42" s="44"/>
      <c r="CN42" s="44"/>
      <c r="CO42" s="40">
        <f t="shared" si="30"/>
        <v>4185.258387739168</v>
      </c>
      <c r="CP42" s="1"/>
      <c r="CS42" s="59">
        <f t="shared" si="23"/>
        <v>4399.7163588500007</v>
      </c>
      <c r="CT42" s="59">
        <f t="shared" si="31"/>
        <v>1841.1579711108334</v>
      </c>
      <c r="CU42" s="59">
        <f t="shared" si="16"/>
        <v>2558.5583877391673</v>
      </c>
      <c r="CV42" s="59">
        <f t="shared" si="17"/>
        <v>2550</v>
      </c>
      <c r="CW42" s="136">
        <f t="shared" si="18"/>
        <v>-136.65237000000002</v>
      </c>
      <c r="CY42" s="63">
        <f t="shared" si="19"/>
        <v>4321.9107577391678</v>
      </c>
      <c r="DA42" s="182">
        <f t="shared" si="20"/>
        <v>4495.5239888500009</v>
      </c>
    </row>
    <row r="43" spans="1:105" ht="23.25" x14ac:dyDescent="0.35">
      <c r="B43">
        <v>976.64250000000004</v>
      </c>
      <c r="C43">
        <v>40</v>
      </c>
      <c r="D43" s="33"/>
      <c r="E43" s="28"/>
      <c r="F43" s="29"/>
      <c r="G43" s="27"/>
      <c r="H43" s="27"/>
      <c r="I43" s="27"/>
      <c r="J43" s="27"/>
      <c r="K43" s="129">
        <f>'مارس 2022'!K43*107%</f>
        <v>0</v>
      </c>
      <c r="L43" s="27"/>
      <c r="M43" s="31"/>
      <c r="N43" s="27"/>
      <c r="O43" s="27"/>
      <c r="P43" s="22">
        <f t="shared" si="4"/>
        <v>0</v>
      </c>
      <c r="Q43" s="22"/>
      <c r="R43" s="27"/>
      <c r="S43" s="30"/>
      <c r="T43" s="30"/>
      <c r="U43" s="30"/>
      <c r="V43" s="30"/>
      <c r="W43" s="27"/>
      <c r="X43" s="27"/>
      <c r="Y43" s="27"/>
      <c r="Z43" s="22"/>
      <c r="AA43" s="22">
        <f>'مارس 2022'!K43*8%</f>
        <v>0</v>
      </c>
      <c r="AB43" s="27"/>
      <c r="AC43" s="30"/>
      <c r="AD43" s="27"/>
      <c r="AE43" s="27"/>
      <c r="AF43" s="22"/>
      <c r="AG43" s="27"/>
      <c r="AH43" s="27"/>
      <c r="AI43" s="27"/>
      <c r="AJ43" s="27"/>
      <c r="AK43" s="27">
        <f t="shared" si="21"/>
        <v>0</v>
      </c>
      <c r="AL43" s="16"/>
      <c r="AM43" s="16"/>
      <c r="AN43" s="16"/>
      <c r="AO43" s="16"/>
      <c r="AP43" s="16"/>
      <c r="AQ43" s="16"/>
      <c r="AR43" s="16"/>
      <c r="AS43" s="16"/>
      <c r="AT43" s="15"/>
      <c r="AU43" s="15"/>
      <c r="AV43" s="20">
        <v>0</v>
      </c>
      <c r="AW43" s="20"/>
      <c r="AX43" s="21"/>
      <c r="AY43" s="21"/>
      <c r="AZ43" s="21"/>
      <c r="BA43" s="21"/>
      <c r="BB43" s="21"/>
      <c r="BC43" s="21"/>
      <c r="BD43" s="21">
        <v>0</v>
      </c>
      <c r="BE43" s="21"/>
      <c r="BF43" s="21"/>
      <c r="BG43" s="18">
        <f t="shared" si="27"/>
        <v>0</v>
      </c>
      <c r="BH43" s="18">
        <f t="shared" si="27"/>
        <v>0</v>
      </c>
      <c r="BI43" s="21"/>
      <c r="BJ43" s="21"/>
      <c r="BK43" s="21"/>
      <c r="BL43" s="21"/>
      <c r="BM43" s="21"/>
      <c r="BN43" s="21"/>
      <c r="BO43" s="21"/>
      <c r="BP43" s="21"/>
      <c r="BQ43" s="19">
        <f t="shared" si="32"/>
        <v>0</v>
      </c>
      <c r="BR43" s="21"/>
      <c r="BS43" s="21"/>
      <c r="BT43" s="19">
        <f t="shared" si="7"/>
        <v>0</v>
      </c>
      <c r="BU43" s="35">
        <f t="shared" si="8"/>
        <v>0</v>
      </c>
      <c r="BV43" s="39"/>
      <c r="BW43" s="38"/>
      <c r="BX43" s="38"/>
      <c r="BY43" s="37" t="str">
        <f t="shared" si="10"/>
        <v>0</v>
      </c>
      <c r="BZ43" s="39">
        <f t="shared" si="11"/>
        <v>0</v>
      </c>
      <c r="CA43" s="39"/>
      <c r="CB43" s="39">
        <f t="shared" si="25"/>
        <v>0</v>
      </c>
      <c r="CC43" s="39"/>
      <c r="CD43" s="39"/>
      <c r="CE43" s="34">
        <f t="shared" si="28"/>
        <v>0</v>
      </c>
      <c r="CF43" s="34"/>
      <c r="CG43" s="34">
        <f t="shared" si="13"/>
        <v>0</v>
      </c>
      <c r="CH43" s="34"/>
      <c r="CI43" s="34">
        <f t="shared" si="29"/>
        <v>0</v>
      </c>
      <c r="CJ43" s="43"/>
      <c r="CK43" s="133">
        <f t="shared" si="14"/>
        <v>0</v>
      </c>
      <c r="CL43" s="133">
        <f t="shared" si="15"/>
        <v>0</v>
      </c>
      <c r="CM43" s="44"/>
      <c r="CN43" s="44"/>
      <c r="CO43" s="40">
        <f t="shared" si="30"/>
        <v>0</v>
      </c>
      <c r="CP43" s="1"/>
      <c r="CS43" s="59">
        <f t="shared" si="23"/>
        <v>0</v>
      </c>
      <c r="CT43" s="59">
        <f t="shared" si="31"/>
        <v>750</v>
      </c>
      <c r="CU43" s="59">
        <f t="shared" si="16"/>
        <v>-750</v>
      </c>
      <c r="CV43" s="59">
        <f t="shared" si="17"/>
        <v>-750</v>
      </c>
      <c r="CW43" s="136">
        <f t="shared" si="18"/>
        <v>0</v>
      </c>
      <c r="CY43" s="63">
        <f t="shared" si="19"/>
        <v>0</v>
      </c>
      <c r="DA43" s="182">
        <f t="shared" si="20"/>
        <v>0</v>
      </c>
    </row>
    <row r="44" spans="1:105" ht="23.25" x14ac:dyDescent="0.35">
      <c r="C44">
        <v>41</v>
      </c>
      <c r="D44" s="33"/>
      <c r="E44" s="28"/>
      <c r="F44" s="29"/>
      <c r="G44" s="27"/>
      <c r="H44" s="27"/>
      <c r="I44" s="27"/>
      <c r="J44" s="27"/>
      <c r="K44" s="129">
        <f>'مارس 2022'!K44*107%</f>
        <v>0</v>
      </c>
      <c r="L44" s="27"/>
      <c r="M44" s="31"/>
      <c r="N44" s="27"/>
      <c r="O44" s="27"/>
      <c r="P44" s="22"/>
      <c r="Q44" s="22"/>
      <c r="R44" s="27"/>
      <c r="S44" s="30"/>
      <c r="T44" s="30"/>
      <c r="U44" s="30"/>
      <c r="V44" s="30"/>
      <c r="W44" s="27"/>
      <c r="X44" s="27"/>
      <c r="Y44" s="27"/>
      <c r="Z44" s="22">
        <f>B44*6%</f>
        <v>0</v>
      </c>
      <c r="AA44" s="22">
        <f>'مارس 2022'!K44*8%</f>
        <v>0</v>
      </c>
      <c r="AB44" s="27"/>
      <c r="AC44" s="30"/>
      <c r="AD44" s="27"/>
      <c r="AE44" s="27"/>
      <c r="AF44" s="27"/>
      <c r="AG44" s="27"/>
      <c r="AH44" s="27"/>
      <c r="AI44" s="27"/>
      <c r="AJ44" s="27"/>
      <c r="AK44" s="27"/>
      <c r="AL44" s="16"/>
      <c r="AM44" s="16"/>
      <c r="AN44" s="16"/>
      <c r="AO44" s="16"/>
      <c r="AP44" s="16"/>
      <c r="AQ44" s="16"/>
      <c r="AR44" s="16"/>
      <c r="AS44" s="16"/>
      <c r="AT44" s="15"/>
      <c r="AU44" s="15"/>
      <c r="AV44" s="20"/>
      <c r="AW44" s="20"/>
      <c r="AX44" s="21"/>
      <c r="AY44" s="21"/>
      <c r="AZ44" s="21"/>
      <c r="BA44" s="21"/>
      <c r="BB44" s="21"/>
      <c r="BC44" s="21"/>
      <c r="BD44" s="21">
        <v>0</v>
      </c>
      <c r="BE44" s="21"/>
      <c r="BF44" s="21"/>
      <c r="BG44" s="18">
        <f t="shared" si="27"/>
        <v>0</v>
      </c>
      <c r="BH44" s="18">
        <f t="shared" si="27"/>
        <v>0</v>
      </c>
      <c r="BI44" s="21"/>
      <c r="BJ44" s="21"/>
      <c r="BK44" s="21"/>
      <c r="BL44" s="21"/>
      <c r="BM44" s="21"/>
      <c r="BN44" s="21"/>
      <c r="BO44" s="21"/>
      <c r="BP44" s="21"/>
      <c r="BQ44" s="19">
        <f t="shared" si="32"/>
        <v>0</v>
      </c>
      <c r="BR44" s="21"/>
      <c r="BS44" s="21"/>
      <c r="BT44" s="19">
        <f t="shared" si="7"/>
        <v>0</v>
      </c>
      <c r="BU44" s="35"/>
      <c r="BV44" s="39"/>
      <c r="BW44" s="38"/>
      <c r="BX44" s="38"/>
      <c r="BY44" s="37"/>
      <c r="BZ44" s="39"/>
      <c r="CA44" s="39"/>
      <c r="CB44" s="39">
        <f t="shared" si="25"/>
        <v>0</v>
      </c>
      <c r="CC44" s="39"/>
      <c r="CD44" s="39"/>
      <c r="CE44" s="34">
        <f t="shared" si="28"/>
        <v>0</v>
      </c>
      <c r="CF44" s="34"/>
      <c r="CG44" s="34">
        <f t="shared" si="13"/>
        <v>0</v>
      </c>
      <c r="CH44" s="34"/>
      <c r="CI44" s="34"/>
      <c r="CJ44" s="43">
        <v>0</v>
      </c>
      <c r="CK44" s="133">
        <f t="shared" si="14"/>
        <v>0</v>
      </c>
      <c r="CL44" s="133">
        <f t="shared" si="15"/>
        <v>0</v>
      </c>
      <c r="CM44" s="44"/>
      <c r="CN44" s="44"/>
      <c r="CO44" s="40">
        <f t="shared" si="30"/>
        <v>0</v>
      </c>
      <c r="CP44" s="1"/>
      <c r="CS44" s="59">
        <f t="shared" si="23"/>
        <v>0</v>
      </c>
      <c r="CT44" s="59">
        <f t="shared" si="31"/>
        <v>750</v>
      </c>
      <c r="CU44" s="59">
        <f t="shared" si="16"/>
        <v>-750</v>
      </c>
      <c r="CV44" s="59">
        <f t="shared" si="17"/>
        <v>-750</v>
      </c>
      <c r="CW44" s="136">
        <f t="shared" si="18"/>
        <v>0</v>
      </c>
      <c r="CY44" s="63">
        <f t="shared" si="19"/>
        <v>0</v>
      </c>
      <c r="DA44" s="182">
        <f t="shared" si="20"/>
        <v>0</v>
      </c>
    </row>
    <row r="45" spans="1:105" ht="23.25" x14ac:dyDescent="0.35">
      <c r="C45">
        <v>42</v>
      </c>
      <c r="D45" s="33"/>
      <c r="E45" s="28"/>
      <c r="F45" s="29"/>
      <c r="G45" s="27"/>
      <c r="H45" s="27"/>
      <c r="I45" s="27"/>
      <c r="J45" s="27"/>
      <c r="K45" s="129">
        <f>'مارس 2022'!K45*107%</f>
        <v>0</v>
      </c>
      <c r="L45" s="27"/>
      <c r="M45" s="31"/>
      <c r="N45" s="27"/>
      <c r="O45" s="27"/>
      <c r="P45" s="22"/>
      <c r="Q45" s="22"/>
      <c r="R45" s="27"/>
      <c r="S45" s="30"/>
      <c r="T45" s="30"/>
      <c r="U45" s="30"/>
      <c r="V45" s="30"/>
      <c r="W45" s="27"/>
      <c r="X45" s="27"/>
      <c r="Y45" s="27"/>
      <c r="Z45" s="22">
        <f t="shared" si="5"/>
        <v>0</v>
      </c>
      <c r="AA45" s="22">
        <f>'مارس 2022'!K45*8%</f>
        <v>0</v>
      </c>
      <c r="AB45" s="27"/>
      <c r="AC45" s="30"/>
      <c r="AD45" s="27"/>
      <c r="AE45" s="27"/>
      <c r="AF45" s="27"/>
      <c r="AG45" s="27"/>
      <c r="AH45" s="27"/>
      <c r="AI45" s="27"/>
      <c r="AJ45" s="27"/>
      <c r="AK45" s="27"/>
      <c r="AL45" s="16"/>
      <c r="AM45" s="16"/>
      <c r="AN45" s="16"/>
      <c r="AO45" s="16"/>
      <c r="AP45" s="16"/>
      <c r="AQ45" s="16"/>
      <c r="AR45" s="16"/>
      <c r="AS45" s="16"/>
      <c r="AT45" s="15"/>
      <c r="AU45" s="15"/>
      <c r="AV45" s="20"/>
      <c r="AW45" s="20"/>
      <c r="AX45" s="21"/>
      <c r="AY45" s="21"/>
      <c r="AZ45" s="21"/>
      <c r="BA45" s="21"/>
      <c r="BB45" s="21"/>
      <c r="BC45" s="21"/>
      <c r="BD45" s="21">
        <v>0</v>
      </c>
      <c r="BE45" s="21"/>
      <c r="BF45" s="21"/>
      <c r="BG45" s="18">
        <f t="shared" si="27"/>
        <v>0</v>
      </c>
      <c r="BH45" s="18">
        <f t="shared" si="27"/>
        <v>0</v>
      </c>
      <c r="BI45" s="21"/>
      <c r="BJ45" s="21"/>
      <c r="BK45" s="21"/>
      <c r="BL45" s="21"/>
      <c r="BM45" s="21"/>
      <c r="BN45" s="21"/>
      <c r="BO45" s="21"/>
      <c r="BP45" s="21"/>
      <c r="BQ45" s="19">
        <f t="shared" si="32"/>
        <v>0</v>
      </c>
      <c r="BR45" s="21"/>
      <c r="BS45" s="21"/>
      <c r="BT45" s="19">
        <f t="shared" si="7"/>
        <v>0</v>
      </c>
      <c r="BU45" s="35"/>
      <c r="BV45" s="39"/>
      <c r="BW45" s="38"/>
      <c r="BX45" s="38"/>
      <c r="BY45" s="37"/>
      <c r="BZ45" s="39"/>
      <c r="CA45" s="39"/>
      <c r="CB45" s="39">
        <f t="shared" si="25"/>
        <v>0</v>
      </c>
      <c r="CC45" s="39"/>
      <c r="CD45" s="39"/>
      <c r="CE45" s="34">
        <f t="shared" si="28"/>
        <v>0</v>
      </c>
      <c r="CF45" s="34"/>
      <c r="CG45" s="34">
        <f t="shared" si="13"/>
        <v>0</v>
      </c>
      <c r="CH45" s="34"/>
      <c r="CI45" s="34"/>
      <c r="CJ45" s="43"/>
      <c r="CK45" s="133">
        <f t="shared" si="14"/>
        <v>0</v>
      </c>
      <c r="CL45" s="133">
        <f t="shared" si="15"/>
        <v>0</v>
      </c>
      <c r="CM45" s="44"/>
      <c r="CN45" s="44"/>
      <c r="CO45" s="40">
        <f t="shared" si="30"/>
        <v>0</v>
      </c>
      <c r="CP45" s="1"/>
      <c r="CS45" s="59">
        <f t="shared" si="23"/>
        <v>0</v>
      </c>
      <c r="CT45" s="59">
        <f t="shared" si="31"/>
        <v>750</v>
      </c>
      <c r="CU45" s="59">
        <f t="shared" si="16"/>
        <v>-750</v>
      </c>
      <c r="CV45" s="59">
        <f t="shared" si="17"/>
        <v>-750</v>
      </c>
      <c r="CW45" s="136">
        <f t="shared" si="18"/>
        <v>0</v>
      </c>
      <c r="CY45" s="63">
        <f t="shared" si="19"/>
        <v>0</v>
      </c>
      <c r="DA45" s="182">
        <f t="shared" si="20"/>
        <v>0</v>
      </c>
    </row>
  </sheetData>
  <mergeCells count="5">
    <mergeCell ref="E2:AK3"/>
    <mergeCell ref="AL2:AU3"/>
    <mergeCell ref="AV2:BT3"/>
    <mergeCell ref="BV2:CD3"/>
    <mergeCell ref="CS4:CW4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A45"/>
  <sheetViews>
    <sheetView rightToLeft="1" tabSelected="1" topLeftCell="D5" workbookViewId="0">
      <pane xSplit="1" ySplit="1" topLeftCell="AT34" activePane="bottomRight" state="frozen"/>
      <selection activeCell="D5" sqref="D5"/>
      <selection pane="topRight" activeCell="E5" sqref="E5"/>
      <selection pane="bottomLeft" activeCell="D6" sqref="D6"/>
      <selection pane="bottomRight" activeCell="AT43" sqref="AT43"/>
    </sheetView>
  </sheetViews>
  <sheetFormatPr defaultRowHeight="14.25" x14ac:dyDescent="0.2"/>
  <cols>
    <col min="4" max="4" width="23.875" bestFit="1" customWidth="1"/>
    <col min="5" max="5" width="10" style="8" bestFit="1" customWidth="1"/>
    <col min="6" max="6" width="10.375" customWidth="1"/>
    <col min="11" max="11" width="11" style="6" customWidth="1"/>
    <col min="14" max="14" width="11.375" customWidth="1"/>
    <col min="16" max="16" width="8.375" style="7" customWidth="1"/>
    <col min="17" max="17" width="9.375" style="7" customWidth="1"/>
    <col min="18" max="18" width="7.25" customWidth="1"/>
    <col min="19" max="28" width="8.625" customWidth="1"/>
    <col min="29" max="29" width="6.125" bestFit="1" customWidth="1"/>
    <col min="30" max="30" width="6.875" customWidth="1"/>
    <col min="32" max="32" width="6.75" customWidth="1"/>
    <col min="33" max="33" width="9" customWidth="1"/>
    <col min="34" max="34" width="7.5" customWidth="1"/>
    <col min="35" max="35" width="7.25" customWidth="1"/>
    <col min="36" max="36" width="7" customWidth="1"/>
    <col min="37" max="38" width="10.625" style="7" customWidth="1"/>
    <col min="39" max="43" width="10.625" style="7" hidden="1" customWidth="1"/>
    <col min="44" max="47" width="10.625" style="7" customWidth="1"/>
    <col min="48" max="48" width="9.5" customWidth="1"/>
    <col min="49" max="49" width="9.75" customWidth="1"/>
    <col min="50" max="50" width="7.625" customWidth="1"/>
    <col min="51" max="51" width="6.875" customWidth="1"/>
    <col min="52" max="52" width="9" customWidth="1"/>
    <col min="53" max="53" width="6.5" customWidth="1"/>
    <col min="54" max="54" width="6" customWidth="1"/>
    <col min="55" max="55" width="6.875" customWidth="1"/>
    <col min="56" max="56" width="7.625" customWidth="1"/>
    <col min="57" max="57" width="6.875" customWidth="1"/>
    <col min="58" max="58" width="9" customWidth="1"/>
    <col min="61" max="62" width="7.25" hidden="1" customWidth="1"/>
    <col min="63" max="63" width="6.75" hidden="1" customWidth="1"/>
    <col min="64" max="64" width="6.875" hidden="1" customWidth="1"/>
    <col min="65" max="66" width="0" hidden="1" customWidth="1"/>
    <col min="67" max="67" width="7.375" hidden="1" customWidth="1"/>
    <col min="68" max="68" width="7.125" hidden="1" customWidth="1"/>
    <col min="72" max="72" width="10.625" style="10" customWidth="1"/>
    <col min="73" max="73" width="11.5" style="8" customWidth="1"/>
    <col min="74" max="74" width="11.125" bestFit="1" customWidth="1"/>
    <col min="75" max="75" width="11.125" customWidth="1"/>
    <col min="76" max="77" width="8.25" customWidth="1"/>
    <col min="78" max="78" width="11.125" style="14" bestFit="1" customWidth="1"/>
    <col min="79" max="80" width="11.125" style="14" customWidth="1"/>
    <col min="81" max="81" width="13.25" style="14" customWidth="1"/>
    <col min="82" max="85" width="11.125" style="14" customWidth="1"/>
    <col min="86" max="86" width="21.125" style="14" customWidth="1"/>
    <col min="87" max="87" width="12" style="11" customWidth="1"/>
    <col min="88" max="92" width="11" style="12" customWidth="1"/>
    <col min="93" max="93" width="15.25" style="13" customWidth="1"/>
    <col min="94" max="94" width="32.75" customWidth="1"/>
    <col min="97" max="97" width="12.875" customWidth="1"/>
    <col min="98" max="98" width="12.25" customWidth="1"/>
    <col min="99" max="100" width="12.125" bestFit="1" customWidth="1"/>
    <col min="101" max="101" width="12.375" style="60" customWidth="1"/>
    <col min="103" max="103" width="12.875" customWidth="1"/>
    <col min="105" max="105" width="18.375" customWidth="1"/>
  </cols>
  <sheetData>
    <row r="1" spans="2:105" x14ac:dyDescent="0.2">
      <c r="D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</row>
    <row r="2" spans="2:105" ht="14.25" customHeight="1" x14ac:dyDescent="0.2">
      <c r="D2" s="41"/>
      <c r="E2" s="204" t="s">
        <v>126</v>
      </c>
      <c r="F2" s="204"/>
      <c r="G2" s="204"/>
      <c r="H2" s="204"/>
      <c r="I2" s="204"/>
      <c r="J2" s="204"/>
      <c r="K2" s="204"/>
      <c r="L2" s="204"/>
      <c r="M2" s="204"/>
      <c r="N2" s="204"/>
      <c r="O2" s="204"/>
      <c r="P2" s="204"/>
      <c r="Q2" s="204"/>
      <c r="R2" s="204"/>
      <c r="S2" s="204"/>
      <c r="T2" s="204"/>
      <c r="U2" s="204"/>
      <c r="V2" s="204"/>
      <c r="W2" s="204"/>
      <c r="X2" s="204"/>
      <c r="Y2" s="204"/>
      <c r="Z2" s="204"/>
      <c r="AA2" s="204"/>
      <c r="AB2" s="204"/>
      <c r="AC2" s="204"/>
      <c r="AD2" s="204"/>
      <c r="AE2" s="204"/>
      <c r="AF2" s="204"/>
      <c r="AG2" s="204"/>
      <c r="AH2" s="204"/>
      <c r="AI2" s="204"/>
      <c r="AJ2" s="204"/>
      <c r="AK2" s="204"/>
      <c r="AL2" s="202" t="s">
        <v>117</v>
      </c>
      <c r="AM2" s="202"/>
      <c r="AN2" s="202"/>
      <c r="AO2" s="202"/>
      <c r="AP2" s="202"/>
      <c r="AQ2" s="202"/>
      <c r="AR2" s="202"/>
      <c r="AS2" s="202"/>
      <c r="AT2" s="202"/>
      <c r="AU2" s="202"/>
      <c r="AV2" s="203" t="s">
        <v>124</v>
      </c>
      <c r="AW2" s="203"/>
      <c r="AX2" s="203"/>
      <c r="AY2" s="203"/>
      <c r="AZ2" s="203"/>
      <c r="BA2" s="203"/>
      <c r="BB2" s="203"/>
      <c r="BC2" s="203"/>
      <c r="BD2" s="203"/>
      <c r="BE2" s="203"/>
      <c r="BF2" s="203"/>
      <c r="BG2" s="203"/>
      <c r="BH2" s="203"/>
      <c r="BI2" s="203"/>
      <c r="BJ2" s="203"/>
      <c r="BK2" s="203"/>
      <c r="BL2" s="203"/>
      <c r="BM2" s="203"/>
      <c r="BN2" s="203"/>
      <c r="BO2" s="203"/>
      <c r="BP2" s="203"/>
      <c r="BQ2" s="203"/>
      <c r="BR2" s="203"/>
      <c r="BS2" s="203"/>
      <c r="BT2" s="203"/>
      <c r="BV2" s="205" t="s">
        <v>127</v>
      </c>
      <c r="BW2" s="205"/>
      <c r="BX2" s="205"/>
      <c r="BY2" s="205"/>
      <c r="BZ2" s="205"/>
      <c r="CA2" s="205"/>
      <c r="CB2" s="205"/>
      <c r="CC2" s="205"/>
      <c r="CD2" s="205"/>
      <c r="CE2" s="8"/>
      <c r="CF2" s="8"/>
      <c r="CG2" s="8"/>
      <c r="CH2" s="8"/>
      <c r="CI2" s="8"/>
      <c r="CJ2" s="8"/>
      <c r="CK2" s="8"/>
      <c r="CL2" s="8"/>
      <c r="CM2" s="8"/>
      <c r="CN2" s="8"/>
      <c r="CO2" s="8"/>
      <c r="CP2" s="8"/>
    </row>
    <row r="3" spans="2:105" ht="14.25" customHeight="1" x14ac:dyDescent="0.2">
      <c r="D3" s="41"/>
      <c r="E3" s="204"/>
      <c r="F3" s="204"/>
      <c r="G3" s="204"/>
      <c r="H3" s="204"/>
      <c r="I3" s="204"/>
      <c r="J3" s="204"/>
      <c r="K3" s="204"/>
      <c r="L3" s="204"/>
      <c r="M3" s="204"/>
      <c r="N3" s="204"/>
      <c r="O3" s="204"/>
      <c r="P3" s="204"/>
      <c r="Q3" s="204"/>
      <c r="R3" s="204"/>
      <c r="S3" s="204"/>
      <c r="T3" s="204"/>
      <c r="U3" s="204"/>
      <c r="V3" s="204"/>
      <c r="W3" s="204"/>
      <c r="X3" s="204"/>
      <c r="Y3" s="204"/>
      <c r="Z3" s="204"/>
      <c r="AA3" s="204"/>
      <c r="AB3" s="204"/>
      <c r="AC3" s="204"/>
      <c r="AD3" s="204"/>
      <c r="AE3" s="204"/>
      <c r="AF3" s="204"/>
      <c r="AG3" s="204"/>
      <c r="AH3" s="204"/>
      <c r="AI3" s="204"/>
      <c r="AJ3" s="204"/>
      <c r="AK3" s="204"/>
      <c r="AL3" s="202"/>
      <c r="AM3" s="202"/>
      <c r="AN3" s="202"/>
      <c r="AO3" s="202"/>
      <c r="AP3" s="202"/>
      <c r="AQ3" s="202"/>
      <c r="AR3" s="202"/>
      <c r="AS3" s="202"/>
      <c r="AT3" s="202"/>
      <c r="AU3" s="202"/>
      <c r="AV3" s="203"/>
      <c r="AW3" s="203"/>
      <c r="AX3" s="203"/>
      <c r="AY3" s="203"/>
      <c r="AZ3" s="203"/>
      <c r="BA3" s="203"/>
      <c r="BB3" s="203"/>
      <c r="BC3" s="203"/>
      <c r="BD3" s="203"/>
      <c r="BE3" s="203"/>
      <c r="BF3" s="203"/>
      <c r="BG3" s="203"/>
      <c r="BH3" s="203"/>
      <c r="BI3" s="203"/>
      <c r="BJ3" s="203"/>
      <c r="BK3" s="203"/>
      <c r="BL3" s="203"/>
      <c r="BM3" s="203"/>
      <c r="BN3" s="203"/>
      <c r="BO3" s="203"/>
      <c r="BP3" s="203"/>
      <c r="BQ3" s="203"/>
      <c r="BR3" s="203"/>
      <c r="BS3" s="203"/>
      <c r="BT3" s="203"/>
      <c r="BV3" s="205"/>
      <c r="BW3" s="205"/>
      <c r="BX3" s="205"/>
      <c r="BY3" s="205"/>
      <c r="BZ3" s="205"/>
      <c r="CA3" s="205"/>
      <c r="CB3" s="205"/>
      <c r="CC3" s="205"/>
      <c r="CD3" s="205"/>
      <c r="CE3" s="8"/>
      <c r="CF3" s="8"/>
      <c r="CG3" s="8"/>
      <c r="CH3" s="8"/>
      <c r="CI3" s="8"/>
      <c r="CJ3" s="8"/>
      <c r="CK3" s="8"/>
      <c r="CL3" s="8"/>
      <c r="CM3" s="8"/>
      <c r="CN3" s="8"/>
      <c r="CO3" s="8"/>
      <c r="CP3" s="8"/>
    </row>
    <row r="4" spans="2:105" ht="24" thickBot="1" x14ac:dyDescent="0.25">
      <c r="D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P4" s="8"/>
      <c r="BQ4" s="8"/>
      <c r="BR4" s="8"/>
      <c r="BS4" s="8"/>
      <c r="BT4" s="8"/>
      <c r="BV4" s="8"/>
      <c r="BW4" s="8"/>
      <c r="BX4" s="8"/>
      <c r="BY4" s="8"/>
      <c r="BZ4" s="8"/>
      <c r="CA4" s="8"/>
      <c r="CB4" s="8"/>
      <c r="CC4" s="8"/>
      <c r="CD4" s="8"/>
      <c r="CE4" s="8"/>
      <c r="CF4" s="8"/>
      <c r="CG4" s="8"/>
      <c r="CH4" s="8"/>
      <c r="CI4" s="8"/>
      <c r="CJ4" s="8"/>
      <c r="CK4" s="8"/>
      <c r="CL4" s="8"/>
      <c r="CM4" s="8"/>
      <c r="CN4" s="8"/>
      <c r="CO4" s="8"/>
      <c r="CP4" s="8"/>
      <c r="CS4" s="206" t="s">
        <v>139</v>
      </c>
      <c r="CT4" s="206"/>
      <c r="CU4" s="206"/>
      <c r="CV4" s="206"/>
      <c r="CW4" s="206"/>
    </row>
    <row r="5" spans="2:105" s="56" customFormat="1" ht="78.75" customHeight="1" thickBot="1" x14ac:dyDescent="0.35">
      <c r="D5" s="45" t="s">
        <v>71</v>
      </c>
      <c r="E5" s="46" t="s">
        <v>145</v>
      </c>
      <c r="F5" s="46" t="s">
        <v>72</v>
      </c>
      <c r="G5" s="46" t="s">
        <v>1</v>
      </c>
      <c r="H5" s="46" t="s">
        <v>2</v>
      </c>
      <c r="I5" s="46" t="s">
        <v>3</v>
      </c>
      <c r="J5" s="46" t="s">
        <v>4</v>
      </c>
      <c r="K5" s="46" t="s">
        <v>146</v>
      </c>
      <c r="L5" s="46" t="s">
        <v>6</v>
      </c>
      <c r="M5" s="46" t="s">
        <v>7</v>
      </c>
      <c r="N5" s="46" t="s">
        <v>8</v>
      </c>
      <c r="O5" s="46" t="s">
        <v>9</v>
      </c>
      <c r="P5" s="46" t="s">
        <v>10</v>
      </c>
      <c r="Q5" s="46" t="s">
        <v>19</v>
      </c>
      <c r="R5" s="46" t="s">
        <v>183</v>
      </c>
      <c r="S5" s="47" t="s">
        <v>155</v>
      </c>
      <c r="T5" s="48"/>
      <c r="U5" s="48">
        <v>2014</v>
      </c>
      <c r="V5" s="48">
        <v>2015</v>
      </c>
      <c r="W5" s="48">
        <v>2016</v>
      </c>
      <c r="X5" s="57">
        <v>0.03</v>
      </c>
      <c r="Y5" s="57">
        <v>0.05</v>
      </c>
      <c r="Z5" s="57">
        <v>0.06</v>
      </c>
      <c r="AA5" s="57" t="s">
        <v>172</v>
      </c>
      <c r="AB5" s="48" t="s">
        <v>131</v>
      </c>
      <c r="AC5" s="48" t="s">
        <v>12</v>
      </c>
      <c r="AD5" s="48" t="s">
        <v>13</v>
      </c>
      <c r="AE5" s="48" t="s">
        <v>14</v>
      </c>
      <c r="AF5" s="48" t="s">
        <v>15</v>
      </c>
      <c r="AG5" s="48" t="s">
        <v>16</v>
      </c>
      <c r="AH5" s="48" t="s">
        <v>73</v>
      </c>
      <c r="AI5" s="48" t="s">
        <v>18</v>
      </c>
      <c r="AJ5" s="48"/>
      <c r="AK5" s="48" t="s">
        <v>130</v>
      </c>
      <c r="AL5" s="49" t="s">
        <v>118</v>
      </c>
      <c r="AM5" s="49" t="s">
        <v>123</v>
      </c>
      <c r="AN5" s="49" t="s">
        <v>119</v>
      </c>
      <c r="AO5" s="49" t="s">
        <v>120</v>
      </c>
      <c r="AP5" s="49" t="s">
        <v>121</v>
      </c>
      <c r="AQ5" s="49" t="s">
        <v>122</v>
      </c>
      <c r="AR5" s="49" t="s">
        <v>135</v>
      </c>
      <c r="AS5" s="49" t="s">
        <v>136</v>
      </c>
      <c r="AT5" s="49" t="s">
        <v>133</v>
      </c>
      <c r="AU5" s="49" t="s">
        <v>134</v>
      </c>
      <c r="AV5" s="50" t="s">
        <v>115</v>
      </c>
      <c r="AW5" s="50"/>
      <c r="AX5" s="50" t="s">
        <v>23</v>
      </c>
      <c r="AY5" s="50" t="s">
        <v>24</v>
      </c>
      <c r="AZ5" s="50" t="s">
        <v>25</v>
      </c>
      <c r="BA5" s="50" t="s">
        <v>26</v>
      </c>
      <c r="BB5" s="50" t="s">
        <v>27</v>
      </c>
      <c r="BC5" s="50" t="s">
        <v>74</v>
      </c>
      <c r="BD5" s="50" t="s">
        <v>75</v>
      </c>
      <c r="BE5" s="50" t="s">
        <v>1</v>
      </c>
      <c r="BF5" s="50" t="s">
        <v>30</v>
      </c>
      <c r="BG5" s="50" t="s">
        <v>132</v>
      </c>
      <c r="BH5" s="50" t="s">
        <v>68</v>
      </c>
      <c r="BI5" s="50" t="s">
        <v>31</v>
      </c>
      <c r="BJ5" s="50" t="s">
        <v>176</v>
      </c>
      <c r="BK5" s="50" t="s">
        <v>32</v>
      </c>
      <c r="BL5" s="50" t="s">
        <v>33</v>
      </c>
      <c r="BM5" s="50" t="s">
        <v>34</v>
      </c>
      <c r="BN5" s="50" t="s">
        <v>35</v>
      </c>
      <c r="BO5" s="50" t="s">
        <v>67</v>
      </c>
      <c r="BP5" s="50" t="s">
        <v>36</v>
      </c>
      <c r="BQ5" s="50" t="s">
        <v>147</v>
      </c>
      <c r="BR5" s="50" t="s">
        <v>116</v>
      </c>
      <c r="BS5" s="50" t="s">
        <v>154</v>
      </c>
      <c r="BT5" s="50" t="s">
        <v>128</v>
      </c>
      <c r="BU5" s="51" t="s">
        <v>129</v>
      </c>
      <c r="BV5" s="52" t="s">
        <v>61</v>
      </c>
      <c r="BW5" s="52" t="s">
        <v>125</v>
      </c>
      <c r="BX5" s="52" t="s">
        <v>84</v>
      </c>
      <c r="BY5" s="52" t="s">
        <v>85</v>
      </c>
      <c r="BZ5" s="52" t="s">
        <v>86</v>
      </c>
      <c r="CA5" s="52" t="s">
        <v>160</v>
      </c>
      <c r="CB5" s="52" t="s">
        <v>161</v>
      </c>
      <c r="CC5" s="52" t="s">
        <v>138</v>
      </c>
      <c r="CD5" s="52" t="s">
        <v>137</v>
      </c>
      <c r="CE5" s="51" t="s">
        <v>70</v>
      </c>
      <c r="CF5" s="53" t="s">
        <v>173</v>
      </c>
      <c r="CG5" s="53" t="s">
        <v>174</v>
      </c>
      <c r="CH5" s="53" t="s">
        <v>148</v>
      </c>
      <c r="CI5" s="53" t="s">
        <v>83</v>
      </c>
      <c r="CJ5" s="45" t="s">
        <v>82</v>
      </c>
      <c r="CK5" s="45" t="s">
        <v>163</v>
      </c>
      <c r="CL5" s="45" t="s">
        <v>164</v>
      </c>
      <c r="CM5" s="54"/>
      <c r="CN5" s="54"/>
      <c r="CO5" s="55" t="s">
        <v>150</v>
      </c>
      <c r="CP5" s="55" t="s">
        <v>39</v>
      </c>
      <c r="CS5" s="58" t="s">
        <v>140</v>
      </c>
      <c r="CT5" s="58" t="s">
        <v>141</v>
      </c>
      <c r="CU5" s="58" t="s">
        <v>142</v>
      </c>
      <c r="CV5" s="58" t="s">
        <v>143</v>
      </c>
      <c r="CW5" s="58" t="s">
        <v>144</v>
      </c>
      <c r="CY5" s="62" t="s">
        <v>151</v>
      </c>
      <c r="DA5" s="181" t="s">
        <v>181</v>
      </c>
    </row>
    <row r="6" spans="2:105" ht="23.25" customHeight="1" x14ac:dyDescent="0.35">
      <c r="B6">
        <v>1777.8157000000001</v>
      </c>
      <c r="C6">
        <v>1</v>
      </c>
      <c r="D6" s="32" t="s">
        <v>87</v>
      </c>
      <c r="E6" s="23">
        <v>675.83</v>
      </c>
      <c r="F6" s="24"/>
      <c r="G6" s="22"/>
      <c r="H6" s="22"/>
      <c r="I6" s="22"/>
      <c r="J6" s="22"/>
      <c r="K6" s="129">
        <f>'مارس 2022'!K6*107%</f>
        <v>2035.4211949300004</v>
      </c>
      <c r="L6" s="22"/>
      <c r="M6" s="26"/>
      <c r="N6" s="22"/>
      <c r="O6" s="22"/>
      <c r="P6" s="22">
        <f>K6*15%</f>
        <v>305.31317923950007</v>
      </c>
      <c r="Q6" s="130">
        <f>'مارس 2022'!Q6*110%</f>
        <v>155.63900000000001</v>
      </c>
      <c r="R6" s="22"/>
      <c r="S6" s="25"/>
      <c r="T6" s="25"/>
      <c r="U6" s="25">
        <v>76.44</v>
      </c>
      <c r="V6" s="25">
        <v>85.57</v>
      </c>
      <c r="W6" s="22">
        <v>102.85</v>
      </c>
      <c r="X6" s="22">
        <v>46.58</v>
      </c>
      <c r="Y6" s="22">
        <v>83.075500000000005</v>
      </c>
      <c r="Z6" s="22">
        <f>B6*6%</f>
        <v>106.668942</v>
      </c>
      <c r="AA6" s="22">
        <f>'مارس 2022'!K6*8%</f>
        <v>152.18102392000003</v>
      </c>
      <c r="AB6" s="22">
        <v>190</v>
      </c>
      <c r="AC6" s="25">
        <v>6</v>
      </c>
      <c r="AD6" s="22"/>
      <c r="AE6" s="22"/>
      <c r="AF6" s="22">
        <v>10</v>
      </c>
      <c r="AG6" s="22"/>
      <c r="AH6" s="22"/>
      <c r="AI6" s="22"/>
      <c r="AJ6" s="22"/>
      <c r="AK6" s="22">
        <f>SUM(G6:AJ6)</f>
        <v>3355.7388400895002</v>
      </c>
      <c r="AL6" s="15"/>
      <c r="AM6" s="15"/>
      <c r="AN6" s="15"/>
      <c r="AO6" s="15"/>
      <c r="AP6" s="15"/>
      <c r="AQ6" s="15"/>
      <c r="AR6" s="15"/>
      <c r="AS6" s="15"/>
      <c r="AT6" s="15">
        <v>20</v>
      </c>
      <c r="AU6" s="15">
        <v>14</v>
      </c>
      <c r="AV6" s="17">
        <v>627</v>
      </c>
      <c r="AW6" s="17"/>
      <c r="AX6" s="18">
        <v>142</v>
      </c>
      <c r="AY6" s="18"/>
      <c r="AZ6" s="18"/>
      <c r="BA6" s="18">
        <v>0.5</v>
      </c>
      <c r="BB6" s="18">
        <v>3</v>
      </c>
      <c r="BC6" s="18"/>
      <c r="BD6" s="18">
        <v>0</v>
      </c>
      <c r="BE6" s="18"/>
      <c r="BF6" s="18"/>
      <c r="BG6" s="18" t="str">
        <f t="shared" ref="BG6:BH33" si="0">IF(AT6&lt;18,(P6/18)*(18-AT6),"0")</f>
        <v>0</v>
      </c>
      <c r="BH6" s="18">
        <f t="shared" si="0"/>
        <v>34.586444444444446</v>
      </c>
      <c r="BI6" s="18"/>
      <c r="BJ6" s="18"/>
      <c r="BK6" s="18"/>
      <c r="BL6" s="18"/>
      <c r="BM6" s="18"/>
      <c r="BN6" s="18"/>
      <c r="BO6" s="18"/>
      <c r="BP6" s="18"/>
      <c r="BQ6" s="19">
        <f>(AK6-(P6+Q6))*0.0005</f>
        <v>1.447393330425</v>
      </c>
      <c r="BR6" s="18">
        <v>5</v>
      </c>
      <c r="BS6" s="18"/>
      <c r="BT6" s="19">
        <f>SUM(AV6:BS6)</f>
        <v>813.53383777486943</v>
      </c>
      <c r="BU6" s="34">
        <f>AK6-BT6</f>
        <v>2542.2050023146307</v>
      </c>
      <c r="BV6" s="39">
        <f>(K6)*120%</f>
        <v>2442.5054339160006</v>
      </c>
      <c r="BW6" s="36"/>
      <c r="BX6" s="36"/>
      <c r="BY6" s="37" t="str">
        <f>IF(BX6=4,20%,IF(BX6=5,30%,IF(BX6=6,50%,IF(BX6&gt;6,1,"0"))))</f>
        <v>0</v>
      </c>
      <c r="BZ6" s="36">
        <f>(BV6*BY6)</f>
        <v>0</v>
      </c>
      <c r="CA6" s="36"/>
      <c r="CB6" s="39">
        <f t="shared" ref="CB6:CB28" si="1">BV6*CA6</f>
        <v>0</v>
      </c>
      <c r="CC6" s="39"/>
      <c r="CD6" s="36"/>
      <c r="CE6" s="34">
        <f t="shared" ref="CE6:CE28" si="2">BV6-BW6-BZ6-CB6-CC6-CD6</f>
        <v>2442.5054339160006</v>
      </c>
      <c r="CF6" s="34">
        <f>CE6/2</f>
        <v>1221.2527169580003</v>
      </c>
      <c r="CG6" s="34"/>
      <c r="CH6" s="34" t="s">
        <v>175</v>
      </c>
      <c r="CI6" s="34">
        <f t="shared" ref="CI6:CI33" si="3">BU6+CE6</f>
        <v>4984.7104362306309</v>
      </c>
      <c r="CJ6" s="42"/>
      <c r="CK6" s="133">
        <f>IF(CJ6&gt;1500,CJ6*10%,0)</f>
        <v>0</v>
      </c>
      <c r="CL6" s="133">
        <f>CJ6-CK6</f>
        <v>0</v>
      </c>
      <c r="CM6" s="44"/>
      <c r="CN6" s="44"/>
      <c r="CO6" s="40">
        <f>(BU6+CE6+CJ6)-(CM6+CN6)</f>
        <v>4984.7104362306309</v>
      </c>
      <c r="CP6" s="9"/>
      <c r="CS6" s="59">
        <f>K6+P6+X6+Y6+Z6+AA6+AB6+CE6+CJ6</f>
        <v>5361.7452740055005</v>
      </c>
      <c r="CT6" s="59">
        <f>E6+AV6+AY6+AZ6+BD6+BG6+BQ6+BR6+750</f>
        <v>2059.2773933304252</v>
      </c>
      <c r="CU6" s="59">
        <f>CS6-CT6</f>
        <v>3302.4678806750753</v>
      </c>
      <c r="CV6" s="59">
        <f>TRUNC(CU6,-1)</f>
        <v>3300</v>
      </c>
      <c r="CW6" s="136">
        <f>IF(AND(CV6&gt;1250,CV6&lt;2501),(CV6-1250)*2.5%,IF(AND(CV6&gt;2500,CV6&lt;3751),(CV6-2500)*10%+31.25,IF(AND(CV6&gt;3750,CV6&lt;5001),(CV6-3750)*15%+31.25+125,IF(AND(CV6&gt;5000,CV6&lt;16666.68),(CV6-5000)*20%+31.25+125+187.5,"0"))))-CK6</f>
        <v>111.25</v>
      </c>
      <c r="CY6" s="63">
        <f>CO6-CW6</f>
        <v>4873.4604362306309</v>
      </c>
      <c r="DA6" s="182">
        <f>(AK6-(Q6+S6))+CE6+CL6</f>
        <v>5642.6052740055002</v>
      </c>
    </row>
    <row r="7" spans="2:105" ht="23.25" x14ac:dyDescent="0.35">
      <c r="B7">
        <v>1825.3879000000002</v>
      </c>
      <c r="C7">
        <v>2</v>
      </c>
      <c r="D7" s="33" t="s">
        <v>78</v>
      </c>
      <c r="E7" s="28">
        <v>687.13</v>
      </c>
      <c r="F7" s="29"/>
      <c r="G7" s="27"/>
      <c r="H7" s="27"/>
      <c r="I7" s="27"/>
      <c r="J7" s="27"/>
      <c r="K7" s="129">
        <f>'مارس 2022'!K7*107%</f>
        <v>2089.8866067100007</v>
      </c>
      <c r="L7" s="27"/>
      <c r="M7" s="31"/>
      <c r="N7" s="27"/>
      <c r="O7" s="27"/>
      <c r="P7" s="22">
        <f t="shared" ref="P7:P43" si="4">K7*15%</f>
        <v>313.48299100650007</v>
      </c>
      <c r="Q7" s="130">
        <f>'مارس 2022'!Q7*110%</f>
        <v>155.63900000000001</v>
      </c>
      <c r="R7" s="27"/>
      <c r="S7" s="30"/>
      <c r="T7" s="30"/>
      <c r="U7" s="30">
        <v>78.33</v>
      </c>
      <c r="V7" s="30">
        <v>87.73</v>
      </c>
      <c r="W7" s="27">
        <v>105.57</v>
      </c>
      <c r="X7" s="27">
        <v>47.83</v>
      </c>
      <c r="Y7" s="27">
        <v>85.298500000000004</v>
      </c>
      <c r="Z7" s="22">
        <f t="shared" ref="Z7:Z45" si="5">B7*6%</f>
        <v>109.523274</v>
      </c>
      <c r="AA7" s="22">
        <f>'مارس 2022'!K7*8%</f>
        <v>156.25320424000003</v>
      </c>
      <c r="AB7" s="27">
        <v>190</v>
      </c>
      <c r="AC7" s="30">
        <v>10</v>
      </c>
      <c r="AD7" s="27"/>
      <c r="AE7" s="27"/>
      <c r="AF7" s="22">
        <v>10</v>
      </c>
      <c r="AG7" s="27"/>
      <c r="AH7" s="27"/>
      <c r="AI7" s="27"/>
      <c r="AJ7" s="27"/>
      <c r="AK7" s="22">
        <f>SUM(G7:AJ7)</f>
        <v>3439.5435759565007</v>
      </c>
      <c r="AL7" s="16"/>
      <c r="AM7" s="16"/>
      <c r="AN7" s="16"/>
      <c r="AO7" s="16"/>
      <c r="AP7" s="16"/>
      <c r="AQ7" s="16"/>
      <c r="AR7" s="16"/>
      <c r="AS7" s="16"/>
      <c r="AT7" s="15">
        <v>18</v>
      </c>
      <c r="AU7" s="15">
        <v>12</v>
      </c>
      <c r="AV7" s="20">
        <v>649</v>
      </c>
      <c r="AW7" s="20"/>
      <c r="AX7" s="21">
        <v>139.30000000000001</v>
      </c>
      <c r="AY7" s="21"/>
      <c r="AZ7" s="21">
        <v>18.739999999999998</v>
      </c>
      <c r="BA7" s="21">
        <v>0.5</v>
      </c>
      <c r="BB7" s="21">
        <v>3</v>
      </c>
      <c r="BC7" s="21"/>
      <c r="BD7" s="21">
        <v>0</v>
      </c>
      <c r="BE7" s="21"/>
      <c r="BF7" s="21"/>
      <c r="BG7" s="18" t="str">
        <f t="shared" si="0"/>
        <v>0</v>
      </c>
      <c r="BH7" s="18">
        <f t="shared" si="0"/>
        <v>51.879666666666665</v>
      </c>
      <c r="BI7" s="21"/>
      <c r="BJ7" s="21"/>
      <c r="BK7" s="21"/>
      <c r="BL7" s="21"/>
      <c r="BM7" s="21"/>
      <c r="BN7" s="21"/>
      <c r="BO7" s="21"/>
      <c r="BP7" s="21"/>
      <c r="BQ7" s="19">
        <f t="shared" ref="BQ7:BQ33" si="6">(AK7-(P7+Q7))*0.0005</f>
        <v>1.4852107924750004</v>
      </c>
      <c r="BR7" s="21">
        <v>5</v>
      </c>
      <c r="BS7" s="21"/>
      <c r="BT7" s="19">
        <f t="shared" ref="BT7:BT45" si="7">SUM(AV7:BS7)</f>
        <v>868.90487745914163</v>
      </c>
      <c r="BU7" s="35">
        <f t="shared" ref="BU7:BU43" si="8">AK7-BT7</f>
        <v>2570.6386984973592</v>
      </c>
      <c r="BV7" s="39">
        <f t="shared" ref="BV7:BV33" si="9">(K7)*120%</f>
        <v>2507.8639280520006</v>
      </c>
      <c r="BW7" s="38"/>
      <c r="BX7" s="38"/>
      <c r="BY7" s="37" t="str">
        <f t="shared" ref="BY7:BY43" si="10">IF(BX7=4,30%,IF(BX7=5,40%,IF(BX7=6,50%,IF(BX7&gt;6,1,"0"))))</f>
        <v>0</v>
      </c>
      <c r="BZ7" s="39">
        <f t="shared" ref="BZ7:BZ43" si="11">(BV7*BY7)</f>
        <v>0</v>
      </c>
      <c r="CA7" s="39"/>
      <c r="CB7" s="39">
        <f t="shared" si="1"/>
        <v>0</v>
      </c>
      <c r="CC7" s="39"/>
      <c r="CD7" s="39"/>
      <c r="CE7" s="34">
        <f t="shared" si="2"/>
        <v>2507.8639280520006</v>
      </c>
      <c r="CF7" s="34">
        <f t="shared" ref="CF7:CF33" si="12">CE7/2</f>
        <v>1253.9319640260003</v>
      </c>
      <c r="CG7" s="34"/>
      <c r="CH7" s="34" t="s">
        <v>175</v>
      </c>
      <c r="CI7" s="34">
        <f t="shared" si="3"/>
        <v>5078.5026265493598</v>
      </c>
      <c r="CJ7" s="43"/>
      <c r="CK7" s="133">
        <f t="shared" ref="CK7:CK45" si="13">IF(CJ7&gt;1500,CJ7*10%,0)</f>
        <v>0</v>
      </c>
      <c r="CL7" s="133">
        <f t="shared" ref="CL7:CL45" si="14">CJ7-CK7</f>
        <v>0</v>
      </c>
      <c r="CM7" s="44"/>
      <c r="CN7" s="44"/>
      <c r="CO7" s="40">
        <f>(BU7+CE7+CJ7)-CM7</f>
        <v>5078.5026265493598</v>
      </c>
      <c r="CP7" s="1"/>
      <c r="CS7" s="59">
        <f>K7+P7+X7+Y7+Z7+AA7+AB7+CE7+CJ7</f>
        <v>5500.1385040085006</v>
      </c>
      <c r="CT7" s="59">
        <f>E7+AV7+AY7+AZ7+BD7+BG7+BQ7+BR7+750</f>
        <v>2111.3552107924752</v>
      </c>
      <c r="CU7" s="59">
        <f t="shared" ref="CU7:CU45" si="15">CS7-CT7</f>
        <v>3388.7832932160254</v>
      </c>
      <c r="CV7" s="59">
        <f t="shared" ref="CV7:CV45" si="16">TRUNC(CU7,-1)</f>
        <v>3380</v>
      </c>
      <c r="CW7" s="136">
        <f t="shared" ref="CW7:CW45" si="17">IF(AND(CV7&gt;1250,CV7&lt;2501),(CV7-1250)*2.5%,IF(AND(CV7&gt;2500,CV7&lt;3751),(CV7-2500)*10%+31.25,IF(AND(CV7&gt;3750,CV7&lt;5001),(CV7-3750)*15%+31.25+125,IF(AND(CV7&gt;5000,CV7&lt;16666.68),(CV7-5000)*20%+31.25+125+187.5,"0"))))-CK7</f>
        <v>119.25</v>
      </c>
      <c r="CY7" s="63">
        <f t="shared" ref="CY7:CY45" si="18">CO7-CW7</f>
        <v>4959.2526265493598</v>
      </c>
      <c r="DA7" s="182">
        <f t="shared" ref="DA7:DA45" si="19">(AK7-(Q7+S7))+CE7+CL7</f>
        <v>5791.7685040085016</v>
      </c>
    </row>
    <row r="8" spans="2:105" ht="23.25" x14ac:dyDescent="0.35">
      <c r="B8">
        <v>778.05050000000006</v>
      </c>
      <c r="C8">
        <v>3</v>
      </c>
      <c r="D8" s="138" t="s">
        <v>76</v>
      </c>
      <c r="E8" s="139">
        <v>470.48</v>
      </c>
      <c r="F8" s="140"/>
      <c r="G8" s="141"/>
      <c r="H8" s="141"/>
      <c r="I8" s="141"/>
      <c r="J8" s="141"/>
      <c r="K8" s="142">
        <f>'مارس 2022'!K8*107%</f>
        <v>890.79001745000016</v>
      </c>
      <c r="L8" s="141"/>
      <c r="M8" s="143">
        <v>81</v>
      </c>
      <c r="N8" s="141"/>
      <c r="O8" s="141"/>
      <c r="P8" s="144">
        <f t="shared" si="4"/>
        <v>133.61850261750001</v>
      </c>
      <c r="Q8" s="145">
        <f>'مارس 2022'!Q8*110%</f>
        <v>155.63900000000001</v>
      </c>
      <c r="R8" s="141"/>
      <c r="S8" s="146">
        <v>20</v>
      </c>
      <c r="T8" s="146"/>
      <c r="U8" s="146">
        <v>36.22</v>
      </c>
      <c r="V8" s="146">
        <v>38.22</v>
      </c>
      <c r="W8" s="141">
        <v>65</v>
      </c>
      <c r="X8" s="141">
        <v>27.43</v>
      </c>
      <c r="Y8" s="141">
        <v>36.357500000000002</v>
      </c>
      <c r="Z8" s="144">
        <f t="shared" si="5"/>
        <v>46.683030000000002</v>
      </c>
      <c r="AA8" s="144">
        <f>'مارس 2022'!K8*8%</f>
        <v>66.601122800000013</v>
      </c>
      <c r="AB8" s="141">
        <v>190</v>
      </c>
      <c r="AC8" s="146">
        <v>10</v>
      </c>
      <c r="AD8" s="141"/>
      <c r="AE8" s="141"/>
      <c r="AF8" s="144">
        <v>10</v>
      </c>
      <c r="AG8" s="141"/>
      <c r="AH8" s="141"/>
      <c r="AI8" s="141"/>
      <c r="AJ8" s="141"/>
      <c r="AK8" s="141">
        <f t="shared" ref="AK8:AK43" si="20">SUM(G8:AJ8)</f>
        <v>1807.5591728675001</v>
      </c>
      <c r="AL8" s="147"/>
      <c r="AM8" s="147"/>
      <c r="AN8" s="147"/>
      <c r="AO8" s="147"/>
      <c r="AP8" s="147"/>
      <c r="AQ8" s="147"/>
      <c r="AR8" s="147"/>
      <c r="AS8" s="147"/>
      <c r="AT8" s="148">
        <v>22</v>
      </c>
      <c r="AU8" s="148">
        <v>16</v>
      </c>
      <c r="AV8" s="149">
        <v>286</v>
      </c>
      <c r="AW8" s="149"/>
      <c r="AX8" s="150">
        <v>0</v>
      </c>
      <c r="AY8" s="150"/>
      <c r="AZ8" s="150"/>
      <c r="BA8" s="150">
        <v>0.5</v>
      </c>
      <c r="BB8" s="150">
        <v>3</v>
      </c>
      <c r="BC8" s="150"/>
      <c r="BD8" s="150">
        <v>0</v>
      </c>
      <c r="BE8" s="150"/>
      <c r="BF8" s="150"/>
      <c r="BG8" s="151" t="str">
        <f t="shared" si="0"/>
        <v>0</v>
      </c>
      <c r="BH8" s="151">
        <f t="shared" si="0"/>
        <v>17.293222222222223</v>
      </c>
      <c r="BI8" s="150"/>
      <c r="BJ8" s="150"/>
      <c r="BK8" s="150"/>
      <c r="BL8" s="150"/>
      <c r="BM8" s="150"/>
      <c r="BN8" s="150"/>
      <c r="BO8" s="150"/>
      <c r="BP8" s="150"/>
      <c r="BQ8" s="152">
        <f t="shared" si="6"/>
        <v>0.75915083512500003</v>
      </c>
      <c r="BR8" s="150">
        <v>3</v>
      </c>
      <c r="BS8" s="150"/>
      <c r="BT8" s="152">
        <f t="shared" si="7"/>
        <v>310.55237305734721</v>
      </c>
      <c r="BU8" s="153">
        <f t="shared" si="8"/>
        <v>1497.0067998101529</v>
      </c>
      <c r="BV8" s="39">
        <f t="shared" si="9"/>
        <v>1068.9480209400001</v>
      </c>
      <c r="BW8" s="155"/>
      <c r="BX8" s="155"/>
      <c r="BY8" s="156" t="str">
        <f t="shared" si="10"/>
        <v>0</v>
      </c>
      <c r="BZ8" s="154">
        <f t="shared" si="11"/>
        <v>0</v>
      </c>
      <c r="CA8" s="154"/>
      <c r="CB8" s="154">
        <f t="shared" si="1"/>
        <v>0</v>
      </c>
      <c r="CC8" s="154"/>
      <c r="CD8" s="154"/>
      <c r="CE8" s="157">
        <f t="shared" si="2"/>
        <v>1068.9480209400001</v>
      </c>
      <c r="CF8" s="157">
        <f t="shared" si="12"/>
        <v>534.47401047000005</v>
      </c>
      <c r="CG8" s="157"/>
      <c r="CH8" s="34" t="s">
        <v>175</v>
      </c>
      <c r="CI8" s="157">
        <f t="shared" si="3"/>
        <v>2565.954820750153</v>
      </c>
      <c r="CJ8" s="158"/>
      <c r="CK8" s="159">
        <f t="shared" si="13"/>
        <v>0</v>
      </c>
      <c r="CL8" s="159">
        <f t="shared" si="14"/>
        <v>0</v>
      </c>
      <c r="CM8" s="160"/>
      <c r="CN8" s="160"/>
      <c r="CO8" s="161">
        <f>(BU8+CE8+CJ8)-CM8</f>
        <v>2565.954820750153</v>
      </c>
      <c r="CP8" s="162"/>
      <c r="CS8" s="163">
        <f>K8+P8+X8+Y8+Z8+AA8+AB8+CE8+CJ8</f>
        <v>2460.4281938075001</v>
      </c>
      <c r="CT8" s="163">
        <f>E8+AV8+AY8+AZ8+BD8+BG8+BQ8+BR8+750</f>
        <v>1510.239150835125</v>
      </c>
      <c r="CU8" s="163">
        <f t="shared" si="15"/>
        <v>950.18904297237509</v>
      </c>
      <c r="CV8" s="163">
        <f t="shared" si="16"/>
        <v>950</v>
      </c>
      <c r="CW8" s="164">
        <f t="shared" si="17"/>
        <v>0</v>
      </c>
      <c r="CY8" s="165">
        <f t="shared" si="18"/>
        <v>2565.954820750153</v>
      </c>
      <c r="DA8" s="182">
        <f t="shared" si="19"/>
        <v>2700.8681938075006</v>
      </c>
    </row>
    <row r="9" spans="2:105" s="113" customFormat="1" ht="23.25" x14ac:dyDescent="0.35">
      <c r="B9" s="113">
        <v>3324.8003000000003</v>
      </c>
      <c r="C9" s="113">
        <v>4</v>
      </c>
      <c r="D9" s="16" t="s">
        <v>88</v>
      </c>
      <c r="E9" s="170"/>
      <c r="F9" s="170"/>
      <c r="G9" s="170"/>
      <c r="H9" s="170"/>
      <c r="I9" s="170"/>
      <c r="J9" s="170"/>
      <c r="K9" s="170"/>
      <c r="L9" s="170"/>
      <c r="M9" s="170"/>
      <c r="N9" s="170"/>
      <c r="O9" s="170"/>
      <c r="P9" s="170"/>
      <c r="Q9" s="170"/>
      <c r="R9" s="170"/>
      <c r="S9" s="170"/>
      <c r="T9" s="170"/>
      <c r="U9" s="170"/>
      <c r="V9" s="170"/>
      <c r="W9" s="170"/>
      <c r="X9" s="170"/>
      <c r="Y9" s="170"/>
      <c r="Z9" s="170"/>
      <c r="AA9" s="170"/>
      <c r="AB9" s="170"/>
      <c r="AC9" s="170"/>
      <c r="AD9" s="170"/>
      <c r="AE9" s="170"/>
      <c r="AF9" s="170"/>
      <c r="AG9" s="170"/>
      <c r="AH9" s="170"/>
      <c r="AI9" s="170"/>
      <c r="AJ9" s="170"/>
      <c r="AK9" s="170"/>
      <c r="AL9" s="170"/>
      <c r="AM9" s="170"/>
      <c r="AN9" s="170"/>
      <c r="AO9" s="170"/>
      <c r="AP9" s="170"/>
      <c r="AQ9" s="170"/>
      <c r="AR9" s="170"/>
      <c r="AS9" s="170"/>
      <c r="AT9" s="170"/>
      <c r="AU9" s="170"/>
      <c r="AV9" s="170"/>
      <c r="AW9" s="170"/>
      <c r="AX9" s="170"/>
      <c r="AY9" s="170"/>
      <c r="AZ9" s="170"/>
      <c r="BA9" s="170"/>
      <c r="BB9" s="170"/>
      <c r="BC9" s="170"/>
      <c r="BD9" s="170"/>
      <c r="BE9" s="170"/>
      <c r="BF9" s="170"/>
      <c r="BG9" s="170"/>
      <c r="BH9" s="170"/>
      <c r="BI9" s="170"/>
      <c r="BJ9" s="170"/>
      <c r="BK9" s="170"/>
      <c r="BL9" s="170"/>
      <c r="BM9" s="170"/>
      <c r="BN9" s="170"/>
      <c r="BO9" s="170"/>
      <c r="BP9" s="170"/>
      <c r="BQ9" s="170"/>
      <c r="BR9" s="170"/>
      <c r="BS9" s="170"/>
      <c r="BT9" s="170"/>
      <c r="BU9" s="170"/>
      <c r="BV9" s="170"/>
      <c r="BW9" s="170"/>
      <c r="BX9" s="170"/>
      <c r="BY9" s="170"/>
      <c r="BZ9" s="170"/>
      <c r="CA9" s="170"/>
      <c r="CB9" s="170"/>
      <c r="CC9" s="170"/>
      <c r="CD9" s="170"/>
      <c r="CE9" s="170"/>
      <c r="CF9" s="170"/>
      <c r="CG9" s="170"/>
      <c r="CH9" s="34" t="s">
        <v>175</v>
      </c>
      <c r="CI9" s="170"/>
      <c r="CJ9" s="170"/>
      <c r="CK9" s="170"/>
      <c r="CL9" s="170"/>
      <c r="CM9" s="170"/>
      <c r="CN9" s="170"/>
      <c r="CO9" s="170"/>
      <c r="CP9" s="170"/>
      <c r="CQ9" s="122"/>
      <c r="CR9" s="122"/>
      <c r="CS9" s="123"/>
      <c r="CT9" s="123"/>
      <c r="CU9" s="123"/>
      <c r="CV9" s="123"/>
      <c r="CW9" s="137"/>
      <c r="CX9" s="122"/>
      <c r="CY9" s="124"/>
      <c r="DA9" s="182">
        <f t="shared" si="19"/>
        <v>0</v>
      </c>
    </row>
    <row r="10" spans="2:105" ht="23.25" x14ac:dyDescent="0.35">
      <c r="B10">
        <v>1536.4665000000002</v>
      </c>
      <c r="C10">
        <v>5</v>
      </c>
      <c r="D10" s="32" t="s">
        <v>89</v>
      </c>
      <c r="E10" s="166">
        <v>609</v>
      </c>
      <c r="F10" s="24" t="s">
        <v>186</v>
      </c>
      <c r="G10" s="22"/>
      <c r="H10" s="22"/>
      <c r="I10" s="22"/>
      <c r="J10" s="22"/>
      <c r="K10" s="129">
        <f>'مارس 2022'!K10*107%</f>
        <v>1759.1004958500005</v>
      </c>
      <c r="L10" s="22"/>
      <c r="M10" s="26"/>
      <c r="N10" s="22"/>
      <c r="O10" s="22"/>
      <c r="P10" s="22">
        <f t="shared" si="4"/>
        <v>263.86507437750004</v>
      </c>
      <c r="Q10" s="130">
        <f>'مارس 2022'!Q10*110%</f>
        <v>155.63900000000001</v>
      </c>
      <c r="R10" s="22"/>
      <c r="S10" s="25"/>
      <c r="T10" s="25"/>
      <c r="U10" s="25">
        <v>70.73</v>
      </c>
      <c r="V10" s="25">
        <v>78.94</v>
      </c>
      <c r="W10" s="22">
        <v>94.69</v>
      </c>
      <c r="X10" s="22">
        <v>40.26</v>
      </c>
      <c r="Y10" s="22">
        <v>71.797499999999999</v>
      </c>
      <c r="Z10" s="22">
        <f t="shared" si="5"/>
        <v>92.187990000000013</v>
      </c>
      <c r="AA10" s="22">
        <f>'مارس 2022'!K10*8%</f>
        <v>131.52153240000004</v>
      </c>
      <c r="AB10" s="22">
        <v>190</v>
      </c>
      <c r="AC10" s="25">
        <v>10</v>
      </c>
      <c r="AD10" s="22"/>
      <c r="AE10" s="22"/>
      <c r="AF10" s="22">
        <v>10</v>
      </c>
      <c r="AG10" s="22"/>
      <c r="AH10" s="22"/>
      <c r="AI10" s="22"/>
      <c r="AJ10" s="22"/>
      <c r="AK10" s="22">
        <f t="shared" si="20"/>
        <v>2968.731592627501</v>
      </c>
      <c r="AL10" s="15"/>
      <c r="AM10" s="15"/>
      <c r="AN10" s="15"/>
      <c r="AO10" s="15"/>
      <c r="AP10" s="15"/>
      <c r="AQ10" s="15"/>
      <c r="AR10" s="15"/>
      <c r="AS10" s="15"/>
      <c r="AT10" s="15">
        <v>19</v>
      </c>
      <c r="AU10" s="15">
        <v>13</v>
      </c>
      <c r="AV10" s="17">
        <v>528</v>
      </c>
      <c r="AW10" s="17"/>
      <c r="AX10" s="18">
        <v>0</v>
      </c>
      <c r="AY10" s="18"/>
      <c r="AZ10" s="18"/>
      <c r="BA10" s="18">
        <v>0.5</v>
      </c>
      <c r="BB10" s="18">
        <v>3</v>
      </c>
      <c r="BC10" s="18"/>
      <c r="BD10" s="18">
        <v>0</v>
      </c>
      <c r="BE10" s="18"/>
      <c r="BF10" s="18"/>
      <c r="BG10" s="18" t="str">
        <f t="shared" si="0"/>
        <v>0</v>
      </c>
      <c r="BH10" s="18">
        <f t="shared" si="0"/>
        <v>43.233055555555559</v>
      </c>
      <c r="BI10" s="18"/>
      <c r="BJ10" s="18"/>
      <c r="BK10" s="18"/>
      <c r="BL10" s="18"/>
      <c r="BM10" s="18"/>
      <c r="BN10" s="18"/>
      <c r="BO10" s="18"/>
      <c r="BP10" s="18"/>
      <c r="BQ10" s="19">
        <f t="shared" si="6"/>
        <v>1.2746137591250004</v>
      </c>
      <c r="BR10" s="18">
        <v>3</v>
      </c>
      <c r="BS10" s="18"/>
      <c r="BT10" s="19">
        <f t="shared" si="7"/>
        <v>579.00766931468058</v>
      </c>
      <c r="BU10" s="34">
        <f t="shared" si="8"/>
        <v>2389.7239233128203</v>
      </c>
      <c r="BV10" s="39">
        <f t="shared" si="9"/>
        <v>2110.9205950200003</v>
      </c>
      <c r="BW10" s="36"/>
      <c r="BX10" s="36"/>
      <c r="BY10" s="37" t="str">
        <f t="shared" si="10"/>
        <v>0</v>
      </c>
      <c r="BZ10" s="39">
        <f t="shared" si="11"/>
        <v>0</v>
      </c>
      <c r="CA10" s="39"/>
      <c r="CB10" s="39">
        <f t="shared" si="1"/>
        <v>0</v>
      </c>
      <c r="CC10" s="39">
        <v>297.91000000000003</v>
      </c>
      <c r="CD10" s="39"/>
      <c r="CE10" s="34">
        <f t="shared" si="2"/>
        <v>1813.0105950200002</v>
      </c>
      <c r="CF10" s="34">
        <f t="shared" si="12"/>
        <v>906.5052975100001</v>
      </c>
      <c r="CG10" s="34"/>
      <c r="CH10" s="34" t="s">
        <v>175</v>
      </c>
      <c r="CI10" s="34">
        <f t="shared" si="3"/>
        <v>4202.7345183328207</v>
      </c>
      <c r="CJ10" s="42"/>
      <c r="CK10" s="133">
        <f t="shared" si="13"/>
        <v>0</v>
      </c>
      <c r="CL10" s="133">
        <f t="shared" si="14"/>
        <v>0</v>
      </c>
      <c r="CM10" s="44"/>
      <c r="CN10" s="44"/>
      <c r="CO10" s="40">
        <f t="shared" ref="CO10:CO33" si="21">(BU10+CE10+CJ10)-CM10</f>
        <v>4202.7345183328207</v>
      </c>
      <c r="CP10" s="9"/>
      <c r="CS10" s="167">
        <f t="shared" ref="CS10:CS45" si="22">K10+P10+X10+Y10+Z10+AA10+AB10+CE10+CJ10</f>
        <v>4361.7431876475011</v>
      </c>
      <c r="CT10" s="167">
        <f t="shared" ref="CT10:CT33" si="23">E10+AV10+AY10+AZ10+BD10+BG10+BQ10+BR10+750</f>
        <v>1891.274613759125</v>
      </c>
      <c r="CU10" s="167">
        <f t="shared" si="15"/>
        <v>2470.4685738883763</v>
      </c>
      <c r="CV10" s="167">
        <f t="shared" si="16"/>
        <v>2470</v>
      </c>
      <c r="CW10" s="168">
        <f t="shared" si="17"/>
        <v>30.5</v>
      </c>
      <c r="CY10" s="169">
        <f t="shared" si="18"/>
        <v>4172.2345183328207</v>
      </c>
      <c r="DA10" s="182">
        <f t="shared" si="19"/>
        <v>4626.1031876475008</v>
      </c>
    </row>
    <row r="11" spans="2:105" ht="23.25" x14ac:dyDescent="0.35">
      <c r="B11">
        <v>1936.7855999999999</v>
      </c>
      <c r="C11">
        <v>6</v>
      </c>
      <c r="D11" s="33" t="s">
        <v>90</v>
      </c>
      <c r="E11" s="28">
        <v>646.03</v>
      </c>
      <c r="F11" s="29"/>
      <c r="G11" s="27"/>
      <c r="H11" s="27"/>
      <c r="I11" s="27"/>
      <c r="J11" s="27"/>
      <c r="K11" s="129">
        <f>'مارس 2022'!K11*107%</f>
        <v>2217.4258334400001</v>
      </c>
      <c r="L11" s="27"/>
      <c r="M11" s="31"/>
      <c r="N11" s="27"/>
      <c r="O11" s="27"/>
      <c r="P11" s="22">
        <f t="shared" si="4"/>
        <v>332.61387501600001</v>
      </c>
      <c r="Q11" s="130">
        <f>'مارس 2022'!Q11*110%</f>
        <v>155.63900000000001</v>
      </c>
      <c r="R11" s="27"/>
      <c r="S11" s="30"/>
      <c r="T11" s="30"/>
      <c r="U11" s="30">
        <v>89.99</v>
      </c>
      <c r="V11" s="30">
        <v>100.44</v>
      </c>
      <c r="W11" s="27">
        <v>119.89</v>
      </c>
      <c r="X11" s="27">
        <v>50.75</v>
      </c>
      <c r="Y11" s="27">
        <v>90.504000000000005</v>
      </c>
      <c r="Z11" s="22">
        <f t="shared" si="5"/>
        <v>116.20713599999999</v>
      </c>
      <c r="AA11" s="22">
        <f>'مارس 2022'!K11*8%</f>
        <v>165.78884736000001</v>
      </c>
      <c r="AB11" s="27">
        <v>190</v>
      </c>
      <c r="AC11" s="30">
        <v>10</v>
      </c>
      <c r="AD11" s="27"/>
      <c r="AE11" s="27"/>
      <c r="AF11" s="22">
        <v>10</v>
      </c>
      <c r="AG11" s="27"/>
      <c r="AH11" s="27"/>
      <c r="AI11" s="27"/>
      <c r="AJ11" s="27"/>
      <c r="AK11" s="27">
        <f t="shared" si="20"/>
        <v>3649.2486918159998</v>
      </c>
      <c r="AL11" s="16"/>
      <c r="AM11" s="16"/>
      <c r="AN11" s="16"/>
      <c r="AO11" s="16"/>
      <c r="AP11" s="16"/>
      <c r="AQ11" s="16"/>
      <c r="AR11" s="16"/>
      <c r="AS11" s="16"/>
      <c r="AT11" s="15">
        <v>19</v>
      </c>
      <c r="AU11" s="15">
        <v>13</v>
      </c>
      <c r="AV11" s="20">
        <v>671</v>
      </c>
      <c r="AW11" s="20"/>
      <c r="AX11" s="21">
        <v>115.44</v>
      </c>
      <c r="AY11" s="21"/>
      <c r="AZ11" s="21"/>
      <c r="BA11" s="21">
        <v>0.5</v>
      </c>
      <c r="BB11" s="21">
        <v>3</v>
      </c>
      <c r="BC11" s="21"/>
      <c r="BD11" s="21">
        <v>0</v>
      </c>
      <c r="BE11" s="21"/>
      <c r="BF11" s="21"/>
      <c r="BG11" s="18" t="str">
        <f t="shared" si="0"/>
        <v>0</v>
      </c>
      <c r="BH11" s="18">
        <f t="shared" si="0"/>
        <v>43.233055555555559</v>
      </c>
      <c r="BI11" s="21"/>
      <c r="BJ11" s="21"/>
      <c r="BK11" s="21"/>
      <c r="BL11" s="21"/>
      <c r="BM11" s="21"/>
      <c r="BN11" s="21"/>
      <c r="BO11" s="21"/>
      <c r="BP11" s="21"/>
      <c r="BQ11" s="19">
        <f t="shared" si="6"/>
        <v>1.5804979083999999</v>
      </c>
      <c r="BR11" s="21">
        <v>5</v>
      </c>
      <c r="BS11" s="21"/>
      <c r="BT11" s="19">
        <f t="shared" si="7"/>
        <v>839.75355346395565</v>
      </c>
      <c r="BU11" s="35">
        <f t="shared" si="8"/>
        <v>2809.4951383520443</v>
      </c>
      <c r="BV11" s="39">
        <f t="shared" si="9"/>
        <v>2660.9110001280001</v>
      </c>
      <c r="BW11" s="38"/>
      <c r="BX11" s="38"/>
      <c r="BY11" s="37" t="str">
        <f t="shared" si="10"/>
        <v>0</v>
      </c>
      <c r="BZ11" s="39">
        <f t="shared" si="11"/>
        <v>0</v>
      </c>
      <c r="CA11" s="39"/>
      <c r="CB11" s="39">
        <f t="shared" si="1"/>
        <v>0</v>
      </c>
      <c r="CC11" s="39"/>
      <c r="CD11" s="39"/>
      <c r="CE11" s="34">
        <f t="shared" si="2"/>
        <v>2660.9110001280001</v>
      </c>
      <c r="CF11" s="34">
        <f t="shared" si="12"/>
        <v>1330.455500064</v>
      </c>
      <c r="CG11" s="34"/>
      <c r="CH11" s="34" t="s">
        <v>175</v>
      </c>
      <c r="CI11" s="34">
        <f t="shared" si="3"/>
        <v>5470.4061384800443</v>
      </c>
      <c r="CJ11" s="43"/>
      <c r="CK11" s="133">
        <f t="shared" si="13"/>
        <v>0</v>
      </c>
      <c r="CL11" s="133">
        <f t="shared" si="14"/>
        <v>0</v>
      </c>
      <c r="CM11" s="44"/>
      <c r="CN11" s="44"/>
      <c r="CO11" s="40">
        <f t="shared" si="21"/>
        <v>5470.4061384800443</v>
      </c>
      <c r="CP11" s="1"/>
      <c r="CS11" s="59">
        <f t="shared" si="22"/>
        <v>5824.200691944</v>
      </c>
      <c r="CT11" s="59">
        <f t="shared" si="23"/>
        <v>2073.6104979084002</v>
      </c>
      <c r="CU11" s="59">
        <f t="shared" si="15"/>
        <v>3750.5901940355998</v>
      </c>
      <c r="CV11" s="59">
        <f t="shared" si="16"/>
        <v>3750</v>
      </c>
      <c r="CW11" s="136">
        <f t="shared" si="17"/>
        <v>156.25</v>
      </c>
      <c r="CY11" s="63">
        <f t="shared" si="18"/>
        <v>5314.1561384800443</v>
      </c>
      <c r="DA11" s="182">
        <f t="shared" si="19"/>
        <v>6154.5206919439997</v>
      </c>
    </row>
    <row r="12" spans="2:105" ht="23.25" x14ac:dyDescent="0.35">
      <c r="B12">
        <v>1852.0523000000003</v>
      </c>
      <c r="C12">
        <v>7</v>
      </c>
      <c r="D12" s="33" t="s">
        <v>91</v>
      </c>
      <c r="E12" s="28">
        <v>703.74</v>
      </c>
      <c r="F12" s="29"/>
      <c r="G12" s="27"/>
      <c r="H12" s="27"/>
      <c r="I12" s="27"/>
      <c r="J12" s="27"/>
      <c r="K12" s="129">
        <f>'مارس 2022'!K12*107%</f>
        <v>2120.4146782700004</v>
      </c>
      <c r="L12" s="27"/>
      <c r="M12" s="31"/>
      <c r="N12" s="27"/>
      <c r="O12" s="27"/>
      <c r="P12" s="22">
        <f t="shared" si="4"/>
        <v>318.06220174050003</v>
      </c>
      <c r="Q12" s="130">
        <f>'مارس 2022'!Q12*110%</f>
        <v>155.63900000000001</v>
      </c>
      <c r="R12" s="27"/>
      <c r="S12" s="30"/>
      <c r="T12" s="30"/>
      <c r="U12" s="30">
        <v>79.61</v>
      </c>
      <c r="V12" s="30">
        <v>89.13</v>
      </c>
      <c r="W12" s="27">
        <v>107.16</v>
      </c>
      <c r="X12" s="27">
        <v>48.52</v>
      </c>
      <c r="Y12" s="27">
        <v>86.544500000000014</v>
      </c>
      <c r="Z12" s="22">
        <f t="shared" si="5"/>
        <v>111.12313800000001</v>
      </c>
      <c r="AA12" s="22">
        <f>'مارس 2022'!K12*8%</f>
        <v>158.53567688000004</v>
      </c>
      <c r="AB12" s="27">
        <v>190</v>
      </c>
      <c r="AC12" s="30">
        <v>10</v>
      </c>
      <c r="AD12" s="27"/>
      <c r="AE12" s="27"/>
      <c r="AF12" s="22">
        <v>10</v>
      </c>
      <c r="AG12" s="27"/>
      <c r="AH12" s="27"/>
      <c r="AI12" s="27"/>
      <c r="AJ12" s="27"/>
      <c r="AK12" s="27">
        <f t="shared" si="20"/>
        <v>3484.7391948905006</v>
      </c>
      <c r="AL12" s="16"/>
      <c r="AM12" s="16"/>
      <c r="AN12" s="16"/>
      <c r="AO12" s="16"/>
      <c r="AP12" s="16"/>
      <c r="AQ12" s="16"/>
      <c r="AR12" s="16"/>
      <c r="AS12" s="16"/>
      <c r="AT12" s="15">
        <v>19</v>
      </c>
      <c r="AU12" s="15">
        <v>15</v>
      </c>
      <c r="AV12" s="20">
        <v>649</v>
      </c>
      <c r="AW12" s="20"/>
      <c r="AX12" s="21">
        <v>143.33333333333334</v>
      </c>
      <c r="AY12" s="21"/>
      <c r="AZ12" s="21"/>
      <c r="BA12" s="21">
        <v>0.5</v>
      </c>
      <c r="BB12" s="21">
        <v>3</v>
      </c>
      <c r="BC12" s="21"/>
      <c r="BD12" s="21">
        <v>0</v>
      </c>
      <c r="BE12" s="21"/>
      <c r="BF12" s="21"/>
      <c r="BG12" s="18" t="str">
        <f t="shared" si="0"/>
        <v>0</v>
      </c>
      <c r="BH12" s="18">
        <f t="shared" si="0"/>
        <v>25.939833333333333</v>
      </c>
      <c r="BI12" s="21"/>
      <c r="BJ12" s="21"/>
      <c r="BK12" s="21"/>
      <c r="BL12" s="21"/>
      <c r="BM12" s="21"/>
      <c r="BN12" s="21"/>
      <c r="BO12" s="21"/>
      <c r="BP12" s="21"/>
      <c r="BQ12" s="19">
        <f t="shared" si="6"/>
        <v>1.5055189965750004</v>
      </c>
      <c r="BR12" s="21">
        <v>5</v>
      </c>
      <c r="BS12" s="21"/>
      <c r="BT12" s="19">
        <f t="shared" si="7"/>
        <v>828.27868566324173</v>
      </c>
      <c r="BU12" s="35">
        <f t="shared" si="8"/>
        <v>2656.4605092272586</v>
      </c>
      <c r="BV12" s="39">
        <f t="shared" si="9"/>
        <v>2544.4976139240002</v>
      </c>
      <c r="BW12" s="38"/>
      <c r="BX12" s="38"/>
      <c r="BY12" s="37" t="str">
        <f t="shared" si="10"/>
        <v>0</v>
      </c>
      <c r="BZ12" s="39">
        <f t="shared" si="11"/>
        <v>0</v>
      </c>
      <c r="CA12" s="39"/>
      <c r="CB12" s="39">
        <f t="shared" si="1"/>
        <v>0</v>
      </c>
      <c r="CC12" s="39"/>
      <c r="CD12" s="39"/>
      <c r="CE12" s="34">
        <f t="shared" si="2"/>
        <v>2544.4976139240002</v>
      </c>
      <c r="CF12" s="34">
        <f t="shared" si="12"/>
        <v>1272.2488069620001</v>
      </c>
      <c r="CG12" s="34"/>
      <c r="CH12" s="34" t="s">
        <v>175</v>
      </c>
      <c r="CI12" s="34">
        <f t="shared" si="3"/>
        <v>5200.9581231512584</v>
      </c>
      <c r="CJ12" s="43"/>
      <c r="CK12" s="133">
        <f t="shared" si="13"/>
        <v>0</v>
      </c>
      <c r="CL12" s="133">
        <f t="shared" si="14"/>
        <v>0</v>
      </c>
      <c r="CM12" s="44"/>
      <c r="CN12" s="44"/>
      <c r="CO12" s="40">
        <f t="shared" si="21"/>
        <v>5200.9581231512584</v>
      </c>
      <c r="CP12" s="1"/>
      <c r="CS12" s="59">
        <f t="shared" si="22"/>
        <v>5577.6978088145006</v>
      </c>
      <c r="CT12" s="59">
        <f t="shared" si="23"/>
        <v>2109.2455189965749</v>
      </c>
      <c r="CU12" s="59">
        <f t="shared" si="15"/>
        <v>3468.4522898179257</v>
      </c>
      <c r="CV12" s="59">
        <f t="shared" si="16"/>
        <v>3460</v>
      </c>
      <c r="CW12" s="136">
        <f t="shared" si="17"/>
        <v>127.25</v>
      </c>
      <c r="CY12" s="63">
        <f t="shared" si="18"/>
        <v>5073.7081231512584</v>
      </c>
      <c r="DA12" s="182">
        <f t="shared" si="19"/>
        <v>5873.5978088145002</v>
      </c>
    </row>
    <row r="13" spans="2:105" ht="23.25" x14ac:dyDescent="0.35">
      <c r="B13">
        <v>1850.6827000000001</v>
      </c>
      <c r="C13">
        <v>8</v>
      </c>
      <c r="D13" s="33" t="s">
        <v>92</v>
      </c>
      <c r="E13" s="28">
        <v>683.06</v>
      </c>
      <c r="F13" s="29"/>
      <c r="G13" s="27"/>
      <c r="H13" s="27"/>
      <c r="I13" s="27"/>
      <c r="J13" s="27"/>
      <c r="K13" s="129">
        <f>'مارس 2022'!K13*107%</f>
        <v>2118.8466232300002</v>
      </c>
      <c r="L13" s="27"/>
      <c r="M13" s="31"/>
      <c r="N13" s="27"/>
      <c r="O13" s="27"/>
      <c r="P13" s="22">
        <f t="shared" si="4"/>
        <v>317.82699348450001</v>
      </c>
      <c r="Q13" s="130">
        <f>'مارس 2022'!Q13*110%</f>
        <v>155.63900000000001</v>
      </c>
      <c r="R13" s="27"/>
      <c r="S13" s="30"/>
      <c r="T13" s="30"/>
      <c r="U13" s="30">
        <v>79.81</v>
      </c>
      <c r="V13" s="30">
        <v>89.11</v>
      </c>
      <c r="W13" s="27">
        <v>106.96</v>
      </c>
      <c r="X13" s="27">
        <v>48.49</v>
      </c>
      <c r="Y13" s="27">
        <v>86.480500000000006</v>
      </c>
      <c r="Z13" s="22">
        <f t="shared" si="5"/>
        <v>111.04096199999999</v>
      </c>
      <c r="AA13" s="22">
        <f>'مارس 2022'!K13*8%</f>
        <v>158.41843912000002</v>
      </c>
      <c r="AB13" s="27">
        <v>190</v>
      </c>
      <c r="AC13" s="30">
        <v>10</v>
      </c>
      <c r="AD13" s="27"/>
      <c r="AE13" s="27"/>
      <c r="AF13" s="22">
        <v>10</v>
      </c>
      <c r="AG13" s="27"/>
      <c r="AH13" s="27"/>
      <c r="AI13" s="27">
        <v>5.5</v>
      </c>
      <c r="AJ13" s="27"/>
      <c r="AK13" s="27">
        <f t="shared" si="20"/>
        <v>3488.1225178345003</v>
      </c>
      <c r="AL13" s="16"/>
      <c r="AM13" s="16"/>
      <c r="AN13" s="16"/>
      <c r="AO13" s="16"/>
      <c r="AP13" s="16"/>
      <c r="AQ13" s="16"/>
      <c r="AR13" s="16"/>
      <c r="AS13" s="16"/>
      <c r="AT13" s="15">
        <v>28</v>
      </c>
      <c r="AU13" s="15">
        <v>28</v>
      </c>
      <c r="AV13" s="20">
        <v>649</v>
      </c>
      <c r="AW13" s="20"/>
      <c r="AX13" s="21">
        <v>112.59166666666665</v>
      </c>
      <c r="AY13" s="21"/>
      <c r="AZ13" s="21"/>
      <c r="BA13" s="21">
        <v>0.5</v>
      </c>
      <c r="BB13" s="21">
        <v>3</v>
      </c>
      <c r="BC13" s="21"/>
      <c r="BD13" s="21">
        <v>0</v>
      </c>
      <c r="BE13" s="21"/>
      <c r="BF13" s="21"/>
      <c r="BG13" s="18" t="str">
        <f t="shared" si="0"/>
        <v>0</v>
      </c>
      <c r="BH13" s="18" t="str">
        <f t="shared" si="0"/>
        <v>0</v>
      </c>
      <c r="BI13" s="21"/>
      <c r="BJ13" s="21"/>
      <c r="BK13" s="21"/>
      <c r="BL13" s="21"/>
      <c r="BM13" s="21"/>
      <c r="BN13" s="21"/>
      <c r="BO13" s="21"/>
      <c r="BP13" s="21"/>
      <c r="BQ13" s="19">
        <f t="shared" si="6"/>
        <v>1.5073282621750002</v>
      </c>
      <c r="BR13" s="21">
        <v>3</v>
      </c>
      <c r="BS13" s="21"/>
      <c r="BT13" s="19">
        <f t="shared" si="7"/>
        <v>769.59899492884165</v>
      </c>
      <c r="BU13" s="35">
        <f t="shared" si="8"/>
        <v>2718.5235229056589</v>
      </c>
      <c r="BV13" s="39">
        <f t="shared" si="9"/>
        <v>2542.6159478760001</v>
      </c>
      <c r="BW13" s="38"/>
      <c r="BX13" s="38"/>
      <c r="BY13" s="37" t="str">
        <f t="shared" si="10"/>
        <v>0</v>
      </c>
      <c r="BZ13" s="39">
        <f t="shared" si="11"/>
        <v>0</v>
      </c>
      <c r="CA13" s="39"/>
      <c r="CB13" s="39">
        <f t="shared" si="1"/>
        <v>0</v>
      </c>
      <c r="CC13" s="39"/>
      <c r="CD13" s="39"/>
      <c r="CE13" s="34">
        <f t="shared" si="2"/>
        <v>2542.6159478760001</v>
      </c>
      <c r="CF13" s="34">
        <f t="shared" si="12"/>
        <v>1271.307973938</v>
      </c>
      <c r="CG13" s="34"/>
      <c r="CH13" s="34" t="s">
        <v>175</v>
      </c>
      <c r="CI13" s="34">
        <f t="shared" si="3"/>
        <v>5261.1394707816589</v>
      </c>
      <c r="CJ13" s="43"/>
      <c r="CK13" s="133">
        <f t="shared" si="13"/>
        <v>0</v>
      </c>
      <c r="CL13" s="133">
        <f t="shared" si="14"/>
        <v>0</v>
      </c>
      <c r="CM13" s="44"/>
      <c r="CN13" s="44"/>
      <c r="CO13" s="40">
        <f t="shared" si="21"/>
        <v>5261.1394707816589</v>
      </c>
      <c r="CP13" s="1"/>
      <c r="CS13" s="59">
        <f t="shared" si="22"/>
        <v>5573.7194657105001</v>
      </c>
      <c r="CT13" s="59">
        <f t="shared" si="23"/>
        <v>2086.5673282621747</v>
      </c>
      <c r="CU13" s="59">
        <f t="shared" si="15"/>
        <v>3487.1521374483254</v>
      </c>
      <c r="CV13" s="59">
        <f t="shared" si="16"/>
        <v>3480</v>
      </c>
      <c r="CW13" s="136">
        <f t="shared" si="17"/>
        <v>129.25</v>
      </c>
      <c r="CY13" s="63">
        <f t="shared" si="18"/>
        <v>5131.8894707816589</v>
      </c>
      <c r="DA13" s="182">
        <f t="shared" si="19"/>
        <v>5875.0994657105002</v>
      </c>
    </row>
    <row r="14" spans="2:105" ht="23.25" x14ac:dyDescent="0.35">
      <c r="B14">
        <v>1759.8397000000002</v>
      </c>
      <c r="C14">
        <v>9</v>
      </c>
      <c r="D14" s="33" t="s">
        <v>77</v>
      </c>
      <c r="E14" s="28">
        <v>650.36</v>
      </c>
      <c r="F14" s="29"/>
      <c r="G14" s="27"/>
      <c r="H14" s="27"/>
      <c r="I14" s="27"/>
      <c r="J14" s="27"/>
      <c r="K14" s="129">
        <f>'مارس 2022'!K14*107%</f>
        <v>2014.8404725300004</v>
      </c>
      <c r="L14" s="27"/>
      <c r="M14" s="31"/>
      <c r="N14" s="27"/>
      <c r="O14" s="27"/>
      <c r="P14" s="22">
        <f t="shared" si="4"/>
        <v>302.22607087950007</v>
      </c>
      <c r="Q14" s="130">
        <f>'مارس 2022'!Q14*110%</f>
        <v>155.63900000000001</v>
      </c>
      <c r="R14" s="27"/>
      <c r="S14" s="30"/>
      <c r="T14" s="30"/>
      <c r="U14" s="30">
        <v>75.92</v>
      </c>
      <c r="V14" s="30">
        <v>84.75</v>
      </c>
      <c r="W14" s="27">
        <v>101.7</v>
      </c>
      <c r="X14" s="27">
        <v>46.11</v>
      </c>
      <c r="Y14" s="27">
        <v>82.235500000000002</v>
      </c>
      <c r="Z14" s="22">
        <f t="shared" si="5"/>
        <v>105.59038200000001</v>
      </c>
      <c r="AA14" s="22">
        <f>'مارس 2022'!K14*8%</f>
        <v>150.64227832000003</v>
      </c>
      <c r="AB14" s="27">
        <v>190</v>
      </c>
      <c r="AC14" s="30">
        <v>10</v>
      </c>
      <c r="AD14" s="27"/>
      <c r="AE14" s="27"/>
      <c r="AF14" s="22">
        <v>10</v>
      </c>
      <c r="AG14" s="27"/>
      <c r="AH14" s="27"/>
      <c r="AI14" s="27">
        <v>5.5</v>
      </c>
      <c r="AJ14" s="27"/>
      <c r="AK14" s="27">
        <f t="shared" si="20"/>
        <v>3335.1537037295002</v>
      </c>
      <c r="AL14" s="16"/>
      <c r="AM14" s="16"/>
      <c r="AN14" s="16"/>
      <c r="AO14" s="16"/>
      <c r="AP14" s="16"/>
      <c r="AQ14" s="16"/>
      <c r="AR14" s="16"/>
      <c r="AS14" s="16"/>
      <c r="AT14" s="15">
        <v>20</v>
      </c>
      <c r="AU14" s="15">
        <v>10</v>
      </c>
      <c r="AV14" s="20">
        <v>627</v>
      </c>
      <c r="AW14" s="20"/>
      <c r="AX14" s="21">
        <v>131.30799999999994</v>
      </c>
      <c r="AY14" s="21">
        <v>4.62</v>
      </c>
      <c r="AZ14" s="21"/>
      <c r="BA14" s="21">
        <v>0.5</v>
      </c>
      <c r="BB14" s="21">
        <v>3</v>
      </c>
      <c r="BC14" s="21"/>
      <c r="BD14" s="21">
        <v>0</v>
      </c>
      <c r="BE14" s="21"/>
      <c r="BF14" s="21"/>
      <c r="BG14" s="18" t="str">
        <f t="shared" si="0"/>
        <v>0</v>
      </c>
      <c r="BH14" s="18">
        <f t="shared" si="0"/>
        <v>69.172888888888892</v>
      </c>
      <c r="BI14" s="21"/>
      <c r="BJ14" s="21"/>
      <c r="BK14" s="21"/>
      <c r="BL14" s="21"/>
      <c r="BM14" s="21"/>
      <c r="BN14" s="21"/>
      <c r="BO14" s="21"/>
      <c r="BP14" s="21"/>
      <c r="BQ14" s="19">
        <f t="shared" si="6"/>
        <v>1.438644316425</v>
      </c>
      <c r="BR14" s="21">
        <v>3</v>
      </c>
      <c r="BS14" s="21"/>
      <c r="BT14" s="19">
        <f t="shared" si="7"/>
        <v>840.03953320531389</v>
      </c>
      <c r="BU14" s="35">
        <f t="shared" si="8"/>
        <v>2495.1141705241862</v>
      </c>
      <c r="BV14" s="39">
        <f t="shared" si="9"/>
        <v>2417.8085670360006</v>
      </c>
      <c r="BW14" s="38"/>
      <c r="BX14" s="38"/>
      <c r="BY14" s="37" t="str">
        <f t="shared" si="10"/>
        <v>0</v>
      </c>
      <c r="BZ14" s="39">
        <f t="shared" si="11"/>
        <v>0</v>
      </c>
      <c r="CA14" s="39"/>
      <c r="CB14" s="39">
        <f t="shared" si="1"/>
        <v>0</v>
      </c>
      <c r="CC14" s="39"/>
      <c r="CD14" s="39"/>
      <c r="CE14" s="34">
        <f t="shared" si="2"/>
        <v>2417.8085670360006</v>
      </c>
      <c r="CF14" s="34">
        <f t="shared" si="12"/>
        <v>1208.9042835180003</v>
      </c>
      <c r="CG14" s="34"/>
      <c r="CH14" s="34" t="s">
        <v>175</v>
      </c>
      <c r="CI14" s="34">
        <f t="shared" si="3"/>
        <v>4912.9227375601868</v>
      </c>
      <c r="CJ14" s="43"/>
      <c r="CK14" s="133">
        <f t="shared" si="13"/>
        <v>0</v>
      </c>
      <c r="CL14" s="133">
        <f t="shared" si="14"/>
        <v>0</v>
      </c>
      <c r="CM14" s="44"/>
      <c r="CN14" s="44"/>
      <c r="CO14" s="40">
        <f t="shared" si="21"/>
        <v>4912.9227375601868</v>
      </c>
      <c r="CP14" s="1"/>
      <c r="CS14" s="59">
        <f t="shared" si="22"/>
        <v>5309.4532707655007</v>
      </c>
      <c r="CT14" s="59">
        <f t="shared" si="23"/>
        <v>2036.4186443164251</v>
      </c>
      <c r="CU14" s="59">
        <f t="shared" si="15"/>
        <v>3273.0346264490754</v>
      </c>
      <c r="CV14" s="59">
        <f t="shared" si="16"/>
        <v>3270</v>
      </c>
      <c r="CW14" s="136">
        <f t="shared" si="17"/>
        <v>108.25</v>
      </c>
      <c r="CY14" s="63">
        <f t="shared" si="18"/>
        <v>4804.6727375601868</v>
      </c>
      <c r="DA14" s="182">
        <f t="shared" si="19"/>
        <v>5597.3232707655006</v>
      </c>
    </row>
    <row r="15" spans="2:105" ht="23.25" x14ac:dyDescent="0.35">
      <c r="B15">
        <v>1647.7679000000001</v>
      </c>
      <c r="C15">
        <v>10</v>
      </c>
      <c r="D15" s="33" t="s">
        <v>93</v>
      </c>
      <c r="E15" s="28">
        <v>648.22</v>
      </c>
      <c r="F15" s="29"/>
      <c r="G15" s="27"/>
      <c r="H15" s="27"/>
      <c r="I15" s="27"/>
      <c r="J15" s="27"/>
      <c r="K15" s="129">
        <f>'مارس 2022'!K15*107%</f>
        <v>1886.5294687100002</v>
      </c>
      <c r="L15" s="27"/>
      <c r="M15" s="31"/>
      <c r="N15" s="27"/>
      <c r="O15" s="27"/>
      <c r="P15" s="22">
        <f t="shared" si="4"/>
        <v>282.9794203065</v>
      </c>
      <c r="Q15" s="130">
        <f>'مارس 2022'!Q15*110%</f>
        <v>155.63900000000001</v>
      </c>
      <c r="R15" s="27"/>
      <c r="S15" s="30"/>
      <c r="T15" s="30"/>
      <c r="U15" s="30">
        <v>76.45</v>
      </c>
      <c r="V15" s="30">
        <v>85.35</v>
      </c>
      <c r="W15" s="27">
        <v>101.93</v>
      </c>
      <c r="X15" s="27">
        <v>43.17</v>
      </c>
      <c r="Y15" s="27">
        <v>76.998500000000007</v>
      </c>
      <c r="Z15" s="22">
        <f t="shared" si="5"/>
        <v>98.866073999999998</v>
      </c>
      <c r="AA15" s="22">
        <f>'مارس 2022'!K15*8%</f>
        <v>141.04893224000003</v>
      </c>
      <c r="AB15" s="27">
        <v>200</v>
      </c>
      <c r="AC15" s="30">
        <v>10</v>
      </c>
      <c r="AD15" s="27"/>
      <c r="AE15" s="27"/>
      <c r="AF15" s="22">
        <v>10</v>
      </c>
      <c r="AG15" s="27"/>
      <c r="AH15" s="27"/>
      <c r="AI15" s="27">
        <v>5.5</v>
      </c>
      <c r="AJ15" s="27"/>
      <c r="AK15" s="27">
        <f t="shared" si="20"/>
        <v>3174.4613952565001</v>
      </c>
      <c r="AL15" s="16"/>
      <c r="AM15" s="16"/>
      <c r="AN15" s="16"/>
      <c r="AO15" s="16"/>
      <c r="AP15" s="16"/>
      <c r="AQ15" s="16"/>
      <c r="AR15" s="16"/>
      <c r="AS15" s="16"/>
      <c r="AT15" s="15">
        <v>21</v>
      </c>
      <c r="AU15" s="15">
        <v>16</v>
      </c>
      <c r="AV15" s="20">
        <v>583</v>
      </c>
      <c r="AW15" s="20"/>
      <c r="AX15" s="21">
        <v>111.33333333333333</v>
      </c>
      <c r="AY15" s="21"/>
      <c r="AZ15" s="21"/>
      <c r="BA15" s="21">
        <v>0.5</v>
      </c>
      <c r="BB15" s="21">
        <v>3</v>
      </c>
      <c r="BC15" s="21"/>
      <c r="BD15" s="21">
        <v>0</v>
      </c>
      <c r="BE15" s="21"/>
      <c r="BF15" s="21"/>
      <c r="BG15" s="18" t="str">
        <f t="shared" si="0"/>
        <v>0</v>
      </c>
      <c r="BH15" s="18">
        <f t="shared" si="0"/>
        <v>17.293222222222223</v>
      </c>
      <c r="BI15" s="21"/>
      <c r="BJ15" s="21"/>
      <c r="BK15" s="21"/>
      <c r="BL15" s="21"/>
      <c r="BM15" s="21"/>
      <c r="BN15" s="21"/>
      <c r="BO15" s="21"/>
      <c r="BP15" s="21"/>
      <c r="BQ15" s="19">
        <f t="shared" si="6"/>
        <v>1.3679214874750001</v>
      </c>
      <c r="BR15" s="21">
        <v>3</v>
      </c>
      <c r="BS15" s="21"/>
      <c r="BT15" s="19">
        <f t="shared" si="7"/>
        <v>719.49447704303054</v>
      </c>
      <c r="BU15" s="35">
        <f t="shared" si="8"/>
        <v>2454.9669182134694</v>
      </c>
      <c r="BV15" s="39">
        <f t="shared" si="9"/>
        <v>2263.835362452</v>
      </c>
      <c r="BW15" s="38"/>
      <c r="BX15" s="38"/>
      <c r="BY15" s="37" t="str">
        <f t="shared" si="10"/>
        <v>0</v>
      </c>
      <c r="BZ15" s="39">
        <f t="shared" si="11"/>
        <v>0</v>
      </c>
      <c r="CA15" s="39"/>
      <c r="CB15" s="39">
        <f t="shared" si="1"/>
        <v>0</v>
      </c>
      <c r="CC15" s="39"/>
      <c r="CD15" s="39"/>
      <c r="CE15" s="34">
        <f t="shared" si="2"/>
        <v>2263.835362452</v>
      </c>
      <c r="CF15" s="34">
        <f t="shared" si="12"/>
        <v>1131.917681226</v>
      </c>
      <c r="CG15" s="34"/>
      <c r="CH15" s="34" t="s">
        <v>175</v>
      </c>
      <c r="CI15" s="34">
        <f t="shared" si="3"/>
        <v>4718.8022806654699</v>
      </c>
      <c r="CJ15" s="43"/>
      <c r="CK15" s="133">
        <f t="shared" si="13"/>
        <v>0</v>
      </c>
      <c r="CL15" s="133">
        <f t="shared" si="14"/>
        <v>0</v>
      </c>
      <c r="CM15" s="44"/>
      <c r="CN15" s="44"/>
      <c r="CO15" s="40">
        <f t="shared" si="21"/>
        <v>4718.8022806654699</v>
      </c>
      <c r="CP15" s="1"/>
      <c r="CS15" s="59">
        <f t="shared" si="22"/>
        <v>4993.4277577085004</v>
      </c>
      <c r="CT15" s="59">
        <f t="shared" si="23"/>
        <v>1985.5879214874751</v>
      </c>
      <c r="CU15" s="59">
        <f t="shared" si="15"/>
        <v>3007.8398362210255</v>
      </c>
      <c r="CV15" s="59">
        <f t="shared" si="16"/>
        <v>3000</v>
      </c>
      <c r="CW15" s="136">
        <f t="shared" si="17"/>
        <v>81.25</v>
      </c>
      <c r="CY15" s="63">
        <f t="shared" si="18"/>
        <v>4637.5522806654699</v>
      </c>
      <c r="DA15" s="182">
        <f t="shared" si="19"/>
        <v>5282.6577577085</v>
      </c>
    </row>
    <row r="16" spans="2:105" ht="23.25" x14ac:dyDescent="0.35">
      <c r="B16">
        <v>675.23419999999999</v>
      </c>
      <c r="C16">
        <v>12</v>
      </c>
      <c r="D16" s="33" t="s">
        <v>94</v>
      </c>
      <c r="E16" s="28">
        <v>368.01</v>
      </c>
      <c r="F16" s="29"/>
      <c r="G16" s="27"/>
      <c r="H16" s="27"/>
      <c r="I16" s="27"/>
      <c r="J16" s="27"/>
      <c r="K16" s="129">
        <f>'مارس 2022'!K16*107%</f>
        <v>773.07563558000004</v>
      </c>
      <c r="L16" s="27"/>
      <c r="M16" s="31"/>
      <c r="N16" s="27"/>
      <c r="O16" s="27"/>
      <c r="P16" s="22">
        <f t="shared" si="4"/>
        <v>115.961345337</v>
      </c>
      <c r="Q16" s="130">
        <f>'مارس 2022'!Q16*110%</f>
        <v>155.63900000000001</v>
      </c>
      <c r="R16" s="27">
        <v>74.760000000000005</v>
      </c>
      <c r="S16" s="30"/>
      <c r="T16" s="30"/>
      <c r="U16" s="30">
        <v>29.87</v>
      </c>
      <c r="V16" s="30">
        <v>33.520000000000003</v>
      </c>
      <c r="W16" s="27">
        <v>65</v>
      </c>
      <c r="X16" s="27">
        <v>33.74</v>
      </c>
      <c r="Y16" s="27">
        <v>31.552999999999997</v>
      </c>
      <c r="Z16" s="22">
        <f t="shared" si="5"/>
        <v>40.514052</v>
      </c>
      <c r="AA16" s="22">
        <f>'مارس 2022'!K16*8%</f>
        <v>57.80004752</v>
      </c>
      <c r="AB16" s="27">
        <v>200</v>
      </c>
      <c r="AC16" s="30">
        <v>10</v>
      </c>
      <c r="AD16" s="27"/>
      <c r="AE16" s="27"/>
      <c r="AF16" s="22">
        <v>10</v>
      </c>
      <c r="AG16" s="27"/>
      <c r="AH16" s="27"/>
      <c r="AI16" s="27">
        <v>5.5</v>
      </c>
      <c r="AJ16" s="27"/>
      <c r="AK16" s="27">
        <f t="shared" si="20"/>
        <v>1636.9330804369999</v>
      </c>
      <c r="AL16" s="16"/>
      <c r="AM16" s="16"/>
      <c r="AN16" s="16"/>
      <c r="AO16" s="16"/>
      <c r="AP16" s="16"/>
      <c r="AQ16" s="16"/>
      <c r="AR16" s="16"/>
      <c r="AS16" s="16"/>
      <c r="AT16" s="15">
        <v>23</v>
      </c>
      <c r="AU16" s="15">
        <v>18</v>
      </c>
      <c r="AV16" s="20">
        <v>253</v>
      </c>
      <c r="AW16" s="20"/>
      <c r="AX16" s="21">
        <v>0</v>
      </c>
      <c r="AY16" s="21"/>
      <c r="AZ16" s="21"/>
      <c r="BA16" s="21">
        <v>0.5</v>
      </c>
      <c r="BB16" s="21">
        <v>3</v>
      </c>
      <c r="BC16" s="21"/>
      <c r="BD16" s="21">
        <v>0</v>
      </c>
      <c r="BE16" s="21"/>
      <c r="BF16" s="21"/>
      <c r="BG16" s="18" t="str">
        <f t="shared" si="0"/>
        <v>0</v>
      </c>
      <c r="BH16" s="18" t="str">
        <f t="shared" si="0"/>
        <v>0</v>
      </c>
      <c r="BI16" s="21"/>
      <c r="BJ16" s="21"/>
      <c r="BK16" s="21"/>
      <c r="BL16" s="21"/>
      <c r="BM16" s="21"/>
      <c r="BN16" s="21"/>
      <c r="BO16" s="21"/>
      <c r="BP16" s="21"/>
      <c r="BQ16" s="19">
        <f t="shared" si="6"/>
        <v>0.68266636754999988</v>
      </c>
      <c r="BR16" s="21">
        <v>3</v>
      </c>
      <c r="BS16" s="21"/>
      <c r="BT16" s="19">
        <f t="shared" si="7"/>
        <v>260.18266636754998</v>
      </c>
      <c r="BU16" s="35">
        <f t="shared" si="8"/>
        <v>1376.75041406945</v>
      </c>
      <c r="BV16" s="39">
        <f t="shared" si="9"/>
        <v>927.69076269599998</v>
      </c>
      <c r="BW16" s="38"/>
      <c r="BX16" s="38"/>
      <c r="BY16" s="37" t="str">
        <f t="shared" si="10"/>
        <v>0</v>
      </c>
      <c r="BZ16" s="39">
        <f t="shared" si="11"/>
        <v>0</v>
      </c>
      <c r="CA16" s="39"/>
      <c r="CB16" s="39">
        <f t="shared" si="1"/>
        <v>0</v>
      </c>
      <c r="CC16" s="39"/>
      <c r="CD16" s="39"/>
      <c r="CE16" s="34">
        <f t="shared" si="2"/>
        <v>927.69076269599998</v>
      </c>
      <c r="CF16" s="34">
        <f t="shared" si="12"/>
        <v>463.84538134799999</v>
      </c>
      <c r="CG16" s="34"/>
      <c r="CH16" s="34" t="s">
        <v>175</v>
      </c>
      <c r="CI16" s="34">
        <f t="shared" si="3"/>
        <v>2304.4411767654501</v>
      </c>
      <c r="CJ16" s="43"/>
      <c r="CK16" s="133">
        <f t="shared" si="13"/>
        <v>0</v>
      </c>
      <c r="CL16" s="133">
        <f t="shared" si="14"/>
        <v>0</v>
      </c>
      <c r="CM16" s="44"/>
      <c r="CN16" s="44"/>
      <c r="CO16" s="40">
        <f t="shared" si="21"/>
        <v>2304.4411767654501</v>
      </c>
      <c r="CP16" s="1"/>
      <c r="CS16" s="59">
        <f t="shared" si="22"/>
        <v>2180.334843133</v>
      </c>
      <c r="CT16" s="59">
        <f t="shared" si="23"/>
        <v>1374.6926663675499</v>
      </c>
      <c r="CU16" s="59">
        <f t="shared" si="15"/>
        <v>805.64217676545013</v>
      </c>
      <c r="CV16" s="59">
        <f t="shared" si="16"/>
        <v>800</v>
      </c>
      <c r="CW16" s="136">
        <f t="shared" si="17"/>
        <v>0</v>
      </c>
      <c r="CY16" s="63">
        <f t="shared" si="18"/>
        <v>2304.4411767654501</v>
      </c>
      <c r="DA16" s="182">
        <f t="shared" si="19"/>
        <v>2408.9848431330001</v>
      </c>
    </row>
    <row r="17" spans="2:105" ht="23.25" x14ac:dyDescent="0.35">
      <c r="B17">
        <v>1611.9978000000001</v>
      </c>
      <c r="C17">
        <v>13</v>
      </c>
      <c r="D17" s="33" t="s">
        <v>95</v>
      </c>
      <c r="E17" s="28">
        <v>619.04999999999995</v>
      </c>
      <c r="F17" s="29"/>
      <c r="G17" s="27"/>
      <c r="H17" s="27"/>
      <c r="I17" s="27"/>
      <c r="J17" s="27"/>
      <c r="K17" s="129">
        <f>'مارس 2022'!K17*107%</f>
        <v>1845.5762812200003</v>
      </c>
      <c r="L17" s="27"/>
      <c r="M17" s="31"/>
      <c r="N17" s="27"/>
      <c r="O17" s="27"/>
      <c r="P17" s="22">
        <f t="shared" si="4"/>
        <v>276.83644218300003</v>
      </c>
      <c r="Q17" s="130">
        <f>'مارس 2022'!Q17*110%</f>
        <v>155.63900000000001</v>
      </c>
      <c r="R17" s="27"/>
      <c r="S17" s="30"/>
      <c r="T17" s="30"/>
      <c r="U17" s="30">
        <v>74.8</v>
      </c>
      <c r="V17" s="30">
        <v>83.51</v>
      </c>
      <c r="W17" s="27">
        <v>99.71</v>
      </c>
      <c r="X17" s="27">
        <v>42.23</v>
      </c>
      <c r="Y17" s="27">
        <v>75.326999999999998</v>
      </c>
      <c r="Z17" s="22">
        <f t="shared" si="5"/>
        <v>96.719868000000005</v>
      </c>
      <c r="AA17" s="22">
        <f>'مارس 2022'!K17*8%</f>
        <v>137.98701168000002</v>
      </c>
      <c r="AB17" s="27">
        <v>200</v>
      </c>
      <c r="AC17" s="30">
        <v>10</v>
      </c>
      <c r="AD17" s="27"/>
      <c r="AE17" s="27"/>
      <c r="AF17" s="22">
        <v>10</v>
      </c>
      <c r="AG17" s="27"/>
      <c r="AH17" s="27"/>
      <c r="AI17" s="27">
        <v>5.5</v>
      </c>
      <c r="AJ17" s="27"/>
      <c r="AK17" s="27">
        <f t="shared" si="20"/>
        <v>3113.8356030830009</v>
      </c>
      <c r="AL17" s="16"/>
      <c r="AM17" s="16"/>
      <c r="AN17" s="16"/>
      <c r="AO17" s="16"/>
      <c r="AP17" s="16"/>
      <c r="AQ17" s="16"/>
      <c r="AR17" s="16"/>
      <c r="AS17" s="16"/>
      <c r="AT17" s="15">
        <v>28</v>
      </c>
      <c r="AU17" s="15">
        <v>28</v>
      </c>
      <c r="AV17" s="20">
        <v>572</v>
      </c>
      <c r="AW17" s="20"/>
      <c r="AX17" s="21">
        <v>0</v>
      </c>
      <c r="AY17" s="21"/>
      <c r="AZ17" s="21"/>
      <c r="BA17" s="21">
        <v>0.5</v>
      </c>
      <c r="BB17" s="21">
        <v>3</v>
      </c>
      <c r="BC17" s="21"/>
      <c r="BD17" s="21">
        <v>0</v>
      </c>
      <c r="BE17" s="21"/>
      <c r="BF17" s="21"/>
      <c r="BG17" s="18" t="str">
        <f t="shared" si="0"/>
        <v>0</v>
      </c>
      <c r="BH17" s="18" t="str">
        <f t="shared" si="0"/>
        <v>0</v>
      </c>
      <c r="BI17" s="21"/>
      <c r="BJ17" s="21"/>
      <c r="BK17" s="21"/>
      <c r="BL17" s="21"/>
      <c r="BM17" s="21"/>
      <c r="BN17" s="21"/>
      <c r="BO17" s="21"/>
      <c r="BP17" s="21"/>
      <c r="BQ17" s="19">
        <f t="shared" si="6"/>
        <v>1.3406800804500003</v>
      </c>
      <c r="BR17" s="21">
        <v>3</v>
      </c>
      <c r="BS17" s="21"/>
      <c r="BT17" s="19">
        <f t="shared" si="7"/>
        <v>579.84068008045006</v>
      </c>
      <c r="BU17" s="35">
        <f t="shared" si="8"/>
        <v>2533.9949230025509</v>
      </c>
      <c r="BV17" s="39">
        <f t="shared" si="9"/>
        <v>2214.6915374640002</v>
      </c>
      <c r="BW17" s="38"/>
      <c r="BX17" s="38"/>
      <c r="BY17" s="37" t="str">
        <f t="shared" si="10"/>
        <v>0</v>
      </c>
      <c r="BZ17" s="39">
        <f t="shared" si="11"/>
        <v>0</v>
      </c>
      <c r="CA17" s="39"/>
      <c r="CB17" s="39">
        <f t="shared" si="1"/>
        <v>0</v>
      </c>
      <c r="CC17" s="39"/>
      <c r="CD17" s="39"/>
      <c r="CE17" s="34">
        <f t="shared" si="2"/>
        <v>2214.6915374640002</v>
      </c>
      <c r="CF17" s="34">
        <f t="shared" si="12"/>
        <v>1107.3457687320001</v>
      </c>
      <c r="CG17" s="34"/>
      <c r="CH17" s="34" t="s">
        <v>175</v>
      </c>
      <c r="CI17" s="34">
        <f t="shared" si="3"/>
        <v>4748.6864604665516</v>
      </c>
      <c r="CJ17" s="43"/>
      <c r="CK17" s="133">
        <f t="shared" si="13"/>
        <v>0</v>
      </c>
      <c r="CL17" s="133">
        <f t="shared" si="14"/>
        <v>0</v>
      </c>
      <c r="CM17" s="44"/>
      <c r="CN17" s="44"/>
      <c r="CO17" s="40">
        <f t="shared" si="21"/>
        <v>4748.6864604665516</v>
      </c>
      <c r="CP17" s="1"/>
      <c r="CS17" s="59">
        <f t="shared" si="22"/>
        <v>4889.3681405470006</v>
      </c>
      <c r="CT17" s="59">
        <f t="shared" si="23"/>
        <v>1945.39068008045</v>
      </c>
      <c r="CU17" s="59">
        <f t="shared" si="15"/>
        <v>2943.9774604665508</v>
      </c>
      <c r="CV17" s="59">
        <f t="shared" si="16"/>
        <v>2940</v>
      </c>
      <c r="CW17" s="136">
        <f t="shared" si="17"/>
        <v>75.25</v>
      </c>
      <c r="CY17" s="63">
        <f t="shared" si="18"/>
        <v>4673.4364604665516</v>
      </c>
      <c r="DA17" s="182">
        <f t="shared" si="19"/>
        <v>5172.8881405470011</v>
      </c>
    </row>
    <row r="18" spans="2:105" ht="23.25" x14ac:dyDescent="0.35">
      <c r="B18">
        <v>2198.0903000000003</v>
      </c>
      <c r="C18">
        <v>14</v>
      </c>
      <c r="D18" s="33" t="s">
        <v>96</v>
      </c>
      <c r="E18" s="28">
        <v>826.2</v>
      </c>
      <c r="F18" s="29"/>
      <c r="G18" s="27"/>
      <c r="H18" s="27"/>
      <c r="I18" s="27"/>
      <c r="J18" s="27"/>
      <c r="K18" s="129">
        <f>'مارس 2022'!K18*107%</f>
        <v>2516.5935844700002</v>
      </c>
      <c r="L18" s="27"/>
      <c r="M18" s="31"/>
      <c r="N18" s="27"/>
      <c r="O18" s="27"/>
      <c r="P18" s="22">
        <f t="shared" si="4"/>
        <v>377.48903767050001</v>
      </c>
      <c r="Q18" s="130">
        <f>'مارس 2022'!Q18*110%</f>
        <v>155.63900000000001</v>
      </c>
      <c r="R18" s="27"/>
      <c r="S18" s="30"/>
      <c r="T18" s="30"/>
      <c r="U18" s="30">
        <v>95.19</v>
      </c>
      <c r="V18" s="30">
        <v>106.34</v>
      </c>
      <c r="W18" s="27">
        <v>120</v>
      </c>
      <c r="X18" s="27">
        <v>57.59</v>
      </c>
      <c r="Y18" s="27">
        <v>102.7145</v>
      </c>
      <c r="Z18" s="22">
        <f t="shared" si="5"/>
        <v>131.88541800000002</v>
      </c>
      <c r="AA18" s="22">
        <f>'مارس 2022'!K18*8%</f>
        <v>188.15652968000003</v>
      </c>
      <c r="AB18" s="27">
        <v>190</v>
      </c>
      <c r="AC18" s="30">
        <v>10</v>
      </c>
      <c r="AD18" s="27"/>
      <c r="AE18" s="27"/>
      <c r="AF18" s="22">
        <v>10</v>
      </c>
      <c r="AG18" s="27"/>
      <c r="AH18" s="27"/>
      <c r="AI18" s="27"/>
      <c r="AJ18" s="27"/>
      <c r="AK18" s="27">
        <f t="shared" si="20"/>
        <v>4061.5980698205008</v>
      </c>
      <c r="AL18" s="16"/>
      <c r="AM18" s="16"/>
      <c r="AN18" s="16"/>
      <c r="AO18" s="16"/>
      <c r="AP18" s="16"/>
      <c r="AQ18" s="16"/>
      <c r="AR18" s="16"/>
      <c r="AS18" s="16"/>
      <c r="AT18" s="15">
        <v>19</v>
      </c>
      <c r="AU18" s="15">
        <v>13</v>
      </c>
      <c r="AV18" s="20">
        <v>770</v>
      </c>
      <c r="AW18" s="20"/>
      <c r="AX18" s="21">
        <v>188.90933333333339</v>
      </c>
      <c r="AY18" s="21"/>
      <c r="AZ18" s="21"/>
      <c r="BA18" s="21">
        <v>0.5</v>
      </c>
      <c r="BB18" s="21">
        <v>3</v>
      </c>
      <c r="BC18" s="21"/>
      <c r="BD18" s="21">
        <v>0</v>
      </c>
      <c r="BE18" s="21"/>
      <c r="BF18" s="21"/>
      <c r="BG18" s="18" t="str">
        <f t="shared" si="0"/>
        <v>0</v>
      </c>
      <c r="BH18" s="18">
        <f t="shared" si="0"/>
        <v>43.233055555555559</v>
      </c>
      <c r="BI18" s="21"/>
      <c r="BJ18" s="21"/>
      <c r="BK18" s="21"/>
      <c r="BL18" s="21"/>
      <c r="BM18" s="21"/>
      <c r="BN18" s="21"/>
      <c r="BO18" s="21"/>
      <c r="BP18" s="21"/>
      <c r="BQ18" s="19">
        <f t="shared" si="6"/>
        <v>1.7642350160750004</v>
      </c>
      <c r="BR18" s="21">
        <v>5</v>
      </c>
      <c r="BS18" s="21"/>
      <c r="BT18" s="19">
        <f t="shared" si="7"/>
        <v>1012.4066239049639</v>
      </c>
      <c r="BU18" s="35">
        <f t="shared" si="8"/>
        <v>3049.1914459155369</v>
      </c>
      <c r="BV18" s="39">
        <f t="shared" si="9"/>
        <v>3019.9123013640001</v>
      </c>
      <c r="BW18" s="38"/>
      <c r="BX18" s="38"/>
      <c r="BY18" s="37" t="str">
        <f t="shared" si="10"/>
        <v>0</v>
      </c>
      <c r="BZ18" s="39">
        <f t="shared" si="11"/>
        <v>0</v>
      </c>
      <c r="CA18" s="39"/>
      <c r="CB18" s="39">
        <f t="shared" si="1"/>
        <v>0</v>
      </c>
      <c r="CC18" s="39"/>
      <c r="CD18" s="39"/>
      <c r="CE18" s="34">
        <f t="shared" si="2"/>
        <v>3019.9123013640001</v>
      </c>
      <c r="CF18" s="34">
        <f t="shared" si="12"/>
        <v>1509.956150682</v>
      </c>
      <c r="CG18" s="34"/>
      <c r="CH18" s="34" t="s">
        <v>175</v>
      </c>
      <c r="CI18" s="34">
        <f t="shared" si="3"/>
        <v>6069.1037472795369</v>
      </c>
      <c r="CJ18" s="43"/>
      <c r="CK18" s="133">
        <f t="shared" si="13"/>
        <v>0</v>
      </c>
      <c r="CL18" s="133">
        <f t="shared" si="14"/>
        <v>0</v>
      </c>
      <c r="CM18" s="44"/>
      <c r="CN18" s="44"/>
      <c r="CO18" s="40">
        <f t="shared" si="21"/>
        <v>6069.1037472795369</v>
      </c>
      <c r="CP18" s="1"/>
      <c r="CS18" s="59">
        <f t="shared" si="22"/>
        <v>6584.3413711845005</v>
      </c>
      <c r="CT18" s="59">
        <f t="shared" si="23"/>
        <v>2352.9642350160748</v>
      </c>
      <c r="CU18" s="59">
        <f t="shared" si="15"/>
        <v>4231.3771361684257</v>
      </c>
      <c r="CV18" s="59">
        <f t="shared" si="16"/>
        <v>4230</v>
      </c>
      <c r="CW18" s="136">
        <f t="shared" si="17"/>
        <v>228.25</v>
      </c>
      <c r="CY18" s="63">
        <f t="shared" si="18"/>
        <v>5840.8537472795369</v>
      </c>
      <c r="DA18" s="182">
        <f t="shared" si="19"/>
        <v>6925.8713711845012</v>
      </c>
    </row>
    <row r="19" spans="2:105" ht="23.25" x14ac:dyDescent="0.35">
      <c r="B19">
        <v>1524.3219999999999</v>
      </c>
      <c r="C19">
        <v>15</v>
      </c>
      <c r="D19" s="33" t="s">
        <v>97</v>
      </c>
      <c r="E19" s="28">
        <v>587.46</v>
      </c>
      <c r="F19" s="29"/>
      <c r="G19" s="27"/>
      <c r="H19" s="27"/>
      <c r="I19" s="27"/>
      <c r="J19" s="27"/>
      <c r="K19" s="129">
        <f>'مارس 2022'!K19*107%</f>
        <v>1745.1962578</v>
      </c>
      <c r="L19" s="27"/>
      <c r="M19" s="31"/>
      <c r="N19" s="27"/>
      <c r="O19" s="27"/>
      <c r="P19" s="22">
        <f t="shared" si="4"/>
        <v>261.77943866999999</v>
      </c>
      <c r="Q19" s="130">
        <f>'مارس 2022'!Q19*110%</f>
        <v>155.63900000000001</v>
      </c>
      <c r="R19" s="27"/>
      <c r="S19" s="30"/>
      <c r="T19" s="30"/>
      <c r="U19" s="30">
        <v>70.760000000000005</v>
      </c>
      <c r="V19" s="30">
        <v>78.989999999999995</v>
      </c>
      <c r="W19" s="27">
        <v>94.28</v>
      </c>
      <c r="X19" s="27">
        <v>39.94</v>
      </c>
      <c r="Y19" s="27">
        <v>71.23</v>
      </c>
      <c r="Z19" s="22">
        <f t="shared" si="5"/>
        <v>91.459319999999991</v>
      </c>
      <c r="AA19" s="22">
        <f>'مارس 2022'!K19*8%</f>
        <v>130.4819632</v>
      </c>
      <c r="AB19" s="27">
        <v>200</v>
      </c>
      <c r="AC19" s="30">
        <v>10</v>
      </c>
      <c r="AD19" s="27"/>
      <c r="AE19" s="27"/>
      <c r="AF19" s="22">
        <v>10</v>
      </c>
      <c r="AG19" s="27"/>
      <c r="AH19" s="27"/>
      <c r="AI19" s="27"/>
      <c r="AJ19" s="27"/>
      <c r="AK19" s="27">
        <f t="shared" si="20"/>
        <v>2959.7559796700002</v>
      </c>
      <c r="AL19" s="16"/>
      <c r="AM19" s="16"/>
      <c r="AN19" s="16"/>
      <c r="AO19" s="16"/>
      <c r="AP19" s="16"/>
      <c r="AQ19" s="16"/>
      <c r="AR19" s="16"/>
      <c r="AS19" s="16"/>
      <c r="AT19" s="15">
        <v>22</v>
      </c>
      <c r="AU19" s="15">
        <v>16</v>
      </c>
      <c r="AV19" s="20">
        <v>550</v>
      </c>
      <c r="AW19" s="20"/>
      <c r="AX19" s="21">
        <v>0</v>
      </c>
      <c r="AY19" s="21"/>
      <c r="AZ19" s="21">
        <v>3.04</v>
      </c>
      <c r="BA19" s="21">
        <v>0.5</v>
      </c>
      <c r="BB19" s="21">
        <v>3</v>
      </c>
      <c r="BC19" s="21"/>
      <c r="BD19" s="21">
        <v>0</v>
      </c>
      <c r="BE19" s="21"/>
      <c r="BF19" s="21"/>
      <c r="BG19" s="18" t="str">
        <f t="shared" si="0"/>
        <v>0</v>
      </c>
      <c r="BH19" s="18">
        <f t="shared" si="0"/>
        <v>17.293222222222223</v>
      </c>
      <c r="BI19" s="21"/>
      <c r="BJ19" s="21"/>
      <c r="BK19" s="21"/>
      <c r="BL19" s="21"/>
      <c r="BM19" s="21"/>
      <c r="BN19" s="21"/>
      <c r="BO19" s="21"/>
      <c r="BP19" s="21"/>
      <c r="BQ19" s="19">
        <f t="shared" si="6"/>
        <v>1.2711687705000001</v>
      </c>
      <c r="BR19" s="21">
        <v>3</v>
      </c>
      <c r="BS19" s="21"/>
      <c r="BT19" s="19">
        <f t="shared" si="7"/>
        <v>578.10439099272219</v>
      </c>
      <c r="BU19" s="35">
        <f t="shared" si="8"/>
        <v>2381.6515886772781</v>
      </c>
      <c r="BV19" s="39">
        <f t="shared" si="9"/>
        <v>2094.2355093599999</v>
      </c>
      <c r="BW19" s="38"/>
      <c r="BX19" s="38"/>
      <c r="BY19" s="37" t="str">
        <f t="shared" si="10"/>
        <v>0</v>
      </c>
      <c r="BZ19" s="39">
        <f t="shared" si="11"/>
        <v>0</v>
      </c>
      <c r="CA19" s="39"/>
      <c r="CB19" s="39">
        <f t="shared" si="1"/>
        <v>0</v>
      </c>
      <c r="CC19" s="39"/>
      <c r="CD19" s="39"/>
      <c r="CE19" s="34">
        <f t="shared" si="2"/>
        <v>2094.2355093599999</v>
      </c>
      <c r="CF19" s="34">
        <f t="shared" si="12"/>
        <v>1047.11775468</v>
      </c>
      <c r="CG19" s="34"/>
      <c r="CH19" s="34" t="s">
        <v>175</v>
      </c>
      <c r="CI19" s="34">
        <f t="shared" si="3"/>
        <v>4475.8870980372776</v>
      </c>
      <c r="CJ19" s="43"/>
      <c r="CK19" s="133">
        <f t="shared" si="13"/>
        <v>0</v>
      </c>
      <c r="CL19" s="133">
        <f t="shared" si="14"/>
        <v>0</v>
      </c>
      <c r="CM19" s="44"/>
      <c r="CN19" s="44"/>
      <c r="CO19" s="40">
        <f t="shared" si="21"/>
        <v>4475.8870980372776</v>
      </c>
      <c r="CP19" s="1"/>
      <c r="CS19" s="59">
        <f t="shared" si="22"/>
        <v>4634.3224890299998</v>
      </c>
      <c r="CT19" s="59">
        <f t="shared" si="23"/>
        <v>1894.7711687705</v>
      </c>
      <c r="CU19" s="59">
        <f t="shared" si="15"/>
        <v>2739.5513202594998</v>
      </c>
      <c r="CV19" s="59">
        <f t="shared" si="16"/>
        <v>2730</v>
      </c>
      <c r="CW19" s="136">
        <f t="shared" si="17"/>
        <v>54.25</v>
      </c>
      <c r="CY19" s="63">
        <f t="shared" si="18"/>
        <v>4421.6370980372776</v>
      </c>
      <c r="DA19" s="182">
        <f t="shared" si="19"/>
        <v>4898.3524890299996</v>
      </c>
    </row>
    <row r="20" spans="2:105" ht="23.25" x14ac:dyDescent="0.35">
      <c r="B20">
        <v>1703.6112000000003</v>
      </c>
      <c r="C20">
        <v>16</v>
      </c>
      <c r="D20" s="33" t="s">
        <v>98</v>
      </c>
      <c r="E20" s="28">
        <v>647.91999999999996</v>
      </c>
      <c r="F20" s="29"/>
      <c r="G20" s="27"/>
      <c r="H20" s="27"/>
      <c r="I20" s="27"/>
      <c r="J20" s="27"/>
      <c r="K20" s="129">
        <f>'مارس 2022'!K20*107%</f>
        <v>1950.4644628800004</v>
      </c>
      <c r="L20" s="27"/>
      <c r="M20" s="31"/>
      <c r="N20" s="27"/>
      <c r="O20" s="27"/>
      <c r="P20" s="22">
        <f t="shared" si="4"/>
        <v>292.56966943200007</v>
      </c>
      <c r="Q20" s="130">
        <f>'مارس 2022'!Q20*110%</f>
        <v>155.63900000000001</v>
      </c>
      <c r="R20" s="27"/>
      <c r="S20" s="30"/>
      <c r="T20" s="30"/>
      <c r="U20" s="30">
        <v>73.27</v>
      </c>
      <c r="V20" s="30">
        <v>82.02</v>
      </c>
      <c r="W20" s="27">
        <v>98.55</v>
      </c>
      <c r="X20" s="27">
        <v>44.64</v>
      </c>
      <c r="Y20" s="27">
        <v>79.608000000000004</v>
      </c>
      <c r="Z20" s="22">
        <f t="shared" si="5"/>
        <v>102.21667200000002</v>
      </c>
      <c r="AA20" s="22">
        <f>'مارس 2022'!K20*8%</f>
        <v>145.82911872000003</v>
      </c>
      <c r="AB20" s="27">
        <v>190</v>
      </c>
      <c r="AC20" s="30">
        <v>10</v>
      </c>
      <c r="AD20" s="27"/>
      <c r="AE20" s="27"/>
      <c r="AF20" s="22">
        <v>10</v>
      </c>
      <c r="AG20" s="27"/>
      <c r="AH20" s="27"/>
      <c r="AI20" s="27"/>
      <c r="AJ20" s="27"/>
      <c r="AK20" s="27">
        <f t="shared" si="20"/>
        <v>3234.8069230320011</v>
      </c>
      <c r="AL20" s="16"/>
      <c r="AM20" s="16"/>
      <c r="AN20" s="16"/>
      <c r="AO20" s="16"/>
      <c r="AP20" s="16"/>
      <c r="AQ20" s="16"/>
      <c r="AR20" s="16"/>
      <c r="AS20" s="16"/>
      <c r="AT20" s="15">
        <v>20</v>
      </c>
      <c r="AU20" s="15">
        <v>14</v>
      </c>
      <c r="AV20" s="20">
        <v>605</v>
      </c>
      <c r="AW20" s="20"/>
      <c r="AX20" s="21">
        <v>127.7</v>
      </c>
      <c r="AY20" s="21"/>
      <c r="AZ20" s="21">
        <v>4.18</v>
      </c>
      <c r="BA20" s="21">
        <v>0.5</v>
      </c>
      <c r="BB20" s="21">
        <v>3</v>
      </c>
      <c r="BC20" s="21"/>
      <c r="BD20" s="21">
        <v>0</v>
      </c>
      <c r="BE20" s="21"/>
      <c r="BF20" s="21"/>
      <c r="BG20" s="18" t="str">
        <f t="shared" si="0"/>
        <v>0</v>
      </c>
      <c r="BH20" s="18">
        <f t="shared" si="0"/>
        <v>34.586444444444446</v>
      </c>
      <c r="BI20" s="21"/>
      <c r="BJ20" s="21"/>
      <c r="BK20" s="21"/>
      <c r="BL20" s="21"/>
      <c r="BM20" s="21"/>
      <c r="BN20" s="21"/>
      <c r="BO20" s="21"/>
      <c r="BP20" s="21"/>
      <c r="BQ20" s="19">
        <f t="shared" si="6"/>
        <v>1.3932991268000006</v>
      </c>
      <c r="BR20" s="21">
        <v>3</v>
      </c>
      <c r="BS20" s="21"/>
      <c r="BT20" s="19">
        <f t="shared" si="7"/>
        <v>779.35974357124439</v>
      </c>
      <c r="BU20" s="35">
        <f t="shared" si="8"/>
        <v>2455.4471794607566</v>
      </c>
      <c r="BV20" s="39">
        <f t="shared" si="9"/>
        <v>2340.5573554560006</v>
      </c>
      <c r="BW20" s="38"/>
      <c r="BX20" s="38"/>
      <c r="BY20" s="37" t="str">
        <f t="shared" si="10"/>
        <v>0</v>
      </c>
      <c r="BZ20" s="39">
        <f t="shared" si="11"/>
        <v>0</v>
      </c>
      <c r="CA20" s="39"/>
      <c r="CB20" s="39">
        <f t="shared" si="1"/>
        <v>0</v>
      </c>
      <c r="CC20" s="39"/>
      <c r="CD20" s="39"/>
      <c r="CE20" s="34">
        <f t="shared" si="2"/>
        <v>2340.5573554560006</v>
      </c>
      <c r="CF20" s="34">
        <f t="shared" si="12"/>
        <v>1170.2786777280003</v>
      </c>
      <c r="CG20" s="34"/>
      <c r="CH20" s="34" t="s">
        <v>175</v>
      </c>
      <c r="CI20" s="34">
        <f t="shared" si="3"/>
        <v>4796.0045349167576</v>
      </c>
      <c r="CJ20" s="43"/>
      <c r="CK20" s="133">
        <f t="shared" si="13"/>
        <v>0</v>
      </c>
      <c r="CL20" s="133">
        <f t="shared" si="14"/>
        <v>0</v>
      </c>
      <c r="CM20" s="44"/>
      <c r="CN20" s="44"/>
      <c r="CO20" s="40">
        <f t="shared" si="21"/>
        <v>4796.0045349167576</v>
      </c>
      <c r="CP20" s="1"/>
      <c r="CS20" s="59">
        <f t="shared" si="22"/>
        <v>5145.8852784880019</v>
      </c>
      <c r="CT20" s="59">
        <f t="shared" si="23"/>
        <v>2011.4932991268001</v>
      </c>
      <c r="CU20" s="59">
        <f t="shared" si="15"/>
        <v>3134.3919793612017</v>
      </c>
      <c r="CV20" s="59">
        <f t="shared" si="16"/>
        <v>3130</v>
      </c>
      <c r="CW20" s="136">
        <f t="shared" si="17"/>
        <v>94.25</v>
      </c>
      <c r="CY20" s="63">
        <f t="shared" si="18"/>
        <v>4701.7545349167576</v>
      </c>
      <c r="DA20" s="182">
        <f t="shared" si="19"/>
        <v>5419.725278488002</v>
      </c>
    </row>
    <row r="21" spans="2:105" s="11" customFormat="1" ht="23.25" x14ac:dyDescent="0.35">
      <c r="B21" s="11">
        <v>2123.1047000000003</v>
      </c>
      <c r="C21" s="11">
        <v>19</v>
      </c>
      <c r="D21" s="86" t="s">
        <v>99</v>
      </c>
      <c r="E21" s="87">
        <v>817.96</v>
      </c>
      <c r="F21" s="88"/>
      <c r="G21" s="89"/>
      <c r="H21" s="89"/>
      <c r="I21" s="89"/>
      <c r="J21" s="89"/>
      <c r="K21" s="129">
        <f>'مارس 2022'!K21*107%</f>
        <v>2430.7425710300008</v>
      </c>
      <c r="L21" s="89"/>
      <c r="M21" s="91"/>
      <c r="N21" s="89"/>
      <c r="O21" s="89"/>
      <c r="P21" s="92">
        <f t="shared" si="4"/>
        <v>364.61138565450011</v>
      </c>
      <c r="Q21" s="130">
        <f>'مارس 2022'!Q21*110%</f>
        <v>155.63900000000001</v>
      </c>
      <c r="R21" s="89"/>
      <c r="S21" s="93"/>
      <c r="T21" s="93"/>
      <c r="U21" s="93">
        <v>98.6</v>
      </c>
      <c r="V21" s="93">
        <v>110.06</v>
      </c>
      <c r="W21" s="89">
        <v>120</v>
      </c>
      <c r="X21" s="89">
        <v>55.63</v>
      </c>
      <c r="Y21" s="89">
        <v>99.21050000000001</v>
      </c>
      <c r="Z21" s="92">
        <f t="shared" si="5"/>
        <v>127.38628200000001</v>
      </c>
      <c r="AA21" s="22">
        <f>'مارس 2022'!K21*8%</f>
        <v>181.73776232000003</v>
      </c>
      <c r="AB21" s="89">
        <v>190</v>
      </c>
      <c r="AC21" s="93">
        <v>10</v>
      </c>
      <c r="AD21" s="89"/>
      <c r="AE21" s="89"/>
      <c r="AF21" s="92">
        <v>10</v>
      </c>
      <c r="AG21" s="89"/>
      <c r="AH21" s="89"/>
      <c r="AI21" s="89"/>
      <c r="AJ21" s="89"/>
      <c r="AK21" s="89">
        <f t="shared" si="20"/>
        <v>3953.6175010045013</v>
      </c>
      <c r="AL21" s="94"/>
      <c r="AM21" s="94"/>
      <c r="AN21" s="94"/>
      <c r="AO21" s="94"/>
      <c r="AP21" s="94"/>
      <c r="AQ21" s="94"/>
      <c r="AR21" s="94"/>
      <c r="AS21" s="94"/>
      <c r="AT21" s="95">
        <v>18</v>
      </c>
      <c r="AU21" s="95">
        <v>18</v>
      </c>
      <c r="AV21" s="96">
        <v>748</v>
      </c>
      <c r="AW21" s="96"/>
      <c r="AX21" s="97">
        <v>161.79333333333332</v>
      </c>
      <c r="AY21" s="97"/>
      <c r="AZ21" s="97"/>
      <c r="BA21" s="97">
        <v>0.5</v>
      </c>
      <c r="BB21" s="97">
        <v>3</v>
      </c>
      <c r="BC21" s="97"/>
      <c r="BD21" s="97">
        <v>0</v>
      </c>
      <c r="BE21" s="97"/>
      <c r="BF21" s="97"/>
      <c r="BG21" s="98" t="str">
        <f t="shared" si="0"/>
        <v>0</v>
      </c>
      <c r="BH21" s="98" t="str">
        <f t="shared" si="0"/>
        <v>0</v>
      </c>
      <c r="BI21" s="97"/>
      <c r="BJ21" s="97"/>
      <c r="BK21" s="97"/>
      <c r="BL21" s="97"/>
      <c r="BM21" s="97"/>
      <c r="BN21" s="97"/>
      <c r="BO21" s="97"/>
      <c r="BP21" s="97"/>
      <c r="BQ21" s="19">
        <f t="shared" si="6"/>
        <v>1.7166835576750004</v>
      </c>
      <c r="BR21" s="97">
        <v>5</v>
      </c>
      <c r="BS21" s="97"/>
      <c r="BT21" s="99">
        <f t="shared" si="7"/>
        <v>920.01001689100826</v>
      </c>
      <c r="BU21" s="100">
        <f t="shared" si="8"/>
        <v>3033.6074841134932</v>
      </c>
      <c r="BV21" s="39">
        <f t="shared" si="9"/>
        <v>2916.8910852360009</v>
      </c>
      <c r="BW21" s="89"/>
      <c r="BX21" s="89"/>
      <c r="BY21" s="102" t="str">
        <f t="shared" si="10"/>
        <v>0</v>
      </c>
      <c r="BZ21" s="101">
        <f t="shared" si="11"/>
        <v>0</v>
      </c>
      <c r="CA21" s="101"/>
      <c r="CB21" s="101">
        <f t="shared" si="1"/>
        <v>0</v>
      </c>
      <c r="CC21" s="101"/>
      <c r="CD21" s="101"/>
      <c r="CE21" s="101">
        <f t="shared" si="2"/>
        <v>2916.8910852360009</v>
      </c>
      <c r="CF21" s="101">
        <f t="shared" si="12"/>
        <v>1458.4455426180004</v>
      </c>
      <c r="CG21" s="101"/>
      <c r="CH21" s="34" t="s">
        <v>175</v>
      </c>
      <c r="CI21" s="101">
        <f t="shared" si="3"/>
        <v>5950.4985693494946</v>
      </c>
      <c r="CJ21" s="100"/>
      <c r="CK21" s="133">
        <f t="shared" si="13"/>
        <v>0</v>
      </c>
      <c r="CL21" s="133">
        <f t="shared" si="14"/>
        <v>0</v>
      </c>
      <c r="CM21" s="103"/>
      <c r="CN21" s="103"/>
      <c r="CO21" s="103">
        <f t="shared" si="21"/>
        <v>5950.4985693494946</v>
      </c>
      <c r="CP21" s="104"/>
      <c r="CS21" s="59">
        <f t="shared" si="22"/>
        <v>6366.2095862405022</v>
      </c>
      <c r="CT21" s="105">
        <f t="shared" si="23"/>
        <v>2322.676683557675</v>
      </c>
      <c r="CU21" s="105">
        <f t="shared" si="15"/>
        <v>4043.5329026828272</v>
      </c>
      <c r="CV21" s="105">
        <f t="shared" si="16"/>
        <v>4040</v>
      </c>
      <c r="CW21" s="136">
        <f t="shared" si="17"/>
        <v>199.75</v>
      </c>
      <c r="CY21" s="107">
        <f t="shared" si="18"/>
        <v>5750.7485693494946</v>
      </c>
      <c r="DA21" s="182">
        <f t="shared" si="19"/>
        <v>6714.869586240502</v>
      </c>
    </row>
    <row r="22" spans="2:105" s="11" customFormat="1" ht="23.25" x14ac:dyDescent="0.35">
      <c r="B22" s="11">
        <v>2128.3049000000001</v>
      </c>
      <c r="C22" s="11">
        <v>20</v>
      </c>
      <c r="D22" s="86" t="s">
        <v>100</v>
      </c>
      <c r="E22" s="87">
        <v>799.39</v>
      </c>
      <c r="F22" s="88"/>
      <c r="G22" s="89"/>
      <c r="H22" s="89"/>
      <c r="I22" s="89"/>
      <c r="J22" s="89"/>
      <c r="K22" s="129">
        <f>'مارس 2022'!K22*107%</f>
        <v>2436.69628001</v>
      </c>
      <c r="L22" s="89"/>
      <c r="M22" s="91"/>
      <c r="N22" s="89"/>
      <c r="O22" s="89"/>
      <c r="P22" s="92">
        <f t="shared" si="4"/>
        <v>365.50444200149997</v>
      </c>
      <c r="Q22" s="130">
        <f>'مارس 2022'!Q22*110%</f>
        <v>155.63900000000001</v>
      </c>
      <c r="R22" s="89"/>
      <c r="S22" s="93"/>
      <c r="T22" s="93"/>
      <c r="U22" s="93">
        <v>91.24</v>
      </c>
      <c r="V22" s="93">
        <v>102.23</v>
      </c>
      <c r="W22" s="89">
        <v>120</v>
      </c>
      <c r="X22" s="89">
        <v>55.76</v>
      </c>
      <c r="Y22" s="89">
        <v>99.453500000000005</v>
      </c>
      <c r="Z22" s="92">
        <f t="shared" si="5"/>
        <v>127.698294</v>
      </c>
      <c r="AA22" s="22">
        <f>'مارس 2022'!K22*8%</f>
        <v>182.18289944</v>
      </c>
      <c r="AB22" s="89">
        <v>190</v>
      </c>
      <c r="AC22" s="93">
        <v>10</v>
      </c>
      <c r="AD22" s="89"/>
      <c r="AE22" s="89"/>
      <c r="AF22" s="92">
        <v>10</v>
      </c>
      <c r="AG22" s="89"/>
      <c r="AH22" s="89"/>
      <c r="AI22" s="89"/>
      <c r="AJ22" s="89"/>
      <c r="AK22" s="89">
        <f t="shared" si="20"/>
        <v>3946.4044154515</v>
      </c>
      <c r="AL22" s="94"/>
      <c r="AM22" s="94"/>
      <c r="AN22" s="94"/>
      <c r="AO22" s="94"/>
      <c r="AP22" s="94"/>
      <c r="AQ22" s="94"/>
      <c r="AR22" s="94"/>
      <c r="AS22" s="94"/>
      <c r="AT22" s="95">
        <v>18</v>
      </c>
      <c r="AU22" s="95">
        <v>18</v>
      </c>
      <c r="AV22" s="96">
        <v>748</v>
      </c>
      <c r="AW22" s="96"/>
      <c r="AX22" s="97">
        <v>142.26333333333329</v>
      </c>
      <c r="AY22" s="97"/>
      <c r="AZ22" s="97"/>
      <c r="BA22" s="97">
        <v>0.5</v>
      </c>
      <c r="BB22" s="97">
        <v>3</v>
      </c>
      <c r="BC22" s="97"/>
      <c r="BD22" s="97">
        <v>0</v>
      </c>
      <c r="BE22" s="97"/>
      <c r="BF22" s="97"/>
      <c r="BG22" s="98" t="str">
        <f t="shared" si="0"/>
        <v>0</v>
      </c>
      <c r="BH22" s="98" t="str">
        <f t="shared" si="0"/>
        <v>0</v>
      </c>
      <c r="BI22" s="97"/>
      <c r="BJ22" s="97"/>
      <c r="BK22" s="97"/>
      <c r="BL22" s="97"/>
      <c r="BM22" s="97"/>
      <c r="BN22" s="97"/>
      <c r="BO22" s="97"/>
      <c r="BP22" s="97"/>
      <c r="BQ22" s="19">
        <f t="shared" si="6"/>
        <v>1.7126304867250002</v>
      </c>
      <c r="BR22" s="97">
        <v>5</v>
      </c>
      <c r="BS22" s="97"/>
      <c r="BT22" s="99">
        <f t="shared" si="7"/>
        <v>900.47596382005827</v>
      </c>
      <c r="BU22" s="100">
        <f t="shared" si="8"/>
        <v>3045.9284516314419</v>
      </c>
      <c r="BV22" s="39">
        <f t="shared" si="9"/>
        <v>2924.0355360119997</v>
      </c>
      <c r="BW22" s="89"/>
      <c r="BX22" s="89"/>
      <c r="BY22" s="102" t="str">
        <f t="shared" si="10"/>
        <v>0</v>
      </c>
      <c r="BZ22" s="101">
        <f t="shared" si="11"/>
        <v>0</v>
      </c>
      <c r="CA22" s="101"/>
      <c r="CB22" s="101">
        <f t="shared" si="1"/>
        <v>0</v>
      </c>
      <c r="CC22" s="101"/>
      <c r="CD22" s="101"/>
      <c r="CE22" s="101">
        <f t="shared" si="2"/>
        <v>2924.0355360119997</v>
      </c>
      <c r="CF22" s="101">
        <f t="shared" si="12"/>
        <v>1462.0177680059999</v>
      </c>
      <c r="CG22" s="101"/>
      <c r="CH22" s="34" t="s">
        <v>175</v>
      </c>
      <c r="CI22" s="101">
        <f t="shared" si="3"/>
        <v>5969.9639876434412</v>
      </c>
      <c r="CJ22" s="100"/>
      <c r="CK22" s="133">
        <f t="shared" si="13"/>
        <v>0</v>
      </c>
      <c r="CL22" s="133">
        <f t="shared" si="14"/>
        <v>0</v>
      </c>
      <c r="CM22" s="103"/>
      <c r="CN22" s="103"/>
      <c r="CO22" s="103">
        <f t="shared" si="21"/>
        <v>5969.9639876434412</v>
      </c>
      <c r="CP22" s="104"/>
      <c r="CS22" s="59">
        <f t="shared" si="22"/>
        <v>6381.3309514635002</v>
      </c>
      <c r="CT22" s="105">
        <f t="shared" si="23"/>
        <v>2304.1026304867246</v>
      </c>
      <c r="CU22" s="105">
        <f t="shared" si="15"/>
        <v>4077.2283209767756</v>
      </c>
      <c r="CV22" s="105">
        <f t="shared" si="16"/>
        <v>4070</v>
      </c>
      <c r="CW22" s="136">
        <f t="shared" si="17"/>
        <v>204.25</v>
      </c>
      <c r="CY22" s="107">
        <f t="shared" si="18"/>
        <v>5765.7139876434412</v>
      </c>
      <c r="DA22" s="182">
        <f t="shared" si="19"/>
        <v>6714.8009514634996</v>
      </c>
    </row>
    <row r="23" spans="2:105" s="11" customFormat="1" ht="23.25" x14ac:dyDescent="0.35">
      <c r="B23" s="11">
        <v>1823.9005999999999</v>
      </c>
      <c r="C23" s="11">
        <v>21</v>
      </c>
      <c r="D23" s="86" t="s">
        <v>79</v>
      </c>
      <c r="E23" s="87">
        <v>681.76</v>
      </c>
      <c r="F23" s="88"/>
      <c r="G23" s="89"/>
      <c r="H23" s="89"/>
      <c r="I23" s="89"/>
      <c r="J23" s="89"/>
      <c r="K23" s="129">
        <f>'مارس 2022'!K23*107%</f>
        <v>2088.1837969400003</v>
      </c>
      <c r="L23" s="89"/>
      <c r="M23" s="91"/>
      <c r="N23" s="89"/>
      <c r="O23" s="89"/>
      <c r="P23" s="92">
        <f t="shared" si="4"/>
        <v>313.22756954100004</v>
      </c>
      <c r="Q23" s="130">
        <f>'مارس 2022'!Q23*110%</f>
        <v>155.63900000000001</v>
      </c>
      <c r="R23" s="89"/>
      <c r="S23" s="93"/>
      <c r="T23" s="93"/>
      <c r="U23" s="93">
        <v>84.55</v>
      </c>
      <c r="V23" s="93">
        <v>94.43</v>
      </c>
      <c r="W23" s="89">
        <v>112.84</v>
      </c>
      <c r="X23" s="89">
        <v>47.79</v>
      </c>
      <c r="Y23" s="89">
        <v>85.228999999999999</v>
      </c>
      <c r="Z23" s="92">
        <f t="shared" si="5"/>
        <v>109.43403599999999</v>
      </c>
      <c r="AA23" s="22">
        <f>'مارس 2022'!K23*8%</f>
        <v>156.12589136</v>
      </c>
      <c r="AB23" s="89">
        <v>190</v>
      </c>
      <c r="AC23" s="93">
        <v>8</v>
      </c>
      <c r="AD23" s="89"/>
      <c r="AE23" s="89"/>
      <c r="AF23" s="92">
        <v>10</v>
      </c>
      <c r="AG23" s="89"/>
      <c r="AH23" s="89"/>
      <c r="AI23" s="89"/>
      <c r="AJ23" s="89"/>
      <c r="AK23" s="89">
        <f t="shared" si="20"/>
        <v>3455.4492938410003</v>
      </c>
      <c r="AL23" s="94"/>
      <c r="AM23" s="94"/>
      <c r="AN23" s="94"/>
      <c r="AO23" s="94"/>
      <c r="AP23" s="94"/>
      <c r="AQ23" s="94"/>
      <c r="AR23" s="94"/>
      <c r="AS23" s="94"/>
      <c r="AT23" s="95">
        <v>18</v>
      </c>
      <c r="AU23" s="95">
        <v>18</v>
      </c>
      <c r="AV23" s="96">
        <v>649</v>
      </c>
      <c r="AW23" s="96"/>
      <c r="AX23" s="97">
        <v>144.87133333333327</v>
      </c>
      <c r="AY23" s="97"/>
      <c r="AZ23" s="97">
        <v>21.47</v>
      </c>
      <c r="BA23" s="97">
        <v>0.5</v>
      </c>
      <c r="BB23" s="97">
        <v>3</v>
      </c>
      <c r="BC23" s="97"/>
      <c r="BD23" s="97">
        <v>0</v>
      </c>
      <c r="BE23" s="97"/>
      <c r="BF23" s="97"/>
      <c r="BG23" s="98" t="str">
        <f t="shared" si="0"/>
        <v>0</v>
      </c>
      <c r="BH23" s="98" t="str">
        <f t="shared" si="0"/>
        <v>0</v>
      </c>
      <c r="BI23" s="97"/>
      <c r="BJ23" s="97"/>
      <c r="BK23" s="97"/>
      <c r="BL23" s="97"/>
      <c r="BM23" s="97"/>
      <c r="BN23" s="97"/>
      <c r="BO23" s="97"/>
      <c r="BP23" s="97"/>
      <c r="BQ23" s="19">
        <f t="shared" si="6"/>
        <v>1.4932913621500001</v>
      </c>
      <c r="BR23" s="97">
        <v>3</v>
      </c>
      <c r="BS23" s="97"/>
      <c r="BT23" s="99">
        <f t="shared" si="7"/>
        <v>823.33462469548328</v>
      </c>
      <c r="BU23" s="100">
        <f t="shared" si="8"/>
        <v>2632.1146691455169</v>
      </c>
      <c r="BV23" s="39">
        <f t="shared" si="9"/>
        <v>2505.8205563280003</v>
      </c>
      <c r="BW23" s="89"/>
      <c r="BX23" s="89"/>
      <c r="BY23" s="102" t="str">
        <f t="shared" si="10"/>
        <v>0</v>
      </c>
      <c r="BZ23" s="101">
        <f t="shared" si="11"/>
        <v>0</v>
      </c>
      <c r="CA23" s="101"/>
      <c r="CB23" s="101">
        <f t="shared" si="1"/>
        <v>0</v>
      </c>
      <c r="CC23" s="101"/>
      <c r="CD23" s="101"/>
      <c r="CE23" s="101">
        <f t="shared" si="2"/>
        <v>2505.8205563280003</v>
      </c>
      <c r="CF23" s="101">
        <f t="shared" si="12"/>
        <v>1252.9102781640001</v>
      </c>
      <c r="CG23" s="101"/>
      <c r="CH23" s="34" t="s">
        <v>175</v>
      </c>
      <c r="CI23" s="101">
        <f t="shared" si="3"/>
        <v>5137.9352254735168</v>
      </c>
      <c r="CJ23" s="100"/>
      <c r="CK23" s="133">
        <f t="shared" si="13"/>
        <v>0</v>
      </c>
      <c r="CL23" s="133">
        <f t="shared" si="14"/>
        <v>0</v>
      </c>
      <c r="CM23" s="103"/>
      <c r="CN23" s="103"/>
      <c r="CO23" s="103">
        <f t="shared" si="21"/>
        <v>5137.9352254735168</v>
      </c>
      <c r="CP23" s="104"/>
      <c r="CS23" s="59">
        <f t="shared" si="22"/>
        <v>5495.8108501690003</v>
      </c>
      <c r="CT23" s="105">
        <f t="shared" si="23"/>
        <v>2106.7232913621501</v>
      </c>
      <c r="CU23" s="105">
        <f t="shared" si="15"/>
        <v>3389.0875588068502</v>
      </c>
      <c r="CV23" s="105">
        <f t="shared" si="16"/>
        <v>3380</v>
      </c>
      <c r="CW23" s="136">
        <f t="shared" si="17"/>
        <v>119.25</v>
      </c>
      <c r="CY23" s="107">
        <f t="shared" si="18"/>
        <v>5018.6852254735168</v>
      </c>
      <c r="DA23" s="182">
        <f t="shared" si="19"/>
        <v>5805.630850169</v>
      </c>
    </row>
    <row r="24" spans="2:105" s="11" customFormat="1" ht="23.25" x14ac:dyDescent="0.35">
      <c r="B24" s="11">
        <v>1759.8076000000001</v>
      </c>
      <c r="C24" s="11">
        <v>22</v>
      </c>
      <c r="D24" s="33" t="s">
        <v>101</v>
      </c>
      <c r="E24" s="28">
        <v>650.36</v>
      </c>
      <c r="F24" s="29"/>
      <c r="G24" s="27"/>
      <c r="H24" s="27"/>
      <c r="I24" s="27"/>
      <c r="J24" s="27"/>
      <c r="K24" s="129">
        <f>'مارس 2022'!K24*107%</f>
        <v>2014.8037212400004</v>
      </c>
      <c r="L24" s="27"/>
      <c r="M24" s="31"/>
      <c r="N24" s="27"/>
      <c r="O24" s="27"/>
      <c r="P24" s="22">
        <f t="shared" si="4"/>
        <v>302.22055818600006</v>
      </c>
      <c r="Q24" s="130">
        <f>'مارس 2022'!Q24*110%</f>
        <v>155.63900000000001</v>
      </c>
      <c r="R24" s="27"/>
      <c r="S24" s="30"/>
      <c r="T24" s="30"/>
      <c r="U24" s="30">
        <v>75.91</v>
      </c>
      <c r="V24" s="30">
        <v>84.75</v>
      </c>
      <c r="W24" s="27">
        <v>101.7</v>
      </c>
      <c r="X24" s="27">
        <v>46.11</v>
      </c>
      <c r="Y24" s="27">
        <v>82.234000000000009</v>
      </c>
      <c r="Z24" s="22">
        <f t="shared" si="5"/>
        <v>105.58845600000001</v>
      </c>
      <c r="AA24" s="22">
        <f>'مارس 2022'!K24*8%</f>
        <v>150.63953056000003</v>
      </c>
      <c r="AB24" s="27">
        <v>190</v>
      </c>
      <c r="AC24" s="30">
        <v>10</v>
      </c>
      <c r="AD24" s="27"/>
      <c r="AE24" s="27"/>
      <c r="AF24" s="22">
        <v>10</v>
      </c>
      <c r="AG24" s="27"/>
      <c r="AH24" s="27"/>
      <c r="AI24" s="27"/>
      <c r="AJ24" s="27"/>
      <c r="AK24" s="27">
        <f t="shared" si="20"/>
        <v>3329.595265986</v>
      </c>
      <c r="AL24" s="16"/>
      <c r="AM24" s="16"/>
      <c r="AN24" s="16"/>
      <c r="AO24" s="16"/>
      <c r="AP24" s="16"/>
      <c r="AQ24" s="16"/>
      <c r="AR24" s="16"/>
      <c r="AS24" s="16"/>
      <c r="AT24" s="15">
        <v>19</v>
      </c>
      <c r="AU24" s="15">
        <v>13</v>
      </c>
      <c r="AV24" s="20">
        <v>627</v>
      </c>
      <c r="AW24" s="20"/>
      <c r="AX24" s="21">
        <v>139.80599999999993</v>
      </c>
      <c r="AY24" s="21"/>
      <c r="AZ24" s="21">
        <v>51.32</v>
      </c>
      <c r="BA24" s="21">
        <v>0.5</v>
      </c>
      <c r="BB24" s="21">
        <v>3</v>
      </c>
      <c r="BC24" s="21"/>
      <c r="BD24" s="21">
        <v>0</v>
      </c>
      <c r="BE24" s="21"/>
      <c r="BF24" s="21"/>
      <c r="BG24" s="18" t="str">
        <f t="shared" si="0"/>
        <v>0</v>
      </c>
      <c r="BH24" s="18">
        <f t="shared" si="0"/>
        <v>43.233055555555559</v>
      </c>
      <c r="BI24" s="21"/>
      <c r="BJ24" s="21"/>
      <c r="BK24" s="21"/>
      <c r="BL24" s="21"/>
      <c r="BM24" s="21"/>
      <c r="BN24" s="21"/>
      <c r="BO24" s="21"/>
      <c r="BP24" s="21"/>
      <c r="BQ24" s="19">
        <f t="shared" si="6"/>
        <v>1.4358678539</v>
      </c>
      <c r="BR24" s="21">
        <v>3</v>
      </c>
      <c r="BS24" s="21"/>
      <c r="BT24" s="19">
        <f t="shared" si="7"/>
        <v>869.29492340945558</v>
      </c>
      <c r="BU24" s="35">
        <f t="shared" si="8"/>
        <v>2460.3003425765446</v>
      </c>
      <c r="BV24" s="39">
        <f t="shared" si="9"/>
        <v>2417.7644654880005</v>
      </c>
      <c r="BW24" s="38"/>
      <c r="BX24" s="38"/>
      <c r="BY24" s="37" t="str">
        <f t="shared" si="10"/>
        <v>0</v>
      </c>
      <c r="BZ24" s="39">
        <f t="shared" si="11"/>
        <v>0</v>
      </c>
      <c r="CA24" s="39"/>
      <c r="CB24" s="39">
        <f t="shared" si="1"/>
        <v>0</v>
      </c>
      <c r="CC24" s="39"/>
      <c r="CD24" s="39"/>
      <c r="CE24" s="34">
        <f t="shared" si="2"/>
        <v>2417.7644654880005</v>
      </c>
      <c r="CF24" s="34">
        <f t="shared" si="12"/>
        <v>1208.8822327440002</v>
      </c>
      <c r="CG24" s="34"/>
      <c r="CH24" s="34" t="s">
        <v>175</v>
      </c>
      <c r="CI24" s="34">
        <f t="shared" si="3"/>
        <v>4878.0648080645451</v>
      </c>
      <c r="CJ24" s="43"/>
      <c r="CK24" s="133">
        <f t="shared" si="13"/>
        <v>0</v>
      </c>
      <c r="CL24" s="133">
        <f t="shared" si="14"/>
        <v>0</v>
      </c>
      <c r="CM24" s="103"/>
      <c r="CN24" s="103"/>
      <c r="CO24" s="103">
        <f t="shared" si="21"/>
        <v>4878.0648080645451</v>
      </c>
      <c r="CP24" s="104"/>
      <c r="CS24" s="59">
        <f t="shared" si="22"/>
        <v>5309.3607314740002</v>
      </c>
      <c r="CT24" s="105">
        <f t="shared" si="23"/>
        <v>2083.1158678539</v>
      </c>
      <c r="CU24" s="105">
        <f t="shared" si="15"/>
        <v>3226.2448636201002</v>
      </c>
      <c r="CV24" s="105">
        <f t="shared" si="16"/>
        <v>3220</v>
      </c>
      <c r="CW24" s="136">
        <f t="shared" si="17"/>
        <v>103.25</v>
      </c>
      <c r="CY24" s="107">
        <f t="shared" si="18"/>
        <v>4774.8148080645451</v>
      </c>
      <c r="DA24" s="182">
        <f t="shared" si="19"/>
        <v>5591.7207314740008</v>
      </c>
    </row>
    <row r="25" spans="2:105" ht="23.25" x14ac:dyDescent="0.35">
      <c r="B25">
        <v>1579.5233000000001</v>
      </c>
      <c r="C25">
        <v>24</v>
      </c>
      <c r="D25" s="33" t="s">
        <v>102</v>
      </c>
      <c r="E25" s="28">
        <v>607.16</v>
      </c>
      <c r="F25" s="29"/>
      <c r="G25" s="27"/>
      <c r="H25" s="27"/>
      <c r="I25" s="27"/>
      <c r="J25" s="27"/>
      <c r="K25" s="129">
        <f>'مارس 2022'!K25*107%</f>
        <v>1808.3962261700003</v>
      </c>
      <c r="L25" s="27"/>
      <c r="M25" s="31"/>
      <c r="N25" s="27"/>
      <c r="O25" s="27"/>
      <c r="P25" s="22">
        <f t="shared" si="4"/>
        <v>271.25943392550005</v>
      </c>
      <c r="Q25" s="130">
        <f>'مارس 2022'!Q25*110%</f>
        <v>155.63900000000001</v>
      </c>
      <c r="R25" s="27"/>
      <c r="S25" s="30"/>
      <c r="T25" s="30"/>
      <c r="U25" s="30">
        <v>73.3</v>
      </c>
      <c r="V25" s="30">
        <v>81.83</v>
      </c>
      <c r="W25" s="27">
        <v>97.7</v>
      </c>
      <c r="X25" s="27">
        <v>41.38</v>
      </c>
      <c r="Y25" s="27">
        <v>73.8095</v>
      </c>
      <c r="Z25" s="22">
        <f t="shared" si="5"/>
        <v>94.771398000000005</v>
      </c>
      <c r="AA25" s="22">
        <f>'مارس 2022'!K25*8%</f>
        <v>135.20719448000003</v>
      </c>
      <c r="AB25" s="27">
        <v>200</v>
      </c>
      <c r="AC25" s="30">
        <v>10</v>
      </c>
      <c r="AD25" s="27"/>
      <c r="AE25" s="27"/>
      <c r="AF25" s="22">
        <v>10</v>
      </c>
      <c r="AG25" s="27"/>
      <c r="AH25" s="27"/>
      <c r="AI25" s="27"/>
      <c r="AJ25" s="27"/>
      <c r="AK25" s="27">
        <f t="shared" si="20"/>
        <v>3053.2927525755003</v>
      </c>
      <c r="AL25" s="16"/>
      <c r="AM25" s="16"/>
      <c r="AN25" s="16"/>
      <c r="AO25" s="16"/>
      <c r="AP25" s="16"/>
      <c r="AQ25" s="16"/>
      <c r="AR25" s="16"/>
      <c r="AS25" s="16"/>
      <c r="AT25" s="15">
        <v>19</v>
      </c>
      <c r="AU25" s="15">
        <v>13</v>
      </c>
      <c r="AV25" s="20">
        <v>561</v>
      </c>
      <c r="AW25" s="20"/>
      <c r="AX25" s="21">
        <v>0</v>
      </c>
      <c r="AY25" s="21"/>
      <c r="AZ25" s="21">
        <v>2.73</v>
      </c>
      <c r="BA25" s="21">
        <v>0.5</v>
      </c>
      <c r="BB25" s="21">
        <v>3</v>
      </c>
      <c r="BC25" s="21"/>
      <c r="BD25" s="21">
        <v>0</v>
      </c>
      <c r="BE25" s="21"/>
      <c r="BF25" s="21"/>
      <c r="BG25" s="18" t="str">
        <f t="shared" si="0"/>
        <v>0</v>
      </c>
      <c r="BH25" s="18">
        <f t="shared" si="0"/>
        <v>43.233055555555559</v>
      </c>
      <c r="BI25" s="21"/>
      <c r="BJ25" s="21"/>
      <c r="BK25" s="21"/>
      <c r="BL25" s="21"/>
      <c r="BM25" s="21"/>
      <c r="BN25" s="21"/>
      <c r="BO25" s="21"/>
      <c r="BP25" s="21"/>
      <c r="BQ25" s="19">
        <f t="shared" si="6"/>
        <v>1.313197159325</v>
      </c>
      <c r="BR25" s="21">
        <v>3</v>
      </c>
      <c r="BS25" s="21"/>
      <c r="BT25" s="19">
        <f t="shared" si="7"/>
        <v>614.77625271488057</v>
      </c>
      <c r="BU25" s="35">
        <f t="shared" si="8"/>
        <v>2438.5164998606197</v>
      </c>
      <c r="BV25" s="39">
        <f t="shared" si="9"/>
        <v>2170.0754714040004</v>
      </c>
      <c r="BW25" s="38"/>
      <c r="BX25" s="38"/>
      <c r="BY25" s="37" t="str">
        <f t="shared" si="10"/>
        <v>0</v>
      </c>
      <c r="BZ25" s="39">
        <f t="shared" si="11"/>
        <v>0</v>
      </c>
      <c r="CA25" s="39"/>
      <c r="CB25" s="39">
        <f t="shared" si="1"/>
        <v>0</v>
      </c>
      <c r="CC25" s="39"/>
      <c r="CD25" s="39"/>
      <c r="CE25" s="34">
        <f t="shared" si="2"/>
        <v>2170.0754714040004</v>
      </c>
      <c r="CF25" s="34">
        <f t="shared" si="12"/>
        <v>1085.0377357020002</v>
      </c>
      <c r="CG25" s="34"/>
      <c r="CH25" s="34" t="s">
        <v>175</v>
      </c>
      <c r="CI25" s="34">
        <f t="shared" si="3"/>
        <v>4608.59197126462</v>
      </c>
      <c r="CJ25" s="43"/>
      <c r="CK25" s="133">
        <f t="shared" si="13"/>
        <v>0</v>
      </c>
      <c r="CL25" s="133">
        <f t="shared" si="14"/>
        <v>0</v>
      </c>
      <c r="CM25" s="44"/>
      <c r="CN25" s="44"/>
      <c r="CO25" s="40">
        <f t="shared" si="21"/>
        <v>4608.59197126462</v>
      </c>
      <c r="CP25" s="1"/>
      <c r="CS25" s="59">
        <f t="shared" si="22"/>
        <v>4794.8992239795007</v>
      </c>
      <c r="CT25" s="59">
        <f t="shared" si="23"/>
        <v>1925.2031971593249</v>
      </c>
      <c r="CU25" s="59">
        <f t="shared" si="15"/>
        <v>2869.6960268201756</v>
      </c>
      <c r="CV25" s="59">
        <f t="shared" si="16"/>
        <v>2860</v>
      </c>
      <c r="CW25" s="136">
        <f t="shared" si="17"/>
        <v>67.25</v>
      </c>
      <c r="CY25" s="63">
        <f t="shared" si="18"/>
        <v>4541.34197126462</v>
      </c>
      <c r="DA25" s="182">
        <f t="shared" si="19"/>
        <v>5067.7292239795006</v>
      </c>
    </row>
    <row r="26" spans="2:105" s="11" customFormat="1" ht="23.25" x14ac:dyDescent="0.35">
      <c r="B26" s="11">
        <v>1524.3326999999999</v>
      </c>
      <c r="C26" s="11">
        <v>25</v>
      </c>
      <c r="D26" s="86" t="s">
        <v>103</v>
      </c>
      <c r="E26" s="87">
        <v>587.47</v>
      </c>
      <c r="F26" s="88"/>
      <c r="G26" s="89"/>
      <c r="H26" s="89"/>
      <c r="I26" s="89"/>
      <c r="J26" s="89"/>
      <c r="K26" s="129">
        <f>'مارس 2022'!K26*107%</f>
        <v>1745.20850823</v>
      </c>
      <c r="L26" s="89"/>
      <c r="M26" s="91"/>
      <c r="N26" s="89"/>
      <c r="O26" s="89"/>
      <c r="P26" s="92">
        <f t="shared" si="4"/>
        <v>261.78127623450001</v>
      </c>
      <c r="Q26" s="130">
        <f>'مارس 2022'!Q26*110%</f>
        <v>155.63900000000001</v>
      </c>
      <c r="R26" s="89"/>
      <c r="S26" s="93"/>
      <c r="T26" s="93"/>
      <c r="U26" s="93">
        <v>70.760000000000005</v>
      </c>
      <c r="V26" s="93">
        <v>78.989999999999995</v>
      </c>
      <c r="W26" s="89">
        <v>94.28</v>
      </c>
      <c r="X26" s="89">
        <v>39.94</v>
      </c>
      <c r="Y26" s="89">
        <v>71.230499999999992</v>
      </c>
      <c r="Z26" s="92">
        <f t="shared" si="5"/>
        <v>91.45996199999999</v>
      </c>
      <c r="AA26" s="22">
        <f>'مارس 2022'!K26*8%</f>
        <v>130.48287912000001</v>
      </c>
      <c r="AB26" s="89">
        <v>200</v>
      </c>
      <c r="AC26" s="93">
        <v>10</v>
      </c>
      <c r="AD26" s="89"/>
      <c r="AE26" s="89"/>
      <c r="AF26" s="92">
        <v>10</v>
      </c>
      <c r="AG26" s="89"/>
      <c r="AH26" s="89"/>
      <c r="AI26" s="89"/>
      <c r="AJ26" s="89"/>
      <c r="AK26" s="89">
        <f t="shared" si="20"/>
        <v>2959.7721255844999</v>
      </c>
      <c r="AL26" s="94"/>
      <c r="AM26" s="94"/>
      <c r="AN26" s="94"/>
      <c r="AO26" s="94"/>
      <c r="AP26" s="94"/>
      <c r="AQ26" s="94"/>
      <c r="AR26" s="94"/>
      <c r="AS26" s="94"/>
      <c r="AT26" s="95">
        <v>2</v>
      </c>
      <c r="AU26" s="95">
        <v>2</v>
      </c>
      <c r="AV26" s="96">
        <v>550</v>
      </c>
      <c r="AW26" s="96"/>
      <c r="AX26" s="97">
        <v>78.5</v>
      </c>
      <c r="AY26" s="97"/>
      <c r="AZ26" s="97"/>
      <c r="BA26" s="97">
        <v>0.5</v>
      </c>
      <c r="BB26" s="97">
        <v>3</v>
      </c>
      <c r="BC26" s="97"/>
      <c r="BD26" s="97">
        <v>0</v>
      </c>
      <c r="BE26" s="97"/>
      <c r="BF26" s="97"/>
      <c r="BG26" s="98">
        <f t="shared" si="0"/>
        <v>232.69446776400002</v>
      </c>
      <c r="BH26" s="98">
        <f t="shared" si="0"/>
        <v>138.34577777777778</v>
      </c>
      <c r="BI26" s="97"/>
      <c r="BJ26" s="97"/>
      <c r="BK26" s="97"/>
      <c r="BL26" s="97"/>
      <c r="BM26" s="97"/>
      <c r="BN26" s="97"/>
      <c r="BO26" s="97"/>
      <c r="BP26" s="97"/>
      <c r="BQ26" s="19">
        <f t="shared" si="6"/>
        <v>1.2711759246750001</v>
      </c>
      <c r="BR26" s="97">
        <v>3</v>
      </c>
      <c r="BS26" s="97"/>
      <c r="BT26" s="99">
        <f t="shared" si="7"/>
        <v>1007.3114214664529</v>
      </c>
      <c r="BU26" s="100">
        <f t="shared" si="8"/>
        <v>1952.460704118047</v>
      </c>
      <c r="BV26" s="39">
        <f t="shared" si="9"/>
        <v>2094.2502098760001</v>
      </c>
      <c r="BW26" s="89"/>
      <c r="BX26" s="89"/>
      <c r="BY26" s="102" t="str">
        <f t="shared" si="10"/>
        <v>0</v>
      </c>
      <c r="BZ26" s="101">
        <f t="shared" si="11"/>
        <v>0</v>
      </c>
      <c r="CA26" s="101"/>
      <c r="CB26" s="101">
        <f t="shared" si="1"/>
        <v>0</v>
      </c>
      <c r="CC26" s="101"/>
      <c r="CD26" s="101"/>
      <c r="CE26" s="101">
        <f t="shared" si="2"/>
        <v>2094.2502098760001</v>
      </c>
      <c r="CF26" s="101">
        <f t="shared" si="12"/>
        <v>1047.125104938</v>
      </c>
      <c r="CG26" s="101"/>
      <c r="CH26" s="34" t="s">
        <v>175</v>
      </c>
      <c r="CI26" s="101">
        <f t="shared" si="3"/>
        <v>4046.7109139940471</v>
      </c>
      <c r="CJ26" s="100"/>
      <c r="CK26" s="133">
        <f t="shared" si="13"/>
        <v>0</v>
      </c>
      <c r="CL26" s="133">
        <f t="shared" si="14"/>
        <v>0</v>
      </c>
      <c r="CM26" s="103"/>
      <c r="CN26" s="103"/>
      <c r="CO26" s="103">
        <f t="shared" si="21"/>
        <v>4046.7109139940471</v>
      </c>
      <c r="CP26" s="104"/>
      <c r="CS26" s="59">
        <f t="shared" si="22"/>
        <v>4634.3533354605006</v>
      </c>
      <c r="CT26" s="105">
        <f t="shared" si="23"/>
        <v>2124.4356436886751</v>
      </c>
      <c r="CU26" s="105">
        <f t="shared" si="15"/>
        <v>2509.9176917718255</v>
      </c>
      <c r="CV26" s="105">
        <f t="shared" si="16"/>
        <v>2500</v>
      </c>
      <c r="CW26" s="136">
        <f t="shared" si="17"/>
        <v>31.25</v>
      </c>
      <c r="CY26" s="107">
        <f t="shared" si="18"/>
        <v>4015.4609139940471</v>
      </c>
      <c r="DA26" s="182">
        <f t="shared" si="19"/>
        <v>4898.3833354604994</v>
      </c>
    </row>
    <row r="27" spans="2:105" s="11" customFormat="1" ht="23.25" x14ac:dyDescent="0.35">
      <c r="B27" s="11">
        <v>1599.0080000000003</v>
      </c>
      <c r="C27" s="11">
        <v>26</v>
      </c>
      <c r="D27" s="86" t="s">
        <v>104</v>
      </c>
      <c r="E27" s="87">
        <v>615.34</v>
      </c>
      <c r="F27" s="88"/>
      <c r="G27" s="89"/>
      <c r="H27" s="89"/>
      <c r="I27" s="89"/>
      <c r="J27" s="89"/>
      <c r="K27" s="129">
        <f>'مارس 2022'!K27*107%</f>
        <v>1830.7042592000005</v>
      </c>
      <c r="L27" s="89"/>
      <c r="M27" s="91"/>
      <c r="N27" s="89"/>
      <c r="O27" s="89"/>
      <c r="P27" s="92">
        <f t="shared" si="4"/>
        <v>274.60563888000007</v>
      </c>
      <c r="Q27" s="130">
        <f>'مارس 2022'!Q27*110%</f>
        <v>155.63900000000001</v>
      </c>
      <c r="R27" s="89"/>
      <c r="S27" s="93"/>
      <c r="T27" s="93"/>
      <c r="U27" s="93">
        <v>70.760000000000005</v>
      </c>
      <c r="V27" s="93">
        <v>78.989999999999995</v>
      </c>
      <c r="W27" s="89">
        <v>98.94</v>
      </c>
      <c r="X27" s="89">
        <v>41.89</v>
      </c>
      <c r="Y27" s="89">
        <v>74.720000000000013</v>
      </c>
      <c r="Z27" s="92">
        <f t="shared" si="5"/>
        <v>95.940480000000008</v>
      </c>
      <c r="AA27" s="22">
        <f>'مارس 2022'!K27*8%</f>
        <v>136.87508480000002</v>
      </c>
      <c r="AB27" s="89">
        <v>190</v>
      </c>
      <c r="AC27" s="93">
        <v>10</v>
      </c>
      <c r="AD27" s="89"/>
      <c r="AE27" s="89"/>
      <c r="AF27" s="92">
        <v>10</v>
      </c>
      <c r="AG27" s="89"/>
      <c r="AH27" s="89"/>
      <c r="AI27" s="89"/>
      <c r="AJ27" s="89"/>
      <c r="AK27" s="89">
        <f t="shared" si="20"/>
        <v>3069.0644628800005</v>
      </c>
      <c r="AL27" s="94"/>
      <c r="AM27" s="94"/>
      <c r="AN27" s="94"/>
      <c r="AO27" s="94"/>
      <c r="AP27" s="94"/>
      <c r="AQ27" s="94"/>
      <c r="AR27" s="94"/>
      <c r="AS27" s="94"/>
      <c r="AT27" s="95">
        <v>18</v>
      </c>
      <c r="AU27" s="95">
        <v>18</v>
      </c>
      <c r="AV27" s="96">
        <v>572</v>
      </c>
      <c r="AW27" s="96"/>
      <c r="AX27" s="97">
        <v>107.16666666666667</v>
      </c>
      <c r="AY27" s="97"/>
      <c r="AZ27" s="97"/>
      <c r="BA27" s="97">
        <v>0.5</v>
      </c>
      <c r="BB27" s="97">
        <v>3</v>
      </c>
      <c r="BC27" s="97"/>
      <c r="BD27" s="97">
        <v>0</v>
      </c>
      <c r="BE27" s="97"/>
      <c r="BF27" s="97"/>
      <c r="BG27" s="98" t="str">
        <f t="shared" si="0"/>
        <v>0</v>
      </c>
      <c r="BH27" s="98" t="str">
        <f t="shared" si="0"/>
        <v>0</v>
      </c>
      <c r="BI27" s="97"/>
      <c r="BJ27" s="97"/>
      <c r="BK27" s="97"/>
      <c r="BL27" s="97"/>
      <c r="BM27" s="97"/>
      <c r="BN27" s="97"/>
      <c r="BO27" s="97"/>
      <c r="BP27" s="97"/>
      <c r="BQ27" s="19">
        <f t="shared" si="6"/>
        <v>1.3194099120000002</v>
      </c>
      <c r="BR27" s="97"/>
      <c r="BS27" s="97"/>
      <c r="BT27" s="99">
        <f t="shared" si="7"/>
        <v>683.9860765786666</v>
      </c>
      <c r="BU27" s="100">
        <f t="shared" si="8"/>
        <v>2385.0783863013339</v>
      </c>
      <c r="BV27" s="39">
        <f t="shared" si="9"/>
        <v>2196.8451110400006</v>
      </c>
      <c r="BW27" s="89"/>
      <c r="BX27" s="89"/>
      <c r="BY27" s="102" t="str">
        <f t="shared" si="10"/>
        <v>0</v>
      </c>
      <c r="BZ27" s="101">
        <f t="shared" si="11"/>
        <v>0</v>
      </c>
      <c r="CA27" s="101"/>
      <c r="CB27" s="101">
        <f t="shared" si="1"/>
        <v>0</v>
      </c>
      <c r="CC27" s="101"/>
      <c r="CD27" s="101"/>
      <c r="CE27" s="101">
        <f t="shared" si="2"/>
        <v>2196.8451110400006</v>
      </c>
      <c r="CF27" s="101">
        <f t="shared" si="12"/>
        <v>1098.4225555200003</v>
      </c>
      <c r="CG27" s="101"/>
      <c r="CH27" s="34" t="s">
        <v>175</v>
      </c>
      <c r="CI27" s="101">
        <f t="shared" si="3"/>
        <v>4581.923497341335</v>
      </c>
      <c r="CJ27" s="100"/>
      <c r="CK27" s="133">
        <f t="shared" si="13"/>
        <v>0</v>
      </c>
      <c r="CL27" s="133">
        <f t="shared" si="14"/>
        <v>0</v>
      </c>
      <c r="CM27" s="103"/>
      <c r="CN27" s="103"/>
      <c r="CO27" s="103">
        <f t="shared" si="21"/>
        <v>4581.923497341335</v>
      </c>
      <c r="CP27" s="104"/>
      <c r="CS27" s="59">
        <f t="shared" si="22"/>
        <v>4841.5805739200005</v>
      </c>
      <c r="CT27" s="105">
        <f t="shared" si="23"/>
        <v>1938.6594099120002</v>
      </c>
      <c r="CU27" s="105">
        <f t="shared" si="15"/>
        <v>2902.9211640080002</v>
      </c>
      <c r="CV27" s="105">
        <f t="shared" si="16"/>
        <v>2900</v>
      </c>
      <c r="CW27" s="136">
        <f t="shared" si="17"/>
        <v>71.25</v>
      </c>
      <c r="CY27" s="107">
        <f t="shared" si="18"/>
        <v>4510.673497341335</v>
      </c>
      <c r="DA27" s="182">
        <f t="shared" si="19"/>
        <v>5110.270573920001</v>
      </c>
    </row>
    <row r="28" spans="2:105" ht="23.25" x14ac:dyDescent="0.35">
      <c r="B28">
        <v>1210.384</v>
      </c>
      <c r="C28">
        <v>27</v>
      </c>
      <c r="D28" s="33" t="s">
        <v>80</v>
      </c>
      <c r="E28" s="28">
        <v>477.64</v>
      </c>
      <c r="F28" s="29"/>
      <c r="G28" s="27"/>
      <c r="H28" s="27"/>
      <c r="I28" s="27"/>
      <c r="J28" s="27"/>
      <c r="K28" s="129">
        <f>'مارس 2022'!K28*107%</f>
        <v>1385.7686416000004</v>
      </c>
      <c r="L28" s="27"/>
      <c r="M28" s="31"/>
      <c r="N28" s="27"/>
      <c r="O28" s="27"/>
      <c r="P28" s="22">
        <f t="shared" si="4"/>
        <v>207.86529624000005</v>
      </c>
      <c r="Q28" s="130">
        <f>'مارس 2022'!Q28*110%</f>
        <v>155.63900000000001</v>
      </c>
      <c r="R28" s="27"/>
      <c r="S28" s="30"/>
      <c r="T28" s="30"/>
      <c r="U28" s="30">
        <v>52.68</v>
      </c>
      <c r="V28" s="30">
        <v>58.73</v>
      </c>
      <c r="W28" s="27">
        <v>75.069999999999993</v>
      </c>
      <c r="X28" s="27">
        <v>31.71</v>
      </c>
      <c r="Y28" s="27">
        <v>56.56</v>
      </c>
      <c r="Z28" s="22">
        <f t="shared" si="5"/>
        <v>72.623040000000003</v>
      </c>
      <c r="AA28" s="22">
        <f>'مارس 2022'!K28*8%</f>
        <v>103.60887040000001</v>
      </c>
      <c r="AB28" s="27">
        <v>200</v>
      </c>
      <c r="AC28" s="30">
        <v>10</v>
      </c>
      <c r="AD28" s="27"/>
      <c r="AE28" s="27"/>
      <c r="AF28" s="22">
        <v>10</v>
      </c>
      <c r="AG28" s="27"/>
      <c r="AH28" s="27"/>
      <c r="AI28" s="27"/>
      <c r="AJ28" s="27"/>
      <c r="AK28" s="27">
        <f t="shared" si="20"/>
        <v>2420.2548482400002</v>
      </c>
      <c r="AL28" s="16"/>
      <c r="AM28" s="16"/>
      <c r="AN28" s="16"/>
      <c r="AO28" s="16"/>
      <c r="AP28" s="16"/>
      <c r="AQ28" s="16"/>
      <c r="AR28" s="16"/>
      <c r="AS28" s="16"/>
      <c r="AT28" s="15">
        <v>21</v>
      </c>
      <c r="AU28" s="15">
        <v>15</v>
      </c>
      <c r="AV28" s="20">
        <v>440</v>
      </c>
      <c r="AW28" s="20"/>
      <c r="AX28" s="21">
        <v>0</v>
      </c>
      <c r="AY28" s="21"/>
      <c r="AZ28" s="21"/>
      <c r="BA28" s="21">
        <v>0.5</v>
      </c>
      <c r="BB28" s="21">
        <v>3</v>
      </c>
      <c r="BC28" s="21"/>
      <c r="BD28" s="21">
        <v>0</v>
      </c>
      <c r="BE28" s="21"/>
      <c r="BF28" s="21"/>
      <c r="BG28" s="18" t="str">
        <f t="shared" si="0"/>
        <v>0</v>
      </c>
      <c r="BH28" s="18">
        <f t="shared" si="0"/>
        <v>25.939833333333333</v>
      </c>
      <c r="BI28" s="21"/>
      <c r="BJ28" s="21"/>
      <c r="BK28" s="21"/>
      <c r="BL28" s="21"/>
      <c r="BM28" s="21"/>
      <c r="BN28" s="21"/>
      <c r="BO28" s="21"/>
      <c r="BP28" s="21"/>
      <c r="BQ28" s="19">
        <f t="shared" si="6"/>
        <v>1.0283752760000002</v>
      </c>
      <c r="BR28" s="21">
        <v>3</v>
      </c>
      <c r="BS28" s="21"/>
      <c r="BT28" s="19">
        <f t="shared" si="7"/>
        <v>473.46820860933337</v>
      </c>
      <c r="BU28" s="35">
        <f t="shared" si="8"/>
        <v>1946.7866396306667</v>
      </c>
      <c r="BV28" s="39">
        <f t="shared" si="9"/>
        <v>1662.9223699200004</v>
      </c>
      <c r="BW28" s="38"/>
      <c r="BX28" s="38"/>
      <c r="BY28" s="37" t="str">
        <f t="shared" si="10"/>
        <v>0</v>
      </c>
      <c r="BZ28" s="39">
        <f t="shared" si="11"/>
        <v>0</v>
      </c>
      <c r="CA28" s="39"/>
      <c r="CB28" s="39">
        <f t="shared" si="1"/>
        <v>0</v>
      </c>
      <c r="CC28" s="39"/>
      <c r="CD28" s="39"/>
      <c r="CE28" s="34">
        <f t="shared" si="2"/>
        <v>1662.9223699200004</v>
      </c>
      <c r="CF28" s="34">
        <f t="shared" si="12"/>
        <v>831.4611849600002</v>
      </c>
      <c r="CG28" s="34"/>
      <c r="CH28" s="34" t="s">
        <v>175</v>
      </c>
      <c r="CI28" s="34">
        <f t="shared" si="3"/>
        <v>3609.7090095506674</v>
      </c>
      <c r="CJ28" s="43"/>
      <c r="CK28" s="133">
        <f t="shared" si="13"/>
        <v>0</v>
      </c>
      <c r="CL28" s="133">
        <f t="shared" si="14"/>
        <v>0</v>
      </c>
      <c r="CM28" s="44"/>
      <c r="CN28" s="44"/>
      <c r="CO28" s="40">
        <f t="shared" si="21"/>
        <v>3609.7090095506674</v>
      </c>
      <c r="CP28" s="1"/>
      <c r="CS28" s="59">
        <f t="shared" si="22"/>
        <v>3721.0582181600012</v>
      </c>
      <c r="CT28" s="59">
        <f t="shared" si="23"/>
        <v>1671.668375276</v>
      </c>
      <c r="CU28" s="59">
        <f t="shared" si="15"/>
        <v>2049.3898428840012</v>
      </c>
      <c r="CV28" s="59">
        <f t="shared" si="16"/>
        <v>2040</v>
      </c>
      <c r="CW28" s="136">
        <f t="shared" si="17"/>
        <v>19.75</v>
      </c>
      <c r="CY28" s="63">
        <f t="shared" si="18"/>
        <v>3589.9590095506674</v>
      </c>
      <c r="DA28" s="182">
        <f t="shared" si="19"/>
        <v>3927.5382181600007</v>
      </c>
    </row>
    <row r="29" spans="2:105" ht="23.25" x14ac:dyDescent="0.35">
      <c r="B29">
        <v>1156.7556</v>
      </c>
      <c r="C29">
        <v>28</v>
      </c>
      <c r="D29" s="33" t="s">
        <v>105</v>
      </c>
      <c r="E29" s="28">
        <v>467.95</v>
      </c>
      <c r="F29" s="29"/>
      <c r="G29" s="27"/>
      <c r="H29" s="27"/>
      <c r="I29" s="27"/>
      <c r="J29" s="27"/>
      <c r="K29" s="129">
        <f>'مارس 2022'!K29*107%</f>
        <v>1324.3694864399999</v>
      </c>
      <c r="L29" s="27"/>
      <c r="M29" s="31"/>
      <c r="N29" s="27"/>
      <c r="O29" s="27"/>
      <c r="P29" s="22">
        <f t="shared" si="4"/>
        <v>198.65542296599997</v>
      </c>
      <c r="Q29" s="130">
        <f>'مارس 2022'!Q29*110%</f>
        <v>155.63900000000001</v>
      </c>
      <c r="R29" s="27"/>
      <c r="S29" s="30"/>
      <c r="T29" s="30"/>
      <c r="U29" s="30">
        <v>50.38</v>
      </c>
      <c r="V29" s="30">
        <v>56.28</v>
      </c>
      <c r="W29" s="27">
        <v>71.790000000000006</v>
      </c>
      <c r="X29" s="27">
        <v>30.31</v>
      </c>
      <c r="Y29" s="27">
        <v>54.054000000000002</v>
      </c>
      <c r="Z29" s="22">
        <f t="shared" si="5"/>
        <v>69.405335999999991</v>
      </c>
      <c r="AA29" s="22">
        <f>'مارس 2022'!K29*8%</f>
        <v>99.018279359999994</v>
      </c>
      <c r="AB29" s="27">
        <v>200</v>
      </c>
      <c r="AC29" s="30">
        <v>6</v>
      </c>
      <c r="AD29" s="27"/>
      <c r="AE29" s="27"/>
      <c r="AF29" s="22">
        <v>10</v>
      </c>
      <c r="AG29" s="27"/>
      <c r="AH29" s="27"/>
      <c r="AI29" s="27"/>
      <c r="AJ29" s="27"/>
      <c r="AK29" s="27">
        <f t="shared" si="20"/>
        <v>2325.9015247660004</v>
      </c>
      <c r="AL29" s="16"/>
      <c r="AM29" s="16"/>
      <c r="AN29" s="16"/>
      <c r="AO29" s="16"/>
      <c r="AP29" s="16"/>
      <c r="AQ29" s="16"/>
      <c r="AR29" s="16"/>
      <c r="AS29" s="16"/>
      <c r="AT29" s="15">
        <v>20</v>
      </c>
      <c r="AU29" s="15">
        <v>9</v>
      </c>
      <c r="AV29" s="20">
        <v>407</v>
      </c>
      <c r="AW29" s="20"/>
      <c r="AX29" s="21">
        <v>0</v>
      </c>
      <c r="AY29" s="21"/>
      <c r="AZ29" s="21"/>
      <c r="BA29" s="21">
        <v>0.5</v>
      </c>
      <c r="BB29" s="21">
        <v>3</v>
      </c>
      <c r="BC29" s="21"/>
      <c r="BD29" s="21">
        <v>0</v>
      </c>
      <c r="BE29" s="21"/>
      <c r="BF29" s="21"/>
      <c r="BG29" s="18" t="str">
        <f t="shared" si="0"/>
        <v>0</v>
      </c>
      <c r="BH29" s="18">
        <f t="shared" si="0"/>
        <v>77.819500000000005</v>
      </c>
      <c r="BI29" s="21"/>
      <c r="BJ29" s="21"/>
      <c r="BK29" s="21"/>
      <c r="BL29" s="21"/>
      <c r="BM29" s="21"/>
      <c r="BN29" s="21"/>
      <c r="BO29" s="21"/>
      <c r="BP29" s="21"/>
      <c r="BQ29" s="19">
        <f t="shared" si="6"/>
        <v>0.98580355090000027</v>
      </c>
      <c r="BR29" s="21">
        <v>3</v>
      </c>
      <c r="BS29" s="21"/>
      <c r="BT29" s="19">
        <f t="shared" si="7"/>
        <v>492.30530355090002</v>
      </c>
      <c r="BU29" s="35">
        <f t="shared" si="8"/>
        <v>1833.5962212151003</v>
      </c>
      <c r="BV29" s="39">
        <f t="shared" si="9"/>
        <v>1589.2433837279998</v>
      </c>
      <c r="BW29" s="38"/>
      <c r="BX29" s="38"/>
      <c r="BY29" s="37" t="str">
        <f t="shared" si="10"/>
        <v>0</v>
      </c>
      <c r="BZ29" s="39">
        <f t="shared" si="11"/>
        <v>0</v>
      </c>
      <c r="CA29" s="39"/>
      <c r="CB29" s="39">
        <f>BV29*CA29</f>
        <v>0</v>
      </c>
      <c r="CC29" s="39"/>
      <c r="CD29" s="39"/>
      <c r="CE29" s="34">
        <f>BV29-BW29-BZ29-CB29-CC29-CD29</f>
        <v>1589.2433837279998</v>
      </c>
      <c r="CF29" s="34">
        <f t="shared" si="12"/>
        <v>794.6216918639999</v>
      </c>
      <c r="CG29" s="34"/>
      <c r="CH29" s="34" t="s">
        <v>175</v>
      </c>
      <c r="CI29" s="34">
        <f t="shared" si="3"/>
        <v>3422.8396049431003</v>
      </c>
      <c r="CJ29" s="43"/>
      <c r="CK29" s="133">
        <f t="shared" si="13"/>
        <v>0</v>
      </c>
      <c r="CL29" s="133">
        <f t="shared" si="14"/>
        <v>0</v>
      </c>
      <c r="CM29" s="44"/>
      <c r="CN29" s="44"/>
      <c r="CO29" s="40">
        <f t="shared" si="21"/>
        <v>3422.8396049431003</v>
      </c>
      <c r="CP29" s="1"/>
      <c r="CS29" s="59">
        <f t="shared" si="22"/>
        <v>3565.0559084939996</v>
      </c>
      <c r="CT29" s="59">
        <f t="shared" si="23"/>
        <v>1628.9358035508999</v>
      </c>
      <c r="CU29" s="59">
        <f t="shared" si="15"/>
        <v>1936.1201049430997</v>
      </c>
      <c r="CV29" s="59">
        <f t="shared" si="16"/>
        <v>1930</v>
      </c>
      <c r="CW29" s="136">
        <f t="shared" si="17"/>
        <v>17</v>
      </c>
      <c r="CY29" s="63">
        <f t="shared" si="18"/>
        <v>3405.8396049431003</v>
      </c>
      <c r="DA29" s="182">
        <f t="shared" si="19"/>
        <v>3759.5059084940003</v>
      </c>
    </row>
    <row r="30" spans="2:105" ht="23.25" x14ac:dyDescent="0.35">
      <c r="B30">
        <v>1140.7163</v>
      </c>
      <c r="C30">
        <v>29</v>
      </c>
      <c r="D30" s="33" t="s">
        <v>106</v>
      </c>
      <c r="E30" s="28">
        <v>457.64</v>
      </c>
      <c r="F30" s="29"/>
      <c r="G30" s="27"/>
      <c r="H30" s="27"/>
      <c r="I30" s="27"/>
      <c r="J30" s="27"/>
      <c r="K30" s="129">
        <f>'مارس 2022'!K30*107%</f>
        <v>1306.0060918700003</v>
      </c>
      <c r="L30" s="27"/>
      <c r="M30" s="31"/>
      <c r="N30" s="27"/>
      <c r="O30" s="27"/>
      <c r="P30" s="22">
        <f t="shared" si="4"/>
        <v>195.90091378050005</v>
      </c>
      <c r="Q30" s="130">
        <f>'مارس 2022'!Q30*110%</f>
        <v>155.63900000000001</v>
      </c>
      <c r="R30" s="27"/>
      <c r="S30" s="30"/>
      <c r="T30" s="30"/>
      <c r="U30" s="30">
        <v>49.69</v>
      </c>
      <c r="V30" s="30">
        <v>55.38</v>
      </c>
      <c r="W30" s="27">
        <v>70.73</v>
      </c>
      <c r="X30" s="27">
        <v>29.89</v>
      </c>
      <c r="Y30" s="27">
        <v>53.304499999999997</v>
      </c>
      <c r="Z30" s="22">
        <f t="shared" si="5"/>
        <v>68.442977999999997</v>
      </c>
      <c r="AA30" s="22">
        <f>'مارس 2022'!K30*8%</f>
        <v>97.64531528000002</v>
      </c>
      <c r="AB30" s="27">
        <v>200</v>
      </c>
      <c r="AC30" s="30">
        <v>10</v>
      </c>
      <c r="AD30" s="27"/>
      <c r="AE30" s="27"/>
      <c r="AF30" s="22">
        <v>10</v>
      </c>
      <c r="AG30" s="27"/>
      <c r="AH30" s="27"/>
      <c r="AI30" s="27"/>
      <c r="AJ30" s="27"/>
      <c r="AK30" s="27">
        <f t="shared" si="20"/>
        <v>2302.6287989305006</v>
      </c>
      <c r="AL30" s="16"/>
      <c r="AM30" s="16"/>
      <c r="AN30" s="16"/>
      <c r="AO30" s="16"/>
      <c r="AP30" s="16"/>
      <c r="AQ30" s="16"/>
      <c r="AR30" s="16"/>
      <c r="AS30" s="16"/>
      <c r="AT30" s="15">
        <v>20</v>
      </c>
      <c r="AU30" s="15">
        <v>14</v>
      </c>
      <c r="AV30" s="20">
        <v>418</v>
      </c>
      <c r="AW30" s="20"/>
      <c r="AX30" s="21">
        <v>0</v>
      </c>
      <c r="AY30" s="21"/>
      <c r="AZ30" s="21"/>
      <c r="BA30" s="21">
        <v>0.5</v>
      </c>
      <c r="BB30" s="21">
        <v>3</v>
      </c>
      <c r="BC30" s="21"/>
      <c r="BD30" s="21">
        <v>0</v>
      </c>
      <c r="BE30" s="21"/>
      <c r="BF30" s="21"/>
      <c r="BG30" s="18" t="str">
        <f t="shared" si="0"/>
        <v>0</v>
      </c>
      <c r="BH30" s="18">
        <f t="shared" si="0"/>
        <v>34.586444444444446</v>
      </c>
      <c r="BI30" s="21"/>
      <c r="BJ30" s="21"/>
      <c r="BK30" s="21"/>
      <c r="BL30" s="21"/>
      <c r="BM30" s="21"/>
      <c r="BN30" s="21"/>
      <c r="BO30" s="21"/>
      <c r="BP30" s="21"/>
      <c r="BQ30" s="19">
        <f t="shared" si="6"/>
        <v>0.97554444257500028</v>
      </c>
      <c r="BR30" s="21">
        <v>3</v>
      </c>
      <c r="BS30" s="21"/>
      <c r="BT30" s="19">
        <f t="shared" si="7"/>
        <v>460.06198888701948</v>
      </c>
      <c r="BU30" s="35">
        <f t="shared" si="8"/>
        <v>1842.5668100434812</v>
      </c>
      <c r="BV30" s="39">
        <f t="shared" si="9"/>
        <v>1567.2073102440004</v>
      </c>
      <c r="BW30" s="38"/>
      <c r="BX30" s="38"/>
      <c r="BY30" s="37" t="str">
        <f t="shared" si="10"/>
        <v>0</v>
      </c>
      <c r="BZ30" s="39">
        <f t="shared" si="11"/>
        <v>0</v>
      </c>
      <c r="CA30" s="39"/>
      <c r="CB30" s="39">
        <f t="shared" ref="CB30:CB45" si="24">BV30*CA30</f>
        <v>0</v>
      </c>
      <c r="CC30" s="39"/>
      <c r="CD30" s="39"/>
      <c r="CE30" s="34">
        <f t="shared" ref="CE30:CE33" si="25">BV30-BW30-BZ30-CB30-CC30-CD30</f>
        <v>1567.2073102440004</v>
      </c>
      <c r="CF30" s="34">
        <f t="shared" si="12"/>
        <v>783.60365512200019</v>
      </c>
      <c r="CG30" s="34"/>
      <c r="CH30" s="34" t="s">
        <v>175</v>
      </c>
      <c r="CI30" s="34">
        <f t="shared" si="3"/>
        <v>3409.7741202874813</v>
      </c>
      <c r="CJ30" s="43"/>
      <c r="CK30" s="133">
        <f t="shared" si="13"/>
        <v>0</v>
      </c>
      <c r="CL30" s="133">
        <f t="shared" si="14"/>
        <v>0</v>
      </c>
      <c r="CM30" s="44"/>
      <c r="CN30" s="44"/>
      <c r="CO30" s="40">
        <f t="shared" si="21"/>
        <v>3409.7741202874813</v>
      </c>
      <c r="CP30" s="1"/>
      <c r="CS30" s="59">
        <f t="shared" si="22"/>
        <v>3518.3971091745007</v>
      </c>
      <c r="CT30" s="59">
        <f t="shared" si="23"/>
        <v>1629.6155444425749</v>
      </c>
      <c r="CU30" s="59">
        <f t="shared" si="15"/>
        <v>1888.7815647319258</v>
      </c>
      <c r="CV30" s="59">
        <f t="shared" si="16"/>
        <v>1880</v>
      </c>
      <c r="CW30" s="136">
        <f t="shared" si="17"/>
        <v>15.75</v>
      </c>
      <c r="CY30" s="63">
        <f t="shared" si="18"/>
        <v>3394.0241202874813</v>
      </c>
      <c r="DA30" s="182">
        <f t="shared" si="19"/>
        <v>3714.1971091745008</v>
      </c>
    </row>
    <row r="31" spans="2:105" ht="23.25" x14ac:dyDescent="0.35">
      <c r="B31">
        <v>1012.1879000000001</v>
      </c>
      <c r="C31">
        <v>30</v>
      </c>
      <c r="D31" s="33" t="s">
        <v>107</v>
      </c>
      <c r="E31" s="28">
        <v>419.81</v>
      </c>
      <c r="F31" s="29"/>
      <c r="G31" s="27"/>
      <c r="H31" s="27"/>
      <c r="I31" s="27"/>
      <c r="J31" s="27"/>
      <c r="K31" s="129">
        <f>'مارس 2022'!K31*107%</f>
        <v>1158.8539267100002</v>
      </c>
      <c r="L31" s="27"/>
      <c r="M31" s="31"/>
      <c r="N31" s="27"/>
      <c r="O31" s="27"/>
      <c r="P31" s="22">
        <f t="shared" si="4"/>
        <v>173.82808900650002</v>
      </c>
      <c r="Q31" s="130">
        <f>'مارس 2022'!Q31*110%</f>
        <v>155.63900000000001</v>
      </c>
      <c r="R31" s="27"/>
      <c r="S31" s="30"/>
      <c r="T31" s="30"/>
      <c r="U31" s="30">
        <v>43.92</v>
      </c>
      <c r="V31" s="30">
        <v>48.88</v>
      </c>
      <c r="W31" s="27">
        <v>65</v>
      </c>
      <c r="X31" s="27">
        <v>26.52</v>
      </c>
      <c r="Y31" s="27">
        <v>47.298500000000004</v>
      </c>
      <c r="Z31" s="22">
        <f t="shared" si="5"/>
        <v>60.731274000000006</v>
      </c>
      <c r="AA31" s="22">
        <f>'مارس 2022'!K31*8%</f>
        <v>86.643284240000014</v>
      </c>
      <c r="AB31" s="27">
        <v>200</v>
      </c>
      <c r="AC31" s="30">
        <v>10</v>
      </c>
      <c r="AD31" s="27"/>
      <c r="AE31" s="27"/>
      <c r="AF31" s="22">
        <v>10</v>
      </c>
      <c r="AG31" s="27"/>
      <c r="AH31" s="27"/>
      <c r="AI31" s="27"/>
      <c r="AJ31" s="27"/>
      <c r="AK31" s="27">
        <f t="shared" si="20"/>
        <v>2087.3140739565006</v>
      </c>
      <c r="AL31" s="16"/>
      <c r="AM31" s="16"/>
      <c r="AN31" s="16"/>
      <c r="AO31" s="16"/>
      <c r="AP31" s="16"/>
      <c r="AQ31" s="16"/>
      <c r="AR31" s="16"/>
      <c r="AS31" s="16"/>
      <c r="AT31" s="15">
        <v>22</v>
      </c>
      <c r="AU31" s="15">
        <v>16</v>
      </c>
      <c r="AV31" s="20">
        <v>374</v>
      </c>
      <c r="AW31" s="20"/>
      <c r="AX31" s="21">
        <v>0</v>
      </c>
      <c r="AY31" s="21"/>
      <c r="AZ31" s="21"/>
      <c r="BA31" s="21">
        <v>0.5</v>
      </c>
      <c r="BB31" s="21">
        <v>3</v>
      </c>
      <c r="BC31" s="21"/>
      <c r="BD31" s="21">
        <v>0</v>
      </c>
      <c r="BE31" s="21"/>
      <c r="BF31" s="21"/>
      <c r="BG31" s="18" t="str">
        <f t="shared" si="0"/>
        <v>0</v>
      </c>
      <c r="BH31" s="18">
        <f t="shared" si="0"/>
        <v>17.293222222222223</v>
      </c>
      <c r="BI31" s="21"/>
      <c r="BJ31" s="21"/>
      <c r="BK31" s="21"/>
      <c r="BL31" s="21"/>
      <c r="BM31" s="21"/>
      <c r="BN31" s="21"/>
      <c r="BO31" s="21"/>
      <c r="BP31" s="21"/>
      <c r="BQ31" s="19">
        <f t="shared" si="6"/>
        <v>0.87892349247500035</v>
      </c>
      <c r="BR31" s="21">
        <v>3</v>
      </c>
      <c r="BS31" s="21"/>
      <c r="BT31" s="19">
        <f t="shared" si="7"/>
        <v>398.67214571469719</v>
      </c>
      <c r="BU31" s="35">
        <f t="shared" si="8"/>
        <v>1688.6419282418033</v>
      </c>
      <c r="BV31" s="39">
        <f t="shared" si="9"/>
        <v>1390.6247120520002</v>
      </c>
      <c r="BW31" s="38"/>
      <c r="BX31" s="38"/>
      <c r="BY31" s="37" t="str">
        <f t="shared" si="10"/>
        <v>0</v>
      </c>
      <c r="BZ31" s="39">
        <f t="shared" si="11"/>
        <v>0</v>
      </c>
      <c r="CA31" s="39"/>
      <c r="CB31" s="39">
        <f t="shared" si="24"/>
        <v>0</v>
      </c>
      <c r="CC31" s="39"/>
      <c r="CD31" s="39"/>
      <c r="CE31" s="34">
        <f t="shared" si="25"/>
        <v>1390.6247120520002</v>
      </c>
      <c r="CF31" s="34">
        <f t="shared" si="12"/>
        <v>695.31235602600009</v>
      </c>
      <c r="CG31" s="34"/>
      <c r="CH31" s="34" t="s">
        <v>175</v>
      </c>
      <c r="CI31" s="34">
        <f t="shared" si="3"/>
        <v>3079.2666402938034</v>
      </c>
      <c r="CJ31" s="43"/>
      <c r="CK31" s="133">
        <f t="shared" si="13"/>
        <v>0</v>
      </c>
      <c r="CL31" s="133">
        <f t="shared" si="14"/>
        <v>0</v>
      </c>
      <c r="CM31" s="44"/>
      <c r="CN31" s="44"/>
      <c r="CO31" s="40">
        <f t="shared" si="21"/>
        <v>3079.2666402938034</v>
      </c>
      <c r="CP31" s="1"/>
      <c r="CS31" s="59">
        <f t="shared" si="22"/>
        <v>3144.4997860085005</v>
      </c>
      <c r="CT31" s="59">
        <f t="shared" si="23"/>
        <v>1547.6889234924749</v>
      </c>
      <c r="CU31" s="59">
        <f t="shared" si="15"/>
        <v>1596.8108625160255</v>
      </c>
      <c r="CV31" s="59">
        <f t="shared" si="16"/>
        <v>1590</v>
      </c>
      <c r="CW31" s="136">
        <f t="shared" si="17"/>
        <v>8.5</v>
      </c>
      <c r="CY31" s="63">
        <f t="shared" si="18"/>
        <v>3070.7666402938034</v>
      </c>
      <c r="DA31" s="182">
        <f t="shared" si="19"/>
        <v>3322.2997860085006</v>
      </c>
    </row>
    <row r="32" spans="2:105" ht="23.25" x14ac:dyDescent="0.35">
      <c r="D32" s="33"/>
      <c r="E32" s="28"/>
      <c r="F32" s="29"/>
      <c r="G32" s="27"/>
      <c r="H32" s="27"/>
      <c r="I32" s="27"/>
      <c r="J32" s="27"/>
      <c r="K32" s="129">
        <f>'مارس 2022'!K32*107%</f>
        <v>0</v>
      </c>
      <c r="L32" s="27"/>
      <c r="M32" s="31"/>
      <c r="N32" s="27"/>
      <c r="O32" s="27"/>
      <c r="P32" s="22">
        <f t="shared" si="4"/>
        <v>0</v>
      </c>
      <c r="Q32" s="130">
        <f>'مارس 2022'!Q32*110%</f>
        <v>0</v>
      </c>
      <c r="R32" s="27"/>
      <c r="S32" s="30"/>
      <c r="T32" s="30"/>
      <c r="U32" s="30"/>
      <c r="V32" s="30"/>
      <c r="W32" s="27"/>
      <c r="X32" s="27"/>
      <c r="Y32" s="27"/>
      <c r="Z32" s="22">
        <f t="shared" si="5"/>
        <v>0</v>
      </c>
      <c r="AA32" s="22">
        <f>'مارس 2022'!K32*8%</f>
        <v>0</v>
      </c>
      <c r="AB32" s="27"/>
      <c r="AC32" s="30"/>
      <c r="AD32" s="27"/>
      <c r="AE32" s="27"/>
      <c r="AF32" s="22"/>
      <c r="AG32" s="27"/>
      <c r="AH32" s="27"/>
      <c r="AI32" s="27"/>
      <c r="AJ32" s="27"/>
      <c r="AK32" s="27">
        <f t="shared" si="20"/>
        <v>0</v>
      </c>
      <c r="AL32" s="16"/>
      <c r="AM32" s="16"/>
      <c r="AN32" s="16"/>
      <c r="AO32" s="16"/>
      <c r="AP32" s="16"/>
      <c r="AQ32" s="16"/>
      <c r="AR32" s="16"/>
      <c r="AS32" s="16"/>
      <c r="AT32" s="15"/>
      <c r="AU32" s="15"/>
      <c r="AV32" s="20"/>
      <c r="AW32" s="20"/>
      <c r="AX32" s="21"/>
      <c r="AY32" s="21"/>
      <c r="AZ32" s="21"/>
      <c r="BA32" s="21"/>
      <c r="BB32" s="21"/>
      <c r="BC32" s="21"/>
      <c r="BD32" s="21">
        <v>0</v>
      </c>
      <c r="BE32" s="21"/>
      <c r="BF32" s="21"/>
      <c r="BG32" s="18">
        <f t="shared" si="0"/>
        <v>0</v>
      </c>
      <c r="BH32" s="18">
        <f t="shared" si="0"/>
        <v>0</v>
      </c>
      <c r="BI32" s="21"/>
      <c r="BJ32" s="21"/>
      <c r="BK32" s="21"/>
      <c r="BL32" s="21"/>
      <c r="BM32" s="21"/>
      <c r="BN32" s="21"/>
      <c r="BO32" s="21"/>
      <c r="BP32" s="21"/>
      <c r="BQ32" s="19">
        <f t="shared" si="6"/>
        <v>0</v>
      </c>
      <c r="BR32" s="21"/>
      <c r="BS32" s="21"/>
      <c r="BT32" s="19">
        <f t="shared" si="7"/>
        <v>0</v>
      </c>
      <c r="BU32" s="35">
        <f t="shared" si="8"/>
        <v>0</v>
      </c>
      <c r="BV32" s="39">
        <f t="shared" si="9"/>
        <v>0</v>
      </c>
      <c r="BW32" s="38"/>
      <c r="BX32" s="38"/>
      <c r="BY32" s="37" t="str">
        <f t="shared" si="10"/>
        <v>0</v>
      </c>
      <c r="BZ32" s="39">
        <f t="shared" si="11"/>
        <v>0</v>
      </c>
      <c r="CA32" s="39"/>
      <c r="CB32" s="39">
        <f t="shared" si="24"/>
        <v>0</v>
      </c>
      <c r="CC32" s="39"/>
      <c r="CD32" s="39"/>
      <c r="CE32" s="34">
        <f t="shared" si="25"/>
        <v>0</v>
      </c>
      <c r="CF32" s="34">
        <f t="shared" si="12"/>
        <v>0</v>
      </c>
      <c r="CG32" s="34"/>
      <c r="CH32" s="34" t="s">
        <v>175</v>
      </c>
      <c r="CI32" s="34">
        <f t="shared" si="3"/>
        <v>0</v>
      </c>
      <c r="CJ32" s="43"/>
      <c r="CK32" s="133">
        <f t="shared" si="13"/>
        <v>0</v>
      </c>
      <c r="CL32" s="133">
        <f t="shared" si="14"/>
        <v>0</v>
      </c>
      <c r="CM32" s="44"/>
      <c r="CN32" s="44"/>
      <c r="CO32" s="40">
        <f t="shared" si="21"/>
        <v>0</v>
      </c>
      <c r="CP32" s="1"/>
      <c r="CS32" s="59">
        <f t="shared" si="22"/>
        <v>0</v>
      </c>
      <c r="CT32" s="59">
        <f t="shared" si="23"/>
        <v>750</v>
      </c>
      <c r="CU32" s="59">
        <f t="shared" si="15"/>
        <v>-750</v>
      </c>
      <c r="CV32" s="59">
        <f t="shared" si="16"/>
        <v>-750</v>
      </c>
      <c r="CW32" s="136">
        <f t="shared" si="17"/>
        <v>0</v>
      </c>
      <c r="CY32" s="63">
        <f t="shared" si="18"/>
        <v>0</v>
      </c>
      <c r="DA32" s="182">
        <f t="shared" si="19"/>
        <v>0</v>
      </c>
    </row>
    <row r="33" spans="1:105" ht="23.25" x14ac:dyDescent="0.35">
      <c r="D33" s="33"/>
      <c r="E33" s="28"/>
      <c r="F33" s="29"/>
      <c r="G33" s="27"/>
      <c r="H33" s="27"/>
      <c r="I33" s="27"/>
      <c r="J33" s="27"/>
      <c r="K33" s="129">
        <f>'مارس 2022'!K33*107%</f>
        <v>0</v>
      </c>
      <c r="L33" s="27"/>
      <c r="M33" s="31"/>
      <c r="N33" s="27"/>
      <c r="O33" s="27"/>
      <c r="P33" s="22">
        <f t="shared" si="4"/>
        <v>0</v>
      </c>
      <c r="Q33" s="130">
        <f>'مارس 2022'!Q33*110%</f>
        <v>0</v>
      </c>
      <c r="R33" s="27"/>
      <c r="S33" s="30"/>
      <c r="T33" s="30"/>
      <c r="U33" s="30"/>
      <c r="V33" s="30"/>
      <c r="W33" s="27"/>
      <c r="X33" s="27"/>
      <c r="Y33" s="27"/>
      <c r="Z33" s="22">
        <f t="shared" si="5"/>
        <v>0</v>
      </c>
      <c r="AA33" s="22">
        <f>'مارس 2022'!K33*8%</f>
        <v>0</v>
      </c>
      <c r="AB33" s="27"/>
      <c r="AC33" s="30"/>
      <c r="AD33" s="27"/>
      <c r="AE33" s="27"/>
      <c r="AF33" s="22"/>
      <c r="AG33" s="27"/>
      <c r="AH33" s="27"/>
      <c r="AI33" s="27"/>
      <c r="AJ33" s="27"/>
      <c r="AK33" s="27">
        <f t="shared" si="20"/>
        <v>0</v>
      </c>
      <c r="AL33" s="16"/>
      <c r="AM33" s="16"/>
      <c r="AN33" s="16"/>
      <c r="AO33" s="16"/>
      <c r="AP33" s="16"/>
      <c r="AQ33" s="16"/>
      <c r="AR33" s="16"/>
      <c r="AS33" s="16"/>
      <c r="AT33" s="15"/>
      <c r="AU33" s="15"/>
      <c r="AV33" s="20"/>
      <c r="AW33" s="20"/>
      <c r="AX33" s="21"/>
      <c r="AY33" s="21"/>
      <c r="AZ33" s="21"/>
      <c r="BA33" s="21"/>
      <c r="BB33" s="21"/>
      <c r="BC33" s="21"/>
      <c r="BD33" s="21">
        <v>0</v>
      </c>
      <c r="BE33" s="21"/>
      <c r="BF33" s="21"/>
      <c r="BG33" s="18">
        <f t="shared" si="0"/>
        <v>0</v>
      </c>
      <c r="BH33" s="18">
        <f t="shared" si="0"/>
        <v>0</v>
      </c>
      <c r="BI33" s="21"/>
      <c r="BJ33" s="21"/>
      <c r="BK33" s="21"/>
      <c r="BL33" s="21"/>
      <c r="BM33" s="21"/>
      <c r="BN33" s="21"/>
      <c r="BO33" s="21"/>
      <c r="BP33" s="21"/>
      <c r="BQ33" s="19">
        <f t="shared" si="6"/>
        <v>0</v>
      </c>
      <c r="BR33" s="21"/>
      <c r="BS33" s="21"/>
      <c r="BT33" s="19">
        <f t="shared" si="7"/>
        <v>0</v>
      </c>
      <c r="BU33" s="35">
        <f t="shared" si="8"/>
        <v>0</v>
      </c>
      <c r="BV33" s="39">
        <f t="shared" si="9"/>
        <v>0</v>
      </c>
      <c r="BW33" s="38"/>
      <c r="BX33" s="38"/>
      <c r="BY33" s="37" t="str">
        <f t="shared" si="10"/>
        <v>0</v>
      </c>
      <c r="BZ33" s="39">
        <f t="shared" si="11"/>
        <v>0</v>
      </c>
      <c r="CA33" s="39"/>
      <c r="CB33" s="39">
        <f t="shared" si="24"/>
        <v>0</v>
      </c>
      <c r="CC33" s="39"/>
      <c r="CD33" s="39"/>
      <c r="CE33" s="34">
        <f t="shared" si="25"/>
        <v>0</v>
      </c>
      <c r="CF33" s="34">
        <f t="shared" si="12"/>
        <v>0</v>
      </c>
      <c r="CG33" s="34"/>
      <c r="CH33" s="34" t="s">
        <v>175</v>
      </c>
      <c r="CI33" s="34">
        <f t="shared" si="3"/>
        <v>0</v>
      </c>
      <c r="CJ33" s="43"/>
      <c r="CK33" s="133">
        <f t="shared" si="13"/>
        <v>0</v>
      </c>
      <c r="CL33" s="133">
        <f t="shared" si="14"/>
        <v>0</v>
      </c>
      <c r="CM33" s="44"/>
      <c r="CN33" s="44"/>
      <c r="CO33" s="40">
        <f t="shared" si="21"/>
        <v>0</v>
      </c>
      <c r="CP33" s="1"/>
      <c r="CS33" s="59">
        <f t="shared" si="22"/>
        <v>0</v>
      </c>
      <c r="CT33" s="59">
        <f t="shared" si="23"/>
        <v>750</v>
      </c>
      <c r="CU33" s="59">
        <f t="shared" si="15"/>
        <v>-750</v>
      </c>
      <c r="CV33" s="59">
        <f t="shared" si="16"/>
        <v>-750</v>
      </c>
      <c r="CW33" s="136">
        <f t="shared" si="17"/>
        <v>0</v>
      </c>
      <c r="CY33" s="63">
        <f t="shared" si="18"/>
        <v>0</v>
      </c>
      <c r="DA33" s="182">
        <f t="shared" si="19"/>
        <v>0</v>
      </c>
    </row>
    <row r="34" spans="1:105" s="10" customFormat="1" ht="26.25" x14ac:dyDescent="0.4">
      <c r="D34" s="64" t="s">
        <v>153</v>
      </c>
      <c r="E34" s="65"/>
      <c r="F34" s="66"/>
      <c r="G34" s="67"/>
      <c r="H34" s="67"/>
      <c r="I34" s="67"/>
      <c r="J34" s="67"/>
      <c r="K34" s="129">
        <f>'مارس 2022'!K34*107%</f>
        <v>0</v>
      </c>
      <c r="L34" s="67"/>
      <c r="M34" s="69"/>
      <c r="N34" s="67"/>
      <c r="O34" s="67"/>
      <c r="P34" s="70"/>
      <c r="Q34" s="70"/>
      <c r="R34" s="67"/>
      <c r="S34" s="71"/>
      <c r="T34" s="71"/>
      <c r="U34" s="71"/>
      <c r="V34" s="71"/>
      <c r="W34" s="67"/>
      <c r="X34" s="67"/>
      <c r="Y34" s="67"/>
      <c r="Z34" s="70"/>
      <c r="AA34" s="22">
        <f>'مارس 2022'!K34*8%</f>
        <v>0</v>
      </c>
      <c r="AB34" s="67"/>
      <c r="AC34" s="71"/>
      <c r="AD34" s="67"/>
      <c r="AE34" s="67"/>
      <c r="AF34" s="70"/>
      <c r="AG34" s="67"/>
      <c r="AH34" s="67"/>
      <c r="AI34" s="67"/>
      <c r="AJ34" s="67"/>
      <c r="AK34" s="67"/>
      <c r="AL34" s="72"/>
      <c r="AM34" s="72"/>
      <c r="AN34" s="72"/>
      <c r="AO34" s="72"/>
      <c r="AP34" s="72"/>
      <c r="AQ34" s="72"/>
      <c r="AR34" s="72"/>
      <c r="AS34" s="72"/>
      <c r="AT34" s="73"/>
      <c r="AU34" s="73"/>
      <c r="AV34" s="74"/>
      <c r="AW34" s="74"/>
      <c r="AX34" s="75"/>
      <c r="AY34" s="75"/>
      <c r="AZ34" s="75"/>
      <c r="BA34" s="75"/>
      <c r="BB34" s="75"/>
      <c r="BC34" s="75"/>
      <c r="BD34" s="75"/>
      <c r="BE34" s="75"/>
      <c r="BF34" s="75"/>
      <c r="BG34" s="76"/>
      <c r="BH34" s="76"/>
      <c r="BI34" s="75"/>
      <c r="BJ34" s="75"/>
      <c r="BK34" s="75"/>
      <c r="BL34" s="75"/>
      <c r="BM34" s="75"/>
      <c r="BN34" s="75"/>
      <c r="BO34" s="75"/>
      <c r="BP34" s="75"/>
      <c r="BQ34" s="75"/>
      <c r="BR34" s="75"/>
      <c r="BS34" s="75"/>
      <c r="BT34" s="77"/>
      <c r="BU34" s="78"/>
      <c r="BV34" s="79"/>
      <c r="BW34" s="67"/>
      <c r="BX34" s="67"/>
      <c r="BY34" s="80"/>
      <c r="BZ34" s="79"/>
      <c r="CA34" s="79"/>
      <c r="CB34" s="79">
        <f t="shared" si="24"/>
        <v>0</v>
      </c>
      <c r="CC34" s="79"/>
      <c r="CD34" s="79"/>
      <c r="CE34" s="79"/>
      <c r="CF34" s="79"/>
      <c r="CG34" s="79"/>
      <c r="CH34" s="79"/>
      <c r="CI34" s="79"/>
      <c r="CJ34" s="78"/>
      <c r="CK34" s="133">
        <f t="shared" si="13"/>
        <v>0</v>
      </c>
      <c r="CL34" s="133">
        <f t="shared" si="14"/>
        <v>0</v>
      </c>
      <c r="CM34" s="81"/>
      <c r="CN34" s="81"/>
      <c r="CO34" s="81"/>
      <c r="CP34" s="82"/>
      <c r="CS34" s="59">
        <f t="shared" si="22"/>
        <v>0</v>
      </c>
      <c r="CT34" s="83"/>
      <c r="CU34" s="83"/>
      <c r="CV34" s="83"/>
      <c r="CW34" s="136">
        <f t="shared" si="17"/>
        <v>0</v>
      </c>
      <c r="CY34" s="85"/>
      <c r="DA34" s="182">
        <f t="shared" si="19"/>
        <v>0</v>
      </c>
    </row>
    <row r="35" spans="1:105" ht="23.25" x14ac:dyDescent="0.35">
      <c r="B35">
        <v>1178.4551999999999</v>
      </c>
      <c r="C35">
        <v>32</v>
      </c>
      <c r="D35" s="33" t="s">
        <v>108</v>
      </c>
      <c r="E35" s="28">
        <v>479.37</v>
      </c>
      <c r="F35" s="29"/>
      <c r="G35" s="27"/>
      <c r="H35" s="27"/>
      <c r="I35" s="27"/>
      <c r="J35" s="27"/>
      <c r="K35" s="129">
        <f>'مارس 2022'!K35*107%</f>
        <v>1349.2133584800001</v>
      </c>
      <c r="L35" s="27"/>
      <c r="M35" s="31"/>
      <c r="N35" s="27"/>
      <c r="O35" s="27">
        <v>1112.5899999999999</v>
      </c>
      <c r="P35" s="22">
        <f t="shared" si="4"/>
        <v>202.38200377200002</v>
      </c>
      <c r="Q35" s="22">
        <v>0</v>
      </c>
      <c r="R35" s="27"/>
      <c r="S35" s="30"/>
      <c r="T35" s="30"/>
      <c r="U35" s="30">
        <v>50.91</v>
      </c>
      <c r="V35" s="30">
        <v>56.88</v>
      </c>
      <c r="W35" s="27">
        <v>68.11</v>
      </c>
      <c r="X35" s="27">
        <v>30.87</v>
      </c>
      <c r="Y35" s="27">
        <v>55.067999999999998</v>
      </c>
      <c r="Z35" s="22">
        <f t="shared" si="5"/>
        <v>70.707311999999988</v>
      </c>
      <c r="AA35" s="22">
        <f>'مارس 2022'!K35*8%</f>
        <v>100.87576512</v>
      </c>
      <c r="AB35" s="27">
        <v>190</v>
      </c>
      <c r="AC35" s="30">
        <v>10</v>
      </c>
      <c r="AD35" s="27"/>
      <c r="AE35" s="27"/>
      <c r="AF35" s="22">
        <v>10</v>
      </c>
      <c r="AG35" s="27"/>
      <c r="AH35" s="27"/>
      <c r="AI35" s="27"/>
      <c r="AJ35" s="27"/>
      <c r="AK35" s="27">
        <f t="shared" si="20"/>
        <v>3307.6064393720003</v>
      </c>
      <c r="AL35" s="16"/>
      <c r="AM35" s="16"/>
      <c r="AN35" s="16"/>
      <c r="AO35" s="16"/>
      <c r="AP35" s="16"/>
      <c r="AQ35" s="16"/>
      <c r="AR35" s="16"/>
      <c r="AS35" s="16"/>
      <c r="AT35" s="15">
        <v>7</v>
      </c>
      <c r="AU35" s="15"/>
      <c r="AV35" s="20">
        <v>407</v>
      </c>
      <c r="AW35" s="20"/>
      <c r="AX35" s="21">
        <v>0</v>
      </c>
      <c r="AY35" s="21"/>
      <c r="AZ35" s="21">
        <v>47.76</v>
      </c>
      <c r="BA35" s="21">
        <v>0.5</v>
      </c>
      <c r="BB35" s="21">
        <v>3</v>
      </c>
      <c r="BC35" s="21"/>
      <c r="BD35" s="21">
        <v>0</v>
      </c>
      <c r="BE35" s="21"/>
      <c r="BF35" s="21"/>
      <c r="BG35" s="18">
        <f t="shared" ref="BG35:BH45" si="26">IF(AT35&lt;18,(P35/18)*(18-AT35),"0")</f>
        <v>123.67789119400001</v>
      </c>
      <c r="BH35" s="18">
        <f t="shared" si="26"/>
        <v>0</v>
      </c>
      <c r="BI35" s="21"/>
      <c r="BJ35" s="21"/>
      <c r="BK35" s="21"/>
      <c r="BL35" s="21"/>
      <c r="BM35" s="21"/>
      <c r="BN35" s="21"/>
      <c r="BO35" s="21"/>
      <c r="BP35" s="21"/>
      <c r="BQ35" s="19">
        <f>(AK35-(N35+O35+P35+Q35+AG35))*0.0005</f>
        <v>0.99631721780000027</v>
      </c>
      <c r="BR35" s="21">
        <v>3</v>
      </c>
      <c r="BS35" s="21"/>
      <c r="BT35" s="19">
        <f t="shared" si="7"/>
        <v>585.9342084118</v>
      </c>
      <c r="BU35" s="35">
        <f t="shared" si="8"/>
        <v>2721.6722309602001</v>
      </c>
      <c r="BV35" s="39"/>
      <c r="BW35" s="38"/>
      <c r="BX35" s="38"/>
      <c r="BY35" s="37" t="str">
        <f t="shared" si="10"/>
        <v>0</v>
      </c>
      <c r="BZ35" s="39">
        <f t="shared" si="11"/>
        <v>0</v>
      </c>
      <c r="CA35" s="39"/>
      <c r="CB35" s="39">
        <f t="shared" si="24"/>
        <v>0</v>
      </c>
      <c r="CC35" s="39"/>
      <c r="CD35" s="39"/>
      <c r="CE35" s="34">
        <f t="shared" ref="CE35:CE45" si="27">BV35-BW35-BZ35-CC35-CD35</f>
        <v>0</v>
      </c>
      <c r="CF35" s="34"/>
      <c r="CG35" s="34"/>
      <c r="CH35" s="34"/>
      <c r="CI35" s="34">
        <f t="shared" ref="CI35:CI43" si="28">BU35+CE35</f>
        <v>2721.6722309602001</v>
      </c>
      <c r="CJ35" s="43"/>
      <c r="CK35" s="133">
        <f t="shared" si="13"/>
        <v>0</v>
      </c>
      <c r="CL35" s="133">
        <f t="shared" si="14"/>
        <v>0</v>
      </c>
      <c r="CM35" s="44"/>
      <c r="CN35" s="44"/>
      <c r="CO35" s="40">
        <f t="shared" ref="CO35:CO45" si="29">(BU35+CE35+CJ35)-CM35</f>
        <v>2721.6722309602001</v>
      </c>
      <c r="CP35" s="1"/>
      <c r="CS35" s="59">
        <f t="shared" si="22"/>
        <v>1999.1164393720001</v>
      </c>
      <c r="CT35" s="59">
        <f t="shared" ref="CT35:CT45" si="30">E35+AV35+AY35+AZ35+BD35+BG35+BQ35+BR35+750</f>
        <v>1811.8042084117999</v>
      </c>
      <c r="CU35" s="59">
        <f t="shared" si="15"/>
        <v>187.31223096020017</v>
      </c>
      <c r="CV35" s="59">
        <f t="shared" si="16"/>
        <v>180</v>
      </c>
      <c r="CW35" s="136">
        <f t="shared" si="17"/>
        <v>0</v>
      </c>
      <c r="CY35" s="63">
        <f t="shared" si="18"/>
        <v>2721.6722309602001</v>
      </c>
      <c r="DA35" s="182">
        <f t="shared" si="19"/>
        <v>3307.6064393720003</v>
      </c>
    </row>
    <row r="36" spans="1:105" ht="23.25" x14ac:dyDescent="0.35">
      <c r="B36">
        <v>984.49630000000013</v>
      </c>
      <c r="C36">
        <v>33</v>
      </c>
      <c r="D36" s="33" t="s">
        <v>109</v>
      </c>
      <c r="E36" s="28">
        <v>427.51</v>
      </c>
      <c r="F36" s="29"/>
      <c r="G36" s="27"/>
      <c r="H36" s="27"/>
      <c r="I36" s="27"/>
      <c r="J36" s="27"/>
      <c r="K36" s="129">
        <f>'مارس 2022'!K36*107%</f>
        <v>1127.1498138700003</v>
      </c>
      <c r="L36" s="27"/>
      <c r="M36" s="31"/>
      <c r="N36" s="27">
        <v>3479.05</v>
      </c>
      <c r="O36" s="27"/>
      <c r="P36" s="22">
        <f t="shared" si="4"/>
        <v>169.07247208050003</v>
      </c>
      <c r="Q36" s="22">
        <v>0</v>
      </c>
      <c r="R36" s="27"/>
      <c r="S36" s="30"/>
      <c r="T36" s="30"/>
      <c r="U36" s="30">
        <v>42.63</v>
      </c>
      <c r="V36" s="30">
        <v>47.54</v>
      </c>
      <c r="W36" s="27">
        <v>65</v>
      </c>
      <c r="X36" s="27">
        <v>25.79</v>
      </c>
      <c r="Y36" s="27">
        <v>46.004500000000007</v>
      </c>
      <c r="Z36" s="22">
        <f t="shared" si="5"/>
        <v>59.069778000000007</v>
      </c>
      <c r="AA36" s="22">
        <f>'مارس 2022'!K36*8%</f>
        <v>84.27288328000003</v>
      </c>
      <c r="AB36" s="27">
        <v>190</v>
      </c>
      <c r="AC36" s="30">
        <v>6</v>
      </c>
      <c r="AD36" s="27"/>
      <c r="AE36" s="27"/>
      <c r="AF36" s="22">
        <v>10</v>
      </c>
      <c r="AG36" s="27">
        <v>347.9</v>
      </c>
      <c r="AH36" s="27"/>
      <c r="AI36" s="27"/>
      <c r="AJ36" s="27"/>
      <c r="AK36" s="27">
        <f t="shared" si="20"/>
        <v>5699.4794472305002</v>
      </c>
      <c r="AL36" s="16"/>
      <c r="AM36" s="16"/>
      <c r="AN36" s="16"/>
      <c r="AO36" s="16"/>
      <c r="AP36" s="16"/>
      <c r="AQ36" s="16"/>
      <c r="AR36" s="16"/>
      <c r="AS36" s="16"/>
      <c r="AT36" s="15">
        <v>31</v>
      </c>
      <c r="AU36" s="15"/>
      <c r="AV36" s="20">
        <v>308</v>
      </c>
      <c r="AW36" s="20"/>
      <c r="AX36" s="21">
        <v>0</v>
      </c>
      <c r="AY36" s="21"/>
      <c r="AZ36" s="21"/>
      <c r="BA36" s="21">
        <v>0.5</v>
      </c>
      <c r="BB36" s="21">
        <v>3</v>
      </c>
      <c r="BC36" s="21"/>
      <c r="BD36" s="21">
        <v>0</v>
      </c>
      <c r="BE36" s="21"/>
      <c r="BF36" s="21"/>
      <c r="BG36" s="18" t="str">
        <f t="shared" si="26"/>
        <v>0</v>
      </c>
      <c r="BH36" s="18">
        <f t="shared" si="26"/>
        <v>0</v>
      </c>
      <c r="BI36" s="21"/>
      <c r="BJ36" s="21"/>
      <c r="BK36" s="21"/>
      <c r="BL36" s="21"/>
      <c r="BM36" s="21"/>
      <c r="BN36" s="21"/>
      <c r="BO36" s="21"/>
      <c r="BP36" s="21"/>
      <c r="BQ36" s="19">
        <f t="shared" ref="BQ36:BQ45" si="31">(AK36-(N36+O36+P36+Q36+AG36))*0.0005</f>
        <v>0.85172848757499997</v>
      </c>
      <c r="BR36" s="21">
        <v>3</v>
      </c>
      <c r="BS36" s="21"/>
      <c r="BT36" s="19">
        <f t="shared" si="7"/>
        <v>315.35172848757497</v>
      </c>
      <c r="BU36" s="35">
        <f t="shared" si="8"/>
        <v>5384.127718742925</v>
      </c>
      <c r="BV36" s="39"/>
      <c r="BW36" s="38"/>
      <c r="BX36" s="38"/>
      <c r="BY36" s="37" t="str">
        <f t="shared" si="10"/>
        <v>0</v>
      </c>
      <c r="BZ36" s="39">
        <f t="shared" si="11"/>
        <v>0</v>
      </c>
      <c r="CA36" s="39"/>
      <c r="CB36" s="39">
        <f t="shared" si="24"/>
        <v>0</v>
      </c>
      <c r="CC36" s="39"/>
      <c r="CD36" s="39"/>
      <c r="CE36" s="34">
        <f t="shared" si="27"/>
        <v>0</v>
      </c>
      <c r="CF36" s="34"/>
      <c r="CG36" s="34"/>
      <c r="CH36" s="34"/>
      <c r="CI36" s="34">
        <f t="shared" si="28"/>
        <v>5384.127718742925</v>
      </c>
      <c r="CJ36" s="43"/>
      <c r="CK36" s="133">
        <f t="shared" si="13"/>
        <v>0</v>
      </c>
      <c r="CL36" s="133">
        <f t="shared" si="14"/>
        <v>0</v>
      </c>
      <c r="CM36" s="44"/>
      <c r="CN36" s="44"/>
      <c r="CO36" s="40">
        <f t="shared" si="29"/>
        <v>5384.127718742925</v>
      </c>
      <c r="CP36" s="1"/>
      <c r="CS36" s="59">
        <f t="shared" si="22"/>
        <v>1701.3594472305006</v>
      </c>
      <c r="CT36" s="59">
        <f t="shared" si="30"/>
        <v>1489.361728487575</v>
      </c>
      <c r="CU36" s="59">
        <f t="shared" si="15"/>
        <v>211.9977187429256</v>
      </c>
      <c r="CV36" s="59">
        <f t="shared" si="16"/>
        <v>210</v>
      </c>
      <c r="CW36" s="136">
        <f t="shared" si="17"/>
        <v>0</v>
      </c>
      <c r="CY36" s="63">
        <f t="shared" si="18"/>
        <v>5384.127718742925</v>
      </c>
      <c r="DA36" s="182">
        <f t="shared" si="19"/>
        <v>5699.4794472305002</v>
      </c>
    </row>
    <row r="37" spans="1:105" ht="23.25" x14ac:dyDescent="0.35">
      <c r="B37">
        <v>976.64250000000004</v>
      </c>
      <c r="C37">
        <v>40</v>
      </c>
      <c r="D37" s="33" t="s">
        <v>114</v>
      </c>
      <c r="E37" s="28">
        <v>427.51</v>
      </c>
      <c r="F37" s="29"/>
      <c r="G37" s="27"/>
      <c r="H37" s="27"/>
      <c r="I37" s="27"/>
      <c r="J37" s="27"/>
      <c r="K37" s="129">
        <f>'مارس 2022'!K37*107%</f>
        <v>1118.1579982500002</v>
      </c>
      <c r="L37" s="27"/>
      <c r="M37" s="31"/>
      <c r="N37" s="27">
        <v>3402.28</v>
      </c>
      <c r="O37" s="27"/>
      <c r="P37" s="22">
        <f t="shared" si="4"/>
        <v>167.72369973750003</v>
      </c>
      <c r="Q37" s="22">
        <v>0</v>
      </c>
      <c r="R37" s="27"/>
      <c r="S37" s="30"/>
      <c r="T37" s="30"/>
      <c r="U37" s="30">
        <v>42.63</v>
      </c>
      <c r="V37" s="30">
        <v>47.54</v>
      </c>
      <c r="W37" s="27">
        <v>65</v>
      </c>
      <c r="X37" s="27">
        <v>25.59</v>
      </c>
      <c r="Y37" s="27">
        <v>45.637500000000003</v>
      </c>
      <c r="Z37" s="22">
        <f t="shared" si="5"/>
        <v>58.598550000000003</v>
      </c>
      <c r="AA37" s="22">
        <f>'مارس 2022'!K37*8%</f>
        <v>83.600598000000005</v>
      </c>
      <c r="AB37" s="27">
        <v>190</v>
      </c>
      <c r="AC37" s="30">
        <v>10</v>
      </c>
      <c r="AD37" s="27"/>
      <c r="AE37" s="27"/>
      <c r="AF37" s="22">
        <v>10</v>
      </c>
      <c r="AG37" s="27">
        <v>340.23</v>
      </c>
      <c r="AH37" s="27"/>
      <c r="AI37" s="27"/>
      <c r="AJ37" s="27"/>
      <c r="AK37" s="27">
        <f t="shared" si="20"/>
        <v>5606.9883459875</v>
      </c>
      <c r="AL37" s="16"/>
      <c r="AM37" s="16"/>
      <c r="AN37" s="16"/>
      <c r="AO37" s="16"/>
      <c r="AP37" s="16"/>
      <c r="AQ37" s="16"/>
      <c r="AR37" s="16"/>
      <c r="AS37" s="16"/>
      <c r="AT37" s="15">
        <v>20</v>
      </c>
      <c r="AU37" s="15"/>
      <c r="AV37" s="20">
        <v>506</v>
      </c>
      <c r="AW37" s="20"/>
      <c r="AX37" s="21">
        <v>0</v>
      </c>
      <c r="AY37" s="21"/>
      <c r="AZ37" s="21"/>
      <c r="BA37" s="21">
        <v>0.5</v>
      </c>
      <c r="BB37" s="21">
        <v>3</v>
      </c>
      <c r="BC37" s="21"/>
      <c r="BD37" s="21">
        <v>0</v>
      </c>
      <c r="BE37" s="21"/>
      <c r="BF37" s="21"/>
      <c r="BG37" s="18" t="str">
        <f t="shared" si="26"/>
        <v>0</v>
      </c>
      <c r="BH37" s="18">
        <f t="shared" si="26"/>
        <v>0</v>
      </c>
      <c r="BI37" s="21"/>
      <c r="BJ37" s="21"/>
      <c r="BK37" s="21"/>
      <c r="BL37" s="21"/>
      <c r="BM37" s="21"/>
      <c r="BN37" s="21"/>
      <c r="BO37" s="21"/>
      <c r="BP37" s="21"/>
      <c r="BQ37" s="19">
        <f t="shared" si="31"/>
        <v>0.84837732312500003</v>
      </c>
      <c r="BR37" s="21">
        <v>3</v>
      </c>
      <c r="BS37" s="21"/>
      <c r="BT37" s="19">
        <f t="shared" si="7"/>
        <v>513.34837732312508</v>
      </c>
      <c r="BU37" s="35">
        <f t="shared" si="8"/>
        <v>5093.6399686643745</v>
      </c>
      <c r="BV37" s="39"/>
      <c r="BW37" s="38"/>
      <c r="BX37" s="38"/>
      <c r="BY37" s="37" t="str">
        <f t="shared" si="10"/>
        <v>0</v>
      </c>
      <c r="BZ37" s="39">
        <f t="shared" si="11"/>
        <v>0</v>
      </c>
      <c r="CA37" s="39"/>
      <c r="CB37" s="39">
        <f t="shared" si="24"/>
        <v>0</v>
      </c>
      <c r="CC37" s="39"/>
      <c r="CD37" s="39"/>
      <c r="CE37" s="34">
        <f t="shared" si="27"/>
        <v>0</v>
      </c>
      <c r="CF37" s="34"/>
      <c r="CG37" s="34"/>
      <c r="CH37" s="34"/>
      <c r="CI37" s="34">
        <f t="shared" si="28"/>
        <v>5093.6399686643745</v>
      </c>
      <c r="CJ37" s="43"/>
      <c r="CK37" s="133">
        <f t="shared" si="13"/>
        <v>0</v>
      </c>
      <c r="CL37" s="133">
        <f t="shared" si="14"/>
        <v>0</v>
      </c>
      <c r="CM37" s="44"/>
      <c r="CN37" s="44"/>
      <c r="CO37" s="40">
        <f t="shared" si="29"/>
        <v>5093.6399686643745</v>
      </c>
      <c r="CP37" s="1"/>
      <c r="CS37" s="59">
        <f t="shared" si="22"/>
        <v>1689.3083459875002</v>
      </c>
      <c r="CT37" s="59">
        <f t="shared" si="30"/>
        <v>1687.3583773231248</v>
      </c>
      <c r="CU37" s="59">
        <f t="shared" si="15"/>
        <v>1.9499686643753193</v>
      </c>
      <c r="CV37" s="59">
        <f t="shared" si="16"/>
        <v>0</v>
      </c>
      <c r="CW37" s="136">
        <f t="shared" si="17"/>
        <v>0</v>
      </c>
      <c r="CY37" s="63">
        <f t="shared" si="18"/>
        <v>5093.6399686643745</v>
      </c>
      <c r="DA37" s="182">
        <f t="shared" si="19"/>
        <v>5606.9883459875</v>
      </c>
    </row>
    <row r="38" spans="1:105" ht="23.25" x14ac:dyDescent="0.35">
      <c r="B38">
        <v>1513.5150000000001</v>
      </c>
      <c r="C38">
        <v>34</v>
      </c>
      <c r="D38" s="33" t="s">
        <v>110</v>
      </c>
      <c r="E38" s="28">
        <v>588.96</v>
      </c>
      <c r="F38" s="29"/>
      <c r="G38" s="27"/>
      <c r="H38" s="27"/>
      <c r="I38" s="27"/>
      <c r="J38" s="27"/>
      <c r="K38" s="129">
        <f>'مارس 2022'!K38*107%</f>
        <v>1732.8233235000002</v>
      </c>
      <c r="L38" s="27"/>
      <c r="M38" s="31"/>
      <c r="N38" s="27">
        <v>0</v>
      </c>
      <c r="O38" s="27"/>
      <c r="P38" s="22">
        <f t="shared" si="4"/>
        <v>259.92349852500001</v>
      </c>
      <c r="Q38" s="22">
        <v>0</v>
      </c>
      <c r="R38" s="27"/>
      <c r="S38" s="30"/>
      <c r="T38" s="30"/>
      <c r="U38" s="30">
        <v>65.73</v>
      </c>
      <c r="V38" s="30">
        <v>73.52</v>
      </c>
      <c r="W38" s="27">
        <v>94</v>
      </c>
      <c r="X38" s="27">
        <v>39.65</v>
      </c>
      <c r="Y38" s="27">
        <v>70.725000000000009</v>
      </c>
      <c r="Z38" s="22">
        <f t="shared" si="5"/>
        <v>90.810900000000004</v>
      </c>
      <c r="AA38" s="22">
        <f>'مارس 2022'!K38*8%</f>
        <v>129.55688400000003</v>
      </c>
      <c r="AB38" s="27">
        <v>190</v>
      </c>
      <c r="AC38" s="30">
        <v>10</v>
      </c>
      <c r="AD38" s="27"/>
      <c r="AE38" s="27"/>
      <c r="AF38" s="22">
        <v>10</v>
      </c>
      <c r="AG38" s="27">
        <v>0</v>
      </c>
      <c r="AH38" s="27"/>
      <c r="AI38" s="27"/>
      <c r="AJ38" s="27"/>
      <c r="AK38" s="27">
        <f t="shared" si="20"/>
        <v>2766.7396060250003</v>
      </c>
      <c r="AL38" s="16"/>
      <c r="AM38" s="16"/>
      <c r="AN38" s="16"/>
      <c r="AO38" s="16"/>
      <c r="AP38" s="16"/>
      <c r="AQ38" s="16"/>
      <c r="AR38" s="16"/>
      <c r="AS38" s="16"/>
      <c r="AT38" s="15">
        <v>20</v>
      </c>
      <c r="AU38" s="15"/>
      <c r="AV38" s="20">
        <v>286</v>
      </c>
      <c r="AW38" s="20"/>
      <c r="AX38" s="21">
        <v>0</v>
      </c>
      <c r="AY38" s="21"/>
      <c r="AZ38" s="21"/>
      <c r="BA38" s="21">
        <v>0.5</v>
      </c>
      <c r="BB38" s="21">
        <v>3</v>
      </c>
      <c r="BC38" s="21"/>
      <c r="BD38" s="21">
        <v>0</v>
      </c>
      <c r="BE38" s="21"/>
      <c r="BF38" s="21"/>
      <c r="BG38" s="18" t="str">
        <f t="shared" si="26"/>
        <v>0</v>
      </c>
      <c r="BH38" s="18">
        <f t="shared" si="26"/>
        <v>0</v>
      </c>
      <c r="BI38" s="21"/>
      <c r="BJ38" s="21">
        <v>500</v>
      </c>
      <c r="BK38" s="21"/>
      <c r="BL38" s="21"/>
      <c r="BM38" s="21"/>
      <c r="BN38" s="21"/>
      <c r="BO38" s="21"/>
      <c r="BP38" s="21"/>
      <c r="BQ38" s="19">
        <f t="shared" si="31"/>
        <v>1.2534080537500001</v>
      </c>
      <c r="BR38" s="21">
        <v>3</v>
      </c>
      <c r="BS38" s="21"/>
      <c r="BT38" s="19">
        <f t="shared" si="7"/>
        <v>793.75340805375004</v>
      </c>
      <c r="BU38" s="35">
        <f t="shared" si="8"/>
        <v>1972.9861979712502</v>
      </c>
      <c r="BV38" s="39"/>
      <c r="BW38" s="38"/>
      <c r="BX38" s="38"/>
      <c r="BY38" s="37" t="str">
        <f t="shared" si="10"/>
        <v>0</v>
      </c>
      <c r="BZ38" s="39">
        <f t="shared" si="11"/>
        <v>0</v>
      </c>
      <c r="CA38" s="39"/>
      <c r="CB38" s="39">
        <f t="shared" si="24"/>
        <v>0</v>
      </c>
      <c r="CC38" s="39"/>
      <c r="CD38" s="39"/>
      <c r="CE38" s="34">
        <f t="shared" si="27"/>
        <v>0</v>
      </c>
      <c r="CF38" s="34"/>
      <c r="CG38" s="34"/>
      <c r="CH38" s="34"/>
      <c r="CI38" s="34">
        <f t="shared" si="28"/>
        <v>1972.9861979712502</v>
      </c>
      <c r="CJ38" s="43"/>
      <c r="CK38" s="133">
        <f t="shared" si="13"/>
        <v>0</v>
      </c>
      <c r="CL38" s="133">
        <f t="shared" si="14"/>
        <v>0</v>
      </c>
      <c r="CM38" s="44"/>
      <c r="CN38" s="44"/>
      <c r="CO38" s="40">
        <f t="shared" si="29"/>
        <v>1972.9861979712502</v>
      </c>
      <c r="CP38" s="1"/>
      <c r="CS38" s="59">
        <f t="shared" si="22"/>
        <v>2513.4896060250003</v>
      </c>
      <c r="CT38" s="59">
        <f t="shared" si="30"/>
        <v>1629.2134080537501</v>
      </c>
      <c r="CU38" s="59">
        <f t="shared" si="15"/>
        <v>884.27619797125021</v>
      </c>
      <c r="CV38" s="59">
        <f t="shared" si="16"/>
        <v>880</v>
      </c>
      <c r="CW38" s="136">
        <f t="shared" si="17"/>
        <v>0</v>
      </c>
      <c r="CY38" s="63">
        <f t="shared" si="18"/>
        <v>1972.9861979712502</v>
      </c>
      <c r="DA38" s="182">
        <f t="shared" si="19"/>
        <v>2766.7396060250003</v>
      </c>
    </row>
    <row r="39" spans="1:105" ht="23.25" x14ac:dyDescent="0.35">
      <c r="B39">
        <v>1710.4592</v>
      </c>
      <c r="C39">
        <v>36</v>
      </c>
      <c r="D39" s="33" t="s">
        <v>111</v>
      </c>
      <c r="E39" s="28">
        <v>653.4</v>
      </c>
      <c r="F39" s="29"/>
      <c r="G39" s="27"/>
      <c r="H39" s="27"/>
      <c r="I39" s="27"/>
      <c r="J39" s="27"/>
      <c r="K39" s="129">
        <f>'مارس 2022'!K39*107%</f>
        <v>1958.3047380800001</v>
      </c>
      <c r="L39" s="27"/>
      <c r="M39" s="31"/>
      <c r="N39" s="27">
        <v>0</v>
      </c>
      <c r="O39" s="27"/>
      <c r="P39" s="22">
        <f t="shared" si="4"/>
        <v>293.745710712</v>
      </c>
      <c r="Q39" s="22">
        <v>0</v>
      </c>
      <c r="R39" s="27"/>
      <c r="S39" s="30"/>
      <c r="T39" s="30"/>
      <c r="U39" s="30">
        <v>79.33</v>
      </c>
      <c r="V39" s="30">
        <v>88.58</v>
      </c>
      <c r="W39" s="27">
        <v>105.81</v>
      </c>
      <c r="X39" s="27">
        <v>44.81</v>
      </c>
      <c r="Y39" s="27">
        <v>79.927999999999997</v>
      </c>
      <c r="Z39" s="22">
        <f t="shared" si="5"/>
        <v>102.62755199999999</v>
      </c>
      <c r="AA39" s="22">
        <f>'مارس 2022'!K39*8%</f>
        <v>146.41530752</v>
      </c>
      <c r="AB39" s="27">
        <v>190</v>
      </c>
      <c r="AC39" s="30">
        <v>10</v>
      </c>
      <c r="AD39" s="27"/>
      <c r="AE39" s="27"/>
      <c r="AF39" s="22">
        <v>10</v>
      </c>
      <c r="AG39" s="27">
        <v>0</v>
      </c>
      <c r="AH39" s="27"/>
      <c r="AI39" s="27"/>
      <c r="AJ39" s="27"/>
      <c r="AK39" s="27">
        <f t="shared" si="20"/>
        <v>3109.5513083119999</v>
      </c>
      <c r="AL39" s="16"/>
      <c r="AM39" s="16"/>
      <c r="AN39" s="16"/>
      <c r="AO39" s="16"/>
      <c r="AP39" s="16"/>
      <c r="AQ39" s="16"/>
      <c r="AR39" s="16"/>
      <c r="AS39" s="16"/>
      <c r="AT39" s="15">
        <v>18</v>
      </c>
      <c r="AU39" s="15"/>
      <c r="AV39" s="20">
        <v>385</v>
      </c>
      <c r="AW39" s="20"/>
      <c r="AX39" s="21">
        <v>0</v>
      </c>
      <c r="AY39" s="21"/>
      <c r="AZ39" s="21"/>
      <c r="BA39" s="21">
        <v>0.5</v>
      </c>
      <c r="BB39" s="21">
        <v>3</v>
      </c>
      <c r="BC39" s="21"/>
      <c r="BD39" s="21">
        <v>0</v>
      </c>
      <c r="BE39" s="21"/>
      <c r="BF39" s="21"/>
      <c r="BG39" s="18" t="str">
        <f t="shared" si="26"/>
        <v>0</v>
      </c>
      <c r="BH39" s="18">
        <f t="shared" si="26"/>
        <v>0</v>
      </c>
      <c r="BI39" s="21"/>
      <c r="BJ39" s="21"/>
      <c r="BK39" s="21"/>
      <c r="BL39" s="21"/>
      <c r="BM39" s="21"/>
      <c r="BN39" s="21"/>
      <c r="BO39" s="21"/>
      <c r="BP39" s="21"/>
      <c r="BQ39" s="19">
        <f t="shared" si="31"/>
        <v>1.4079027988000001</v>
      </c>
      <c r="BR39" s="21">
        <v>3</v>
      </c>
      <c r="BS39" s="21"/>
      <c r="BT39" s="19">
        <f t="shared" si="7"/>
        <v>392.90790279880002</v>
      </c>
      <c r="BU39" s="35">
        <f t="shared" si="8"/>
        <v>2716.6434055131999</v>
      </c>
      <c r="BV39" s="39"/>
      <c r="BW39" s="38"/>
      <c r="BX39" s="38"/>
      <c r="BY39" s="37" t="str">
        <f t="shared" si="10"/>
        <v>0</v>
      </c>
      <c r="BZ39" s="39">
        <f t="shared" si="11"/>
        <v>0</v>
      </c>
      <c r="CA39" s="39"/>
      <c r="CB39" s="39">
        <f t="shared" si="24"/>
        <v>0</v>
      </c>
      <c r="CC39" s="39"/>
      <c r="CD39" s="39"/>
      <c r="CE39" s="34">
        <f t="shared" si="27"/>
        <v>0</v>
      </c>
      <c r="CF39" s="34"/>
      <c r="CG39" s="34"/>
      <c r="CH39" s="34"/>
      <c r="CI39" s="34">
        <f t="shared" si="28"/>
        <v>2716.6434055131999</v>
      </c>
      <c r="CJ39" s="43"/>
      <c r="CK39" s="133">
        <f t="shared" si="13"/>
        <v>0</v>
      </c>
      <c r="CL39" s="133">
        <f t="shared" si="14"/>
        <v>0</v>
      </c>
      <c r="CM39" s="44"/>
      <c r="CN39" s="44"/>
      <c r="CO39" s="40">
        <f t="shared" si="29"/>
        <v>2716.6434055131999</v>
      </c>
      <c r="CP39" s="1"/>
      <c r="CS39" s="59">
        <f t="shared" si="22"/>
        <v>2815.8313083120001</v>
      </c>
      <c r="CT39" s="59">
        <f t="shared" si="30"/>
        <v>1792.8079027988001</v>
      </c>
      <c r="CU39" s="59">
        <f t="shared" si="15"/>
        <v>1023.0234055132</v>
      </c>
      <c r="CV39" s="59">
        <f t="shared" si="16"/>
        <v>1020</v>
      </c>
      <c r="CW39" s="136">
        <f t="shared" si="17"/>
        <v>0</v>
      </c>
      <c r="CY39" s="63">
        <f t="shared" si="18"/>
        <v>2716.6434055131999</v>
      </c>
      <c r="DA39" s="182">
        <f t="shared" si="19"/>
        <v>3109.5513083119999</v>
      </c>
    </row>
    <row r="40" spans="1:105" s="11" customFormat="1" ht="23.25" x14ac:dyDescent="0.35">
      <c r="A40" s="11" t="s">
        <v>152</v>
      </c>
      <c r="B40" s="11">
        <v>1573.4564</v>
      </c>
      <c r="C40" s="11">
        <v>37</v>
      </c>
      <c r="D40" s="86" t="s">
        <v>112</v>
      </c>
      <c r="E40" s="87">
        <v>616.29999999999995</v>
      </c>
      <c r="F40" s="88" t="s">
        <v>152</v>
      </c>
      <c r="G40" s="89"/>
      <c r="H40" s="89"/>
      <c r="I40" s="89"/>
      <c r="J40" s="89"/>
      <c r="K40" s="129">
        <f>'مارس 2022'!K40*107%</f>
        <v>1801.4502323600004</v>
      </c>
      <c r="L40" s="89"/>
      <c r="M40" s="91"/>
      <c r="N40" s="89"/>
      <c r="O40" s="89"/>
      <c r="P40" s="92">
        <f t="shared" si="4"/>
        <v>270.21753485400006</v>
      </c>
      <c r="Q40" s="22">
        <v>0</v>
      </c>
      <c r="R40" s="89"/>
      <c r="S40" s="93"/>
      <c r="T40" s="93"/>
      <c r="U40" s="93">
        <v>80.67</v>
      </c>
      <c r="V40" s="93">
        <v>90.36</v>
      </c>
      <c r="W40" s="89">
        <v>97.36</v>
      </c>
      <c r="X40" s="89">
        <v>41.22</v>
      </c>
      <c r="Y40" s="89">
        <v>73.525999999999996</v>
      </c>
      <c r="Z40" s="92">
        <f t="shared" si="5"/>
        <v>94.407383999999993</v>
      </c>
      <c r="AA40" s="22">
        <f>'مارس 2022'!K40*8%</f>
        <v>134.68786784000002</v>
      </c>
      <c r="AB40" s="89">
        <v>200</v>
      </c>
      <c r="AC40" s="93">
        <v>10</v>
      </c>
      <c r="AD40" s="89"/>
      <c r="AE40" s="89"/>
      <c r="AF40" s="92">
        <v>10</v>
      </c>
      <c r="AG40" s="89"/>
      <c r="AH40" s="89"/>
      <c r="AI40" s="89"/>
      <c r="AJ40" s="89"/>
      <c r="AK40" s="89">
        <f t="shared" si="20"/>
        <v>2903.8990190540003</v>
      </c>
      <c r="AL40" s="94"/>
      <c r="AM40" s="94"/>
      <c r="AN40" s="94"/>
      <c r="AO40" s="94"/>
      <c r="AP40" s="94"/>
      <c r="AQ40" s="94"/>
      <c r="AR40" s="94"/>
      <c r="AS40" s="94"/>
      <c r="AT40" s="95">
        <v>14</v>
      </c>
      <c r="AU40" s="95"/>
      <c r="AV40" s="96">
        <v>352</v>
      </c>
      <c r="AW40" s="96"/>
      <c r="AX40" s="97">
        <v>0</v>
      </c>
      <c r="AY40" s="97"/>
      <c r="AZ40" s="97"/>
      <c r="BA40" s="21">
        <v>0.5</v>
      </c>
      <c r="BB40" s="21">
        <v>3</v>
      </c>
      <c r="BC40" s="97"/>
      <c r="BD40" s="97"/>
      <c r="BE40" s="97"/>
      <c r="BF40" s="97"/>
      <c r="BG40" s="98">
        <f t="shared" si="26"/>
        <v>60.048341078666681</v>
      </c>
      <c r="BH40" s="98">
        <f t="shared" si="26"/>
        <v>0</v>
      </c>
      <c r="BI40" s="97"/>
      <c r="BJ40" s="97"/>
      <c r="BK40" s="97"/>
      <c r="BL40" s="97"/>
      <c r="BM40" s="97"/>
      <c r="BN40" s="97"/>
      <c r="BO40" s="97"/>
      <c r="BP40" s="97"/>
      <c r="BQ40" s="19">
        <f t="shared" si="31"/>
        <v>1.3168407421000001</v>
      </c>
      <c r="BR40" s="97"/>
      <c r="BS40" s="97"/>
      <c r="BT40" s="99">
        <f t="shared" si="7"/>
        <v>416.86518182076668</v>
      </c>
      <c r="BU40" s="100">
        <f t="shared" si="8"/>
        <v>2487.0338372332335</v>
      </c>
      <c r="BV40" s="101"/>
      <c r="BW40" s="89"/>
      <c r="BX40" s="89"/>
      <c r="BY40" s="102" t="str">
        <f t="shared" si="10"/>
        <v>0</v>
      </c>
      <c r="BZ40" s="101">
        <f t="shared" si="11"/>
        <v>0</v>
      </c>
      <c r="CA40" s="101"/>
      <c r="CB40" s="101">
        <f t="shared" si="24"/>
        <v>0</v>
      </c>
      <c r="CC40" s="101"/>
      <c r="CD40" s="101"/>
      <c r="CE40" s="101">
        <f t="shared" si="27"/>
        <v>0</v>
      </c>
      <c r="CF40" s="101"/>
      <c r="CG40" s="101"/>
      <c r="CH40" s="101"/>
      <c r="CI40" s="101">
        <f t="shared" si="28"/>
        <v>2487.0338372332335</v>
      </c>
      <c r="CJ40" s="100"/>
      <c r="CK40" s="133">
        <f t="shared" si="13"/>
        <v>0</v>
      </c>
      <c r="CL40" s="133">
        <f t="shared" si="14"/>
        <v>0</v>
      </c>
      <c r="CM40" s="103"/>
      <c r="CN40" s="103"/>
      <c r="CO40" s="103">
        <f t="shared" si="29"/>
        <v>2487.0338372332335</v>
      </c>
      <c r="CP40" s="104"/>
      <c r="CS40" s="59">
        <f t="shared" si="22"/>
        <v>2615.509019054</v>
      </c>
      <c r="CT40" s="105">
        <f t="shared" si="30"/>
        <v>1779.6651818207667</v>
      </c>
      <c r="CU40" s="105">
        <f t="shared" si="15"/>
        <v>835.84383723323322</v>
      </c>
      <c r="CV40" s="105">
        <f t="shared" si="16"/>
        <v>830</v>
      </c>
      <c r="CW40" s="136">
        <f t="shared" si="17"/>
        <v>0</v>
      </c>
      <c r="CY40" s="107">
        <f t="shared" si="18"/>
        <v>2487.0338372332335</v>
      </c>
      <c r="DA40" s="182">
        <f t="shared" si="19"/>
        <v>2903.8990190540003</v>
      </c>
    </row>
    <row r="41" spans="1:105" s="11" customFormat="1" ht="23.25" x14ac:dyDescent="0.35">
      <c r="A41" s="11" t="s">
        <v>152</v>
      </c>
      <c r="B41" s="11">
        <v>1579.5233000000001</v>
      </c>
      <c r="C41" s="11">
        <v>38</v>
      </c>
      <c r="D41" s="86" t="s">
        <v>81</v>
      </c>
      <c r="E41" s="87">
        <v>632.79999999999995</v>
      </c>
      <c r="F41" s="88" t="s">
        <v>152</v>
      </c>
      <c r="G41" s="89"/>
      <c r="H41" s="89"/>
      <c r="I41" s="89"/>
      <c r="J41" s="89"/>
      <c r="K41" s="129">
        <f>'مارس 2022'!K41*107%</f>
        <v>1808.3962261700003</v>
      </c>
      <c r="L41" s="89"/>
      <c r="M41" s="91"/>
      <c r="N41" s="89"/>
      <c r="O41" s="89"/>
      <c r="P41" s="92">
        <f t="shared" si="4"/>
        <v>271.25943392550005</v>
      </c>
      <c r="Q41" s="22">
        <v>0</v>
      </c>
      <c r="R41" s="89"/>
      <c r="S41" s="93"/>
      <c r="T41" s="93"/>
      <c r="U41" s="93">
        <v>77.709999999999994</v>
      </c>
      <c r="V41" s="93">
        <v>86.7</v>
      </c>
      <c r="W41" s="89">
        <v>97.7</v>
      </c>
      <c r="X41" s="89">
        <v>41.38</v>
      </c>
      <c r="Y41" s="89">
        <v>73.8095</v>
      </c>
      <c r="Z41" s="92">
        <f t="shared" si="5"/>
        <v>94.771398000000005</v>
      </c>
      <c r="AA41" s="22">
        <f>'مارس 2022'!K41*8%</f>
        <v>135.20719448000003</v>
      </c>
      <c r="AB41" s="89">
        <v>200</v>
      </c>
      <c r="AC41" s="93">
        <v>10</v>
      </c>
      <c r="AD41" s="89"/>
      <c r="AE41" s="89"/>
      <c r="AF41" s="92">
        <v>10</v>
      </c>
      <c r="AG41" s="89"/>
      <c r="AH41" s="89"/>
      <c r="AI41" s="89"/>
      <c r="AJ41" s="89"/>
      <c r="AK41" s="89">
        <f t="shared" si="20"/>
        <v>2906.9337525755</v>
      </c>
      <c r="AL41" s="94"/>
      <c r="AM41" s="94"/>
      <c r="AN41" s="94"/>
      <c r="AO41" s="94"/>
      <c r="AP41" s="94"/>
      <c r="AQ41" s="94"/>
      <c r="AR41" s="94"/>
      <c r="AS41" s="94"/>
      <c r="AT41" s="95">
        <v>14</v>
      </c>
      <c r="AU41" s="95"/>
      <c r="AV41" s="96">
        <v>352</v>
      </c>
      <c r="AW41" s="96"/>
      <c r="AX41" s="97">
        <v>0</v>
      </c>
      <c r="AY41" s="97"/>
      <c r="AZ41" s="97"/>
      <c r="BA41" s="21">
        <v>0.5</v>
      </c>
      <c r="BB41" s="21">
        <v>3</v>
      </c>
      <c r="BC41" s="97"/>
      <c r="BD41" s="97"/>
      <c r="BE41" s="97"/>
      <c r="BF41" s="97"/>
      <c r="BG41" s="98">
        <f t="shared" si="26"/>
        <v>60.27987420566668</v>
      </c>
      <c r="BH41" s="98">
        <f t="shared" si="26"/>
        <v>0</v>
      </c>
      <c r="BI41" s="97"/>
      <c r="BJ41" s="97"/>
      <c r="BK41" s="97"/>
      <c r="BL41" s="97"/>
      <c r="BM41" s="97"/>
      <c r="BN41" s="97"/>
      <c r="BO41" s="97"/>
      <c r="BP41" s="97"/>
      <c r="BQ41" s="19">
        <f t="shared" si="31"/>
        <v>1.317837159325</v>
      </c>
      <c r="BR41" s="97"/>
      <c r="BS41" s="97"/>
      <c r="BT41" s="99">
        <f t="shared" si="7"/>
        <v>417.09771136499165</v>
      </c>
      <c r="BU41" s="100">
        <f t="shared" si="8"/>
        <v>2489.8360412105085</v>
      </c>
      <c r="BV41" s="101"/>
      <c r="BW41" s="89"/>
      <c r="BX41" s="89"/>
      <c r="BY41" s="102" t="str">
        <f t="shared" si="10"/>
        <v>0</v>
      </c>
      <c r="BZ41" s="101">
        <f t="shared" si="11"/>
        <v>0</v>
      </c>
      <c r="CA41" s="101"/>
      <c r="CB41" s="101">
        <f t="shared" si="24"/>
        <v>0</v>
      </c>
      <c r="CC41" s="101"/>
      <c r="CD41" s="101"/>
      <c r="CE41" s="101">
        <f t="shared" si="27"/>
        <v>0</v>
      </c>
      <c r="CF41" s="101"/>
      <c r="CG41" s="101"/>
      <c r="CH41" s="101"/>
      <c r="CI41" s="101">
        <f t="shared" si="28"/>
        <v>2489.8360412105085</v>
      </c>
      <c r="CJ41" s="100"/>
      <c r="CK41" s="133">
        <f t="shared" si="13"/>
        <v>0</v>
      </c>
      <c r="CL41" s="133">
        <f t="shared" si="14"/>
        <v>0</v>
      </c>
      <c r="CM41" s="103"/>
      <c r="CN41" s="103"/>
      <c r="CO41" s="103">
        <f t="shared" si="29"/>
        <v>2489.8360412105085</v>
      </c>
      <c r="CP41" s="104"/>
      <c r="CS41" s="59">
        <f t="shared" si="22"/>
        <v>2624.8237525755003</v>
      </c>
      <c r="CT41" s="105">
        <f t="shared" si="30"/>
        <v>1796.3977113649917</v>
      </c>
      <c r="CU41" s="105">
        <f t="shared" si="15"/>
        <v>828.42604121050863</v>
      </c>
      <c r="CV41" s="105">
        <f t="shared" si="16"/>
        <v>820</v>
      </c>
      <c r="CW41" s="136">
        <f t="shared" si="17"/>
        <v>0</v>
      </c>
      <c r="CY41" s="107">
        <f t="shared" si="18"/>
        <v>2489.8360412105085</v>
      </c>
      <c r="DA41" s="182">
        <f t="shared" si="19"/>
        <v>2906.9337525755</v>
      </c>
    </row>
    <row r="42" spans="1:105" ht="23.25" x14ac:dyDescent="0.35">
      <c r="B42">
        <v>1615.91</v>
      </c>
      <c r="C42">
        <v>39</v>
      </c>
      <c r="D42" s="33" t="s">
        <v>171</v>
      </c>
      <c r="E42" s="28">
        <v>611.49</v>
      </c>
      <c r="F42" s="29"/>
      <c r="G42" s="27"/>
      <c r="H42" s="27"/>
      <c r="I42" s="27"/>
      <c r="J42" s="27"/>
      <c r="K42" s="129">
        <f>'مارس 2022'!K42*107%</f>
        <v>1850.0553590000004</v>
      </c>
      <c r="L42" s="27"/>
      <c r="M42" s="31"/>
      <c r="N42" s="27">
        <v>0</v>
      </c>
      <c r="O42" s="27"/>
      <c r="P42" s="22">
        <f t="shared" si="4"/>
        <v>277.50830385000006</v>
      </c>
      <c r="Q42" s="22">
        <v>0</v>
      </c>
      <c r="R42" s="27"/>
      <c r="S42" s="30"/>
      <c r="T42" s="30"/>
      <c r="U42" s="30">
        <v>70.12</v>
      </c>
      <c r="V42" s="30">
        <v>78.28</v>
      </c>
      <c r="W42" s="27">
        <v>100.31</v>
      </c>
      <c r="X42" s="27">
        <v>42.34</v>
      </c>
      <c r="Y42" s="27">
        <v>75.512500000000003</v>
      </c>
      <c r="Z42" s="22">
        <f t="shared" si="5"/>
        <v>96.954599999999999</v>
      </c>
      <c r="AA42" s="22">
        <f>'مارس 2022'!K42*8%</f>
        <v>138.32189600000001</v>
      </c>
      <c r="AB42" s="27">
        <v>190</v>
      </c>
      <c r="AC42" s="30">
        <v>10</v>
      </c>
      <c r="AD42" s="27"/>
      <c r="AE42" s="27"/>
      <c r="AF42" s="22">
        <v>10</v>
      </c>
      <c r="AG42" s="27">
        <v>0</v>
      </c>
      <c r="AH42" s="27"/>
      <c r="AI42" s="27"/>
      <c r="AJ42" s="27"/>
      <c r="AK42" s="27">
        <f t="shared" si="20"/>
        <v>2939.4026588500005</v>
      </c>
      <c r="AL42" s="16"/>
      <c r="AM42" s="16"/>
      <c r="AN42" s="16"/>
      <c r="AO42" s="16"/>
      <c r="AP42" s="16"/>
      <c r="AQ42" s="16"/>
      <c r="AR42" s="16"/>
      <c r="AS42" s="16"/>
      <c r="AT42" s="15">
        <v>18</v>
      </c>
      <c r="AU42" s="15"/>
      <c r="AV42" s="20">
        <v>352</v>
      </c>
      <c r="AW42" s="20"/>
      <c r="AX42" s="21">
        <v>0</v>
      </c>
      <c r="AY42" s="21"/>
      <c r="AZ42" s="21"/>
      <c r="BA42" s="21">
        <v>0.5</v>
      </c>
      <c r="BB42" s="21">
        <v>3</v>
      </c>
      <c r="BC42" s="21"/>
      <c r="BD42" s="21">
        <v>0</v>
      </c>
      <c r="BE42" s="21"/>
      <c r="BF42" s="21"/>
      <c r="BG42" s="18" t="str">
        <f t="shared" si="26"/>
        <v>0</v>
      </c>
      <c r="BH42" s="18">
        <f t="shared" si="26"/>
        <v>0</v>
      </c>
      <c r="BI42" s="21"/>
      <c r="BJ42" s="21"/>
      <c r="BK42" s="21"/>
      <c r="BL42" s="21"/>
      <c r="BM42" s="21"/>
      <c r="BN42" s="21"/>
      <c r="BO42" s="21"/>
      <c r="BP42" s="21"/>
      <c r="BQ42" s="19">
        <f t="shared" si="31"/>
        <v>1.3309471775000001</v>
      </c>
      <c r="BR42" s="21">
        <v>3</v>
      </c>
      <c r="BS42" s="21"/>
      <c r="BT42" s="19">
        <f t="shared" si="7"/>
        <v>359.83094717749998</v>
      </c>
      <c r="BU42" s="35">
        <f t="shared" si="8"/>
        <v>2579.5717116725004</v>
      </c>
      <c r="BV42" s="39"/>
      <c r="BW42" s="38"/>
      <c r="BX42" s="38"/>
      <c r="BY42" s="37" t="str">
        <f t="shared" si="10"/>
        <v>0</v>
      </c>
      <c r="BZ42" s="39">
        <f t="shared" si="11"/>
        <v>0</v>
      </c>
      <c r="CA42" s="39"/>
      <c r="CB42" s="39">
        <f t="shared" si="24"/>
        <v>0</v>
      </c>
      <c r="CC42" s="39"/>
      <c r="CD42" s="39"/>
      <c r="CE42" s="34">
        <f t="shared" si="27"/>
        <v>0</v>
      </c>
      <c r="CF42" s="34"/>
      <c r="CG42" s="34"/>
      <c r="CH42" s="34"/>
      <c r="CI42" s="34">
        <f t="shared" si="28"/>
        <v>2579.5717116725004</v>
      </c>
      <c r="CJ42" s="43"/>
      <c r="CK42" s="133">
        <f t="shared" si="13"/>
        <v>0</v>
      </c>
      <c r="CL42" s="133">
        <f t="shared" si="14"/>
        <v>0</v>
      </c>
      <c r="CM42" s="44"/>
      <c r="CN42" s="44"/>
      <c r="CO42" s="40">
        <f t="shared" si="29"/>
        <v>2579.5717116725004</v>
      </c>
      <c r="CP42" s="1"/>
      <c r="CS42" s="59">
        <f t="shared" si="22"/>
        <v>2670.6926588500005</v>
      </c>
      <c r="CT42" s="59">
        <f t="shared" si="30"/>
        <v>1717.8209471774999</v>
      </c>
      <c r="CU42" s="59">
        <f t="shared" si="15"/>
        <v>952.87171167250062</v>
      </c>
      <c r="CV42" s="59">
        <f t="shared" si="16"/>
        <v>950</v>
      </c>
      <c r="CW42" s="136">
        <f t="shared" si="17"/>
        <v>0</v>
      </c>
      <c r="CY42" s="63">
        <f t="shared" si="18"/>
        <v>2579.5717116725004</v>
      </c>
      <c r="DA42" s="182">
        <f t="shared" si="19"/>
        <v>2939.4026588500005</v>
      </c>
    </row>
    <row r="43" spans="1:105" ht="23.25" x14ac:dyDescent="0.35">
      <c r="B43">
        <v>976.64250000000004</v>
      </c>
      <c r="C43">
        <v>40</v>
      </c>
      <c r="D43" s="33"/>
      <c r="E43" s="28"/>
      <c r="F43" s="29"/>
      <c r="G43" s="27"/>
      <c r="H43" s="27"/>
      <c r="I43" s="27"/>
      <c r="J43" s="27"/>
      <c r="K43" s="129">
        <f>'مارس 2022'!K43*107%</f>
        <v>0</v>
      </c>
      <c r="L43" s="27"/>
      <c r="M43" s="31"/>
      <c r="N43" s="27"/>
      <c r="O43" s="27"/>
      <c r="P43" s="22">
        <f t="shared" si="4"/>
        <v>0</v>
      </c>
      <c r="Q43" s="22"/>
      <c r="R43" s="27"/>
      <c r="S43" s="30"/>
      <c r="T43" s="30"/>
      <c r="U43" s="30"/>
      <c r="V43" s="30"/>
      <c r="W43" s="27"/>
      <c r="X43" s="27"/>
      <c r="Y43" s="27"/>
      <c r="Z43" s="22"/>
      <c r="AA43" s="22">
        <f>'مارس 2022'!K43*8%</f>
        <v>0</v>
      </c>
      <c r="AB43" s="27"/>
      <c r="AC43" s="30"/>
      <c r="AD43" s="27"/>
      <c r="AE43" s="27"/>
      <c r="AF43" s="22"/>
      <c r="AG43" s="27"/>
      <c r="AH43" s="27"/>
      <c r="AI43" s="27"/>
      <c r="AJ43" s="27"/>
      <c r="AK43" s="27">
        <f t="shared" si="20"/>
        <v>0</v>
      </c>
      <c r="AL43" s="16"/>
      <c r="AM43" s="16"/>
      <c r="AN43" s="16"/>
      <c r="AO43" s="16"/>
      <c r="AP43" s="16"/>
      <c r="AQ43" s="16"/>
      <c r="AR43" s="16"/>
      <c r="AS43" s="16"/>
      <c r="AT43" s="15"/>
      <c r="AU43" s="15"/>
      <c r="AV43" s="20">
        <v>0</v>
      </c>
      <c r="AW43" s="20"/>
      <c r="AX43" s="21"/>
      <c r="AY43" s="21"/>
      <c r="AZ43" s="21"/>
      <c r="BA43" s="21"/>
      <c r="BB43" s="21"/>
      <c r="BC43" s="21"/>
      <c r="BD43" s="21">
        <v>0</v>
      </c>
      <c r="BE43" s="21"/>
      <c r="BF43" s="21"/>
      <c r="BG43" s="18">
        <f t="shared" si="26"/>
        <v>0</v>
      </c>
      <c r="BH43" s="18">
        <f t="shared" si="26"/>
        <v>0</v>
      </c>
      <c r="BI43" s="21"/>
      <c r="BJ43" s="21"/>
      <c r="BK43" s="21"/>
      <c r="BL43" s="21"/>
      <c r="BM43" s="21"/>
      <c r="BN43" s="21"/>
      <c r="BO43" s="21"/>
      <c r="BP43" s="21"/>
      <c r="BQ43" s="19">
        <f t="shared" si="31"/>
        <v>0</v>
      </c>
      <c r="BR43" s="21"/>
      <c r="BS43" s="21"/>
      <c r="BT43" s="19">
        <f t="shared" si="7"/>
        <v>0</v>
      </c>
      <c r="BU43" s="35">
        <f t="shared" si="8"/>
        <v>0</v>
      </c>
      <c r="BV43" s="39"/>
      <c r="BW43" s="38"/>
      <c r="BX43" s="38"/>
      <c r="BY43" s="37" t="str">
        <f t="shared" si="10"/>
        <v>0</v>
      </c>
      <c r="BZ43" s="39">
        <f t="shared" si="11"/>
        <v>0</v>
      </c>
      <c r="CA43" s="39"/>
      <c r="CB43" s="39">
        <f t="shared" si="24"/>
        <v>0</v>
      </c>
      <c r="CC43" s="39"/>
      <c r="CD43" s="39"/>
      <c r="CE43" s="34">
        <f t="shared" si="27"/>
        <v>0</v>
      </c>
      <c r="CF43" s="34"/>
      <c r="CG43" s="34"/>
      <c r="CH43" s="34"/>
      <c r="CI43" s="34">
        <f t="shared" si="28"/>
        <v>0</v>
      </c>
      <c r="CJ43" s="43"/>
      <c r="CK43" s="133">
        <f t="shared" si="13"/>
        <v>0</v>
      </c>
      <c r="CL43" s="133">
        <f t="shared" si="14"/>
        <v>0</v>
      </c>
      <c r="CM43" s="44"/>
      <c r="CN43" s="44"/>
      <c r="CO43" s="40">
        <f t="shared" si="29"/>
        <v>0</v>
      </c>
      <c r="CP43" s="1"/>
      <c r="CS43" s="59">
        <f t="shared" si="22"/>
        <v>0</v>
      </c>
      <c r="CT43" s="59">
        <f t="shared" si="30"/>
        <v>750</v>
      </c>
      <c r="CU43" s="59">
        <f t="shared" si="15"/>
        <v>-750</v>
      </c>
      <c r="CV43" s="59">
        <f t="shared" si="16"/>
        <v>-750</v>
      </c>
      <c r="CW43" s="136">
        <f t="shared" si="17"/>
        <v>0</v>
      </c>
      <c r="CY43" s="63">
        <f t="shared" si="18"/>
        <v>0</v>
      </c>
      <c r="DA43" s="182">
        <f t="shared" si="19"/>
        <v>0</v>
      </c>
    </row>
    <row r="44" spans="1:105" ht="23.25" x14ac:dyDescent="0.35">
      <c r="C44">
        <v>41</v>
      </c>
      <c r="D44" s="33"/>
      <c r="E44" s="28"/>
      <c r="F44" s="29"/>
      <c r="G44" s="27"/>
      <c r="H44" s="27"/>
      <c r="I44" s="27"/>
      <c r="J44" s="27"/>
      <c r="K44" s="129">
        <f>'مارس 2022'!K44*107%</f>
        <v>0</v>
      </c>
      <c r="L44" s="27"/>
      <c r="M44" s="31"/>
      <c r="N44" s="27"/>
      <c r="O44" s="27"/>
      <c r="P44" s="22"/>
      <c r="Q44" s="22"/>
      <c r="R44" s="27"/>
      <c r="S44" s="30"/>
      <c r="T44" s="30"/>
      <c r="U44" s="30"/>
      <c r="V44" s="30"/>
      <c r="W44" s="27"/>
      <c r="X44" s="27"/>
      <c r="Y44" s="27"/>
      <c r="Z44" s="22">
        <f>B44*6%</f>
        <v>0</v>
      </c>
      <c r="AA44" s="22">
        <f>'مارس 2022'!K44*8%</f>
        <v>0</v>
      </c>
      <c r="AB44" s="27"/>
      <c r="AC44" s="30"/>
      <c r="AD44" s="27"/>
      <c r="AE44" s="27"/>
      <c r="AF44" s="27"/>
      <c r="AG44" s="27"/>
      <c r="AH44" s="27"/>
      <c r="AI44" s="27"/>
      <c r="AJ44" s="27"/>
      <c r="AK44" s="27"/>
      <c r="AL44" s="16"/>
      <c r="AM44" s="16"/>
      <c r="AN44" s="16"/>
      <c r="AO44" s="16"/>
      <c r="AP44" s="16"/>
      <c r="AQ44" s="16"/>
      <c r="AR44" s="16"/>
      <c r="AS44" s="16"/>
      <c r="AT44" s="15"/>
      <c r="AU44" s="15"/>
      <c r="AV44" s="20"/>
      <c r="AW44" s="20"/>
      <c r="AX44" s="21"/>
      <c r="AY44" s="21"/>
      <c r="AZ44" s="21"/>
      <c r="BA44" s="21"/>
      <c r="BB44" s="21"/>
      <c r="BC44" s="21"/>
      <c r="BD44" s="21">
        <v>0</v>
      </c>
      <c r="BE44" s="21"/>
      <c r="BF44" s="21"/>
      <c r="BG44" s="18">
        <f t="shared" si="26"/>
        <v>0</v>
      </c>
      <c r="BH44" s="18">
        <f t="shared" si="26"/>
        <v>0</v>
      </c>
      <c r="BI44" s="21"/>
      <c r="BJ44" s="21"/>
      <c r="BK44" s="21"/>
      <c r="BL44" s="21"/>
      <c r="BM44" s="21"/>
      <c r="BN44" s="21"/>
      <c r="BO44" s="21"/>
      <c r="BP44" s="21"/>
      <c r="BQ44" s="19">
        <f t="shared" si="31"/>
        <v>0</v>
      </c>
      <c r="BR44" s="21"/>
      <c r="BS44" s="21"/>
      <c r="BT44" s="19">
        <f t="shared" si="7"/>
        <v>0</v>
      </c>
      <c r="BU44" s="35"/>
      <c r="BV44" s="39"/>
      <c r="BW44" s="38"/>
      <c r="BX44" s="38"/>
      <c r="BY44" s="37"/>
      <c r="BZ44" s="39"/>
      <c r="CA44" s="39"/>
      <c r="CB44" s="39">
        <f t="shared" si="24"/>
        <v>0</v>
      </c>
      <c r="CC44" s="39"/>
      <c r="CD44" s="39"/>
      <c r="CE44" s="34">
        <f t="shared" si="27"/>
        <v>0</v>
      </c>
      <c r="CF44" s="34"/>
      <c r="CG44" s="34"/>
      <c r="CH44" s="34"/>
      <c r="CI44" s="34"/>
      <c r="CJ44" s="43"/>
      <c r="CK44" s="133">
        <f t="shared" si="13"/>
        <v>0</v>
      </c>
      <c r="CL44" s="133">
        <f t="shared" si="14"/>
        <v>0</v>
      </c>
      <c r="CM44" s="44"/>
      <c r="CN44" s="44"/>
      <c r="CO44" s="40">
        <f t="shared" si="29"/>
        <v>0</v>
      </c>
      <c r="CP44" s="1"/>
      <c r="CS44" s="59">
        <f t="shared" si="22"/>
        <v>0</v>
      </c>
      <c r="CT44" s="59">
        <f t="shared" si="30"/>
        <v>750</v>
      </c>
      <c r="CU44" s="59">
        <f t="shared" si="15"/>
        <v>-750</v>
      </c>
      <c r="CV44" s="59">
        <f t="shared" si="16"/>
        <v>-750</v>
      </c>
      <c r="CW44" s="136">
        <f t="shared" si="17"/>
        <v>0</v>
      </c>
      <c r="CY44" s="63">
        <f t="shared" si="18"/>
        <v>0</v>
      </c>
      <c r="DA44" s="182">
        <f t="shared" si="19"/>
        <v>0</v>
      </c>
    </row>
    <row r="45" spans="1:105" ht="23.25" x14ac:dyDescent="0.35">
      <c r="C45">
        <v>42</v>
      </c>
      <c r="D45" s="33"/>
      <c r="E45" s="28"/>
      <c r="F45" s="29"/>
      <c r="G45" s="27"/>
      <c r="H45" s="27"/>
      <c r="I45" s="27"/>
      <c r="J45" s="27"/>
      <c r="K45" s="129">
        <f>'مارس 2022'!K45*107%</f>
        <v>0</v>
      </c>
      <c r="L45" s="27"/>
      <c r="M45" s="31"/>
      <c r="N45" s="27"/>
      <c r="O45" s="27"/>
      <c r="P45" s="22"/>
      <c r="Q45" s="22"/>
      <c r="R45" s="27"/>
      <c r="S45" s="30"/>
      <c r="T45" s="30"/>
      <c r="U45" s="30"/>
      <c r="V45" s="30"/>
      <c r="W45" s="27"/>
      <c r="X45" s="27"/>
      <c r="Y45" s="27"/>
      <c r="Z45" s="22">
        <f t="shared" si="5"/>
        <v>0</v>
      </c>
      <c r="AA45" s="22">
        <f>'مارس 2022'!K45*8%</f>
        <v>0</v>
      </c>
      <c r="AB45" s="27"/>
      <c r="AC45" s="30"/>
      <c r="AD45" s="27"/>
      <c r="AE45" s="27"/>
      <c r="AF45" s="27"/>
      <c r="AG45" s="27"/>
      <c r="AH45" s="27"/>
      <c r="AI45" s="27"/>
      <c r="AJ45" s="27"/>
      <c r="AK45" s="27"/>
      <c r="AL45" s="16"/>
      <c r="AM45" s="16"/>
      <c r="AN45" s="16"/>
      <c r="AO45" s="16"/>
      <c r="AP45" s="16"/>
      <c r="AQ45" s="16"/>
      <c r="AR45" s="16"/>
      <c r="AS45" s="16"/>
      <c r="AT45" s="15"/>
      <c r="AU45" s="15"/>
      <c r="AV45" s="20"/>
      <c r="AW45" s="20"/>
      <c r="AX45" s="21"/>
      <c r="AY45" s="21"/>
      <c r="AZ45" s="21"/>
      <c r="BA45" s="21"/>
      <c r="BB45" s="21"/>
      <c r="BC45" s="21"/>
      <c r="BD45" s="21">
        <v>0</v>
      </c>
      <c r="BE45" s="21"/>
      <c r="BF45" s="21"/>
      <c r="BG45" s="18">
        <f t="shared" si="26"/>
        <v>0</v>
      </c>
      <c r="BH45" s="18">
        <f t="shared" si="26"/>
        <v>0</v>
      </c>
      <c r="BI45" s="21"/>
      <c r="BJ45" s="21"/>
      <c r="BK45" s="21"/>
      <c r="BL45" s="21"/>
      <c r="BM45" s="21"/>
      <c r="BN45" s="21"/>
      <c r="BO45" s="21"/>
      <c r="BP45" s="21"/>
      <c r="BQ45" s="19">
        <f t="shared" si="31"/>
        <v>0</v>
      </c>
      <c r="BR45" s="21"/>
      <c r="BS45" s="21"/>
      <c r="BT45" s="19">
        <f t="shared" si="7"/>
        <v>0</v>
      </c>
      <c r="BU45" s="35"/>
      <c r="BV45" s="39"/>
      <c r="BW45" s="38"/>
      <c r="BX45" s="38"/>
      <c r="BY45" s="37"/>
      <c r="BZ45" s="39"/>
      <c r="CA45" s="39"/>
      <c r="CB45" s="39">
        <f t="shared" si="24"/>
        <v>0</v>
      </c>
      <c r="CC45" s="39"/>
      <c r="CD45" s="39"/>
      <c r="CE45" s="34">
        <f t="shared" si="27"/>
        <v>0</v>
      </c>
      <c r="CF45" s="34"/>
      <c r="CG45" s="34"/>
      <c r="CH45" s="34"/>
      <c r="CI45" s="34"/>
      <c r="CJ45" s="43"/>
      <c r="CK45" s="133">
        <f t="shared" si="13"/>
        <v>0</v>
      </c>
      <c r="CL45" s="133">
        <f t="shared" si="14"/>
        <v>0</v>
      </c>
      <c r="CM45" s="44"/>
      <c r="CN45" s="44"/>
      <c r="CO45" s="40">
        <f t="shared" si="29"/>
        <v>0</v>
      </c>
      <c r="CP45" s="1"/>
      <c r="CS45" s="59">
        <f t="shared" si="22"/>
        <v>0</v>
      </c>
      <c r="CT45" s="59">
        <f t="shared" si="30"/>
        <v>750</v>
      </c>
      <c r="CU45" s="59">
        <f t="shared" si="15"/>
        <v>-750</v>
      </c>
      <c r="CV45" s="59">
        <f t="shared" si="16"/>
        <v>-750</v>
      </c>
      <c r="CW45" s="136">
        <f t="shared" si="17"/>
        <v>0</v>
      </c>
      <c r="CY45" s="63">
        <f t="shared" si="18"/>
        <v>0</v>
      </c>
      <c r="DA45" s="182">
        <f t="shared" si="19"/>
        <v>0</v>
      </c>
    </row>
  </sheetData>
  <mergeCells count="5">
    <mergeCell ref="E2:AK3"/>
    <mergeCell ref="AL2:AU3"/>
    <mergeCell ref="AV2:BT3"/>
    <mergeCell ref="BV2:CD3"/>
    <mergeCell ref="CS4:CW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14</vt:i4>
      </vt:variant>
      <vt:variant>
        <vt:lpstr>نطاقات تمت تسميتها</vt:lpstr>
      </vt:variant>
      <vt:variant>
        <vt:i4>2</vt:i4>
      </vt:variant>
    </vt:vector>
  </HeadingPairs>
  <TitlesOfParts>
    <vt:vector size="16" baseType="lpstr">
      <vt:lpstr>ورقة1</vt:lpstr>
      <vt:lpstr>يناير 2022</vt:lpstr>
      <vt:lpstr>فبراير 2022</vt:lpstr>
      <vt:lpstr>مارس 2022</vt:lpstr>
      <vt:lpstr>ابريل 2022</vt:lpstr>
      <vt:lpstr>مايو 2022</vt:lpstr>
      <vt:lpstr>يونيو 2022</vt:lpstr>
      <vt:lpstr>يوليو 2022</vt:lpstr>
      <vt:lpstr>أغسطس 2022</vt:lpstr>
      <vt:lpstr>سبتمبر 2022</vt:lpstr>
      <vt:lpstr>أكتوبر 2022</vt:lpstr>
      <vt:lpstr>نوفمبر 2022</vt:lpstr>
      <vt:lpstr>ديسمبر 2022</vt:lpstr>
      <vt:lpstr>استخراج بيانات</vt:lpstr>
      <vt:lpstr>'ابريل 2022'!Print_Area</vt:lpstr>
      <vt:lpstr>'ابريل 2022'!Print_Titles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ambn</cp:lastModifiedBy>
  <cp:lastPrinted>2022-03-27T11:44:06Z</cp:lastPrinted>
  <dcterms:created xsi:type="dcterms:W3CDTF">2017-08-08T11:34:51Z</dcterms:created>
  <dcterms:modified xsi:type="dcterms:W3CDTF">2022-08-10T21:39:15Z</dcterms:modified>
</cp:coreProperties>
</file>