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13_ncr:1_{FC9FE507-79D5-4601-B81E-464617D73C07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LC.s 2022" sheetId="6" r:id="rId1"/>
  </sheets>
  <definedNames>
    <definedName name="_xlnm._FilterDatabase" localSheetId="0" hidden="1">'LC.s 2022'!$B$2:$U$31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35" i="6" l="1"/>
  <c r="S50" i="6"/>
  <c r="S64" i="6"/>
  <c r="I69" i="6"/>
  <c r="I70" i="6"/>
  <c r="I71" i="6"/>
  <c r="I72" i="6"/>
  <c r="I73" i="6"/>
  <c r="I74" i="6"/>
  <c r="I75" i="6"/>
  <c r="I76" i="6"/>
  <c r="I77" i="6"/>
  <c r="I78" i="6"/>
  <c r="I79" i="6"/>
  <c r="I68" i="6"/>
  <c r="S67" i="6"/>
  <c r="I66" i="6"/>
  <c r="Q64" i="6"/>
  <c r="U64" i="6" s="1"/>
  <c r="Q61" i="6"/>
  <c r="S61" i="6"/>
  <c r="T61" i="6" s="1"/>
  <c r="R59" i="6"/>
  <c r="S59" i="6"/>
  <c r="Q59" i="6"/>
  <c r="Q56" i="6"/>
  <c r="P58" i="6"/>
  <c r="T56" i="6"/>
  <c r="R54" i="6"/>
  <c r="Q54" i="6"/>
  <c r="I52" i="6"/>
  <c r="I53" i="6"/>
  <c r="Q50" i="6" l="1"/>
  <c r="I48" i="6"/>
  <c r="I49" i="6"/>
  <c r="S46" i="6"/>
  <c r="Q46" i="6"/>
  <c r="R40" i="6"/>
  <c r="I37" i="6"/>
  <c r="I38" i="6"/>
  <c r="I39" i="6"/>
  <c r="S39" i="6"/>
  <c r="P39" i="6"/>
  <c r="Q35" i="6"/>
  <c r="I33" i="6"/>
  <c r="I34" i="6"/>
  <c r="S31" i="6"/>
  <c r="T31" i="6" s="1"/>
  <c r="R31" i="6"/>
  <c r="Q31" i="6"/>
  <c r="R28" i="6"/>
  <c r="S28" i="6" s="1"/>
  <c r="T28" i="6" s="1"/>
  <c r="Q28" i="6"/>
  <c r="I21" i="6"/>
  <c r="I22" i="6"/>
  <c r="S26" i="6"/>
  <c r="T26" i="6" s="1"/>
  <c r="R26" i="6"/>
  <c r="Q26" i="6"/>
  <c r="T23" i="6"/>
  <c r="R23" i="6"/>
  <c r="Q23" i="6"/>
  <c r="I20" i="6"/>
  <c r="I9" i="6"/>
  <c r="I10" i="6"/>
  <c r="I11" i="6"/>
  <c r="I12" i="6"/>
  <c r="I13" i="6"/>
  <c r="I8" i="6"/>
  <c r="S19" i="6"/>
  <c r="T19" i="6" s="1"/>
  <c r="R19" i="6"/>
  <c r="Q19" i="6"/>
  <c r="S14" i="6"/>
  <c r="T14" i="6" s="1"/>
  <c r="Q14" i="6"/>
  <c r="Q7" i="6"/>
  <c r="S7" i="6"/>
  <c r="T7" i="6" s="1"/>
  <c r="L82" i="6" l="1"/>
  <c r="U82" i="6" s="1"/>
  <c r="L81" i="6"/>
  <c r="U81" i="6" s="1"/>
  <c r="I82" i="6"/>
  <c r="I81" i="6"/>
  <c r="Q66" i="6"/>
  <c r="R66" i="6" s="1"/>
  <c r="Q65" i="6"/>
  <c r="S74" i="6"/>
  <c r="R74" i="6" s="1"/>
  <c r="S70" i="6"/>
  <c r="R71" i="6"/>
  <c r="R72" i="6"/>
  <c r="R73" i="6"/>
  <c r="R75" i="6"/>
  <c r="R76" i="6"/>
  <c r="R77" i="6"/>
  <c r="R78" i="6"/>
  <c r="R79" i="6"/>
  <c r="R68" i="6"/>
  <c r="Q70" i="6"/>
  <c r="Q69" i="6"/>
  <c r="K68" i="6"/>
  <c r="L68" i="6" s="1"/>
  <c r="I65" i="6"/>
  <c r="N66" i="6"/>
  <c r="N65" i="6"/>
  <c r="M65" i="6"/>
  <c r="T67" i="6" s="1"/>
  <c r="K65" i="6"/>
  <c r="L65" i="6" s="1"/>
  <c r="M62" i="6"/>
  <c r="T64" i="6" s="1"/>
  <c r="R63" i="6"/>
  <c r="R62" i="6"/>
  <c r="P60" i="6"/>
  <c r="P57" i="6"/>
  <c r="P55" i="6"/>
  <c r="I60" i="6"/>
  <c r="I55" i="6"/>
  <c r="L60" i="6"/>
  <c r="U61" i="6" s="1"/>
  <c r="L57" i="6"/>
  <c r="U59" i="6" s="1"/>
  <c r="L55" i="6"/>
  <c r="U56" i="6" s="1"/>
  <c r="S51" i="6"/>
  <c r="S54" i="6" s="1"/>
  <c r="T54" i="6" s="1"/>
  <c r="L51" i="6"/>
  <c r="U54" i="6" s="1"/>
  <c r="I51" i="6"/>
  <c r="M47" i="6"/>
  <c r="T50" i="6" s="1"/>
  <c r="R48" i="6"/>
  <c r="R49" i="6"/>
  <c r="R47" i="6"/>
  <c r="P49" i="6"/>
  <c r="P48" i="6"/>
  <c r="P47" i="6"/>
  <c r="K47" i="6"/>
  <c r="L47" i="6" s="1"/>
  <c r="U50" i="6" s="1"/>
  <c r="I47" i="6"/>
  <c r="M44" i="6"/>
  <c r="T46" i="6" s="1"/>
  <c r="R45" i="6"/>
  <c r="R44" i="6"/>
  <c r="P45" i="6"/>
  <c r="P44" i="6"/>
  <c r="L44" i="6"/>
  <c r="U46" i="6" s="1"/>
  <c r="R43" i="6"/>
  <c r="P43" i="6"/>
  <c r="L43" i="6"/>
  <c r="I43" i="6"/>
  <c r="R42" i="6"/>
  <c r="P42" i="6"/>
  <c r="L42" i="6"/>
  <c r="U42" i="6" s="1"/>
  <c r="I42" i="6"/>
  <c r="M41" i="6"/>
  <c r="T41" i="6" s="1"/>
  <c r="R41" i="6"/>
  <c r="P41" i="6"/>
  <c r="L41" i="6"/>
  <c r="U41" i="6" s="1"/>
  <c r="I41" i="6"/>
  <c r="Q38" i="6"/>
  <c r="P38" i="6"/>
  <c r="S37" i="6"/>
  <c r="S36" i="6"/>
  <c r="P37" i="6"/>
  <c r="P36" i="6"/>
  <c r="L36" i="6"/>
  <c r="I36" i="6"/>
  <c r="M32" i="6"/>
  <c r="S34" i="6"/>
  <c r="S33" i="6"/>
  <c r="S32" i="6"/>
  <c r="P34" i="6"/>
  <c r="P33" i="6"/>
  <c r="P32" i="6"/>
  <c r="L32" i="6"/>
  <c r="U35" i="6" s="1"/>
  <c r="I32" i="6"/>
  <c r="N27" i="6"/>
  <c r="N25" i="6"/>
  <c r="N24" i="6"/>
  <c r="N21" i="6"/>
  <c r="N22" i="6"/>
  <c r="N20" i="6"/>
  <c r="N16" i="6"/>
  <c r="N17" i="6"/>
  <c r="N18" i="6"/>
  <c r="N15" i="6"/>
  <c r="K29" i="6"/>
  <c r="L29" i="6" s="1"/>
  <c r="U31" i="6" s="1"/>
  <c r="K27" i="6"/>
  <c r="L27" i="6" s="1"/>
  <c r="U28" i="6" s="1"/>
  <c r="L24" i="6"/>
  <c r="U26" i="6" s="1"/>
  <c r="L20" i="6"/>
  <c r="U23" i="6" s="1"/>
  <c r="L15" i="6"/>
  <c r="U19" i="6" s="1"/>
  <c r="R9" i="6"/>
  <c r="R10" i="6"/>
  <c r="R11" i="6"/>
  <c r="R12" i="6"/>
  <c r="R13" i="6"/>
  <c r="R8" i="6"/>
  <c r="R4" i="6"/>
  <c r="K8" i="6"/>
  <c r="L8" i="6" s="1"/>
  <c r="U14" i="6" s="1"/>
  <c r="R6" i="6"/>
  <c r="R5" i="6"/>
  <c r="R3" i="6"/>
  <c r="S80" i="6" l="1"/>
  <c r="T80" i="6" s="1"/>
  <c r="R65" i="6"/>
  <c r="R67" i="6" s="1"/>
  <c r="Q67" i="6"/>
  <c r="U67" i="6" s="1"/>
  <c r="R69" i="6"/>
  <c r="Q80" i="6"/>
  <c r="U80" i="6" s="1"/>
  <c r="R64" i="6"/>
  <c r="R46" i="6"/>
  <c r="R50" i="6"/>
  <c r="S35" i="6"/>
  <c r="T35" i="6" s="1"/>
  <c r="S38" i="6"/>
  <c r="S40" i="6" s="1"/>
  <c r="Q40" i="6"/>
  <c r="U40" i="6" s="1"/>
  <c r="R14" i="6"/>
  <c r="R7" i="6"/>
  <c r="R70" i="6"/>
  <c r="K3" i="6"/>
  <c r="L3" i="6" s="1"/>
  <c r="U7" i="6" l="1"/>
  <c r="R80" i="6"/>
</calcChain>
</file>

<file path=xl/sharedStrings.xml><?xml version="1.0" encoding="utf-8"?>
<sst xmlns="http://schemas.openxmlformats.org/spreadsheetml/2006/main" count="392" uniqueCount="70">
  <si>
    <t>المورد</t>
  </si>
  <si>
    <t>TOLERANCE</t>
  </si>
  <si>
    <t>المستندات المستلمة</t>
  </si>
  <si>
    <t>المستندات المتبقية</t>
  </si>
  <si>
    <t>At sight</t>
  </si>
  <si>
    <t>جود رايد</t>
  </si>
  <si>
    <t>هانكوك</t>
  </si>
  <si>
    <t>اجيت</t>
  </si>
  <si>
    <t>جينيو</t>
  </si>
  <si>
    <t>روفيلو</t>
  </si>
  <si>
    <t>ت: الموافقة</t>
  </si>
  <si>
    <t>LC 01221370001</t>
  </si>
  <si>
    <t>ت:استلام المستند</t>
  </si>
  <si>
    <t>رقم المستند</t>
  </si>
  <si>
    <t>نوع البضاعة</t>
  </si>
  <si>
    <t>البنك</t>
  </si>
  <si>
    <t>معامل التحويل</t>
  </si>
  <si>
    <t>القيمة جم</t>
  </si>
  <si>
    <t xml:space="preserve">الشركة </t>
  </si>
  <si>
    <t>ط السداد</t>
  </si>
  <si>
    <t>تأمين باقي</t>
  </si>
  <si>
    <t xml:space="preserve">العالمية </t>
  </si>
  <si>
    <t xml:space="preserve"> القيمة</t>
  </si>
  <si>
    <t>إجالي القيمة</t>
  </si>
  <si>
    <t>LC 01221370002</t>
  </si>
  <si>
    <t>تأمين المسدد جم</t>
  </si>
  <si>
    <t>ت : الإستحقاق</t>
  </si>
  <si>
    <t xml:space="preserve">القاهرة </t>
  </si>
  <si>
    <t>LC 01221880001</t>
  </si>
  <si>
    <t>LC 01221860001</t>
  </si>
  <si>
    <t>LC 01222000001</t>
  </si>
  <si>
    <t>LC 01222070001</t>
  </si>
  <si>
    <t>ميشلان</t>
  </si>
  <si>
    <t>LC 01222020001</t>
  </si>
  <si>
    <t xml:space="preserve">البركة </t>
  </si>
  <si>
    <t>ادفانس</t>
  </si>
  <si>
    <t>جود ريد</t>
  </si>
  <si>
    <t>D60/Inv</t>
  </si>
  <si>
    <t>D60/BL</t>
  </si>
  <si>
    <t>BL/Ivn</t>
  </si>
  <si>
    <t xml:space="preserve"> LC 22/5525/01303</t>
  </si>
  <si>
    <t xml:space="preserve"> LC 22/5525/01305</t>
  </si>
  <si>
    <t xml:space="preserve"> LC 22/5525/01309</t>
  </si>
  <si>
    <t xml:space="preserve"> LC 22/5525/01328</t>
  </si>
  <si>
    <t xml:space="preserve"> LC 22/5525/01325</t>
  </si>
  <si>
    <t xml:space="preserve"> LC 22/5525/01374</t>
  </si>
  <si>
    <t>D90/BL</t>
  </si>
  <si>
    <t xml:space="preserve"> LC 22/5525/01083</t>
  </si>
  <si>
    <t>D120/Inv</t>
  </si>
  <si>
    <t>الوفا</t>
  </si>
  <si>
    <t>LC 22001550</t>
  </si>
  <si>
    <t>MRKLC0086222</t>
  </si>
  <si>
    <t>العالمية</t>
  </si>
  <si>
    <t>اسكندرية</t>
  </si>
  <si>
    <t xml:space="preserve">اطارات </t>
  </si>
  <si>
    <t>MRKLC0086322</t>
  </si>
  <si>
    <t>MRKLC0086422</t>
  </si>
  <si>
    <t>هانكوك مجرى</t>
  </si>
  <si>
    <t>هانكوك كورى</t>
  </si>
  <si>
    <t>D120/BL</t>
  </si>
  <si>
    <t>D140/BL</t>
  </si>
  <si>
    <t>ت:اانتهاء LC</t>
  </si>
  <si>
    <t>TFCIMP0225190451</t>
  </si>
  <si>
    <t>مصر</t>
  </si>
  <si>
    <t>اطارات</t>
  </si>
  <si>
    <t>TFCCDC0225195422</t>
  </si>
  <si>
    <t>TFCCDC0225192357</t>
  </si>
  <si>
    <t>07703722CA084437</t>
  </si>
  <si>
    <t>07703722CA084438</t>
  </si>
  <si>
    <t>الاهلى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</si>
</sst>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yyyy/mm/dd;@"/>
    <numFmt numFmtId="165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rgb="FFFF0000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theme="8"/>
      </patternFill>
    </fill>
    <fill>
      <patternFill patternType="solid">
        <fgColor rgb="FFFF0000"/>
        <bgColor theme="8"/>
      </patternFill>
    </fill>
  </fills>
  <borders count="1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theme="8"/>
      </top>
      <bottom/>
      <diagonal/>
    </border>
    <border>
      <left style="thin">
        <color theme="8"/>
      </left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8"/>
      </left>
      <right/>
      <top style="thin">
        <color indexed="64"/>
      </top>
      <bottom style="double">
        <color indexed="64"/>
      </bottom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 style="thin">
        <color indexed="64"/>
      </top>
      <bottom style="double">
        <color indexed="64"/>
      </bottom>
      <diagonal/>
    </border>
    <border>
      <left style="medium">
        <color rgb="FFFF0000"/>
      </left>
      <right/>
      <top style="thin">
        <color auto="1"/>
      </top>
      <bottom/>
      <diagonal/>
    </border>
    <border>
      <left style="medium">
        <color rgb="FFFF0000"/>
      </left>
      <right/>
      <top/>
      <bottom style="double">
        <color auto="1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rgb="FFFF0000"/>
      </left>
      <right/>
      <top style="double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5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43" fontId="3" fillId="0" borderId="0" xfId="0" applyNumberFormat="1" applyFont="1"/>
    <xf numFmtId="165" fontId="3" fillId="0" borderId="0" xfId="0" applyNumberFormat="1" applyFont="1"/>
    <xf numFmtId="0" fontId="3" fillId="0" borderId="4" xfId="0" applyFont="1" applyBorder="1"/>
    <xf numFmtId="164" fontId="3" fillId="0" borderId="0" xfId="0" applyNumberFormat="1" applyFont="1"/>
    <xf numFmtId="165" fontId="3" fillId="0" borderId="0" xfId="1" applyNumberFormat="1" applyFont="1" applyBorder="1"/>
    <xf numFmtId="43" fontId="3" fillId="0" borderId="0" xfId="1" applyFont="1" applyBorder="1"/>
    <xf numFmtId="14" fontId="3" fillId="0" borderId="0" xfId="0" applyNumberFormat="1" applyFont="1"/>
    <xf numFmtId="44" fontId="3" fillId="0" borderId="0" xfId="2" applyFont="1" applyBorder="1"/>
    <xf numFmtId="44" fontId="3" fillId="0" borderId="0" xfId="2" applyFont="1" applyBorder="1" applyAlignment="1">
      <alignment horizontal="right"/>
    </xf>
    <xf numFmtId="44" fontId="3" fillId="0" borderId="0" xfId="2" applyFont="1"/>
    <xf numFmtId="43" fontId="3" fillId="0" borderId="0" xfId="1" applyFont="1"/>
    <xf numFmtId="44" fontId="3" fillId="0" borderId="0" xfId="0" applyNumberFormat="1" applyFont="1"/>
    <xf numFmtId="0" fontId="3" fillId="0" borderId="5" xfId="0" applyFont="1" applyBorder="1"/>
    <xf numFmtId="0" fontId="2" fillId="0" borderId="0" xfId="0" applyFont="1" applyAlignment="1">
      <alignment vertical="center"/>
    </xf>
    <xf numFmtId="0" fontId="3" fillId="0" borderId="6" xfId="0" applyFont="1" applyBorder="1"/>
    <xf numFmtId="44" fontId="3" fillId="0" borderId="5" xfId="2" applyFont="1" applyBorder="1"/>
    <xf numFmtId="43" fontId="3" fillId="0" borderId="5" xfId="1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164" fontId="3" fillId="0" borderId="2" xfId="0" applyNumberFormat="1" applyFont="1" applyBorder="1"/>
    <xf numFmtId="44" fontId="3" fillId="0" borderId="2" xfId="2" applyFont="1" applyBorder="1"/>
    <xf numFmtId="44" fontId="3" fillId="0" borderId="2" xfId="0" applyNumberFormat="1" applyFont="1" applyBorder="1"/>
    <xf numFmtId="43" fontId="3" fillId="0" borderId="2" xfId="1" applyFont="1" applyBorder="1"/>
    <xf numFmtId="14" fontId="3" fillId="0" borderId="2" xfId="0" applyNumberFormat="1" applyFont="1" applyBorder="1"/>
    <xf numFmtId="165" fontId="3" fillId="0" borderId="0" xfId="1" applyNumberFormat="1" applyFont="1"/>
    <xf numFmtId="165" fontId="3" fillId="0" borderId="5" xfId="1" applyNumberFormat="1" applyFont="1" applyBorder="1"/>
    <xf numFmtId="165" fontId="2" fillId="2" borderId="0" xfId="1" applyNumberFormat="1" applyFont="1" applyFill="1"/>
    <xf numFmtId="44" fontId="3" fillId="0" borderId="7" xfId="2" applyFont="1" applyBorder="1"/>
    <xf numFmtId="43" fontId="3" fillId="0" borderId="7" xfId="1" applyFont="1" applyBorder="1"/>
    <xf numFmtId="44" fontId="3" fillId="0" borderId="7" xfId="0" applyNumberFormat="1" applyFont="1" applyBorder="1"/>
    <xf numFmtId="0" fontId="3" fillId="0" borderId="7" xfId="0" applyFont="1" applyBorder="1"/>
    <xf numFmtId="44" fontId="2" fillId="0" borderId="7" xfId="2" applyFont="1" applyBorder="1"/>
    <xf numFmtId="165" fontId="2" fillId="0" borderId="7" xfId="0" applyNumberFormat="1" applyFont="1" applyBorder="1"/>
    <xf numFmtId="43" fontId="2" fillId="0" borderId="0" xfId="1" applyFont="1"/>
    <xf numFmtId="165" fontId="5" fillId="0" borderId="0" xfId="1" applyNumberFormat="1" applyFont="1"/>
    <xf numFmtId="0" fontId="3" fillId="0" borderId="0" xfId="0" applyFont="1" applyBorder="1"/>
    <xf numFmtId="44" fontId="2" fillId="0" borderId="7" xfId="0" applyNumberFormat="1" applyFont="1" applyBorder="1"/>
    <xf numFmtId="43" fontId="3" fillId="0" borderId="0" xfId="1" applyFont="1" applyAlignment="1">
      <alignment horizontal="center"/>
    </xf>
    <xf numFmtId="14" fontId="3" fillId="0" borderId="7" xfId="0" applyNumberFormat="1" applyFont="1" applyBorder="1"/>
    <xf numFmtId="0" fontId="3" fillId="0" borderId="7" xfId="0" applyFont="1" applyBorder="1" applyAlignment="1">
      <alignment horizontal="center"/>
    </xf>
    <xf numFmtId="164" fontId="3" fillId="0" borderId="7" xfId="0" applyNumberFormat="1" applyFont="1" applyBorder="1"/>
    <xf numFmtId="165" fontId="3" fillId="0" borderId="7" xfId="1" applyNumberFormat="1" applyFont="1" applyBorder="1"/>
    <xf numFmtId="0" fontId="3" fillId="0" borderId="8" xfId="0" applyFont="1" applyBorder="1"/>
    <xf numFmtId="44" fontId="3" fillId="0" borderId="7" xfId="2" applyFont="1" applyBorder="1" applyAlignment="1">
      <alignment horizontal="right"/>
    </xf>
    <xf numFmtId="43" fontId="3" fillId="0" borderId="7" xfId="1" applyFont="1" applyBorder="1" applyAlignment="1">
      <alignment horizontal="center"/>
    </xf>
    <xf numFmtId="0" fontId="3" fillId="0" borderId="9" xfId="0" applyFont="1" applyBorder="1"/>
    <xf numFmtId="164" fontId="3" fillId="0" borderId="9" xfId="0" applyNumberFormat="1" applyFont="1" applyBorder="1"/>
    <xf numFmtId="0" fontId="3" fillId="0" borderId="10" xfId="0" applyFont="1" applyBorder="1"/>
    <xf numFmtId="14" fontId="3" fillId="0" borderId="9" xfId="0" applyNumberFormat="1" applyFont="1" applyBorder="1"/>
    <xf numFmtId="43" fontId="3" fillId="0" borderId="9" xfId="1" applyFont="1" applyBorder="1"/>
    <xf numFmtId="14" fontId="3" fillId="0" borderId="11" xfId="0" applyNumberFormat="1" applyFont="1" applyBorder="1"/>
    <xf numFmtId="4" fontId="3" fillId="0" borderId="9" xfId="0" applyNumberFormat="1" applyFont="1" applyBorder="1"/>
    <xf numFmtId="14" fontId="3" fillId="0" borderId="10" xfId="0" applyNumberFormat="1" applyFont="1" applyBorder="1"/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/>
    <xf numFmtId="44" fontId="3" fillId="0" borderId="0" xfId="0" applyNumberFormat="1" applyFont="1" applyBorder="1"/>
    <xf numFmtId="14" fontId="3" fillId="0" borderId="0" xfId="0" applyNumberFormat="1" applyFont="1" applyBorder="1"/>
    <xf numFmtId="43" fontId="3" fillId="0" borderId="0" xfId="0" applyNumberFormat="1" applyFont="1" applyBorder="1"/>
    <xf numFmtId="43" fontId="2" fillId="0" borderId="7" xfId="1" applyFont="1" applyBorder="1"/>
    <xf numFmtId="0" fontId="3" fillId="0" borderId="5" xfId="0" applyFont="1" applyBorder="1" applyAlignment="1">
      <alignment horizontal="center"/>
    </xf>
    <xf numFmtId="164" fontId="3" fillId="0" borderId="5" xfId="0" applyNumberFormat="1" applyFont="1" applyBorder="1"/>
    <xf numFmtId="44" fontId="3" fillId="0" borderId="5" xfId="0" applyNumberFormat="1" applyFont="1" applyBorder="1"/>
    <xf numFmtId="14" fontId="3" fillId="0" borderId="5" xfId="0" applyNumberFormat="1" applyFont="1" applyBorder="1"/>
    <xf numFmtId="14" fontId="3" fillId="0" borderId="12" xfId="0" applyNumberFormat="1" applyFont="1" applyBorder="1"/>
    <xf numFmtId="43" fontId="3" fillId="0" borderId="5" xfId="0" applyNumberFormat="1" applyFont="1" applyBorder="1"/>
    <xf numFmtId="0" fontId="6" fillId="2" borderId="0" xfId="0" applyFont="1" applyFill="1"/>
    <xf numFmtId="165" fontId="2" fillId="3" borderId="0" xfId="1" applyNumberFormat="1" applyFont="1" applyFill="1"/>
    <xf numFmtId="44" fontId="2" fillId="0" borderId="0" xfId="0" applyNumberFormat="1" applyFont="1" applyBorder="1"/>
    <xf numFmtId="165" fontId="3" fillId="2" borderId="5" xfId="1" applyNumberFormat="1" applyFont="1" applyFill="1" applyBorder="1"/>
    <xf numFmtId="0" fontId="3" fillId="0" borderId="13" xfId="0" applyFont="1" applyBorder="1"/>
    <xf numFmtId="0" fontId="3" fillId="0" borderId="13" xfId="0" applyFont="1" applyBorder="1" applyAlignment="1">
      <alignment horizontal="center"/>
    </xf>
    <xf numFmtId="164" fontId="3" fillId="0" borderId="13" xfId="0" applyNumberFormat="1" applyFont="1" applyBorder="1"/>
    <xf numFmtId="165" fontId="3" fillId="0" borderId="13" xfId="1" applyNumberFormat="1" applyFont="1" applyBorder="1"/>
    <xf numFmtId="43" fontId="3" fillId="0" borderId="13" xfId="1" applyFont="1" applyBorder="1"/>
    <xf numFmtId="44" fontId="3" fillId="0" borderId="13" xfId="2" applyFont="1" applyBorder="1"/>
    <xf numFmtId="44" fontId="3" fillId="0" borderId="13" xfId="0" applyNumberFormat="1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/>
    <xf numFmtId="165" fontId="3" fillId="0" borderId="1" xfId="1" applyNumberFormat="1" applyFont="1" applyBorder="1"/>
    <xf numFmtId="14" fontId="3" fillId="0" borderId="1" xfId="0" applyNumberFormat="1" applyFont="1" applyBorder="1"/>
    <xf numFmtId="43" fontId="3" fillId="0" borderId="1" xfId="1" applyFont="1" applyBorder="1"/>
    <xf numFmtId="43" fontId="3" fillId="0" borderId="1" xfId="0" applyNumberFormat="1" applyFont="1" applyBorder="1"/>
    <xf numFmtId="164" fontId="3" fillId="0" borderId="10" xfId="0" applyNumberFormat="1" applyFont="1" applyBorder="1"/>
    <xf numFmtId="164" fontId="3" fillId="0" borderId="14" xfId="0" applyNumberFormat="1" applyFont="1" applyBorder="1"/>
    <xf numFmtId="44" fontId="3" fillId="0" borderId="1" xfId="2" applyFont="1" applyBorder="1"/>
    <xf numFmtId="4" fontId="3" fillId="0" borderId="14" xfId="0" applyNumberFormat="1" applyFont="1" applyBorder="1"/>
    <xf numFmtId="44" fontId="3" fillId="0" borderId="1" xfId="0" applyNumberFormat="1" applyFont="1" applyBorder="1"/>
    <xf numFmtId="0" fontId="2" fillId="0" borderId="0" xfId="0" applyFont="1" applyBorder="1" applyAlignment="1">
      <alignment vertical="center"/>
    </xf>
    <xf numFmtId="44" fontId="2" fillId="0" borderId="2" xfId="0" applyNumberFormat="1" applyFont="1" applyBorder="1"/>
    <xf numFmtId="165" fontId="2" fillId="3" borderId="0" xfId="1" applyNumberFormat="1" applyFont="1" applyFill="1" applyBorder="1"/>
    <xf numFmtId="43" fontId="3" fillId="3" borderId="0" xfId="1" applyFont="1" applyFill="1" applyBorder="1"/>
    <xf numFmtId="0" fontId="2" fillId="2" borderId="0" xfId="0" applyFont="1" applyFill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44" fontId="2" fillId="2" borderId="0" xfId="2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165" fontId="2" fillId="5" borderId="0" xfId="1" applyNumberFormat="1" applyFont="1" applyFill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44" fontId="2" fillId="4" borderId="0" xfId="2" applyFont="1" applyFill="1" applyAlignment="1">
      <alignment horizontal="center" vertical="center"/>
    </xf>
    <xf numFmtId="43" fontId="2" fillId="4" borderId="0" xfId="1" applyFont="1" applyFill="1" applyAlignment="1">
      <alignment horizontal="center" vertical="center"/>
    </xf>
    <xf numFmtId="43" fontId="2" fillId="0" borderId="7" xfId="0" applyNumberFormat="1" applyFont="1" applyBorder="1"/>
    <xf numFmtId="44" fontId="2" fillId="0" borderId="5" xfId="2" applyFont="1" applyBorder="1"/>
    <xf numFmtId="43" fontId="2" fillId="0" borderId="5" xfId="1" applyFont="1" applyBorder="1"/>
    <xf numFmtId="43" fontId="2" fillId="0" borderId="5" xfId="0" applyNumberFormat="1" applyFont="1" applyBorder="1"/>
    <xf numFmtId="44" fontId="2" fillId="0" borderId="5" xfId="0" applyNumberFormat="1" applyFont="1" applyBorder="1"/>
    <xf numFmtId="0" fontId="2" fillId="0" borderId="5" xfId="0" applyFont="1" applyBorder="1"/>
    <xf numFmtId="43" fontId="2" fillId="0" borderId="7" xfId="2" applyNumberFormat="1" applyFont="1" applyBorder="1"/>
    <xf numFmtId="0" fontId="2" fillId="0" borderId="7" xfId="0" applyFont="1" applyBorder="1"/>
    <xf numFmtId="44" fontId="2" fillId="0" borderId="2" xfId="2" applyFont="1" applyBorder="1"/>
    <xf numFmtId="43" fontId="2" fillId="0" borderId="2" xfId="1" applyFont="1" applyBorder="1"/>
    <xf numFmtId="43" fontId="2" fillId="0" borderId="2" xfId="0" applyNumberFormat="1" applyFont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565"/>
  <sheetViews>
    <sheetView rightToLeft="1" tabSelected="1" topLeftCell="H1" zoomScale="70" zoomScaleNormal="70" workbookViewId="0">
      <pane ySplit="2" topLeftCell="A63" activePane="bottomLeft" state="frozen"/>
      <selection pane="bottomLeft" activeCell="L37" sqref="L37"/>
    </sheetView>
  </sheetViews>
  <sheetFormatPr defaultColWidth="9.109375" defaultRowHeight="18" x14ac:dyDescent="0.35"/>
  <cols>
    <col min="1" max="1" width="3.6640625" style="2" customWidth="1"/>
    <col min="2" max="2" width="23.109375" style="2" bestFit="1" customWidth="1"/>
    <col min="3" max="3" width="14.33203125" style="2" bestFit="1" customWidth="1"/>
    <col min="4" max="4" width="14.44140625" style="2" bestFit="1" customWidth="1"/>
    <col min="5" max="5" width="14.6640625" style="2" bestFit="1" customWidth="1"/>
    <col min="6" max="6" width="12.44140625" style="2" bestFit="1" customWidth="1"/>
    <col min="7" max="7" width="16.6640625" style="2" customWidth="1"/>
    <col min="8" max="8" width="14.5546875" style="2" bestFit="1" customWidth="1"/>
    <col min="9" max="9" width="18" style="6" customWidth="1"/>
    <col min="10" max="10" width="21.109375" style="12" bestFit="1" customWidth="1"/>
    <col min="11" max="11" width="17.5546875" style="2" bestFit="1" customWidth="1"/>
    <col min="12" max="12" width="21.109375" style="38" bestFit="1" customWidth="1"/>
    <col min="13" max="13" width="21.109375" style="7" bestFit="1" customWidth="1"/>
    <col min="14" max="14" width="14.88671875" style="38" bestFit="1" customWidth="1"/>
    <col min="15" max="15" width="18.88671875" style="38" bestFit="1" customWidth="1"/>
    <col min="16" max="16" width="15.5546875" style="38" bestFit="1" customWidth="1"/>
    <col min="17" max="17" width="23" style="12" bestFit="1" customWidth="1"/>
    <col min="18" max="18" width="19.44140625" style="13" bestFit="1" customWidth="1"/>
    <col min="19" max="19" width="21.109375" style="13" bestFit="1" customWidth="1"/>
    <col min="20" max="20" width="19.6640625" style="2" bestFit="1" customWidth="1"/>
    <col min="21" max="21" width="20" style="2" bestFit="1" customWidth="1"/>
    <col min="22" max="16384" width="9.109375" style="38"/>
  </cols>
  <sheetData>
    <row r="1" spans="1:21" x14ac:dyDescent="0.35">
      <c r="L1" s="14"/>
      <c r="O1" s="2"/>
      <c r="P1" s="2"/>
    </row>
    <row r="2" spans="1:21" s="91" customFormat="1" ht="33.75" customHeight="1" x14ac:dyDescent="0.3">
      <c r="A2" s="16"/>
      <c r="B2" s="95" t="s">
        <v>13</v>
      </c>
      <c r="C2" s="95" t="s">
        <v>18</v>
      </c>
      <c r="D2" s="95" t="s">
        <v>15</v>
      </c>
      <c r="E2" s="95" t="s">
        <v>0</v>
      </c>
      <c r="F2" s="95" t="s">
        <v>14</v>
      </c>
      <c r="G2" s="95" t="s">
        <v>19</v>
      </c>
      <c r="H2" s="96" t="s">
        <v>10</v>
      </c>
      <c r="I2" s="96" t="s">
        <v>61</v>
      </c>
      <c r="J2" s="97" t="s">
        <v>22</v>
      </c>
      <c r="K2" s="96" t="s">
        <v>1</v>
      </c>
      <c r="L2" s="98" t="s">
        <v>23</v>
      </c>
      <c r="M2" s="99" t="s">
        <v>25</v>
      </c>
      <c r="N2" s="100" t="s">
        <v>39</v>
      </c>
      <c r="O2" s="96" t="s">
        <v>12</v>
      </c>
      <c r="P2" s="101" t="s">
        <v>26</v>
      </c>
      <c r="Q2" s="102" t="s">
        <v>2</v>
      </c>
      <c r="R2" s="103" t="s">
        <v>16</v>
      </c>
      <c r="S2" s="103" t="s">
        <v>17</v>
      </c>
      <c r="T2" s="101" t="s">
        <v>20</v>
      </c>
      <c r="U2" s="101" t="s">
        <v>3</v>
      </c>
    </row>
    <row r="3" spans="1:21" x14ac:dyDescent="0.35">
      <c r="B3" s="38" t="s">
        <v>11</v>
      </c>
      <c r="C3" s="38" t="s">
        <v>21</v>
      </c>
      <c r="D3" s="38" t="s">
        <v>27</v>
      </c>
      <c r="E3" s="2" t="s">
        <v>58</v>
      </c>
      <c r="F3" s="2" t="s">
        <v>54</v>
      </c>
      <c r="G3" s="1" t="s">
        <v>4</v>
      </c>
      <c r="H3" s="6">
        <v>44699</v>
      </c>
      <c r="I3" s="6">
        <v>44805</v>
      </c>
      <c r="J3" s="10">
        <v>549582.72</v>
      </c>
      <c r="K3" s="11">
        <f>J3*10%</f>
        <v>54958.271999999997</v>
      </c>
      <c r="L3" s="10">
        <f>J3+K3</f>
        <v>604540.99199999997</v>
      </c>
      <c r="M3" s="7">
        <v>12101812</v>
      </c>
      <c r="N3" s="49"/>
      <c r="O3" s="9">
        <v>44759</v>
      </c>
      <c r="P3" s="9">
        <v>44759</v>
      </c>
      <c r="Q3" s="10">
        <v>240874.45</v>
      </c>
      <c r="R3" s="13">
        <f>S3/Q3</f>
        <v>18.79000001868193</v>
      </c>
      <c r="S3" s="8">
        <v>4526030.92</v>
      </c>
      <c r="T3" s="4">
        <v>0</v>
      </c>
      <c r="U3" s="4">
        <v>0</v>
      </c>
    </row>
    <row r="4" spans="1:21" x14ac:dyDescent="0.35">
      <c r="B4" s="38" t="s">
        <v>11</v>
      </c>
      <c r="C4" s="38" t="s">
        <v>21</v>
      </c>
      <c r="D4" s="38" t="s">
        <v>27</v>
      </c>
      <c r="E4" s="2" t="s">
        <v>58</v>
      </c>
      <c r="F4" s="2" t="s">
        <v>54</v>
      </c>
      <c r="G4" s="1" t="s">
        <v>4</v>
      </c>
      <c r="H4" s="6">
        <v>44699</v>
      </c>
      <c r="I4" s="6">
        <v>44805</v>
      </c>
      <c r="J4" s="10"/>
      <c r="K4" s="11"/>
      <c r="L4" s="10"/>
      <c r="M4" s="27"/>
      <c r="N4" s="48"/>
      <c r="O4" s="9">
        <v>44781</v>
      </c>
      <c r="P4" s="9">
        <v>44781</v>
      </c>
      <c r="Q4" s="10">
        <v>127482.79</v>
      </c>
      <c r="R4" s="13">
        <f>S4/Q4</f>
        <v>18.97</v>
      </c>
      <c r="S4" s="8">
        <v>2418348.5262999996</v>
      </c>
      <c r="T4" s="4">
        <v>0</v>
      </c>
      <c r="U4" s="4">
        <v>0</v>
      </c>
    </row>
    <row r="5" spans="1:21" x14ac:dyDescent="0.35">
      <c r="B5" s="38" t="s">
        <v>11</v>
      </c>
      <c r="C5" s="38" t="s">
        <v>21</v>
      </c>
      <c r="D5" s="38" t="s">
        <v>27</v>
      </c>
      <c r="E5" s="2" t="s">
        <v>58</v>
      </c>
      <c r="F5" s="2" t="s">
        <v>54</v>
      </c>
      <c r="G5" s="1" t="s">
        <v>4</v>
      </c>
      <c r="H5" s="6">
        <v>44699</v>
      </c>
      <c r="I5" s="6">
        <v>44805</v>
      </c>
      <c r="J5" s="10"/>
      <c r="K5" s="11"/>
      <c r="L5" s="10"/>
      <c r="M5" s="27"/>
      <c r="N5" s="48"/>
      <c r="O5" s="9">
        <v>44781</v>
      </c>
      <c r="P5" s="9">
        <v>44781</v>
      </c>
      <c r="Q5" s="10">
        <v>173148.71</v>
      </c>
      <c r="R5" s="13">
        <f>S5/Q5</f>
        <v>18.97</v>
      </c>
      <c r="S5" s="8">
        <v>3284631.0286999997</v>
      </c>
      <c r="T5" s="4">
        <v>0</v>
      </c>
      <c r="U5" s="4">
        <v>0</v>
      </c>
    </row>
    <row r="6" spans="1:21" x14ac:dyDescent="0.35">
      <c r="B6" s="38" t="s">
        <v>11</v>
      </c>
      <c r="C6" s="38" t="s">
        <v>21</v>
      </c>
      <c r="D6" s="38" t="s">
        <v>27</v>
      </c>
      <c r="E6" s="2" t="s">
        <v>58</v>
      </c>
      <c r="F6" s="2" t="s">
        <v>54</v>
      </c>
      <c r="G6" s="1" t="s">
        <v>4</v>
      </c>
      <c r="H6" s="6">
        <v>44699</v>
      </c>
      <c r="I6" s="6">
        <v>44805</v>
      </c>
      <c r="J6" s="10"/>
      <c r="K6" s="11"/>
      <c r="L6" s="10"/>
      <c r="M6" s="27"/>
      <c r="N6" s="48"/>
      <c r="O6" s="9">
        <v>44795</v>
      </c>
      <c r="P6" s="9">
        <v>44795</v>
      </c>
      <c r="Q6" s="10">
        <v>40251</v>
      </c>
      <c r="R6" s="13">
        <f>S6/Q6</f>
        <v>19.18</v>
      </c>
      <c r="S6" s="8">
        <v>772014.17999999993</v>
      </c>
      <c r="T6" s="4">
        <v>0</v>
      </c>
      <c r="U6" s="4">
        <v>0</v>
      </c>
    </row>
    <row r="7" spans="1:21" ht="18.600000000000001" thickBot="1" x14ac:dyDescent="0.4">
      <c r="A7" s="33"/>
      <c r="B7" s="33"/>
      <c r="C7" s="33"/>
      <c r="D7" s="33"/>
      <c r="E7" s="33"/>
      <c r="F7" s="33"/>
      <c r="G7" s="42"/>
      <c r="H7" s="43"/>
      <c r="I7" s="43"/>
      <c r="J7" s="30"/>
      <c r="K7" s="46"/>
      <c r="L7" s="30"/>
      <c r="M7" s="44"/>
      <c r="N7" s="50"/>
      <c r="O7" s="33"/>
      <c r="P7" s="33"/>
      <c r="Q7" s="34">
        <f>SUM(Q3:Q6)</f>
        <v>581756.94999999995</v>
      </c>
      <c r="R7" s="61">
        <f>AVERAGE(R3:R6)</f>
        <v>18.977500004670482</v>
      </c>
      <c r="S7" s="61">
        <f>SUM(S3:S6)</f>
        <v>11001024.654999999</v>
      </c>
      <c r="T7" s="35">
        <f>M3-S7</f>
        <v>1100787.3450000007</v>
      </c>
      <c r="U7" s="34">
        <f>L3-Q7</f>
        <v>22784.042000000016</v>
      </c>
    </row>
    <row r="8" spans="1:21" ht="18.600000000000001" thickTop="1" x14ac:dyDescent="0.35">
      <c r="B8" s="38" t="s">
        <v>24</v>
      </c>
      <c r="C8" s="38" t="s">
        <v>21</v>
      </c>
      <c r="D8" s="38" t="s">
        <v>27</v>
      </c>
      <c r="E8" s="2" t="s">
        <v>58</v>
      </c>
      <c r="F8" s="2" t="s">
        <v>54</v>
      </c>
      <c r="G8" s="1" t="s">
        <v>4</v>
      </c>
      <c r="H8" s="6">
        <v>44699</v>
      </c>
      <c r="I8" s="6">
        <f>+H8+90</f>
        <v>44789</v>
      </c>
      <c r="J8" s="12">
        <v>494430.44</v>
      </c>
      <c r="K8" s="12">
        <f>J8*10%</f>
        <v>49443.044000000002</v>
      </c>
      <c r="L8" s="12">
        <f>J8+K8</f>
        <v>543873.48400000005</v>
      </c>
      <c r="M8" s="7">
        <v>10887359</v>
      </c>
      <c r="N8" s="49"/>
      <c r="O8" s="9">
        <v>44759</v>
      </c>
      <c r="P8" s="9">
        <v>44759</v>
      </c>
      <c r="Q8" s="10">
        <v>119907.56</v>
      </c>
      <c r="R8" s="13">
        <f>S8/Q8</f>
        <v>18.789999562996694</v>
      </c>
      <c r="S8" s="13">
        <v>2253063</v>
      </c>
      <c r="T8" s="13">
        <v>0</v>
      </c>
      <c r="U8" s="13">
        <v>0</v>
      </c>
    </row>
    <row r="9" spans="1:21" x14ac:dyDescent="0.35">
      <c r="B9" s="38" t="s">
        <v>24</v>
      </c>
      <c r="C9" s="38" t="s">
        <v>21</v>
      </c>
      <c r="D9" s="38" t="s">
        <v>27</v>
      </c>
      <c r="E9" s="2" t="s">
        <v>58</v>
      </c>
      <c r="F9" s="2" t="s">
        <v>54</v>
      </c>
      <c r="G9" s="1" t="s">
        <v>4</v>
      </c>
      <c r="H9" s="6">
        <v>44699</v>
      </c>
      <c r="I9" s="6">
        <f t="shared" ref="I9:I13" si="0">+H9+90</f>
        <v>44789</v>
      </c>
      <c r="K9" s="12"/>
      <c r="L9" s="12"/>
      <c r="M9" s="27"/>
      <c r="N9" s="49"/>
      <c r="O9" s="9">
        <v>44769</v>
      </c>
      <c r="P9" s="9">
        <v>44769</v>
      </c>
      <c r="Q9" s="10">
        <v>118187.06</v>
      </c>
      <c r="R9" s="13">
        <f t="shared" ref="R9:R13" si="1">S9/Q9</f>
        <v>18.970003991976785</v>
      </c>
      <c r="S9" s="13">
        <v>2242009</v>
      </c>
      <c r="T9" s="13">
        <v>0</v>
      </c>
      <c r="U9" s="13">
        <v>0</v>
      </c>
    </row>
    <row r="10" spans="1:21" x14ac:dyDescent="0.35">
      <c r="B10" s="38" t="s">
        <v>24</v>
      </c>
      <c r="C10" s="38" t="s">
        <v>21</v>
      </c>
      <c r="D10" s="38" t="s">
        <v>27</v>
      </c>
      <c r="E10" s="2" t="s">
        <v>58</v>
      </c>
      <c r="F10" s="2" t="s">
        <v>54</v>
      </c>
      <c r="G10" s="1" t="s">
        <v>4</v>
      </c>
      <c r="H10" s="6">
        <v>44699</v>
      </c>
      <c r="I10" s="6">
        <f t="shared" si="0"/>
        <v>44789</v>
      </c>
      <c r="K10" s="12"/>
      <c r="L10" s="12"/>
      <c r="M10" s="27"/>
      <c r="N10" s="49"/>
      <c r="O10" s="9">
        <v>44774</v>
      </c>
      <c r="P10" s="9">
        <v>44774</v>
      </c>
      <c r="Q10" s="10">
        <v>138106.29999999999</v>
      </c>
      <c r="R10" s="13">
        <f t="shared" si="1"/>
        <v>18.909999036973694</v>
      </c>
      <c r="S10" s="13">
        <v>2611590</v>
      </c>
      <c r="T10" s="13">
        <v>0</v>
      </c>
      <c r="U10" s="13">
        <v>0</v>
      </c>
    </row>
    <row r="11" spans="1:21" x14ac:dyDescent="0.35">
      <c r="B11" s="38" t="s">
        <v>24</v>
      </c>
      <c r="C11" s="38" t="s">
        <v>21</v>
      </c>
      <c r="D11" s="38" t="s">
        <v>27</v>
      </c>
      <c r="E11" s="2" t="s">
        <v>58</v>
      </c>
      <c r="F11" s="2" t="s">
        <v>54</v>
      </c>
      <c r="G11" s="1" t="s">
        <v>4</v>
      </c>
      <c r="H11" s="6">
        <v>44699</v>
      </c>
      <c r="I11" s="6">
        <f t="shared" si="0"/>
        <v>44789</v>
      </c>
      <c r="K11" s="12"/>
      <c r="L11" s="12"/>
      <c r="M11" s="27"/>
      <c r="N11" s="49"/>
      <c r="O11" s="9">
        <v>44780</v>
      </c>
      <c r="P11" s="9">
        <v>44780</v>
      </c>
      <c r="Q11" s="10">
        <v>82126.820000000007</v>
      </c>
      <c r="R11" s="13">
        <f t="shared" si="1"/>
        <v>19.160001568306186</v>
      </c>
      <c r="S11" s="13">
        <v>1573550</v>
      </c>
      <c r="T11" s="13">
        <v>0</v>
      </c>
      <c r="U11" s="13">
        <v>0</v>
      </c>
    </row>
    <row r="12" spans="1:21" x14ac:dyDescent="0.35">
      <c r="B12" s="38" t="s">
        <v>24</v>
      </c>
      <c r="C12" s="38" t="s">
        <v>21</v>
      </c>
      <c r="D12" s="38" t="s">
        <v>27</v>
      </c>
      <c r="E12" s="2" t="s">
        <v>58</v>
      </c>
      <c r="F12" s="2" t="s">
        <v>54</v>
      </c>
      <c r="G12" s="1" t="s">
        <v>4</v>
      </c>
      <c r="H12" s="6">
        <v>44699</v>
      </c>
      <c r="I12" s="6">
        <f t="shared" si="0"/>
        <v>44789</v>
      </c>
      <c r="K12" s="12"/>
      <c r="L12" s="12"/>
      <c r="M12" s="27"/>
      <c r="N12" s="49"/>
      <c r="O12" s="9">
        <v>44795</v>
      </c>
      <c r="P12" s="9">
        <v>44795</v>
      </c>
      <c r="Q12" s="10">
        <v>41442.959999999999</v>
      </c>
      <c r="R12" s="13">
        <f t="shared" si="1"/>
        <v>19.180000656323777</v>
      </c>
      <c r="S12" s="13">
        <v>794876</v>
      </c>
      <c r="T12" s="13">
        <v>0</v>
      </c>
      <c r="U12" s="13">
        <v>0</v>
      </c>
    </row>
    <row r="13" spans="1:21" x14ac:dyDescent="0.35">
      <c r="B13" s="38" t="s">
        <v>24</v>
      </c>
      <c r="C13" s="38" t="s">
        <v>21</v>
      </c>
      <c r="D13" s="38" t="s">
        <v>27</v>
      </c>
      <c r="E13" s="2" t="s">
        <v>58</v>
      </c>
      <c r="F13" s="2" t="s">
        <v>54</v>
      </c>
      <c r="G13" s="1" t="s">
        <v>4</v>
      </c>
      <c r="H13" s="6">
        <v>44699</v>
      </c>
      <c r="I13" s="6">
        <f t="shared" si="0"/>
        <v>44789</v>
      </c>
      <c r="K13" s="12"/>
      <c r="L13" s="12"/>
      <c r="M13" s="27"/>
      <c r="N13" s="49"/>
      <c r="O13" s="9">
        <v>44795</v>
      </c>
      <c r="P13" s="9">
        <v>44795</v>
      </c>
      <c r="Q13" s="10">
        <v>42234.6</v>
      </c>
      <c r="R13" s="13">
        <f t="shared" si="1"/>
        <v>19.180008807944198</v>
      </c>
      <c r="S13" s="13">
        <v>810060</v>
      </c>
      <c r="T13" s="13">
        <v>0</v>
      </c>
      <c r="U13" s="13">
        <v>0</v>
      </c>
    </row>
    <row r="14" spans="1:21" ht="18.600000000000001" thickBot="1" x14ac:dyDescent="0.4">
      <c r="A14" s="17"/>
      <c r="B14" s="33"/>
      <c r="C14" s="33"/>
      <c r="D14" s="33"/>
      <c r="E14" s="33"/>
      <c r="F14" s="33"/>
      <c r="G14" s="42"/>
      <c r="H14" s="43"/>
      <c r="I14" s="43"/>
      <c r="J14" s="30"/>
      <c r="K14" s="30"/>
      <c r="L14" s="30"/>
      <c r="M14" s="44"/>
      <c r="N14" s="50"/>
      <c r="O14" s="33"/>
      <c r="P14" s="33"/>
      <c r="Q14" s="34">
        <f>SUM(Q8:Q13)</f>
        <v>542005.30000000005</v>
      </c>
      <c r="R14" s="61">
        <f>AVERAGE(R8:R13)</f>
        <v>19.031668937420225</v>
      </c>
      <c r="S14" s="61">
        <f>SUM(S8:S13)</f>
        <v>10285148</v>
      </c>
      <c r="T14" s="104">
        <f>M8-S14</f>
        <v>602211</v>
      </c>
      <c r="U14" s="39">
        <f>L8-Q14</f>
        <v>1868.1840000000084</v>
      </c>
    </row>
    <row r="15" spans="1:21" ht="18.600000000000001" thickTop="1" x14ac:dyDescent="0.35">
      <c r="B15" s="2" t="s">
        <v>28</v>
      </c>
      <c r="C15" s="5" t="s">
        <v>21</v>
      </c>
      <c r="D15" s="5" t="s">
        <v>27</v>
      </c>
      <c r="E15" s="2" t="s">
        <v>57</v>
      </c>
      <c r="F15" s="2" t="s">
        <v>54</v>
      </c>
      <c r="G15" s="1" t="s">
        <v>59</v>
      </c>
      <c r="H15" s="9">
        <v>44749</v>
      </c>
      <c r="I15" s="6">
        <v>44840</v>
      </c>
      <c r="J15" s="12">
        <v>522240.96</v>
      </c>
      <c r="K15" s="40">
        <v>0</v>
      </c>
      <c r="L15" s="12">
        <f>J15+K15</f>
        <v>522240.96</v>
      </c>
      <c r="M15" s="69">
        <v>12220438.464</v>
      </c>
      <c r="N15" s="51">
        <f>P15-120</f>
        <v>44778</v>
      </c>
      <c r="O15" s="9">
        <v>44794</v>
      </c>
      <c r="P15" s="9">
        <v>44898</v>
      </c>
      <c r="Q15" s="10">
        <v>165124.07999999999</v>
      </c>
      <c r="R15" s="13">
        <v>0</v>
      </c>
      <c r="S15" s="13">
        <v>0</v>
      </c>
      <c r="T15" s="13">
        <v>0</v>
      </c>
      <c r="U15" s="13">
        <v>0</v>
      </c>
    </row>
    <row r="16" spans="1:21" x14ac:dyDescent="0.35">
      <c r="B16" s="2" t="s">
        <v>28</v>
      </c>
      <c r="C16" s="5" t="s">
        <v>21</v>
      </c>
      <c r="D16" s="5" t="s">
        <v>27</v>
      </c>
      <c r="E16" s="2" t="s">
        <v>57</v>
      </c>
      <c r="F16" s="2" t="s">
        <v>54</v>
      </c>
      <c r="G16" s="1" t="s">
        <v>59</v>
      </c>
      <c r="H16" s="9">
        <v>44749</v>
      </c>
      <c r="I16" s="6">
        <v>44840</v>
      </c>
      <c r="K16" s="40"/>
      <c r="L16" s="12"/>
      <c r="M16" s="27"/>
      <c r="N16" s="51">
        <f>P16-120</f>
        <v>44784</v>
      </c>
      <c r="O16" s="9">
        <v>44797</v>
      </c>
      <c r="P16" s="9">
        <v>44904</v>
      </c>
      <c r="Q16" s="10">
        <v>143943.72</v>
      </c>
      <c r="R16" s="13">
        <v>0</v>
      </c>
      <c r="S16" s="13">
        <v>0</v>
      </c>
      <c r="T16" s="13">
        <v>0</v>
      </c>
      <c r="U16" s="13">
        <v>0</v>
      </c>
    </row>
    <row r="17" spans="2:21" x14ac:dyDescent="0.35">
      <c r="B17" s="2" t="s">
        <v>28</v>
      </c>
      <c r="C17" s="5" t="s">
        <v>21</v>
      </c>
      <c r="D17" s="5" t="s">
        <v>27</v>
      </c>
      <c r="E17" s="2" t="s">
        <v>57</v>
      </c>
      <c r="F17" s="2" t="s">
        <v>54</v>
      </c>
      <c r="G17" s="1" t="s">
        <v>59</v>
      </c>
      <c r="H17" s="9">
        <v>44749</v>
      </c>
      <c r="I17" s="6">
        <v>44840</v>
      </c>
      <c r="K17" s="40"/>
      <c r="L17" s="12"/>
      <c r="M17" s="27"/>
      <c r="N17" s="51">
        <f>P17-120</f>
        <v>44784</v>
      </c>
      <c r="O17" s="9">
        <v>44797</v>
      </c>
      <c r="P17" s="9">
        <v>44904</v>
      </c>
      <c r="Q17" s="10">
        <v>144110.42000000001</v>
      </c>
      <c r="R17" s="13">
        <v>0</v>
      </c>
      <c r="S17" s="13">
        <v>0</v>
      </c>
      <c r="T17" s="13">
        <v>0</v>
      </c>
      <c r="U17" s="13">
        <v>0</v>
      </c>
    </row>
    <row r="18" spans="2:21" x14ac:dyDescent="0.35">
      <c r="B18" s="2" t="s">
        <v>28</v>
      </c>
      <c r="C18" s="5" t="s">
        <v>21</v>
      </c>
      <c r="D18" s="5" t="s">
        <v>27</v>
      </c>
      <c r="E18" s="2" t="s">
        <v>57</v>
      </c>
      <c r="F18" s="2" t="s">
        <v>54</v>
      </c>
      <c r="G18" s="1" t="s">
        <v>59</v>
      </c>
      <c r="H18" s="9">
        <v>44749</v>
      </c>
      <c r="I18" s="6">
        <v>44840</v>
      </c>
      <c r="K18" s="40"/>
      <c r="L18" s="12"/>
      <c r="M18" s="27"/>
      <c r="N18" s="51">
        <f>P18-120</f>
        <v>44818</v>
      </c>
      <c r="O18" s="9">
        <v>44831</v>
      </c>
      <c r="P18" s="9">
        <v>44938</v>
      </c>
      <c r="Q18" s="10">
        <v>67957.600000000006</v>
      </c>
      <c r="R18" s="13">
        <v>0</v>
      </c>
      <c r="S18" s="13">
        <v>0</v>
      </c>
      <c r="T18" s="13">
        <v>0</v>
      </c>
      <c r="U18" s="13">
        <v>0</v>
      </c>
    </row>
    <row r="19" spans="2:21" ht="18.600000000000001" thickBot="1" x14ac:dyDescent="0.4">
      <c r="B19" s="33"/>
      <c r="C19" s="45"/>
      <c r="D19" s="45"/>
      <c r="E19" s="33"/>
      <c r="F19" s="33"/>
      <c r="G19" s="42"/>
      <c r="H19" s="41"/>
      <c r="I19" s="43"/>
      <c r="J19" s="30"/>
      <c r="K19" s="47"/>
      <c r="L19" s="30"/>
      <c r="M19" s="44"/>
      <c r="N19" s="50"/>
      <c r="O19" s="33"/>
      <c r="P19" s="33"/>
      <c r="Q19" s="34">
        <f>SUM(Q15:Q18)</f>
        <v>521135.81999999995</v>
      </c>
      <c r="R19" s="61">
        <f>AVERAGE(R15:R18)</f>
        <v>0</v>
      </c>
      <c r="S19" s="61">
        <f>SUM(S15:S18)</f>
        <v>0</v>
      </c>
      <c r="T19" s="104">
        <f>M13-S19</f>
        <v>0</v>
      </c>
      <c r="U19" s="39">
        <f>L15-Q19</f>
        <v>1105.1400000000722</v>
      </c>
    </row>
    <row r="20" spans="2:21" ht="18.600000000000001" thickTop="1" x14ac:dyDescent="0.35">
      <c r="B20" s="2" t="s">
        <v>29</v>
      </c>
      <c r="C20" s="5" t="s">
        <v>21</v>
      </c>
      <c r="D20" s="5" t="s">
        <v>27</v>
      </c>
      <c r="E20" s="2" t="s">
        <v>58</v>
      </c>
      <c r="F20" s="2" t="s">
        <v>54</v>
      </c>
      <c r="G20" s="1" t="s">
        <v>59</v>
      </c>
      <c r="H20" s="9">
        <v>44749</v>
      </c>
      <c r="I20" s="6">
        <f>+H20+90</f>
        <v>44839</v>
      </c>
      <c r="J20" s="12">
        <v>588189.28</v>
      </c>
      <c r="K20" s="40">
        <v>0</v>
      </c>
      <c r="L20" s="14">
        <f>J20+K20</f>
        <v>588189.28</v>
      </c>
      <c r="M20" s="69">
        <v>13763629.152000001</v>
      </c>
      <c r="N20" s="51">
        <f>P20-120</f>
        <v>44771</v>
      </c>
      <c r="O20" s="9">
        <v>44790</v>
      </c>
      <c r="P20" s="9">
        <v>44891</v>
      </c>
      <c r="Q20" s="10">
        <v>137115.64000000001</v>
      </c>
      <c r="R20" s="13">
        <v>0</v>
      </c>
      <c r="S20" s="13">
        <v>0</v>
      </c>
      <c r="T20" s="13">
        <v>0</v>
      </c>
      <c r="U20" s="13">
        <v>0</v>
      </c>
    </row>
    <row r="21" spans="2:21" x14ac:dyDescent="0.35">
      <c r="B21" s="2" t="s">
        <v>29</v>
      </c>
      <c r="C21" s="5" t="s">
        <v>21</v>
      </c>
      <c r="D21" s="5" t="s">
        <v>27</v>
      </c>
      <c r="E21" s="2" t="s">
        <v>58</v>
      </c>
      <c r="F21" s="2" t="s">
        <v>54</v>
      </c>
      <c r="G21" s="1" t="s">
        <v>59</v>
      </c>
      <c r="H21" s="9">
        <v>44749</v>
      </c>
      <c r="I21" s="6">
        <f t="shared" ref="I21:I22" si="2">+H21+90</f>
        <v>44839</v>
      </c>
      <c r="K21" s="40"/>
      <c r="L21" s="14"/>
      <c r="M21" s="27"/>
      <c r="N21" s="51">
        <f>P21-120</f>
        <v>44771</v>
      </c>
      <c r="O21" s="9">
        <v>44790</v>
      </c>
      <c r="P21" s="9">
        <v>44891</v>
      </c>
      <c r="Q21" s="10">
        <v>291336.36</v>
      </c>
      <c r="R21" s="13">
        <v>0</v>
      </c>
      <c r="S21" s="13">
        <v>0</v>
      </c>
      <c r="T21" s="13">
        <v>0</v>
      </c>
      <c r="U21" s="13">
        <v>0</v>
      </c>
    </row>
    <row r="22" spans="2:21" x14ac:dyDescent="0.35">
      <c r="B22" s="2" t="s">
        <v>29</v>
      </c>
      <c r="C22" s="5" t="s">
        <v>21</v>
      </c>
      <c r="D22" s="5" t="s">
        <v>27</v>
      </c>
      <c r="E22" s="2" t="s">
        <v>58</v>
      </c>
      <c r="F22" s="2" t="s">
        <v>54</v>
      </c>
      <c r="G22" s="1" t="s">
        <v>59</v>
      </c>
      <c r="H22" s="9">
        <v>44749</v>
      </c>
      <c r="I22" s="6">
        <f t="shared" si="2"/>
        <v>44839</v>
      </c>
      <c r="K22" s="40"/>
      <c r="L22" s="14"/>
      <c r="M22" s="27"/>
      <c r="N22" s="51">
        <f>P22-120</f>
        <v>44776</v>
      </c>
      <c r="O22" s="9">
        <v>44809</v>
      </c>
      <c r="P22" s="9">
        <v>44896</v>
      </c>
      <c r="Q22" s="10">
        <v>159244.62</v>
      </c>
      <c r="R22" s="13">
        <v>0</v>
      </c>
      <c r="S22" s="13">
        <v>0</v>
      </c>
      <c r="T22" s="13">
        <v>0</v>
      </c>
      <c r="U22" s="13">
        <v>0</v>
      </c>
    </row>
    <row r="23" spans="2:21" ht="18.600000000000001" thickBot="1" x14ac:dyDescent="0.4">
      <c r="B23" s="33"/>
      <c r="C23" s="45"/>
      <c r="D23" s="45"/>
      <c r="E23" s="33"/>
      <c r="F23" s="33"/>
      <c r="G23" s="42"/>
      <c r="H23" s="41"/>
      <c r="I23" s="43"/>
      <c r="J23" s="30"/>
      <c r="K23" s="47"/>
      <c r="L23" s="32"/>
      <c r="M23" s="44"/>
      <c r="N23" s="50"/>
      <c r="O23" s="33"/>
      <c r="P23" s="33"/>
      <c r="Q23" s="34">
        <f>SUM(Q20:Q22)</f>
        <v>587696.62</v>
      </c>
      <c r="R23" s="61">
        <f>AVERAGE(R20:R22)</f>
        <v>0</v>
      </c>
      <c r="S23" s="34"/>
      <c r="T23" s="104">
        <f>M20-S23</f>
        <v>13763629.152000001</v>
      </c>
      <c r="U23" s="39">
        <f>L20-Q23</f>
        <v>492.6600000000326</v>
      </c>
    </row>
    <row r="24" spans="2:21" ht="18.600000000000001" thickTop="1" x14ac:dyDescent="0.35">
      <c r="B24" s="2" t="s">
        <v>30</v>
      </c>
      <c r="C24" s="5" t="s">
        <v>21</v>
      </c>
      <c r="D24" s="5" t="s">
        <v>27</v>
      </c>
      <c r="E24" s="2" t="s">
        <v>58</v>
      </c>
      <c r="F24" s="2" t="s">
        <v>54</v>
      </c>
      <c r="G24" s="1" t="s">
        <v>59</v>
      </c>
      <c r="H24" s="9">
        <v>44762</v>
      </c>
      <c r="I24" s="6">
        <v>44852</v>
      </c>
      <c r="J24" s="12">
        <v>678181.28</v>
      </c>
      <c r="K24" s="40">
        <v>0</v>
      </c>
      <c r="L24" s="14">
        <f>J24+K24</f>
        <v>678181.28</v>
      </c>
      <c r="M24" s="69">
        <v>15869441.952</v>
      </c>
      <c r="N24" s="51">
        <f>P24-120</f>
        <v>44776</v>
      </c>
      <c r="O24" s="9">
        <v>44809</v>
      </c>
      <c r="P24" s="9">
        <v>44896</v>
      </c>
      <c r="Q24" s="10">
        <v>487812.49</v>
      </c>
      <c r="R24" s="13">
        <v>0</v>
      </c>
      <c r="S24" s="13">
        <v>0</v>
      </c>
      <c r="T24" s="13">
        <v>0</v>
      </c>
      <c r="U24" s="13">
        <v>0</v>
      </c>
    </row>
    <row r="25" spans="2:21" x14ac:dyDescent="0.35">
      <c r="B25" s="2" t="s">
        <v>30</v>
      </c>
      <c r="C25" s="5" t="s">
        <v>21</v>
      </c>
      <c r="D25" s="5" t="s">
        <v>27</v>
      </c>
      <c r="E25" s="2" t="s">
        <v>58</v>
      </c>
      <c r="F25" s="2" t="s">
        <v>54</v>
      </c>
      <c r="G25" s="1" t="s">
        <v>59</v>
      </c>
      <c r="H25" s="9">
        <v>44762</v>
      </c>
      <c r="I25" s="6">
        <v>44852</v>
      </c>
      <c r="K25" s="40"/>
      <c r="L25" s="14"/>
      <c r="M25" s="37"/>
      <c r="N25" s="51">
        <f>P25-120</f>
        <v>44795</v>
      </c>
      <c r="O25" s="9">
        <v>44817</v>
      </c>
      <c r="P25" s="9">
        <v>44915</v>
      </c>
      <c r="Q25" s="10">
        <v>170901.88</v>
      </c>
      <c r="R25" s="13">
        <v>0</v>
      </c>
      <c r="S25" s="13">
        <v>0</v>
      </c>
      <c r="T25" s="13">
        <v>0</v>
      </c>
      <c r="U25" s="13">
        <v>0</v>
      </c>
    </row>
    <row r="26" spans="2:21" ht="18.600000000000001" thickBot="1" x14ac:dyDescent="0.4">
      <c r="B26" s="33"/>
      <c r="C26" s="45"/>
      <c r="D26" s="45"/>
      <c r="E26" s="33"/>
      <c r="F26" s="33"/>
      <c r="G26" s="42"/>
      <c r="H26" s="41"/>
      <c r="I26" s="43"/>
      <c r="J26" s="30"/>
      <c r="K26" s="47"/>
      <c r="L26" s="32"/>
      <c r="M26" s="44"/>
      <c r="N26" s="50"/>
      <c r="O26" s="33"/>
      <c r="P26" s="33"/>
      <c r="Q26" s="34">
        <f>SUM(Q24:Q25)</f>
        <v>658714.37</v>
      </c>
      <c r="R26" s="61">
        <f>AVERAGE(R24:R25)</f>
        <v>0</v>
      </c>
      <c r="S26" s="61">
        <f>SUM(S24:S25)</f>
        <v>0</v>
      </c>
      <c r="T26" s="104">
        <f>M24-S26</f>
        <v>15869441.952</v>
      </c>
      <c r="U26" s="39">
        <f>L24-Q26</f>
        <v>19466.910000000033</v>
      </c>
    </row>
    <row r="27" spans="2:21" ht="18.600000000000001" thickTop="1" x14ac:dyDescent="0.35">
      <c r="B27" s="38" t="s">
        <v>31</v>
      </c>
      <c r="C27" s="5" t="s">
        <v>21</v>
      </c>
      <c r="D27" s="5" t="s">
        <v>27</v>
      </c>
      <c r="E27" s="38" t="s">
        <v>32</v>
      </c>
      <c r="F27" s="38" t="s">
        <v>54</v>
      </c>
      <c r="G27" s="56" t="s">
        <v>48</v>
      </c>
      <c r="H27" s="59">
        <v>44769</v>
      </c>
      <c r="I27" s="57">
        <v>44866</v>
      </c>
      <c r="J27" s="10">
        <v>595275.24</v>
      </c>
      <c r="K27" s="58">
        <f>J27*10%</f>
        <v>59527.524000000005</v>
      </c>
      <c r="L27" s="58">
        <f t="shared" ref="L27:L29" si="3">J27+K27</f>
        <v>654802.76399999997</v>
      </c>
      <c r="M27" s="93">
        <v>15322384.6776</v>
      </c>
      <c r="N27" s="51">
        <f>P27-120</f>
        <v>44805</v>
      </c>
      <c r="O27" s="59">
        <v>44833</v>
      </c>
      <c r="P27" s="59">
        <v>44925</v>
      </c>
      <c r="Q27" s="10">
        <v>90301.43</v>
      </c>
      <c r="R27" s="8">
        <v>0</v>
      </c>
      <c r="S27" s="8"/>
      <c r="T27" s="60"/>
      <c r="U27" s="58"/>
    </row>
    <row r="28" spans="2:21" ht="18.600000000000001" thickBot="1" x14ac:dyDescent="0.4">
      <c r="B28" s="33"/>
      <c r="C28" s="45"/>
      <c r="D28" s="45"/>
      <c r="E28" s="33"/>
      <c r="F28" s="33"/>
      <c r="G28" s="42"/>
      <c r="H28" s="41"/>
      <c r="I28" s="43"/>
      <c r="J28" s="30"/>
      <c r="K28" s="32"/>
      <c r="L28" s="32"/>
      <c r="M28" s="44"/>
      <c r="N28" s="50"/>
      <c r="O28" s="33"/>
      <c r="P28" s="33"/>
      <c r="Q28" s="34">
        <f>SUM(Q27:Q27)</f>
        <v>90301.43</v>
      </c>
      <c r="R28" s="61">
        <f>AVERAGE(R27)</f>
        <v>0</v>
      </c>
      <c r="S28" s="61">
        <f>SUM(R28)</f>
        <v>0</v>
      </c>
      <c r="T28" s="104">
        <f>M27-S28</f>
        <v>15322384.6776</v>
      </c>
      <c r="U28" s="39">
        <f>L27-Q28</f>
        <v>564501.33400000003</v>
      </c>
    </row>
    <row r="29" spans="2:21" ht="18.600000000000001" thickTop="1" x14ac:dyDescent="0.35">
      <c r="B29" s="2" t="s">
        <v>33</v>
      </c>
      <c r="C29" s="5" t="s">
        <v>21</v>
      </c>
      <c r="D29" s="5" t="s">
        <v>27</v>
      </c>
      <c r="E29" s="2" t="s">
        <v>32</v>
      </c>
      <c r="F29" s="2" t="s">
        <v>54</v>
      </c>
      <c r="G29" s="1" t="s">
        <v>48</v>
      </c>
      <c r="H29" s="9">
        <v>44763</v>
      </c>
      <c r="I29" s="6">
        <v>44866</v>
      </c>
      <c r="J29" s="10">
        <v>517671.03</v>
      </c>
      <c r="K29" s="14">
        <f>J29*10%</f>
        <v>51767.103000000003</v>
      </c>
      <c r="L29" s="14">
        <f t="shared" si="3"/>
        <v>569438.13300000003</v>
      </c>
      <c r="M29" s="69">
        <v>13324852.312200001</v>
      </c>
      <c r="N29" s="52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</row>
    <row r="30" spans="2:21" x14ac:dyDescent="0.35">
      <c r="C30" s="5"/>
      <c r="D30" s="5"/>
      <c r="G30" s="1"/>
      <c r="H30" s="9"/>
      <c r="J30" s="10"/>
      <c r="K30" s="14"/>
      <c r="L30" s="14"/>
      <c r="M30" s="27"/>
      <c r="N30" s="52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</row>
    <row r="31" spans="2:21" ht="18.600000000000001" thickBot="1" x14ac:dyDescent="0.4">
      <c r="B31" s="33"/>
      <c r="C31" s="45"/>
      <c r="D31" s="45"/>
      <c r="E31" s="33"/>
      <c r="F31" s="33"/>
      <c r="G31" s="42"/>
      <c r="H31" s="41"/>
      <c r="I31" s="43"/>
      <c r="J31" s="30"/>
      <c r="K31" s="32"/>
      <c r="L31" s="32"/>
      <c r="M31" s="44"/>
      <c r="N31" s="50"/>
      <c r="O31" s="33"/>
      <c r="P31" s="33"/>
      <c r="Q31" s="34">
        <f>SUM(Q29:Q30)</f>
        <v>0</v>
      </c>
      <c r="R31" s="61">
        <f>AVERAGE(R30)</f>
        <v>0</v>
      </c>
      <c r="S31" s="61">
        <f>SUM(S29:S30)</f>
        <v>0</v>
      </c>
      <c r="T31" s="104">
        <f>M29-S31</f>
        <v>13324852.312200001</v>
      </c>
      <c r="U31" s="39">
        <f>L29-Q31</f>
        <v>569438.13300000003</v>
      </c>
    </row>
    <row r="32" spans="2:21" ht="18.600000000000001" thickTop="1" x14ac:dyDescent="0.35">
      <c r="B32" s="38" t="s">
        <v>40</v>
      </c>
      <c r="C32" s="38" t="s">
        <v>21</v>
      </c>
      <c r="D32" s="38" t="s">
        <v>34</v>
      </c>
      <c r="E32" s="2" t="s">
        <v>32</v>
      </c>
      <c r="F32" s="2" t="s">
        <v>54</v>
      </c>
      <c r="G32" s="56" t="s">
        <v>37</v>
      </c>
      <c r="H32" s="6">
        <v>44672</v>
      </c>
      <c r="I32" s="6">
        <f>H32+90</f>
        <v>44762</v>
      </c>
      <c r="J32" s="12">
        <v>400271.93</v>
      </c>
      <c r="K32" s="2">
        <v>0</v>
      </c>
      <c r="L32" s="14">
        <f t="shared" ref="L32:L36" si="4">+J32+K32</f>
        <v>400271.93</v>
      </c>
      <c r="M32" s="27">
        <f>8895643.45-1337847.44</f>
        <v>7557796.0099999998</v>
      </c>
      <c r="N32" s="51">
        <v>44698</v>
      </c>
      <c r="O32" s="9">
        <v>44740</v>
      </c>
      <c r="P32" s="9">
        <f>+N32+60</f>
        <v>44758</v>
      </c>
      <c r="Q32" s="12">
        <v>44355.4</v>
      </c>
      <c r="R32" s="13">
        <v>18.91</v>
      </c>
      <c r="S32" s="13">
        <f>Q32*R32</f>
        <v>838760.61400000006</v>
      </c>
      <c r="T32" s="3">
        <v>0</v>
      </c>
      <c r="U32" s="14">
        <v>0</v>
      </c>
    </row>
    <row r="33" spans="1:21" x14ac:dyDescent="0.35">
      <c r="B33" s="38" t="s">
        <v>40</v>
      </c>
      <c r="C33" s="38" t="s">
        <v>21</v>
      </c>
      <c r="D33" s="38" t="s">
        <v>34</v>
      </c>
      <c r="E33" s="38" t="s">
        <v>32</v>
      </c>
      <c r="F33" s="38" t="s">
        <v>54</v>
      </c>
      <c r="G33" s="56" t="s">
        <v>37</v>
      </c>
      <c r="H33" s="57">
        <v>44672</v>
      </c>
      <c r="I33" s="57">
        <f>H33+90</f>
        <v>44762</v>
      </c>
      <c r="J33" s="10"/>
      <c r="K33" s="38"/>
      <c r="L33" s="58"/>
      <c r="N33" s="51">
        <v>44698</v>
      </c>
      <c r="O33" s="59">
        <v>44740</v>
      </c>
      <c r="P33" s="59">
        <f>+N33+60</f>
        <v>44758</v>
      </c>
      <c r="Q33" s="10">
        <v>58780.89</v>
      </c>
      <c r="R33" s="8">
        <v>18.91</v>
      </c>
      <c r="S33" s="8">
        <f>Q33*R33</f>
        <v>1111546.6299000001</v>
      </c>
      <c r="T33" s="60">
        <v>0</v>
      </c>
      <c r="U33" s="58">
        <v>0</v>
      </c>
    </row>
    <row r="34" spans="1:21" x14ac:dyDescent="0.35">
      <c r="B34" s="38" t="s">
        <v>40</v>
      </c>
      <c r="C34" s="38" t="s">
        <v>21</v>
      </c>
      <c r="D34" s="38" t="s">
        <v>34</v>
      </c>
      <c r="E34" s="2" t="s">
        <v>32</v>
      </c>
      <c r="F34" s="2" t="s">
        <v>54</v>
      </c>
      <c r="G34" s="56" t="s">
        <v>37</v>
      </c>
      <c r="H34" s="6">
        <v>44672</v>
      </c>
      <c r="I34" s="6">
        <f>H34+90</f>
        <v>44762</v>
      </c>
      <c r="L34" s="14"/>
      <c r="M34" s="27"/>
      <c r="N34" s="51">
        <v>44706</v>
      </c>
      <c r="O34" s="9">
        <v>44761</v>
      </c>
      <c r="P34" s="9">
        <f>+N34+60</f>
        <v>44766</v>
      </c>
      <c r="Q34" s="12">
        <v>296535.63</v>
      </c>
      <c r="R34" s="13">
        <v>18.91</v>
      </c>
      <c r="S34" s="13">
        <f>Q34*R34</f>
        <v>5607488.7632999998</v>
      </c>
      <c r="T34" s="3">
        <v>0</v>
      </c>
      <c r="U34" s="14">
        <v>0</v>
      </c>
    </row>
    <row r="35" spans="1:21" ht="18.600000000000001" thickBot="1" x14ac:dyDescent="0.4">
      <c r="A35" s="33"/>
      <c r="B35" s="33"/>
      <c r="C35" s="33"/>
      <c r="D35" s="33"/>
      <c r="E35" s="33"/>
      <c r="F35" s="33"/>
      <c r="G35" s="42"/>
      <c r="H35" s="43"/>
      <c r="I35" s="43"/>
      <c r="J35" s="30"/>
      <c r="K35" s="33"/>
      <c r="L35" s="32"/>
      <c r="M35" s="44"/>
      <c r="N35" s="50"/>
      <c r="O35" s="41"/>
      <c r="P35" s="30"/>
      <c r="Q35" s="34">
        <f>SUM(Q32:Q34)</f>
        <v>399671.92000000004</v>
      </c>
      <c r="R35" s="61">
        <f>AVERAGE(R32:R34)</f>
        <v>18.91</v>
      </c>
      <c r="S35" s="61">
        <f>SUM(S32:S34)</f>
        <v>7557796.0071999999</v>
      </c>
      <c r="T35" s="104">
        <f>M32-S35</f>
        <v>2.79999990016222E-3</v>
      </c>
      <c r="U35" s="39">
        <f>L32-Q35</f>
        <v>600.00999999995111</v>
      </c>
    </row>
    <row r="36" spans="1:21" ht="21.6" thickTop="1" x14ac:dyDescent="0.4">
      <c r="B36" s="38" t="s">
        <v>41</v>
      </c>
      <c r="C36" s="38" t="s">
        <v>21</v>
      </c>
      <c r="D36" s="38" t="s">
        <v>34</v>
      </c>
      <c r="E36" s="2" t="s">
        <v>32</v>
      </c>
      <c r="F36" s="2" t="s">
        <v>54</v>
      </c>
      <c r="G36" s="56" t="s">
        <v>37</v>
      </c>
      <c r="H36" s="6">
        <v>44672</v>
      </c>
      <c r="I36" s="6">
        <f>+H36+90+90-3</f>
        <v>44849</v>
      </c>
      <c r="J36" s="12">
        <v>603251.09</v>
      </c>
      <c r="K36" s="2">
        <v>0</v>
      </c>
      <c r="L36" s="14">
        <f t="shared" si="4"/>
        <v>603251.09</v>
      </c>
      <c r="M36" s="68">
        <v>10878818.347200001</v>
      </c>
      <c r="N36" s="51">
        <v>44715</v>
      </c>
      <c r="O36" s="9">
        <v>44761</v>
      </c>
      <c r="P36" s="9">
        <f>+N36+60</f>
        <v>44775</v>
      </c>
      <c r="Q36" s="12">
        <v>136812.17000000001</v>
      </c>
      <c r="R36" s="13">
        <v>19.16</v>
      </c>
      <c r="S36" s="13">
        <f>Q36*R36</f>
        <v>2621321.1772000003</v>
      </c>
      <c r="T36" s="3">
        <v>0</v>
      </c>
      <c r="U36" s="14">
        <v>0</v>
      </c>
    </row>
    <row r="37" spans="1:21" x14ac:dyDescent="0.35">
      <c r="B37" s="38" t="s">
        <v>41</v>
      </c>
      <c r="C37" s="38" t="s">
        <v>21</v>
      </c>
      <c r="D37" s="38" t="s">
        <v>34</v>
      </c>
      <c r="E37" s="2" t="s">
        <v>32</v>
      </c>
      <c r="F37" s="2" t="s">
        <v>54</v>
      </c>
      <c r="G37" s="56" t="s">
        <v>37</v>
      </c>
      <c r="H37" s="6">
        <v>44672</v>
      </c>
      <c r="I37" s="6">
        <f>+H37+90+90-3</f>
        <v>44849</v>
      </c>
      <c r="L37" s="14"/>
      <c r="M37" s="27"/>
      <c r="N37" s="51">
        <v>44718</v>
      </c>
      <c r="O37" s="9">
        <v>44761</v>
      </c>
      <c r="P37" s="9">
        <f>+N37+60</f>
        <v>44778</v>
      </c>
      <c r="Q37" s="12">
        <v>209199.27</v>
      </c>
      <c r="R37" s="13">
        <v>19.16</v>
      </c>
      <c r="S37" s="13">
        <f>Q37*R37</f>
        <v>4008258.0131999999</v>
      </c>
      <c r="T37" s="3">
        <v>0</v>
      </c>
      <c r="U37" s="14">
        <v>0</v>
      </c>
    </row>
    <row r="38" spans="1:21" x14ac:dyDescent="0.35">
      <c r="B38" s="38" t="s">
        <v>41</v>
      </c>
      <c r="C38" s="38" t="s">
        <v>21</v>
      </c>
      <c r="D38" s="38" t="s">
        <v>34</v>
      </c>
      <c r="E38" s="2" t="s">
        <v>32</v>
      </c>
      <c r="F38" s="2" t="s">
        <v>54</v>
      </c>
      <c r="G38" s="56" t="s">
        <v>37</v>
      </c>
      <c r="H38" s="6">
        <v>44672</v>
      </c>
      <c r="I38" s="6">
        <f>+H38+90+90-3</f>
        <v>44849</v>
      </c>
      <c r="L38" s="14"/>
      <c r="M38" s="27"/>
      <c r="N38" s="51">
        <v>44741</v>
      </c>
      <c r="O38" s="9">
        <v>44794</v>
      </c>
      <c r="P38" s="9">
        <f>+N38+60+28</f>
        <v>44829</v>
      </c>
      <c r="Q38" s="10">
        <f>158646.94-762.51</f>
        <v>157884.43</v>
      </c>
      <c r="R38" s="13">
        <v>19.54</v>
      </c>
      <c r="S38" s="8">
        <f>Q38*R38</f>
        <v>3085061.7621999998</v>
      </c>
      <c r="T38" s="3">
        <v>0</v>
      </c>
      <c r="U38" s="14">
        <v>0</v>
      </c>
    </row>
    <row r="39" spans="1:21" x14ac:dyDescent="0.35">
      <c r="B39" s="38" t="s">
        <v>41</v>
      </c>
      <c r="C39" s="38" t="s">
        <v>21</v>
      </c>
      <c r="D39" s="38" t="s">
        <v>34</v>
      </c>
      <c r="E39" s="2" t="s">
        <v>32</v>
      </c>
      <c r="F39" s="2" t="s">
        <v>54</v>
      </c>
      <c r="G39" s="56" t="s">
        <v>37</v>
      </c>
      <c r="H39" s="6">
        <v>44672</v>
      </c>
      <c r="I39" s="6">
        <f>+H39+90+90-3</f>
        <v>44849</v>
      </c>
      <c r="L39" s="14"/>
      <c r="M39" s="27"/>
      <c r="N39" s="51">
        <v>44742</v>
      </c>
      <c r="O39" s="59">
        <v>44803</v>
      </c>
      <c r="P39" s="59">
        <f>+N39+60+25</f>
        <v>44827</v>
      </c>
      <c r="Q39" s="10">
        <v>60413.98</v>
      </c>
      <c r="R39" s="8">
        <v>19.27</v>
      </c>
      <c r="S39" s="8">
        <f>Q39*R39</f>
        <v>1164177.3946</v>
      </c>
      <c r="T39" s="60">
        <v>0</v>
      </c>
      <c r="U39" s="70">
        <v>0</v>
      </c>
    </row>
    <row r="40" spans="1:21" ht="18.600000000000001" thickBot="1" x14ac:dyDescent="0.4">
      <c r="A40" s="17"/>
      <c r="B40" s="33"/>
      <c r="C40" s="33"/>
      <c r="D40" s="33"/>
      <c r="E40" s="33"/>
      <c r="F40" s="33"/>
      <c r="G40" s="42"/>
      <c r="H40" s="43"/>
      <c r="I40" s="43"/>
      <c r="J40" s="30"/>
      <c r="K40" s="33"/>
      <c r="L40" s="32"/>
      <c r="M40" s="44"/>
      <c r="N40" s="55"/>
      <c r="O40" s="41"/>
      <c r="P40" s="41"/>
      <c r="Q40" s="34">
        <f>SUM(Q36:Q39)</f>
        <v>564309.85</v>
      </c>
      <c r="R40" s="61">
        <f>AVERAGE(R36:R39)</f>
        <v>19.282499999999999</v>
      </c>
      <c r="S40" s="61">
        <f>SUM(S36:S39)</f>
        <v>10878818.347200001</v>
      </c>
      <c r="T40" s="104"/>
      <c r="U40" s="39">
        <f>L36-Q40</f>
        <v>38941.239999999991</v>
      </c>
    </row>
    <row r="41" spans="1:21" ht="19.2" thickTop="1" thickBot="1" x14ac:dyDescent="0.4">
      <c r="A41" s="20"/>
      <c r="B41" s="38" t="s">
        <v>42</v>
      </c>
      <c r="C41" s="38" t="s">
        <v>21</v>
      </c>
      <c r="D41" s="15" t="s">
        <v>34</v>
      </c>
      <c r="E41" s="15" t="s">
        <v>9</v>
      </c>
      <c r="F41" s="15" t="s">
        <v>54</v>
      </c>
      <c r="G41" s="62" t="s">
        <v>38</v>
      </c>
      <c r="H41" s="63">
        <v>44672</v>
      </c>
      <c r="I41" s="63">
        <f>+H41+90</f>
        <v>44762</v>
      </c>
      <c r="J41" s="18">
        <v>168462</v>
      </c>
      <c r="K41" s="15">
        <v>0</v>
      </c>
      <c r="L41" s="64">
        <f>J41+0</f>
        <v>168462</v>
      </c>
      <c r="M41" s="28">
        <f>3760071.85-805573.85</f>
        <v>2954498</v>
      </c>
      <c r="N41" s="66">
        <v>44700</v>
      </c>
      <c r="O41" s="65">
        <v>44718</v>
      </c>
      <c r="P41" s="65">
        <f>+N41+60</f>
        <v>44760</v>
      </c>
      <c r="Q41" s="105">
        <v>156240</v>
      </c>
      <c r="R41" s="106">
        <f>S41/Q41</f>
        <v>18.90999743983615</v>
      </c>
      <c r="S41" s="106">
        <v>2954498</v>
      </c>
      <c r="T41" s="107">
        <f>M41-S41</f>
        <v>0</v>
      </c>
      <c r="U41" s="108">
        <f>L41-Q41</f>
        <v>12222</v>
      </c>
    </row>
    <row r="42" spans="1:21" ht="19.2" thickTop="1" thickBot="1" x14ac:dyDescent="0.4">
      <c r="B42" s="33" t="s">
        <v>43</v>
      </c>
      <c r="C42" s="33" t="s">
        <v>21</v>
      </c>
      <c r="D42" s="33" t="s">
        <v>34</v>
      </c>
      <c r="E42" s="33" t="s">
        <v>9</v>
      </c>
      <c r="F42" s="15" t="s">
        <v>54</v>
      </c>
      <c r="G42" s="42" t="s">
        <v>38</v>
      </c>
      <c r="H42" s="63">
        <v>44664</v>
      </c>
      <c r="I42" s="63">
        <f>+H42+90</f>
        <v>44754</v>
      </c>
      <c r="J42" s="18">
        <v>122220</v>
      </c>
      <c r="K42" s="18">
        <v>3007</v>
      </c>
      <c r="L42" s="64">
        <f>J42+K42</f>
        <v>125227</v>
      </c>
      <c r="M42" s="71">
        <v>2401854</v>
      </c>
      <c r="N42" s="66">
        <v>44727</v>
      </c>
      <c r="O42" s="65">
        <v>44759</v>
      </c>
      <c r="P42" s="65">
        <f>+N42+60</f>
        <v>44787</v>
      </c>
      <c r="Q42" s="18">
        <v>125227</v>
      </c>
      <c r="R42" s="31">
        <f>S42/Q42</f>
        <v>19.180001117969766</v>
      </c>
      <c r="S42" s="19">
        <v>2401854</v>
      </c>
      <c r="T42" s="67">
        <v>0</v>
      </c>
      <c r="U42" s="64">
        <f>L42-Q42</f>
        <v>0</v>
      </c>
    </row>
    <row r="43" spans="1:21" ht="19.2" thickTop="1" thickBot="1" x14ac:dyDescent="0.4">
      <c r="B43" s="33" t="s">
        <v>44</v>
      </c>
      <c r="C43" s="33" t="s">
        <v>21</v>
      </c>
      <c r="D43" s="33" t="s">
        <v>34</v>
      </c>
      <c r="E43" s="33" t="s">
        <v>9</v>
      </c>
      <c r="F43" s="15" t="s">
        <v>54</v>
      </c>
      <c r="G43" s="42" t="s">
        <v>38</v>
      </c>
      <c r="H43" s="63">
        <v>44664</v>
      </c>
      <c r="I43" s="63">
        <f>+H43+90</f>
        <v>44754</v>
      </c>
      <c r="J43" s="18">
        <v>162960</v>
      </c>
      <c r="K43" s="15">
        <v>0</v>
      </c>
      <c r="L43" s="64">
        <f>+J43+K43</f>
        <v>162960</v>
      </c>
      <c r="M43" s="71">
        <v>3117425</v>
      </c>
      <c r="N43" s="66">
        <v>44720</v>
      </c>
      <c r="O43" s="65">
        <v>44748</v>
      </c>
      <c r="P43" s="65">
        <f>+N43+60</f>
        <v>44780</v>
      </c>
      <c r="Q43" s="105">
        <v>162960</v>
      </c>
      <c r="R43" s="106">
        <f>S43/Q43</f>
        <v>19.130001227295043</v>
      </c>
      <c r="S43" s="106">
        <v>3117425</v>
      </c>
      <c r="T43" s="109">
        <v>0</v>
      </c>
      <c r="U43" s="109">
        <v>0</v>
      </c>
    </row>
    <row r="44" spans="1:21" ht="18.600000000000001" thickTop="1" x14ac:dyDescent="0.35">
      <c r="B44" s="38" t="s">
        <v>45</v>
      </c>
      <c r="C44" s="38" t="s">
        <v>21</v>
      </c>
      <c r="D44" s="38" t="s">
        <v>34</v>
      </c>
      <c r="E44" s="2" t="s">
        <v>8</v>
      </c>
      <c r="F44" s="2" t="s">
        <v>54</v>
      </c>
      <c r="G44" s="56" t="s">
        <v>38</v>
      </c>
      <c r="H44" s="6">
        <v>44678</v>
      </c>
      <c r="I44" s="6">
        <v>44745</v>
      </c>
      <c r="J44" s="12">
        <v>582197.94999999995</v>
      </c>
      <c r="K44" s="2">
        <v>0</v>
      </c>
      <c r="L44" s="14">
        <f>+J44+K44</f>
        <v>582197.94999999995</v>
      </c>
      <c r="M44" s="27">
        <f>12868903.49-1889530.49</f>
        <v>10979373</v>
      </c>
      <c r="N44" s="51">
        <v>44683</v>
      </c>
      <c r="O44" s="9">
        <v>44733</v>
      </c>
      <c r="P44" s="9">
        <f>N44+60</f>
        <v>44743</v>
      </c>
      <c r="Q44" s="12">
        <v>309308.15999999997</v>
      </c>
      <c r="R44" s="13">
        <f>S44/Q44</f>
        <v>18.81304069055275</v>
      </c>
      <c r="S44" s="13">
        <v>5819027</v>
      </c>
      <c r="T44" s="3">
        <v>0</v>
      </c>
      <c r="U44" s="14">
        <v>0</v>
      </c>
    </row>
    <row r="45" spans="1:21" x14ac:dyDescent="0.35">
      <c r="A45" s="17"/>
      <c r="B45" s="38" t="s">
        <v>45</v>
      </c>
      <c r="C45" s="38" t="s">
        <v>21</v>
      </c>
      <c r="D45" s="38" t="s">
        <v>34</v>
      </c>
      <c r="E45" s="2" t="s">
        <v>8</v>
      </c>
      <c r="F45" s="2" t="s">
        <v>54</v>
      </c>
      <c r="G45" s="56" t="s">
        <v>38</v>
      </c>
      <c r="H45" s="6">
        <v>44678</v>
      </c>
      <c r="I45" s="6">
        <v>44745</v>
      </c>
      <c r="L45" s="14"/>
      <c r="N45" s="51">
        <v>44692</v>
      </c>
      <c r="O45" s="59">
        <v>44726</v>
      </c>
      <c r="P45" s="59">
        <f>N45+60</f>
        <v>44752</v>
      </c>
      <c r="Q45" s="10">
        <v>272889.78999999998</v>
      </c>
      <c r="R45" s="8">
        <f>S45/Q45</f>
        <v>18.910000260544745</v>
      </c>
      <c r="S45" s="8">
        <v>5160346</v>
      </c>
      <c r="T45" s="60">
        <v>0</v>
      </c>
      <c r="U45" s="58">
        <v>0</v>
      </c>
    </row>
    <row r="46" spans="1:21" ht="18.600000000000001" thickBot="1" x14ac:dyDescent="0.4">
      <c r="A46" s="38"/>
      <c r="B46" s="33"/>
      <c r="C46" s="33"/>
      <c r="D46" s="33"/>
      <c r="E46" s="33"/>
      <c r="F46" s="33"/>
      <c r="G46" s="42"/>
      <c r="H46" s="43"/>
      <c r="I46" s="43"/>
      <c r="J46" s="30"/>
      <c r="K46" s="33"/>
      <c r="L46" s="32"/>
      <c r="M46" s="44"/>
      <c r="N46" s="55"/>
      <c r="O46" s="41"/>
      <c r="P46" s="41"/>
      <c r="Q46" s="34">
        <f>SUM(Q44:Q45)</f>
        <v>582197.94999999995</v>
      </c>
      <c r="R46" s="110">
        <f>AVERAGE(R44:R45)</f>
        <v>18.861520475548748</v>
      </c>
      <c r="S46" s="110">
        <f>SUM(S44:S45)</f>
        <v>10979373</v>
      </c>
      <c r="T46" s="110">
        <f>SUM(T44:T45)</f>
        <v>0</v>
      </c>
      <c r="U46" s="34">
        <f>L44-Q46</f>
        <v>0</v>
      </c>
    </row>
    <row r="47" spans="1:21" ht="18.600000000000001" thickTop="1" x14ac:dyDescent="0.35">
      <c r="B47" s="38" t="s">
        <v>47</v>
      </c>
      <c r="C47" s="38" t="s">
        <v>21</v>
      </c>
      <c r="D47" s="38" t="s">
        <v>34</v>
      </c>
      <c r="E47" s="2" t="s">
        <v>58</v>
      </c>
      <c r="F47" s="2" t="s">
        <v>54</v>
      </c>
      <c r="G47" s="56" t="s">
        <v>46</v>
      </c>
      <c r="H47" s="6">
        <v>44664</v>
      </c>
      <c r="I47" s="6">
        <f t="shared" ref="I47:I49" si="5">+H47+90</f>
        <v>44754</v>
      </c>
      <c r="J47" s="12">
        <v>275731.26</v>
      </c>
      <c r="K47" s="12">
        <f>+J47*20%</f>
        <v>55146.252000000008</v>
      </c>
      <c r="L47" s="14">
        <f>J47+K47</f>
        <v>330877.51199999999</v>
      </c>
      <c r="M47" s="27">
        <f>7365333-1649115</f>
        <v>5716218</v>
      </c>
      <c r="N47" s="51">
        <v>44689</v>
      </c>
      <c r="O47" s="9">
        <v>44700</v>
      </c>
      <c r="P47" s="9">
        <f>N47+90</f>
        <v>44779</v>
      </c>
      <c r="Q47" s="12">
        <v>39116</v>
      </c>
      <c r="R47" s="13">
        <f>S47/Q47</f>
        <v>19.160011248593925</v>
      </c>
      <c r="S47" s="13">
        <v>749463</v>
      </c>
      <c r="T47" s="3">
        <v>0</v>
      </c>
      <c r="U47" s="12">
        <v>0</v>
      </c>
    </row>
    <row r="48" spans="1:21" x14ac:dyDescent="0.35">
      <c r="B48" s="38" t="s">
        <v>47</v>
      </c>
      <c r="C48" s="38" t="s">
        <v>21</v>
      </c>
      <c r="D48" s="38" t="s">
        <v>34</v>
      </c>
      <c r="E48" s="2" t="s">
        <v>58</v>
      </c>
      <c r="F48" s="2" t="s">
        <v>54</v>
      </c>
      <c r="G48" s="56" t="s">
        <v>46</v>
      </c>
      <c r="H48" s="6">
        <v>44664</v>
      </c>
      <c r="I48" s="6">
        <f t="shared" si="5"/>
        <v>44754</v>
      </c>
      <c r="K48" s="12"/>
      <c r="L48" s="14"/>
      <c r="M48" s="27"/>
      <c r="N48" s="51">
        <v>44685</v>
      </c>
      <c r="O48" s="9">
        <v>44700</v>
      </c>
      <c r="P48" s="9">
        <f>N48+90</f>
        <v>44775</v>
      </c>
      <c r="Q48" s="12">
        <v>220171.6</v>
      </c>
      <c r="R48" s="13">
        <f>S48/Q48</f>
        <v>18.990001435244146</v>
      </c>
      <c r="S48" s="13">
        <v>4181059</v>
      </c>
      <c r="T48" s="3">
        <v>0</v>
      </c>
      <c r="U48" s="12">
        <v>0</v>
      </c>
    </row>
    <row r="49" spans="1:21" x14ac:dyDescent="0.35">
      <c r="B49" s="38" t="s">
        <v>47</v>
      </c>
      <c r="C49" s="38" t="s">
        <v>21</v>
      </c>
      <c r="D49" s="38" t="s">
        <v>34</v>
      </c>
      <c r="E49" s="2" t="s">
        <v>58</v>
      </c>
      <c r="F49" s="2" t="s">
        <v>54</v>
      </c>
      <c r="G49" s="56" t="s">
        <v>46</v>
      </c>
      <c r="H49" s="6">
        <v>44664</v>
      </c>
      <c r="I49" s="6">
        <f t="shared" si="5"/>
        <v>44754</v>
      </c>
      <c r="K49" s="12"/>
      <c r="L49" s="14"/>
      <c r="M49" s="27"/>
      <c r="N49" s="51">
        <v>44703</v>
      </c>
      <c r="O49" s="9">
        <v>44761</v>
      </c>
      <c r="P49" s="9">
        <f>+N49+90</f>
        <v>44793</v>
      </c>
      <c r="Q49" s="10">
        <v>40964.339999999997</v>
      </c>
      <c r="R49" s="13">
        <f>S49/Q49</f>
        <v>19.179998994247192</v>
      </c>
      <c r="S49" s="8">
        <v>785696</v>
      </c>
      <c r="T49" s="3">
        <v>0</v>
      </c>
      <c r="U49" s="12">
        <v>0</v>
      </c>
    </row>
    <row r="50" spans="1:21" ht="18.600000000000001" thickBot="1" x14ac:dyDescent="0.4">
      <c r="A50" s="17"/>
      <c r="B50" s="33"/>
      <c r="C50" s="33"/>
      <c r="D50" s="33"/>
      <c r="E50" s="33"/>
      <c r="F50" s="33"/>
      <c r="G50" s="42"/>
      <c r="H50" s="43"/>
      <c r="I50" s="43"/>
      <c r="J50" s="30"/>
      <c r="K50" s="30"/>
      <c r="L50" s="32"/>
      <c r="M50" s="44"/>
      <c r="N50" s="55"/>
      <c r="O50" s="41"/>
      <c r="P50" s="41"/>
      <c r="Q50" s="34">
        <f>SUM(Q47:Q49)</f>
        <v>300251.94</v>
      </c>
      <c r="R50" s="61">
        <f>AVERAGE(R47:R49)</f>
        <v>19.110003892695087</v>
      </c>
      <c r="S50" s="61">
        <f>SUM(S47:S49)</f>
        <v>5716218</v>
      </c>
      <c r="T50" s="104">
        <f>M47-S50</f>
        <v>0</v>
      </c>
      <c r="U50" s="39">
        <f>L47-Q50</f>
        <v>30625.571999999986</v>
      </c>
    </row>
    <row r="51" spans="1:21" ht="18.600000000000001" thickTop="1" x14ac:dyDescent="0.35">
      <c r="B51" s="56" t="s">
        <v>50</v>
      </c>
      <c r="C51" s="38" t="s">
        <v>21</v>
      </c>
      <c r="D51" s="38" t="s">
        <v>49</v>
      </c>
      <c r="E51" s="38" t="s">
        <v>36</v>
      </c>
      <c r="F51" s="38" t="s">
        <v>54</v>
      </c>
      <c r="G51" s="56" t="s">
        <v>4</v>
      </c>
      <c r="H51" s="57">
        <v>44775</v>
      </c>
      <c r="I51" s="57">
        <f>+H51+90-5</f>
        <v>44860</v>
      </c>
      <c r="J51" s="10">
        <v>440180.86</v>
      </c>
      <c r="K51" s="38">
        <v>0</v>
      </c>
      <c r="L51" s="58">
        <f t="shared" ref="L51:L60" si="6">J51+K51</f>
        <v>440180.86</v>
      </c>
      <c r="M51" s="27">
        <v>10030841.439999999</v>
      </c>
      <c r="N51" s="51"/>
      <c r="O51" s="9">
        <v>44815</v>
      </c>
      <c r="P51" s="9">
        <v>44815</v>
      </c>
      <c r="Q51" s="12">
        <v>130796.76</v>
      </c>
      <c r="R51" s="13">
        <v>19.690000000000001</v>
      </c>
      <c r="S51" s="13">
        <f>Q51*R51</f>
        <v>2575388.2044000002</v>
      </c>
      <c r="T51" s="3">
        <v>0</v>
      </c>
      <c r="U51" s="3">
        <v>0</v>
      </c>
    </row>
    <row r="52" spans="1:21" x14ac:dyDescent="0.35">
      <c r="B52" s="56" t="s">
        <v>50</v>
      </c>
      <c r="C52" s="38" t="s">
        <v>21</v>
      </c>
      <c r="D52" s="38" t="s">
        <v>49</v>
      </c>
      <c r="E52" s="38" t="s">
        <v>36</v>
      </c>
      <c r="F52" s="38" t="s">
        <v>54</v>
      </c>
      <c r="G52" s="56" t="s">
        <v>4</v>
      </c>
      <c r="H52" s="57">
        <v>44775</v>
      </c>
      <c r="I52" s="57">
        <f>+H52+90-5</f>
        <v>44860</v>
      </c>
      <c r="J52" s="10"/>
      <c r="K52" s="38"/>
      <c r="L52" s="58"/>
      <c r="M52" s="27"/>
      <c r="N52" s="51"/>
      <c r="O52" s="9">
        <v>44816</v>
      </c>
      <c r="P52" s="9">
        <v>44816</v>
      </c>
      <c r="Q52" s="12">
        <v>159563.89000000001</v>
      </c>
      <c r="R52" s="13">
        <v>0</v>
      </c>
      <c r="S52" s="13">
        <v>0</v>
      </c>
      <c r="T52" s="3">
        <v>0</v>
      </c>
      <c r="U52" s="3">
        <v>0</v>
      </c>
    </row>
    <row r="53" spans="1:21" x14ac:dyDescent="0.35">
      <c r="B53" s="56" t="s">
        <v>50</v>
      </c>
      <c r="C53" s="38" t="s">
        <v>21</v>
      </c>
      <c r="D53" s="38" t="s">
        <v>49</v>
      </c>
      <c r="E53" s="38" t="s">
        <v>36</v>
      </c>
      <c r="F53" s="38" t="s">
        <v>54</v>
      </c>
      <c r="G53" s="56" t="s">
        <v>4</v>
      </c>
      <c r="H53" s="57">
        <v>44775</v>
      </c>
      <c r="I53" s="57">
        <f>+H53+90-5</f>
        <v>44860</v>
      </c>
      <c r="J53" s="10"/>
      <c r="K53" s="38"/>
      <c r="L53" s="58"/>
      <c r="M53" s="27"/>
      <c r="N53" s="51"/>
      <c r="O53" s="9">
        <v>44837</v>
      </c>
      <c r="P53" s="9">
        <v>44837</v>
      </c>
      <c r="Q53" s="10">
        <v>149435.91</v>
      </c>
      <c r="R53" s="13">
        <v>0</v>
      </c>
      <c r="S53" s="8">
        <v>0</v>
      </c>
      <c r="T53" s="3">
        <v>0</v>
      </c>
      <c r="U53" s="3">
        <v>0</v>
      </c>
    </row>
    <row r="54" spans="1:21" ht="18.600000000000001" thickBot="1" x14ac:dyDescent="0.4">
      <c r="A54" s="17"/>
      <c r="B54" s="42"/>
      <c r="C54" s="33"/>
      <c r="D54" s="33"/>
      <c r="E54" s="33"/>
      <c r="F54" s="33"/>
      <c r="G54" s="42"/>
      <c r="H54" s="43"/>
      <c r="I54" s="43"/>
      <c r="J54" s="30"/>
      <c r="K54" s="33"/>
      <c r="L54" s="32"/>
      <c r="M54" s="44"/>
      <c r="N54" s="55"/>
      <c r="O54" s="41"/>
      <c r="P54" s="41"/>
      <c r="Q54" s="34">
        <f>SUM(Q51:Q53)</f>
        <v>439796.56000000006</v>
      </c>
      <c r="R54" s="34">
        <f>SUM(R51:R53)</f>
        <v>19.690000000000001</v>
      </c>
      <c r="S54" s="61">
        <f>SUM(S51:S53)</f>
        <v>2575388.2044000002</v>
      </c>
      <c r="T54" s="104">
        <f>M51-S54</f>
        <v>7455453.2355999993</v>
      </c>
      <c r="U54" s="39">
        <f>L51-Q54</f>
        <v>384.29999999993015</v>
      </c>
    </row>
    <row r="55" spans="1:21" ht="18.600000000000001" thickTop="1" x14ac:dyDescent="0.35">
      <c r="B55" s="1" t="s">
        <v>51</v>
      </c>
      <c r="C55" s="2" t="s">
        <v>52</v>
      </c>
      <c r="D55" s="2" t="s">
        <v>53</v>
      </c>
      <c r="E55" s="2" t="s">
        <v>5</v>
      </c>
      <c r="F55" s="2" t="s">
        <v>54</v>
      </c>
      <c r="G55" s="1" t="s">
        <v>59</v>
      </c>
      <c r="H55" s="6">
        <v>44749</v>
      </c>
      <c r="I55" s="6">
        <f>+H55+90</f>
        <v>44839</v>
      </c>
      <c r="J55" s="12">
        <v>257319.9</v>
      </c>
      <c r="K55" s="12">
        <v>0</v>
      </c>
      <c r="L55" s="12">
        <f t="shared" si="6"/>
        <v>257319.9</v>
      </c>
      <c r="M55" s="27">
        <v>5850000</v>
      </c>
      <c r="N55" s="49">
        <v>44755</v>
      </c>
      <c r="O55" s="9">
        <v>44783</v>
      </c>
      <c r="P55" s="9">
        <f>N55+120</f>
        <v>44875</v>
      </c>
      <c r="Q55" s="12">
        <v>141026.60999999999</v>
      </c>
      <c r="R55" s="13">
        <v>0</v>
      </c>
      <c r="S55" s="36">
        <v>0</v>
      </c>
      <c r="T55" s="3"/>
      <c r="U55" s="14"/>
    </row>
    <row r="56" spans="1:21" ht="18.600000000000001" thickBot="1" x14ac:dyDescent="0.4">
      <c r="A56" s="17"/>
      <c r="B56" s="42"/>
      <c r="C56" s="33"/>
      <c r="D56" s="33"/>
      <c r="E56" s="33"/>
      <c r="F56" s="33"/>
      <c r="G56" s="42"/>
      <c r="H56" s="43"/>
      <c r="I56" s="43"/>
      <c r="J56" s="30"/>
      <c r="K56" s="30"/>
      <c r="L56" s="30"/>
      <c r="M56" s="44"/>
      <c r="N56" s="86"/>
      <c r="O56" s="41"/>
      <c r="P56" s="41"/>
      <c r="Q56" s="34">
        <f>SUM(Q55)</f>
        <v>141026.60999999999</v>
      </c>
      <c r="R56" s="61"/>
      <c r="S56" s="61"/>
      <c r="T56" s="104">
        <f>M55-S56</f>
        <v>5850000</v>
      </c>
      <c r="U56" s="39">
        <f>L55-Q55</f>
        <v>116293.29000000001</v>
      </c>
    </row>
    <row r="57" spans="1:21" ht="18.600000000000001" thickTop="1" x14ac:dyDescent="0.35">
      <c r="B57" s="1" t="s">
        <v>55</v>
      </c>
      <c r="C57" s="2" t="s">
        <v>52</v>
      </c>
      <c r="D57" s="2" t="s">
        <v>53</v>
      </c>
      <c r="E57" s="2" t="s">
        <v>5</v>
      </c>
      <c r="F57" s="2" t="s">
        <v>54</v>
      </c>
      <c r="G57" s="1" t="s">
        <v>60</v>
      </c>
      <c r="H57" s="6">
        <v>44749</v>
      </c>
      <c r="I57" s="6">
        <v>44832</v>
      </c>
      <c r="J57" s="12">
        <v>360000</v>
      </c>
      <c r="K57" s="12">
        <v>0</v>
      </c>
      <c r="L57" s="12">
        <f t="shared" si="6"/>
        <v>360000</v>
      </c>
      <c r="M57" s="27">
        <v>8180000</v>
      </c>
      <c r="N57" s="87">
        <v>44726</v>
      </c>
      <c r="O57" s="59">
        <v>44781</v>
      </c>
      <c r="P57" s="59">
        <f>+N57+140</f>
        <v>44866</v>
      </c>
      <c r="Q57" s="10">
        <v>276077.98</v>
      </c>
      <c r="R57" s="8">
        <v>0</v>
      </c>
      <c r="S57" s="13">
        <v>0</v>
      </c>
      <c r="T57" s="3">
        <v>0</v>
      </c>
      <c r="U57" s="14">
        <v>0</v>
      </c>
    </row>
    <row r="58" spans="1:21" x14ac:dyDescent="0.35">
      <c r="B58" s="1" t="s">
        <v>55</v>
      </c>
      <c r="C58" s="2" t="s">
        <v>52</v>
      </c>
      <c r="D58" s="2" t="s">
        <v>53</v>
      </c>
      <c r="E58" s="2" t="s">
        <v>5</v>
      </c>
      <c r="F58" s="2" t="s">
        <v>54</v>
      </c>
      <c r="G58" s="1" t="s">
        <v>60</v>
      </c>
      <c r="H58" s="6">
        <v>44749</v>
      </c>
      <c r="I58" s="6">
        <v>44832</v>
      </c>
      <c r="K58" s="12"/>
      <c r="L58" s="12"/>
      <c r="M58" s="27"/>
      <c r="N58" s="49">
        <v>44806</v>
      </c>
      <c r="O58" s="59">
        <v>44843</v>
      </c>
      <c r="P58" s="59">
        <f>N58+140</f>
        <v>44946</v>
      </c>
      <c r="Q58" s="10">
        <v>79156.12</v>
      </c>
      <c r="R58" s="8">
        <v>0</v>
      </c>
      <c r="S58" s="13">
        <v>0</v>
      </c>
      <c r="T58" s="3">
        <v>0</v>
      </c>
      <c r="U58" s="14">
        <v>0</v>
      </c>
    </row>
    <row r="59" spans="1:21" ht="18.600000000000001" thickBot="1" x14ac:dyDescent="0.4">
      <c r="A59" s="17"/>
      <c r="B59" s="42"/>
      <c r="C59" s="33"/>
      <c r="D59" s="33"/>
      <c r="E59" s="33"/>
      <c r="F59" s="33"/>
      <c r="G59" s="42"/>
      <c r="H59" s="43"/>
      <c r="I59" s="43"/>
      <c r="J59" s="30"/>
      <c r="K59" s="30"/>
      <c r="L59" s="30"/>
      <c r="M59" s="44"/>
      <c r="N59" s="86"/>
      <c r="O59" s="41"/>
      <c r="P59" s="41"/>
      <c r="Q59" s="34">
        <f>SUM(Q57:Q58)</f>
        <v>355234.1</v>
      </c>
      <c r="R59" s="61">
        <f>AVERAGE(R57:R58)</f>
        <v>0</v>
      </c>
      <c r="S59" s="61">
        <f>SUM(S57:S58)</f>
        <v>0</v>
      </c>
      <c r="T59" s="111"/>
      <c r="U59" s="39">
        <f>L57-Q59</f>
        <v>4765.9000000000233</v>
      </c>
    </row>
    <row r="60" spans="1:21" ht="18.600000000000001" thickTop="1" x14ac:dyDescent="0.35">
      <c r="B60" s="1" t="s">
        <v>56</v>
      </c>
      <c r="C60" s="2" t="s">
        <v>52</v>
      </c>
      <c r="D60" s="2" t="s">
        <v>53</v>
      </c>
      <c r="E60" s="2" t="s">
        <v>6</v>
      </c>
      <c r="F60" s="2" t="s">
        <v>54</v>
      </c>
      <c r="G60" s="1" t="s">
        <v>59</v>
      </c>
      <c r="H60" s="6">
        <v>44749</v>
      </c>
      <c r="I60" s="6">
        <f>+H60+90</f>
        <v>44839</v>
      </c>
      <c r="J60" s="12">
        <v>300160</v>
      </c>
      <c r="K60" s="12">
        <v>0</v>
      </c>
      <c r="L60" s="12">
        <f t="shared" si="6"/>
        <v>300160</v>
      </c>
      <c r="M60" s="27">
        <v>6820000</v>
      </c>
      <c r="N60" s="49">
        <v>44816</v>
      </c>
      <c r="O60" s="9">
        <v>44831</v>
      </c>
      <c r="P60" s="9">
        <f>+N60+120</f>
        <v>44936</v>
      </c>
      <c r="Q60" s="12">
        <v>114415.84</v>
      </c>
      <c r="R60" s="13">
        <v>0</v>
      </c>
      <c r="S60" s="13">
        <v>0</v>
      </c>
      <c r="T60" s="3">
        <v>0</v>
      </c>
      <c r="U60" s="14">
        <v>0</v>
      </c>
    </row>
    <row r="61" spans="1:21" ht="18.600000000000001" thickBot="1" x14ac:dyDescent="0.4">
      <c r="B61" s="42"/>
      <c r="C61" s="33"/>
      <c r="D61" s="33"/>
      <c r="E61" s="33"/>
      <c r="F61" s="33"/>
      <c r="G61" s="42"/>
      <c r="H61" s="43"/>
      <c r="I61" s="43"/>
      <c r="J61" s="30"/>
      <c r="K61" s="30"/>
      <c r="L61" s="30"/>
      <c r="M61" s="44"/>
      <c r="N61" s="86"/>
      <c r="O61" s="41"/>
      <c r="P61" s="41"/>
      <c r="Q61" s="34">
        <f>SUM(Q60)</f>
        <v>114415.84</v>
      </c>
      <c r="R61" s="61"/>
      <c r="S61" s="61">
        <f>SUM(S60)</f>
        <v>0</v>
      </c>
      <c r="T61" s="104">
        <f>M60-S61</f>
        <v>6820000</v>
      </c>
      <c r="U61" s="39">
        <f>L60-Q61</f>
        <v>185744.16</v>
      </c>
    </row>
    <row r="62" spans="1:21" ht="18.600000000000001" thickTop="1" x14ac:dyDescent="0.35">
      <c r="A62" s="79"/>
      <c r="B62" s="79" t="s">
        <v>62</v>
      </c>
      <c r="C62" s="79" t="s">
        <v>52</v>
      </c>
      <c r="D62" s="79" t="s">
        <v>63</v>
      </c>
      <c r="E62" s="79" t="s">
        <v>6</v>
      </c>
      <c r="F62" s="79" t="s">
        <v>64</v>
      </c>
      <c r="G62" s="80" t="s">
        <v>4</v>
      </c>
      <c r="H62" s="81">
        <v>44620</v>
      </c>
      <c r="I62" s="81">
        <v>44700</v>
      </c>
      <c r="J62" s="88">
        <v>509106.66</v>
      </c>
      <c r="K62" s="88">
        <v>0</v>
      </c>
      <c r="L62" s="88">
        <v>509106.66</v>
      </c>
      <c r="M62" s="82">
        <f>8814673+573254</f>
        <v>9387927</v>
      </c>
      <c r="N62" s="89">
        <v>0</v>
      </c>
      <c r="O62" s="83">
        <v>44664</v>
      </c>
      <c r="P62" s="83">
        <v>44664</v>
      </c>
      <c r="Q62" s="88">
        <v>252594.38</v>
      </c>
      <c r="R62" s="84">
        <f>S62/Q62</f>
        <v>18.404997767567117</v>
      </c>
      <c r="S62" s="84">
        <v>4648999</v>
      </c>
      <c r="T62" s="85">
        <v>0</v>
      </c>
      <c r="U62" s="90">
        <v>0</v>
      </c>
    </row>
    <row r="63" spans="1:21" x14ac:dyDescent="0.35">
      <c r="B63" s="38" t="s">
        <v>62</v>
      </c>
      <c r="C63" s="38" t="s">
        <v>52</v>
      </c>
      <c r="D63" s="38" t="s">
        <v>63</v>
      </c>
      <c r="E63" s="38" t="s">
        <v>6</v>
      </c>
      <c r="F63" s="38" t="s">
        <v>64</v>
      </c>
      <c r="G63" s="56" t="s">
        <v>4</v>
      </c>
      <c r="H63" s="57">
        <v>44620</v>
      </c>
      <c r="I63" s="57">
        <v>44700</v>
      </c>
      <c r="J63" s="10">
        <v>509106.66</v>
      </c>
      <c r="K63" s="10">
        <v>0</v>
      </c>
      <c r="L63" s="10">
        <v>509106.66</v>
      </c>
      <c r="M63" s="27"/>
      <c r="N63" s="54">
        <v>0</v>
      </c>
      <c r="O63" s="9">
        <v>44664</v>
      </c>
      <c r="P63" s="9">
        <v>44664</v>
      </c>
      <c r="Q63" s="12">
        <v>256512.28</v>
      </c>
      <c r="R63" s="13">
        <f>S63/Q63</f>
        <v>18.404999947760786</v>
      </c>
      <c r="S63" s="13">
        <v>4721108.5</v>
      </c>
      <c r="T63" s="3">
        <v>0</v>
      </c>
      <c r="U63" s="14">
        <v>0</v>
      </c>
    </row>
    <row r="64" spans="1:21" ht="18.600000000000001" thickBot="1" x14ac:dyDescent="0.4">
      <c r="A64" s="17"/>
      <c r="B64" s="33" t="s">
        <v>62</v>
      </c>
      <c r="C64" s="33" t="s">
        <v>52</v>
      </c>
      <c r="D64" s="33" t="s">
        <v>63</v>
      </c>
      <c r="E64" s="33" t="s">
        <v>6</v>
      </c>
      <c r="F64" s="33" t="s">
        <v>64</v>
      </c>
      <c r="G64" s="42" t="s">
        <v>4</v>
      </c>
      <c r="H64" s="43">
        <v>44620</v>
      </c>
      <c r="I64" s="43">
        <v>44700</v>
      </c>
      <c r="J64" s="30">
        <v>509106.66</v>
      </c>
      <c r="K64" s="30">
        <v>0</v>
      </c>
      <c r="L64" s="30">
        <v>509106.66</v>
      </c>
      <c r="M64" s="44"/>
      <c r="N64" s="55"/>
      <c r="O64" s="41"/>
      <c r="P64" s="41"/>
      <c r="Q64" s="34">
        <f>SUM(Q62:Q63)</f>
        <v>509106.66000000003</v>
      </c>
      <c r="R64" s="61">
        <f>AVERAGE(R62:R63)</f>
        <v>18.404998857663951</v>
      </c>
      <c r="S64" s="61">
        <f>SUM(S62:S63)</f>
        <v>9370107.5</v>
      </c>
      <c r="T64" s="104">
        <f>M62-S64</f>
        <v>17819.5</v>
      </c>
      <c r="U64" s="39">
        <f>L62-Q64</f>
        <v>0</v>
      </c>
    </row>
    <row r="65" spans="1:21" ht="18.600000000000001" thickTop="1" x14ac:dyDescent="0.35">
      <c r="B65" s="2" t="s">
        <v>65</v>
      </c>
      <c r="C65" s="2" t="s">
        <v>52</v>
      </c>
      <c r="D65" s="2" t="s">
        <v>63</v>
      </c>
      <c r="E65" s="2" t="s">
        <v>32</v>
      </c>
      <c r="F65" s="2" t="s">
        <v>64</v>
      </c>
      <c r="G65" s="56" t="s">
        <v>37</v>
      </c>
      <c r="H65" s="6">
        <v>44727</v>
      </c>
      <c r="I65" s="6">
        <f>+H65+90</f>
        <v>44817</v>
      </c>
      <c r="J65" s="12">
        <v>302251.49</v>
      </c>
      <c r="K65" s="12">
        <f t="shared" ref="K65" si="7">+J65*10%</f>
        <v>30225.149000000001</v>
      </c>
      <c r="L65" s="14">
        <f t="shared" ref="L65:L68" si="8">+J65+K65</f>
        <v>332476.63899999997</v>
      </c>
      <c r="M65" s="29">
        <f>3049689.44+2845153.61</f>
        <v>5894843.0499999998</v>
      </c>
      <c r="N65" s="51">
        <f>P65-60</f>
        <v>44770</v>
      </c>
      <c r="O65" s="9">
        <v>44789</v>
      </c>
      <c r="P65" s="9">
        <v>44830</v>
      </c>
      <c r="Q65" s="12">
        <f>156987.45-753.36+753.36</f>
        <v>156987.45000000001</v>
      </c>
      <c r="R65" s="13">
        <f>S65/Q65</f>
        <v>19.426326371948839</v>
      </c>
      <c r="S65" s="13">
        <v>3049689.44</v>
      </c>
      <c r="T65" s="3">
        <v>0</v>
      </c>
      <c r="U65" s="14">
        <v>0</v>
      </c>
    </row>
    <row r="66" spans="1:21" x14ac:dyDescent="0.35">
      <c r="B66" s="2" t="s">
        <v>65</v>
      </c>
      <c r="C66" s="2" t="s">
        <v>52</v>
      </c>
      <c r="D66" s="2" t="s">
        <v>63</v>
      </c>
      <c r="E66" s="2" t="s">
        <v>32</v>
      </c>
      <c r="F66" s="2" t="s">
        <v>64</v>
      </c>
      <c r="G66" s="56" t="s">
        <v>37</v>
      </c>
      <c r="H66" s="6">
        <v>44727</v>
      </c>
      <c r="I66" s="6">
        <f>+H66+90</f>
        <v>44817</v>
      </c>
      <c r="K66" s="12"/>
      <c r="L66" s="14"/>
      <c r="M66" s="27"/>
      <c r="N66" s="51">
        <f>P66-60</f>
        <v>44770</v>
      </c>
      <c r="O66" s="9">
        <v>44803</v>
      </c>
      <c r="P66" s="9">
        <v>44830</v>
      </c>
      <c r="Q66" s="10">
        <f>146458.6-702.78+702.78</f>
        <v>146458.6</v>
      </c>
      <c r="R66" s="13">
        <f>S66/Q66</f>
        <v>19.426333516775387</v>
      </c>
      <c r="S66" s="13">
        <v>2845153.61</v>
      </c>
      <c r="T66" s="3">
        <v>0</v>
      </c>
      <c r="U66" s="14">
        <v>0</v>
      </c>
    </row>
    <row r="67" spans="1:21" ht="18.600000000000001" thickBot="1" x14ac:dyDescent="0.4">
      <c r="A67" s="17"/>
      <c r="B67" s="33"/>
      <c r="C67" s="33"/>
      <c r="D67" s="33"/>
      <c r="E67" s="33"/>
      <c r="F67" s="33"/>
      <c r="G67" s="42"/>
      <c r="H67" s="43"/>
      <c r="I67" s="43"/>
      <c r="J67" s="30"/>
      <c r="K67" s="30"/>
      <c r="L67" s="32"/>
      <c r="M67" s="44"/>
      <c r="N67" s="55"/>
      <c r="O67" s="41"/>
      <c r="P67" s="41"/>
      <c r="Q67" s="34">
        <f>SUM(Q65:Q66)</f>
        <v>303446.05000000005</v>
      </c>
      <c r="R67" s="61">
        <f>AVERAGE(R65:R66)</f>
        <v>19.426329944362113</v>
      </c>
      <c r="S67" s="61">
        <f>SUM(S65:S66)</f>
        <v>5894843.0499999998</v>
      </c>
      <c r="T67" s="104">
        <f>M65-S67</f>
        <v>0</v>
      </c>
      <c r="U67" s="39">
        <f>L65-Q67</f>
        <v>29030.58899999992</v>
      </c>
    </row>
    <row r="68" spans="1:21" ht="18.600000000000001" thickTop="1" x14ac:dyDescent="0.35">
      <c r="B68" s="38" t="s">
        <v>66</v>
      </c>
      <c r="C68" s="38" t="s">
        <v>52</v>
      </c>
      <c r="D68" s="38" t="s">
        <v>63</v>
      </c>
      <c r="E68" s="38" t="s">
        <v>32</v>
      </c>
      <c r="F68" s="38" t="s">
        <v>54</v>
      </c>
      <c r="G68" s="56" t="s">
        <v>4</v>
      </c>
      <c r="H68" s="57">
        <v>44672</v>
      </c>
      <c r="I68" s="57">
        <f t="shared" ref="I68:I79" si="9">+H68+90+90</f>
        <v>44852</v>
      </c>
      <c r="J68" s="10">
        <v>1900000</v>
      </c>
      <c r="K68" s="58">
        <f t="shared" ref="K68" si="10">J68*10%</f>
        <v>190000</v>
      </c>
      <c r="L68" s="58">
        <f t="shared" si="8"/>
        <v>2090000</v>
      </c>
      <c r="M68" s="94">
        <v>33006301.749999996</v>
      </c>
      <c r="N68" s="51">
        <v>44712</v>
      </c>
      <c r="O68" s="59">
        <v>44760</v>
      </c>
      <c r="P68" s="59">
        <v>44760</v>
      </c>
      <c r="Q68" s="10">
        <v>58409.78</v>
      </c>
      <c r="R68" s="8">
        <f t="shared" ref="R68:R79" si="11">S68/Q68</f>
        <v>18.910001030649319</v>
      </c>
      <c r="S68" s="8">
        <v>1104529</v>
      </c>
      <c r="T68" s="60">
        <v>0</v>
      </c>
      <c r="U68" s="58">
        <v>0</v>
      </c>
    </row>
    <row r="69" spans="1:21" x14ac:dyDescent="0.35">
      <c r="B69" s="2" t="s">
        <v>66</v>
      </c>
      <c r="C69" s="2" t="s">
        <v>52</v>
      </c>
      <c r="D69" s="2" t="s">
        <v>63</v>
      </c>
      <c r="E69" s="2" t="s">
        <v>32</v>
      </c>
      <c r="F69" s="2" t="s">
        <v>54</v>
      </c>
      <c r="G69" s="56" t="s">
        <v>4</v>
      </c>
      <c r="H69" s="6">
        <v>44672</v>
      </c>
      <c r="I69" s="6">
        <f t="shared" si="9"/>
        <v>44852</v>
      </c>
      <c r="K69" s="14"/>
      <c r="L69" s="14"/>
      <c r="M69" s="13"/>
      <c r="N69" s="51">
        <v>44728</v>
      </c>
      <c r="O69" s="9">
        <v>44761</v>
      </c>
      <c r="P69" s="9">
        <v>44761</v>
      </c>
      <c r="Q69" s="12">
        <f>129453.06-68917.5</f>
        <v>60535.56</v>
      </c>
      <c r="R69" s="13">
        <f t="shared" si="11"/>
        <v>18.939293862979049</v>
      </c>
      <c r="S69" s="13">
        <v>1146500.76</v>
      </c>
      <c r="T69" s="3">
        <v>0</v>
      </c>
      <c r="U69" s="14">
        <v>0</v>
      </c>
    </row>
    <row r="70" spans="1:21" x14ac:dyDescent="0.35">
      <c r="B70" s="2" t="s">
        <v>66</v>
      </c>
      <c r="C70" s="2" t="s">
        <v>52</v>
      </c>
      <c r="D70" s="2" t="s">
        <v>63</v>
      </c>
      <c r="E70" s="2" t="s">
        <v>32</v>
      </c>
      <c r="F70" s="2" t="s">
        <v>54</v>
      </c>
      <c r="G70" s="56" t="s">
        <v>4</v>
      </c>
      <c r="H70" s="6">
        <v>44672</v>
      </c>
      <c r="I70" s="6">
        <f t="shared" si="9"/>
        <v>44852</v>
      </c>
      <c r="K70" s="14"/>
      <c r="L70" s="14"/>
      <c r="M70" s="13"/>
      <c r="N70" s="51">
        <v>44728</v>
      </c>
      <c r="O70" s="9">
        <v>44774</v>
      </c>
      <c r="P70" s="9">
        <v>44774</v>
      </c>
      <c r="Q70" s="12">
        <f>129453.06-60535.56</f>
        <v>68917.5</v>
      </c>
      <c r="R70" s="13">
        <f t="shared" si="11"/>
        <v>18.966606739942687</v>
      </c>
      <c r="S70" s="13">
        <f>1347691-40559.88</f>
        <v>1307131.1200000001</v>
      </c>
      <c r="T70" s="3">
        <v>0</v>
      </c>
      <c r="U70" s="14">
        <v>0</v>
      </c>
    </row>
    <row r="71" spans="1:21" x14ac:dyDescent="0.35">
      <c r="B71" s="2" t="s">
        <v>66</v>
      </c>
      <c r="C71" s="2" t="s">
        <v>52</v>
      </c>
      <c r="D71" s="2" t="s">
        <v>63</v>
      </c>
      <c r="E71" s="2" t="s">
        <v>32</v>
      </c>
      <c r="F71" s="2" t="s">
        <v>54</v>
      </c>
      <c r="G71" s="56" t="s">
        <v>4</v>
      </c>
      <c r="H71" s="6">
        <v>44672</v>
      </c>
      <c r="I71" s="6">
        <f t="shared" si="9"/>
        <v>44852</v>
      </c>
      <c r="K71" s="14"/>
      <c r="L71" s="14"/>
      <c r="M71" s="13"/>
      <c r="N71" s="51">
        <v>44721</v>
      </c>
      <c r="O71" s="9">
        <v>44767</v>
      </c>
      <c r="P71" s="9">
        <v>44767</v>
      </c>
      <c r="Q71" s="12">
        <v>185064.33</v>
      </c>
      <c r="R71" s="13">
        <f t="shared" si="11"/>
        <v>18.949999710911335</v>
      </c>
      <c r="S71" s="13">
        <v>3506969</v>
      </c>
      <c r="T71" s="3">
        <v>0</v>
      </c>
      <c r="U71" s="14">
        <v>0</v>
      </c>
    </row>
    <row r="72" spans="1:21" x14ac:dyDescent="0.35">
      <c r="B72" s="38" t="s">
        <v>66</v>
      </c>
      <c r="C72" s="38" t="s">
        <v>52</v>
      </c>
      <c r="D72" s="38" t="s">
        <v>63</v>
      </c>
      <c r="E72" s="38" t="s">
        <v>32</v>
      </c>
      <c r="F72" s="38" t="s">
        <v>54</v>
      </c>
      <c r="G72" s="56" t="s">
        <v>4</v>
      </c>
      <c r="H72" s="57">
        <v>44672</v>
      </c>
      <c r="I72" s="57">
        <f t="shared" si="9"/>
        <v>44852</v>
      </c>
      <c r="J72" s="10"/>
      <c r="K72" s="58"/>
      <c r="L72" s="58"/>
      <c r="M72" s="8"/>
      <c r="N72" s="51">
        <v>44728</v>
      </c>
      <c r="O72" s="59">
        <v>44770</v>
      </c>
      <c r="P72" s="59">
        <v>44770</v>
      </c>
      <c r="Q72" s="10">
        <v>177683.72</v>
      </c>
      <c r="R72" s="8">
        <f t="shared" si="11"/>
        <v>18.950002847756675</v>
      </c>
      <c r="S72" s="8">
        <v>3367107</v>
      </c>
      <c r="T72" s="60">
        <v>0</v>
      </c>
      <c r="U72" s="58">
        <v>0</v>
      </c>
    </row>
    <row r="73" spans="1:21" x14ac:dyDescent="0.35">
      <c r="B73" s="2" t="s">
        <v>66</v>
      </c>
      <c r="C73" s="2" t="s">
        <v>52</v>
      </c>
      <c r="D73" s="2" t="s">
        <v>63</v>
      </c>
      <c r="E73" s="2" t="s">
        <v>32</v>
      </c>
      <c r="F73" s="2" t="s">
        <v>54</v>
      </c>
      <c r="G73" s="56" t="s">
        <v>4</v>
      </c>
      <c r="H73" s="6">
        <v>44672</v>
      </c>
      <c r="I73" s="6">
        <f t="shared" si="9"/>
        <v>44852</v>
      </c>
      <c r="K73" s="14"/>
      <c r="L73" s="14"/>
      <c r="M73" s="13"/>
      <c r="N73" s="51">
        <v>44732</v>
      </c>
      <c r="O73" s="9">
        <v>44794</v>
      </c>
      <c r="P73" s="9">
        <v>44794</v>
      </c>
      <c r="Q73" s="12">
        <v>118740.19</v>
      </c>
      <c r="R73" s="13">
        <f t="shared" si="11"/>
        <v>19.159999659761365</v>
      </c>
      <c r="S73" s="13">
        <v>2275062</v>
      </c>
      <c r="T73" s="3">
        <v>0</v>
      </c>
      <c r="U73" s="14">
        <v>0</v>
      </c>
    </row>
    <row r="74" spans="1:21" x14ac:dyDescent="0.35">
      <c r="B74" s="38" t="s">
        <v>66</v>
      </c>
      <c r="C74" s="38" t="s">
        <v>52</v>
      </c>
      <c r="D74" s="38" t="s">
        <v>63</v>
      </c>
      <c r="E74" s="2" t="s">
        <v>32</v>
      </c>
      <c r="F74" s="2" t="s">
        <v>54</v>
      </c>
      <c r="G74" s="56" t="s">
        <v>4</v>
      </c>
      <c r="H74" s="6">
        <v>44672</v>
      </c>
      <c r="I74" s="6">
        <f t="shared" si="9"/>
        <v>44852</v>
      </c>
      <c r="K74" s="14"/>
      <c r="L74" s="14"/>
      <c r="M74" s="13"/>
      <c r="N74" s="51">
        <v>44728</v>
      </c>
      <c r="O74" s="9">
        <v>44798</v>
      </c>
      <c r="P74" s="9">
        <v>44798</v>
      </c>
      <c r="Q74" s="12">
        <v>72451.62</v>
      </c>
      <c r="R74" s="13">
        <f t="shared" si="11"/>
        <v>19.300258572548138</v>
      </c>
      <c r="S74" s="13">
        <f>228788+1169547</f>
        <v>1398335</v>
      </c>
      <c r="T74" s="3">
        <v>0</v>
      </c>
      <c r="U74" s="14">
        <v>0</v>
      </c>
    </row>
    <row r="75" spans="1:21" x14ac:dyDescent="0.35">
      <c r="B75" s="38" t="s">
        <v>66</v>
      </c>
      <c r="C75" s="38" t="s">
        <v>52</v>
      </c>
      <c r="D75" s="38" t="s">
        <v>63</v>
      </c>
      <c r="E75" s="38" t="s">
        <v>32</v>
      </c>
      <c r="F75" s="38" t="s">
        <v>54</v>
      </c>
      <c r="G75" s="56" t="s">
        <v>4</v>
      </c>
      <c r="H75" s="57">
        <v>44672</v>
      </c>
      <c r="I75" s="57">
        <f t="shared" si="9"/>
        <v>44852</v>
      </c>
      <c r="J75" s="10"/>
      <c r="K75" s="58"/>
      <c r="L75" s="58"/>
      <c r="M75" s="8"/>
      <c r="N75" s="51">
        <v>44721</v>
      </c>
      <c r="O75" s="59">
        <v>44798</v>
      </c>
      <c r="P75" s="59">
        <v>44798</v>
      </c>
      <c r="Q75" s="10">
        <v>129889.39</v>
      </c>
      <c r="R75" s="8">
        <f t="shared" si="11"/>
        <v>19.10786354451276</v>
      </c>
      <c r="S75" s="8">
        <v>2481908.7400000002</v>
      </c>
      <c r="T75" s="60">
        <v>0</v>
      </c>
      <c r="U75" s="58">
        <v>0</v>
      </c>
    </row>
    <row r="76" spans="1:21" x14ac:dyDescent="0.35">
      <c r="B76" s="38" t="s">
        <v>66</v>
      </c>
      <c r="C76" s="38" t="s">
        <v>52</v>
      </c>
      <c r="D76" s="38" t="s">
        <v>63</v>
      </c>
      <c r="E76" s="2" t="s">
        <v>32</v>
      </c>
      <c r="F76" s="2" t="s">
        <v>54</v>
      </c>
      <c r="G76" s="56" t="s">
        <v>4</v>
      </c>
      <c r="H76" s="6">
        <v>44672</v>
      </c>
      <c r="I76" s="6">
        <f t="shared" si="9"/>
        <v>44852</v>
      </c>
      <c r="K76" s="14"/>
      <c r="L76" s="14"/>
      <c r="M76" s="8"/>
      <c r="N76" s="51">
        <v>44726</v>
      </c>
      <c r="O76" s="9">
        <v>44808</v>
      </c>
      <c r="P76" s="9">
        <v>44808</v>
      </c>
      <c r="Q76" s="12">
        <v>62292.49</v>
      </c>
      <c r="R76" s="13">
        <f t="shared" si="11"/>
        <v>19.240007904644685</v>
      </c>
      <c r="S76" s="13">
        <v>1198508</v>
      </c>
      <c r="T76" s="3">
        <v>0</v>
      </c>
      <c r="U76" s="14">
        <v>0</v>
      </c>
    </row>
    <row r="77" spans="1:21" x14ac:dyDescent="0.35">
      <c r="B77" s="38" t="s">
        <v>66</v>
      </c>
      <c r="C77" s="38" t="s">
        <v>52</v>
      </c>
      <c r="D77" s="38" t="s">
        <v>63</v>
      </c>
      <c r="E77" s="2" t="s">
        <v>32</v>
      </c>
      <c r="F77" s="2" t="s">
        <v>54</v>
      </c>
      <c r="G77" s="56" t="s">
        <v>4</v>
      </c>
      <c r="H77" s="6">
        <v>44672</v>
      </c>
      <c r="I77" s="6">
        <f t="shared" si="9"/>
        <v>44852</v>
      </c>
      <c r="K77" s="14"/>
      <c r="L77" s="14"/>
      <c r="M77" s="13"/>
      <c r="N77" s="51">
        <v>44733</v>
      </c>
      <c r="O77" s="9">
        <v>44824</v>
      </c>
      <c r="P77" s="9">
        <v>44824</v>
      </c>
      <c r="Q77" s="12">
        <v>340977.16</v>
      </c>
      <c r="R77" s="13">
        <f t="shared" si="11"/>
        <v>19.450000697993968</v>
      </c>
      <c r="S77" s="13">
        <v>6632006</v>
      </c>
      <c r="T77" s="3">
        <v>0</v>
      </c>
      <c r="U77" s="14">
        <v>0</v>
      </c>
    </row>
    <row r="78" spans="1:21" x14ac:dyDescent="0.35">
      <c r="B78" s="38" t="s">
        <v>66</v>
      </c>
      <c r="C78" s="38" t="s">
        <v>52</v>
      </c>
      <c r="D78" s="38" t="s">
        <v>63</v>
      </c>
      <c r="E78" s="38" t="s">
        <v>32</v>
      </c>
      <c r="F78" s="38" t="s">
        <v>54</v>
      </c>
      <c r="G78" s="56" t="s">
        <v>4</v>
      </c>
      <c r="H78" s="57">
        <v>44672</v>
      </c>
      <c r="I78" s="57">
        <f t="shared" si="9"/>
        <v>44852</v>
      </c>
      <c r="J78" s="10"/>
      <c r="K78" s="58"/>
      <c r="L78" s="58"/>
      <c r="M78" s="8"/>
      <c r="N78" s="51">
        <v>44721</v>
      </c>
      <c r="O78" s="59">
        <v>44824</v>
      </c>
      <c r="P78" s="59">
        <v>44824</v>
      </c>
      <c r="Q78" s="10">
        <v>208856.67</v>
      </c>
      <c r="R78" s="8">
        <f t="shared" si="11"/>
        <v>19.449998891584357</v>
      </c>
      <c r="S78" s="8">
        <v>4062262</v>
      </c>
      <c r="T78" s="60">
        <v>0</v>
      </c>
      <c r="U78" s="58">
        <v>0</v>
      </c>
    </row>
    <row r="79" spans="1:21" x14ac:dyDescent="0.35">
      <c r="B79" s="2" t="s">
        <v>66</v>
      </c>
      <c r="C79" s="2" t="s">
        <v>52</v>
      </c>
      <c r="D79" s="2" t="s">
        <v>63</v>
      </c>
      <c r="E79" s="2" t="s">
        <v>32</v>
      </c>
      <c r="F79" s="2" t="s">
        <v>54</v>
      </c>
      <c r="G79" s="56" t="s">
        <v>4</v>
      </c>
      <c r="H79" s="6">
        <v>44672</v>
      </c>
      <c r="I79" s="6">
        <f t="shared" si="9"/>
        <v>44852</v>
      </c>
      <c r="K79" s="14"/>
      <c r="L79" s="14"/>
      <c r="M79" s="13"/>
      <c r="N79" s="51">
        <v>44767</v>
      </c>
      <c r="O79" s="9">
        <v>44831</v>
      </c>
      <c r="P79" s="9">
        <v>44831</v>
      </c>
      <c r="Q79" s="10">
        <v>231863.89</v>
      </c>
      <c r="R79" s="13">
        <f t="shared" si="11"/>
        <v>19.519999987923949</v>
      </c>
      <c r="S79" s="8">
        <v>4525983.13</v>
      </c>
      <c r="T79" s="3">
        <v>0</v>
      </c>
      <c r="U79" s="14">
        <v>0</v>
      </c>
    </row>
    <row r="80" spans="1:21" ht="18.600000000000001" thickBot="1" x14ac:dyDescent="0.4">
      <c r="A80" s="17"/>
      <c r="B80" s="20"/>
      <c r="C80" s="20"/>
      <c r="D80" s="20"/>
      <c r="E80" s="20"/>
      <c r="F80" s="20"/>
      <c r="G80" s="21"/>
      <c r="H80" s="22"/>
      <c r="I80" s="22"/>
      <c r="J80" s="23"/>
      <c r="K80" s="24"/>
      <c r="L80" s="24"/>
      <c r="M80" s="25"/>
      <c r="N80" s="53"/>
      <c r="O80" s="26"/>
      <c r="P80" s="26"/>
      <c r="Q80" s="112">
        <f>SUM(Q68:Q79)</f>
        <v>1715682.2999999998</v>
      </c>
      <c r="R80" s="113">
        <f>AVERAGE(R68:R79)</f>
        <v>19.162002787600688</v>
      </c>
      <c r="S80" s="113">
        <f>SUM(S68:S79)</f>
        <v>33006301.749999996</v>
      </c>
      <c r="T80" s="114">
        <f>M68-S80</f>
        <v>0</v>
      </c>
      <c r="U80" s="92">
        <f>L68-Q80</f>
        <v>374317.70000000019</v>
      </c>
    </row>
    <row r="81" spans="2:21" ht="27" customHeight="1" thickTop="1" thickBot="1" x14ac:dyDescent="0.4">
      <c r="B81" s="72" t="s">
        <v>67</v>
      </c>
      <c r="C81" s="72" t="s">
        <v>52</v>
      </c>
      <c r="D81" s="72" t="s">
        <v>69</v>
      </c>
      <c r="E81" s="72" t="s">
        <v>35</v>
      </c>
      <c r="F81" s="72" t="s">
        <v>64</v>
      </c>
      <c r="G81" s="73" t="s">
        <v>4</v>
      </c>
      <c r="H81" s="74">
        <v>44818</v>
      </c>
      <c r="I81" s="74">
        <f>+H81+90</f>
        <v>44908</v>
      </c>
      <c r="J81" s="77">
        <v>289940</v>
      </c>
      <c r="K81" s="72">
        <v>0</v>
      </c>
      <c r="L81" s="78">
        <f>J81+K81</f>
        <v>289940</v>
      </c>
      <c r="M81" s="75">
        <v>6150000</v>
      </c>
      <c r="N81" s="76">
        <v>0</v>
      </c>
      <c r="O81" s="76">
        <v>0</v>
      </c>
      <c r="P81" s="76">
        <v>0</v>
      </c>
      <c r="Q81" s="76">
        <v>0</v>
      </c>
      <c r="R81" s="76">
        <v>0</v>
      </c>
      <c r="S81" s="76">
        <v>0</v>
      </c>
      <c r="T81" s="76">
        <v>0</v>
      </c>
      <c r="U81" s="78">
        <f>L81-Q81</f>
        <v>289940</v>
      </c>
    </row>
    <row r="82" spans="2:21" ht="19.2" thickTop="1" thickBot="1" x14ac:dyDescent="0.4">
      <c r="B82" s="72" t="s">
        <v>68</v>
      </c>
      <c r="C82" s="72" t="s">
        <v>52</v>
      </c>
      <c r="D82" s="72" t="s">
        <v>69</v>
      </c>
      <c r="E82" s="72" t="s">
        <v>7</v>
      </c>
      <c r="F82" s="72" t="s">
        <v>64</v>
      </c>
      <c r="G82" s="73" t="s">
        <v>4</v>
      </c>
      <c r="H82" s="74">
        <v>44818</v>
      </c>
      <c r="I82" s="74">
        <f>H82+90</f>
        <v>44908</v>
      </c>
      <c r="J82" s="77">
        <v>202792</v>
      </c>
      <c r="K82" s="72">
        <v>0</v>
      </c>
      <c r="L82" s="78">
        <f>J82+K82</f>
        <v>202792</v>
      </c>
      <c r="M82" s="75">
        <v>4310000</v>
      </c>
      <c r="N82" s="76">
        <v>0</v>
      </c>
      <c r="O82" s="76">
        <v>0</v>
      </c>
      <c r="P82" s="76">
        <v>0</v>
      </c>
      <c r="Q82" s="76">
        <v>0</v>
      </c>
      <c r="R82" s="76">
        <v>0</v>
      </c>
      <c r="S82" s="76">
        <v>0</v>
      </c>
      <c r="T82" s="76">
        <v>0</v>
      </c>
      <c r="U82" s="78">
        <f>L82-Q82</f>
        <v>202792</v>
      </c>
    </row>
    <row r="83" spans="2:21" ht="18.600000000000001" thickTop="1" x14ac:dyDescent="0.35">
      <c r="H83" s="6"/>
      <c r="N83" s="59"/>
      <c r="O83" s="59"/>
      <c r="P83" s="59"/>
    </row>
    <row r="84" spans="2:21" x14ac:dyDescent="0.35">
      <c r="H84" s="6"/>
      <c r="N84" s="59"/>
      <c r="O84" s="59"/>
      <c r="P84" s="59"/>
    </row>
    <row r="85" spans="2:21" x14ac:dyDescent="0.35">
      <c r="H85" s="6"/>
      <c r="N85" s="59"/>
      <c r="O85" s="59"/>
      <c r="P85" s="59"/>
    </row>
    <row r="86" spans="2:21" x14ac:dyDescent="0.35">
      <c r="H86" s="6"/>
      <c r="N86" s="59"/>
      <c r="O86" s="59"/>
      <c r="P86" s="59"/>
    </row>
    <row r="87" spans="2:21" x14ac:dyDescent="0.35">
      <c r="H87" s="6"/>
      <c r="N87" s="59"/>
      <c r="O87" s="59"/>
      <c r="P87" s="59"/>
    </row>
    <row r="88" spans="2:21" x14ac:dyDescent="0.35">
      <c r="H88" s="6"/>
      <c r="N88" s="59"/>
      <c r="O88" s="59"/>
      <c r="P88" s="59"/>
    </row>
    <row r="89" spans="2:21" x14ac:dyDescent="0.35">
      <c r="H89" s="6"/>
      <c r="N89" s="59"/>
      <c r="O89" s="59"/>
      <c r="P89" s="59"/>
    </row>
    <row r="90" spans="2:21" x14ac:dyDescent="0.35">
      <c r="H90" s="6"/>
      <c r="N90" s="59"/>
      <c r="O90" s="59"/>
      <c r="P90" s="59"/>
    </row>
    <row r="91" spans="2:21" x14ac:dyDescent="0.35">
      <c r="H91" s="6"/>
      <c r="N91" s="59"/>
      <c r="O91" s="59"/>
      <c r="P91" s="59"/>
    </row>
    <row r="92" spans="2:21" x14ac:dyDescent="0.35">
      <c r="H92" s="6"/>
      <c r="N92" s="59"/>
      <c r="O92" s="59"/>
      <c r="P92" s="59"/>
    </row>
    <row r="93" spans="2:21" x14ac:dyDescent="0.35">
      <c r="H93" s="6"/>
      <c r="N93" s="59"/>
      <c r="O93" s="59"/>
      <c r="P93" s="59"/>
    </row>
    <row r="94" spans="2:21" x14ac:dyDescent="0.35">
      <c r="H94" s="6"/>
      <c r="N94" s="59"/>
      <c r="O94" s="59"/>
      <c r="P94" s="59"/>
    </row>
    <row r="95" spans="2:21" x14ac:dyDescent="0.35">
      <c r="H95" s="6"/>
      <c r="N95" s="59"/>
      <c r="O95" s="59"/>
      <c r="P95" s="59"/>
    </row>
    <row r="96" spans="2:21" x14ac:dyDescent="0.35">
      <c r="H96" s="6"/>
      <c r="N96" s="59"/>
      <c r="O96" s="59"/>
      <c r="P96" s="59"/>
    </row>
    <row r="97" spans="8:16" x14ac:dyDescent="0.35">
      <c r="H97" s="6"/>
      <c r="N97" s="59"/>
      <c r="O97" s="59"/>
      <c r="P97" s="59"/>
    </row>
    <row r="98" spans="8:16" x14ac:dyDescent="0.35">
      <c r="H98" s="6"/>
      <c r="N98" s="59"/>
      <c r="O98" s="59"/>
      <c r="P98" s="59"/>
    </row>
    <row r="99" spans="8:16" x14ac:dyDescent="0.35">
      <c r="H99" s="6"/>
      <c r="N99" s="59"/>
      <c r="O99" s="59"/>
      <c r="P99" s="59"/>
    </row>
    <row r="100" spans="8:16" x14ac:dyDescent="0.35">
      <c r="H100" s="6"/>
      <c r="N100" s="59"/>
      <c r="O100" s="59"/>
      <c r="P100" s="59"/>
    </row>
    <row r="101" spans="8:16" x14ac:dyDescent="0.35">
      <c r="H101" s="6"/>
      <c r="N101" s="59"/>
      <c r="O101" s="59"/>
      <c r="P101" s="59"/>
    </row>
    <row r="102" spans="8:16" x14ac:dyDescent="0.35">
      <c r="H102" s="6"/>
      <c r="N102" s="59"/>
      <c r="O102" s="59"/>
      <c r="P102" s="59"/>
    </row>
    <row r="103" spans="8:16" x14ac:dyDescent="0.35">
      <c r="H103" s="6"/>
      <c r="N103" s="59"/>
      <c r="O103" s="59"/>
      <c r="P103" s="59"/>
    </row>
    <row r="104" spans="8:16" x14ac:dyDescent="0.35">
      <c r="H104" s="6"/>
      <c r="N104" s="59"/>
      <c r="O104" s="59"/>
      <c r="P104" s="59"/>
    </row>
    <row r="105" spans="8:16" x14ac:dyDescent="0.35">
      <c r="H105" s="6"/>
      <c r="N105" s="59"/>
      <c r="O105" s="59"/>
      <c r="P105" s="59"/>
    </row>
    <row r="106" spans="8:16" x14ac:dyDescent="0.35">
      <c r="H106" s="6"/>
      <c r="N106" s="59"/>
      <c r="O106" s="59"/>
      <c r="P106" s="59"/>
    </row>
    <row r="107" spans="8:16" x14ac:dyDescent="0.35">
      <c r="H107" s="6"/>
      <c r="N107" s="59"/>
      <c r="O107" s="59"/>
      <c r="P107" s="59"/>
    </row>
    <row r="108" spans="8:16" x14ac:dyDescent="0.35">
      <c r="H108" s="6"/>
      <c r="N108" s="59"/>
      <c r="O108" s="59"/>
      <c r="P108" s="59"/>
    </row>
    <row r="109" spans="8:16" x14ac:dyDescent="0.35">
      <c r="H109" s="6"/>
      <c r="N109" s="59"/>
      <c r="O109" s="59"/>
      <c r="P109" s="59"/>
    </row>
    <row r="110" spans="8:16" x14ac:dyDescent="0.35">
      <c r="H110" s="6"/>
      <c r="N110" s="59"/>
      <c r="O110" s="59"/>
      <c r="P110" s="59"/>
    </row>
    <row r="111" spans="8:16" x14ac:dyDescent="0.35">
      <c r="H111" s="6"/>
      <c r="N111" s="59"/>
      <c r="O111" s="59"/>
      <c r="P111" s="59"/>
    </row>
    <row r="112" spans="8:16" x14ac:dyDescent="0.35">
      <c r="H112" s="6"/>
      <c r="N112" s="59"/>
      <c r="O112" s="59"/>
      <c r="P112" s="59"/>
    </row>
    <row r="113" spans="8:16" x14ac:dyDescent="0.35">
      <c r="H113" s="6"/>
      <c r="N113" s="59"/>
      <c r="O113" s="59"/>
      <c r="P113" s="59"/>
    </row>
    <row r="114" spans="8:16" x14ac:dyDescent="0.35">
      <c r="H114" s="6"/>
      <c r="N114" s="59"/>
      <c r="O114" s="59"/>
      <c r="P114" s="59"/>
    </row>
    <row r="115" spans="8:16" x14ac:dyDescent="0.35">
      <c r="H115" s="6"/>
      <c r="N115" s="59"/>
      <c r="O115" s="59"/>
      <c r="P115" s="59"/>
    </row>
    <row r="116" spans="8:16" x14ac:dyDescent="0.35">
      <c r="H116" s="6"/>
      <c r="N116" s="59"/>
      <c r="O116" s="59"/>
      <c r="P116" s="59"/>
    </row>
    <row r="117" spans="8:16" x14ac:dyDescent="0.35">
      <c r="H117" s="6"/>
      <c r="N117" s="59"/>
      <c r="O117" s="59"/>
      <c r="P117" s="59"/>
    </row>
    <row r="118" spans="8:16" x14ac:dyDescent="0.35">
      <c r="H118" s="6"/>
      <c r="N118" s="59"/>
      <c r="O118" s="59"/>
      <c r="P118" s="59"/>
    </row>
    <row r="119" spans="8:16" x14ac:dyDescent="0.35">
      <c r="H119" s="6"/>
      <c r="N119" s="59"/>
      <c r="O119" s="59"/>
      <c r="P119" s="59"/>
    </row>
    <row r="120" spans="8:16" x14ac:dyDescent="0.35">
      <c r="H120" s="6"/>
      <c r="N120" s="59"/>
      <c r="O120" s="59"/>
      <c r="P120" s="59"/>
    </row>
    <row r="121" spans="8:16" x14ac:dyDescent="0.35">
      <c r="H121" s="6"/>
      <c r="N121" s="59"/>
      <c r="O121" s="59"/>
      <c r="P121" s="59"/>
    </row>
    <row r="122" spans="8:16" x14ac:dyDescent="0.35">
      <c r="H122" s="6"/>
      <c r="N122" s="59"/>
      <c r="O122" s="59"/>
      <c r="P122" s="59"/>
    </row>
    <row r="123" spans="8:16" x14ac:dyDescent="0.35">
      <c r="H123" s="6"/>
      <c r="N123" s="59"/>
      <c r="O123" s="59"/>
      <c r="P123" s="59"/>
    </row>
    <row r="124" spans="8:16" x14ac:dyDescent="0.35">
      <c r="H124" s="6"/>
      <c r="N124" s="59"/>
      <c r="O124" s="59"/>
      <c r="P124" s="59"/>
    </row>
    <row r="125" spans="8:16" x14ac:dyDescent="0.35">
      <c r="H125" s="6"/>
      <c r="N125" s="59"/>
      <c r="O125" s="59"/>
      <c r="P125" s="59"/>
    </row>
    <row r="126" spans="8:16" x14ac:dyDescent="0.35">
      <c r="H126" s="6"/>
      <c r="N126" s="59"/>
      <c r="O126" s="59"/>
      <c r="P126" s="59"/>
    </row>
    <row r="127" spans="8:16" x14ac:dyDescent="0.35">
      <c r="H127" s="6"/>
      <c r="N127" s="59"/>
      <c r="O127" s="59"/>
      <c r="P127" s="59"/>
    </row>
    <row r="128" spans="8:16" x14ac:dyDescent="0.35">
      <c r="H128" s="6"/>
      <c r="N128" s="59"/>
      <c r="O128" s="59"/>
      <c r="P128" s="59"/>
    </row>
    <row r="129" spans="8:16" x14ac:dyDescent="0.35">
      <c r="H129" s="6"/>
      <c r="N129" s="59"/>
      <c r="O129" s="59"/>
      <c r="P129" s="59"/>
    </row>
    <row r="130" spans="8:16" x14ac:dyDescent="0.35">
      <c r="H130" s="6"/>
      <c r="N130" s="59"/>
      <c r="O130" s="59"/>
      <c r="P130" s="59"/>
    </row>
    <row r="131" spans="8:16" x14ac:dyDescent="0.35">
      <c r="H131" s="6"/>
      <c r="N131" s="59"/>
      <c r="O131" s="59"/>
      <c r="P131" s="59"/>
    </row>
    <row r="132" spans="8:16" x14ac:dyDescent="0.35">
      <c r="H132" s="6"/>
      <c r="N132" s="59"/>
      <c r="O132" s="59"/>
      <c r="P132" s="59"/>
    </row>
    <row r="133" spans="8:16" x14ac:dyDescent="0.35">
      <c r="H133" s="6"/>
      <c r="N133" s="59"/>
      <c r="O133" s="59"/>
      <c r="P133" s="59"/>
    </row>
    <row r="134" spans="8:16" x14ac:dyDescent="0.35">
      <c r="H134" s="6"/>
      <c r="N134" s="59"/>
      <c r="O134" s="59"/>
      <c r="P134" s="59"/>
    </row>
    <row r="135" spans="8:16" x14ac:dyDescent="0.35">
      <c r="H135" s="6"/>
      <c r="N135" s="59"/>
      <c r="O135" s="59"/>
      <c r="P135" s="59"/>
    </row>
    <row r="136" spans="8:16" x14ac:dyDescent="0.35">
      <c r="H136" s="6"/>
      <c r="N136" s="59"/>
      <c r="O136" s="59"/>
      <c r="P136" s="59"/>
    </row>
    <row r="137" spans="8:16" x14ac:dyDescent="0.35">
      <c r="H137" s="6"/>
      <c r="N137" s="59"/>
      <c r="O137" s="59"/>
      <c r="P137" s="59"/>
    </row>
    <row r="138" spans="8:16" x14ac:dyDescent="0.35">
      <c r="H138" s="6"/>
      <c r="N138" s="59"/>
      <c r="O138" s="59"/>
      <c r="P138" s="59"/>
    </row>
    <row r="139" spans="8:16" x14ac:dyDescent="0.35">
      <c r="H139" s="6"/>
      <c r="N139" s="59"/>
      <c r="O139" s="59"/>
      <c r="P139" s="59"/>
    </row>
    <row r="140" spans="8:16" x14ac:dyDescent="0.35">
      <c r="H140" s="6"/>
      <c r="N140" s="59"/>
      <c r="O140" s="59"/>
      <c r="P140" s="59"/>
    </row>
    <row r="141" spans="8:16" x14ac:dyDescent="0.35">
      <c r="H141" s="6"/>
      <c r="N141" s="59"/>
      <c r="O141" s="59"/>
      <c r="P141" s="59"/>
    </row>
    <row r="142" spans="8:16" x14ac:dyDescent="0.35">
      <c r="H142" s="6"/>
      <c r="N142" s="59"/>
      <c r="O142" s="59"/>
      <c r="P142" s="59"/>
    </row>
    <row r="143" spans="8:16" x14ac:dyDescent="0.35">
      <c r="H143" s="6"/>
      <c r="N143" s="59"/>
      <c r="O143" s="59"/>
      <c r="P143" s="59"/>
    </row>
    <row r="144" spans="8:16" x14ac:dyDescent="0.35">
      <c r="H144" s="6"/>
      <c r="N144" s="59"/>
      <c r="O144" s="59"/>
      <c r="P144" s="59"/>
    </row>
    <row r="145" spans="8:16" x14ac:dyDescent="0.35">
      <c r="H145" s="6"/>
      <c r="N145" s="59"/>
      <c r="O145" s="59"/>
      <c r="P145" s="59"/>
    </row>
    <row r="146" spans="8:16" x14ac:dyDescent="0.35">
      <c r="H146" s="6"/>
      <c r="N146" s="59"/>
      <c r="O146" s="59"/>
      <c r="P146" s="59"/>
    </row>
    <row r="147" spans="8:16" x14ac:dyDescent="0.35">
      <c r="H147" s="6"/>
      <c r="N147" s="59"/>
      <c r="O147" s="59"/>
      <c r="P147" s="59"/>
    </row>
    <row r="148" spans="8:16" x14ac:dyDescent="0.35">
      <c r="H148" s="6"/>
      <c r="N148" s="59"/>
      <c r="O148" s="59"/>
      <c r="P148" s="59"/>
    </row>
    <row r="149" spans="8:16" x14ac:dyDescent="0.35">
      <c r="H149" s="6"/>
      <c r="N149" s="59"/>
      <c r="O149" s="59"/>
      <c r="P149" s="59"/>
    </row>
    <row r="150" spans="8:16" x14ac:dyDescent="0.35">
      <c r="H150" s="6"/>
      <c r="N150" s="59"/>
      <c r="O150" s="59"/>
      <c r="P150" s="59"/>
    </row>
    <row r="151" spans="8:16" x14ac:dyDescent="0.35">
      <c r="H151" s="6"/>
      <c r="N151" s="59"/>
      <c r="O151" s="59"/>
      <c r="P151" s="59"/>
    </row>
    <row r="152" spans="8:16" x14ac:dyDescent="0.35">
      <c r="H152" s="6"/>
      <c r="N152" s="59"/>
      <c r="O152" s="59"/>
      <c r="P152" s="59"/>
    </row>
    <row r="153" spans="8:16" x14ac:dyDescent="0.35">
      <c r="H153" s="6"/>
      <c r="N153" s="59"/>
      <c r="O153" s="59"/>
      <c r="P153" s="59"/>
    </row>
    <row r="154" spans="8:16" x14ac:dyDescent="0.35">
      <c r="H154" s="6"/>
      <c r="N154" s="59"/>
      <c r="O154" s="59"/>
      <c r="P154" s="59"/>
    </row>
    <row r="155" spans="8:16" x14ac:dyDescent="0.35">
      <c r="H155" s="6"/>
      <c r="N155" s="59"/>
      <c r="O155" s="59"/>
      <c r="P155" s="59"/>
    </row>
    <row r="156" spans="8:16" x14ac:dyDescent="0.35">
      <c r="H156" s="6"/>
      <c r="N156" s="59"/>
      <c r="O156" s="59"/>
      <c r="P156" s="59"/>
    </row>
    <row r="157" spans="8:16" x14ac:dyDescent="0.35">
      <c r="H157" s="6"/>
      <c r="N157" s="59"/>
      <c r="O157" s="59"/>
      <c r="P157" s="59"/>
    </row>
    <row r="158" spans="8:16" x14ac:dyDescent="0.35">
      <c r="H158" s="6"/>
      <c r="N158" s="59"/>
      <c r="O158" s="59"/>
      <c r="P158" s="59"/>
    </row>
    <row r="159" spans="8:16" x14ac:dyDescent="0.35">
      <c r="H159" s="6"/>
      <c r="N159" s="59"/>
      <c r="O159" s="59"/>
      <c r="P159" s="59"/>
    </row>
    <row r="160" spans="8:16" x14ac:dyDescent="0.35">
      <c r="H160" s="6"/>
      <c r="N160" s="59"/>
      <c r="O160" s="59"/>
      <c r="P160" s="59"/>
    </row>
    <row r="161" spans="8:16" x14ac:dyDescent="0.35">
      <c r="H161" s="6"/>
      <c r="N161" s="59"/>
      <c r="O161" s="59"/>
      <c r="P161" s="59"/>
    </row>
    <row r="162" spans="8:16" x14ac:dyDescent="0.35">
      <c r="H162" s="6"/>
      <c r="N162" s="59"/>
      <c r="O162" s="59"/>
      <c r="P162" s="59"/>
    </row>
    <row r="163" spans="8:16" x14ac:dyDescent="0.35">
      <c r="H163" s="6"/>
      <c r="N163" s="59"/>
      <c r="O163" s="59"/>
      <c r="P163" s="59"/>
    </row>
    <row r="164" spans="8:16" x14ac:dyDescent="0.35">
      <c r="H164" s="6"/>
      <c r="N164" s="59"/>
      <c r="O164" s="59"/>
      <c r="P164" s="59"/>
    </row>
    <row r="165" spans="8:16" x14ac:dyDescent="0.35">
      <c r="H165" s="6"/>
      <c r="N165" s="59"/>
      <c r="O165" s="59"/>
      <c r="P165" s="59"/>
    </row>
    <row r="166" spans="8:16" x14ac:dyDescent="0.35">
      <c r="H166" s="6"/>
      <c r="N166" s="59"/>
      <c r="O166" s="59"/>
      <c r="P166" s="59"/>
    </row>
    <row r="167" spans="8:16" x14ac:dyDescent="0.35">
      <c r="H167" s="6"/>
      <c r="N167" s="59"/>
      <c r="O167" s="59"/>
      <c r="P167" s="59"/>
    </row>
    <row r="168" spans="8:16" x14ac:dyDescent="0.35">
      <c r="H168" s="6"/>
      <c r="N168" s="59"/>
      <c r="O168" s="59"/>
      <c r="P168" s="59"/>
    </row>
    <row r="169" spans="8:16" x14ac:dyDescent="0.35">
      <c r="H169" s="6"/>
      <c r="N169" s="59"/>
      <c r="O169" s="59"/>
      <c r="P169" s="59"/>
    </row>
    <row r="170" spans="8:16" x14ac:dyDescent="0.35">
      <c r="H170" s="6"/>
      <c r="N170" s="59"/>
      <c r="O170" s="59"/>
      <c r="P170" s="59"/>
    </row>
    <row r="171" spans="8:16" x14ac:dyDescent="0.35">
      <c r="H171" s="6"/>
      <c r="N171" s="59"/>
      <c r="O171" s="59"/>
      <c r="P171" s="59"/>
    </row>
    <row r="172" spans="8:16" x14ac:dyDescent="0.35">
      <c r="H172" s="6"/>
      <c r="N172" s="59"/>
      <c r="O172" s="59"/>
      <c r="P172" s="59"/>
    </row>
    <row r="173" spans="8:16" x14ac:dyDescent="0.35">
      <c r="H173" s="6"/>
      <c r="N173" s="59"/>
      <c r="O173" s="59"/>
      <c r="P173" s="59"/>
    </row>
    <row r="174" spans="8:16" x14ac:dyDescent="0.35">
      <c r="H174" s="6"/>
      <c r="N174" s="59"/>
      <c r="O174" s="59"/>
      <c r="P174" s="59"/>
    </row>
    <row r="175" spans="8:16" x14ac:dyDescent="0.35">
      <c r="H175" s="6"/>
      <c r="N175" s="59"/>
      <c r="O175" s="59"/>
      <c r="P175" s="59"/>
    </row>
    <row r="176" spans="8:16" x14ac:dyDescent="0.35">
      <c r="H176" s="6"/>
      <c r="N176" s="59"/>
      <c r="O176" s="59"/>
      <c r="P176" s="59"/>
    </row>
    <row r="177" spans="8:16" x14ac:dyDescent="0.35">
      <c r="H177" s="6"/>
      <c r="N177" s="59"/>
      <c r="O177" s="59"/>
      <c r="P177" s="59"/>
    </row>
    <row r="178" spans="8:16" x14ac:dyDescent="0.35">
      <c r="H178" s="6"/>
      <c r="N178" s="59"/>
      <c r="O178" s="59"/>
      <c r="P178" s="59"/>
    </row>
    <row r="179" spans="8:16" x14ac:dyDescent="0.35">
      <c r="H179" s="6"/>
      <c r="N179" s="59"/>
      <c r="O179" s="59"/>
      <c r="P179" s="59"/>
    </row>
    <row r="180" spans="8:16" x14ac:dyDescent="0.35">
      <c r="H180" s="6"/>
      <c r="N180" s="59"/>
      <c r="O180" s="59"/>
      <c r="P180" s="59"/>
    </row>
    <row r="181" spans="8:16" x14ac:dyDescent="0.35">
      <c r="H181" s="6"/>
      <c r="N181" s="59"/>
      <c r="O181" s="59"/>
      <c r="P181" s="59"/>
    </row>
    <row r="182" spans="8:16" x14ac:dyDescent="0.35">
      <c r="H182" s="6"/>
      <c r="N182" s="59"/>
      <c r="O182" s="59"/>
      <c r="P182" s="59"/>
    </row>
    <row r="183" spans="8:16" x14ac:dyDescent="0.35">
      <c r="H183" s="6"/>
      <c r="N183" s="59"/>
      <c r="O183" s="59"/>
      <c r="P183" s="59"/>
    </row>
    <row r="184" spans="8:16" x14ac:dyDescent="0.35">
      <c r="H184" s="6"/>
      <c r="N184" s="59"/>
      <c r="O184" s="59"/>
      <c r="P184" s="59"/>
    </row>
    <row r="185" spans="8:16" x14ac:dyDescent="0.35">
      <c r="H185" s="6"/>
      <c r="N185" s="59"/>
      <c r="O185" s="59"/>
      <c r="P185" s="59"/>
    </row>
    <row r="186" spans="8:16" x14ac:dyDescent="0.35">
      <c r="H186" s="6"/>
      <c r="N186" s="59"/>
      <c r="O186" s="59"/>
      <c r="P186" s="59"/>
    </row>
    <row r="187" spans="8:16" x14ac:dyDescent="0.35">
      <c r="H187" s="6"/>
      <c r="N187" s="59"/>
      <c r="O187" s="59"/>
      <c r="P187" s="59"/>
    </row>
    <row r="188" spans="8:16" x14ac:dyDescent="0.35">
      <c r="H188" s="6"/>
      <c r="N188" s="59"/>
      <c r="O188" s="59"/>
      <c r="P188" s="59"/>
    </row>
    <row r="189" spans="8:16" x14ac:dyDescent="0.35">
      <c r="H189" s="6"/>
      <c r="N189" s="59"/>
      <c r="O189" s="59"/>
      <c r="P189" s="59"/>
    </row>
    <row r="190" spans="8:16" x14ac:dyDescent="0.35">
      <c r="H190" s="6"/>
      <c r="N190" s="59"/>
      <c r="O190" s="59"/>
      <c r="P190" s="59"/>
    </row>
    <row r="191" spans="8:16" x14ac:dyDescent="0.35">
      <c r="H191" s="6"/>
      <c r="N191" s="59"/>
      <c r="O191" s="59"/>
      <c r="P191" s="59"/>
    </row>
    <row r="192" spans="8:16" x14ac:dyDescent="0.35">
      <c r="H192" s="6"/>
      <c r="N192" s="59"/>
      <c r="O192" s="59"/>
      <c r="P192" s="59"/>
    </row>
    <row r="193" spans="8:16" x14ac:dyDescent="0.35">
      <c r="H193" s="6"/>
      <c r="N193" s="59"/>
      <c r="O193" s="59"/>
      <c r="P193" s="59"/>
    </row>
    <row r="194" spans="8:16" x14ac:dyDescent="0.35">
      <c r="H194" s="6"/>
      <c r="N194" s="59"/>
      <c r="O194" s="59"/>
      <c r="P194" s="59"/>
    </row>
    <row r="195" spans="8:16" x14ac:dyDescent="0.35">
      <c r="H195" s="6"/>
      <c r="N195" s="59"/>
      <c r="O195" s="59"/>
      <c r="P195" s="59"/>
    </row>
    <row r="196" spans="8:16" x14ac:dyDescent="0.35">
      <c r="H196" s="6"/>
      <c r="N196" s="59"/>
      <c r="O196" s="59"/>
      <c r="P196" s="59"/>
    </row>
    <row r="197" spans="8:16" x14ac:dyDescent="0.35">
      <c r="H197" s="6"/>
      <c r="N197" s="59"/>
      <c r="O197" s="59"/>
      <c r="P197" s="59"/>
    </row>
    <row r="198" spans="8:16" x14ac:dyDescent="0.35">
      <c r="H198" s="6"/>
      <c r="N198" s="59"/>
      <c r="O198" s="59"/>
      <c r="P198" s="59"/>
    </row>
    <row r="199" spans="8:16" x14ac:dyDescent="0.35">
      <c r="H199" s="6"/>
      <c r="N199" s="59"/>
      <c r="O199" s="59"/>
      <c r="P199" s="59"/>
    </row>
    <row r="200" spans="8:16" x14ac:dyDescent="0.35">
      <c r="H200" s="6"/>
      <c r="N200" s="59"/>
      <c r="O200" s="59"/>
      <c r="P200" s="59"/>
    </row>
    <row r="201" spans="8:16" x14ac:dyDescent="0.35">
      <c r="H201" s="6"/>
      <c r="N201" s="59"/>
      <c r="O201" s="59"/>
      <c r="P201" s="59"/>
    </row>
    <row r="202" spans="8:16" x14ac:dyDescent="0.35">
      <c r="H202" s="6"/>
      <c r="N202" s="59"/>
      <c r="O202" s="59"/>
      <c r="P202" s="59"/>
    </row>
    <row r="203" spans="8:16" x14ac:dyDescent="0.35">
      <c r="H203" s="6"/>
      <c r="N203" s="59"/>
      <c r="O203" s="59"/>
      <c r="P203" s="59"/>
    </row>
    <row r="204" spans="8:16" x14ac:dyDescent="0.35">
      <c r="H204" s="6"/>
      <c r="N204" s="59"/>
      <c r="O204" s="59"/>
      <c r="P204" s="59"/>
    </row>
    <row r="205" spans="8:16" x14ac:dyDescent="0.35">
      <c r="H205" s="6"/>
      <c r="N205" s="59"/>
      <c r="O205" s="59"/>
      <c r="P205" s="59"/>
    </row>
    <row r="206" spans="8:16" x14ac:dyDescent="0.35">
      <c r="H206" s="6"/>
      <c r="N206" s="59"/>
      <c r="O206" s="59"/>
      <c r="P206" s="59"/>
    </row>
    <row r="207" spans="8:16" x14ac:dyDescent="0.35">
      <c r="H207" s="6"/>
      <c r="N207" s="59"/>
      <c r="O207" s="59"/>
      <c r="P207" s="59"/>
    </row>
    <row r="208" spans="8:16" x14ac:dyDescent="0.35">
      <c r="H208" s="6"/>
      <c r="N208" s="59"/>
      <c r="O208" s="59"/>
      <c r="P208" s="59"/>
    </row>
    <row r="209" spans="8:16" x14ac:dyDescent="0.35">
      <c r="H209" s="6"/>
      <c r="N209" s="59"/>
      <c r="O209" s="59"/>
      <c r="P209" s="59"/>
    </row>
    <row r="210" spans="8:16" x14ac:dyDescent="0.35">
      <c r="H210" s="6"/>
      <c r="N210" s="59"/>
      <c r="O210" s="59"/>
      <c r="P210" s="59"/>
    </row>
    <row r="211" spans="8:16" x14ac:dyDescent="0.35">
      <c r="H211" s="6"/>
      <c r="N211" s="59"/>
      <c r="O211" s="59"/>
      <c r="P211" s="59"/>
    </row>
    <row r="212" spans="8:16" x14ac:dyDescent="0.35">
      <c r="H212" s="6"/>
      <c r="N212" s="59"/>
      <c r="O212" s="59"/>
      <c r="P212" s="59"/>
    </row>
    <row r="213" spans="8:16" x14ac:dyDescent="0.35">
      <c r="H213" s="6"/>
      <c r="N213" s="59"/>
      <c r="O213" s="59"/>
      <c r="P213" s="59"/>
    </row>
    <row r="214" spans="8:16" x14ac:dyDescent="0.35">
      <c r="H214" s="6"/>
      <c r="N214" s="59"/>
      <c r="O214" s="59"/>
      <c r="P214" s="59"/>
    </row>
    <row r="215" spans="8:16" x14ac:dyDescent="0.35">
      <c r="H215" s="6"/>
      <c r="N215" s="59"/>
      <c r="O215" s="59"/>
      <c r="P215" s="59"/>
    </row>
    <row r="216" spans="8:16" x14ac:dyDescent="0.35">
      <c r="H216" s="6"/>
      <c r="N216" s="59"/>
      <c r="O216" s="59"/>
      <c r="P216" s="59"/>
    </row>
    <row r="217" spans="8:16" x14ac:dyDescent="0.35">
      <c r="H217" s="6"/>
      <c r="N217" s="59"/>
      <c r="O217" s="59"/>
      <c r="P217" s="59"/>
    </row>
    <row r="218" spans="8:16" x14ac:dyDescent="0.35">
      <c r="H218" s="6"/>
      <c r="N218" s="59"/>
      <c r="O218" s="59"/>
      <c r="P218" s="59"/>
    </row>
    <row r="219" spans="8:16" x14ac:dyDescent="0.35">
      <c r="H219" s="6"/>
      <c r="N219" s="59"/>
      <c r="O219" s="59"/>
      <c r="P219" s="59"/>
    </row>
    <row r="220" spans="8:16" x14ac:dyDescent="0.35">
      <c r="H220" s="6"/>
      <c r="O220" s="59"/>
      <c r="P220" s="59"/>
    </row>
    <row r="221" spans="8:16" x14ac:dyDescent="0.35">
      <c r="H221" s="6"/>
      <c r="O221" s="59"/>
      <c r="P221" s="59"/>
    </row>
    <row r="222" spans="8:16" x14ac:dyDescent="0.35">
      <c r="H222" s="6"/>
      <c r="O222" s="59"/>
      <c r="P222" s="59"/>
    </row>
    <row r="223" spans="8:16" x14ac:dyDescent="0.35">
      <c r="H223" s="6"/>
      <c r="O223" s="59"/>
      <c r="P223" s="59"/>
    </row>
    <row r="224" spans="8:16" x14ac:dyDescent="0.35">
      <c r="H224" s="6"/>
      <c r="O224" s="59"/>
      <c r="P224" s="59"/>
    </row>
    <row r="225" spans="8:16" x14ac:dyDescent="0.35">
      <c r="H225" s="6"/>
      <c r="O225" s="59"/>
      <c r="P225" s="59"/>
    </row>
    <row r="226" spans="8:16" x14ac:dyDescent="0.35">
      <c r="H226" s="6"/>
      <c r="O226" s="59"/>
      <c r="P226" s="59"/>
    </row>
    <row r="227" spans="8:16" x14ac:dyDescent="0.35">
      <c r="H227" s="6"/>
      <c r="O227" s="59"/>
      <c r="P227" s="59"/>
    </row>
    <row r="228" spans="8:16" x14ac:dyDescent="0.35">
      <c r="H228" s="6"/>
      <c r="O228" s="59"/>
      <c r="P228" s="59"/>
    </row>
    <row r="229" spans="8:16" x14ac:dyDescent="0.35">
      <c r="H229" s="6"/>
      <c r="O229" s="59"/>
      <c r="P229" s="59"/>
    </row>
    <row r="230" spans="8:16" x14ac:dyDescent="0.35">
      <c r="H230" s="6"/>
      <c r="O230" s="59"/>
      <c r="P230" s="59"/>
    </row>
    <row r="231" spans="8:16" x14ac:dyDescent="0.35">
      <c r="H231" s="6"/>
      <c r="O231" s="59"/>
      <c r="P231" s="59"/>
    </row>
    <row r="232" spans="8:16" x14ac:dyDescent="0.35">
      <c r="H232" s="6"/>
      <c r="O232" s="59"/>
      <c r="P232" s="59"/>
    </row>
    <row r="233" spans="8:16" x14ac:dyDescent="0.35">
      <c r="H233" s="6"/>
      <c r="O233" s="59"/>
      <c r="P233" s="59"/>
    </row>
    <row r="234" spans="8:16" x14ac:dyDescent="0.35">
      <c r="H234" s="6"/>
      <c r="O234" s="59"/>
      <c r="P234" s="59"/>
    </row>
    <row r="235" spans="8:16" x14ac:dyDescent="0.35">
      <c r="H235" s="6"/>
      <c r="O235" s="59"/>
      <c r="P235" s="59"/>
    </row>
    <row r="236" spans="8:16" x14ac:dyDescent="0.35">
      <c r="H236" s="6"/>
      <c r="O236" s="59"/>
      <c r="P236" s="59"/>
    </row>
    <row r="237" spans="8:16" x14ac:dyDescent="0.35">
      <c r="H237" s="6"/>
      <c r="O237" s="59"/>
      <c r="P237" s="59"/>
    </row>
    <row r="238" spans="8:16" x14ac:dyDescent="0.35">
      <c r="H238" s="6"/>
      <c r="O238" s="59"/>
      <c r="P238" s="59"/>
    </row>
    <row r="239" spans="8:16" x14ac:dyDescent="0.35">
      <c r="H239" s="6"/>
      <c r="O239" s="59"/>
      <c r="P239" s="59"/>
    </row>
    <row r="240" spans="8:16" x14ac:dyDescent="0.35">
      <c r="H240" s="6"/>
      <c r="O240" s="59"/>
      <c r="P240" s="59"/>
    </row>
    <row r="241" spans="8:16" x14ac:dyDescent="0.35">
      <c r="H241" s="6"/>
      <c r="O241" s="59"/>
      <c r="P241" s="59"/>
    </row>
    <row r="242" spans="8:16" x14ac:dyDescent="0.35">
      <c r="H242" s="6"/>
      <c r="O242" s="59"/>
      <c r="P242" s="59"/>
    </row>
    <row r="243" spans="8:16" x14ac:dyDescent="0.35">
      <c r="H243" s="6"/>
      <c r="O243" s="59"/>
      <c r="P243" s="59"/>
    </row>
    <row r="244" spans="8:16" x14ac:dyDescent="0.35">
      <c r="H244" s="6"/>
      <c r="O244" s="59"/>
      <c r="P244" s="59"/>
    </row>
    <row r="245" spans="8:16" x14ac:dyDescent="0.35">
      <c r="H245" s="6"/>
      <c r="O245" s="59"/>
      <c r="P245" s="59"/>
    </row>
    <row r="246" spans="8:16" x14ac:dyDescent="0.35">
      <c r="H246" s="6"/>
      <c r="O246" s="59"/>
      <c r="P246" s="59"/>
    </row>
    <row r="247" spans="8:16" x14ac:dyDescent="0.35">
      <c r="H247" s="6"/>
      <c r="O247" s="59"/>
      <c r="P247" s="59"/>
    </row>
    <row r="248" spans="8:16" x14ac:dyDescent="0.35">
      <c r="H248" s="6"/>
      <c r="O248" s="59"/>
      <c r="P248" s="59"/>
    </row>
    <row r="249" spans="8:16" x14ac:dyDescent="0.35">
      <c r="H249" s="6"/>
      <c r="O249" s="59"/>
      <c r="P249" s="59"/>
    </row>
    <row r="250" spans="8:16" x14ac:dyDescent="0.35">
      <c r="H250" s="6"/>
      <c r="O250" s="59"/>
      <c r="P250" s="59"/>
    </row>
    <row r="251" spans="8:16" x14ac:dyDescent="0.35">
      <c r="H251" s="6"/>
      <c r="O251" s="59"/>
      <c r="P251" s="59"/>
    </row>
    <row r="252" spans="8:16" x14ac:dyDescent="0.35">
      <c r="H252" s="6"/>
      <c r="O252" s="59"/>
      <c r="P252" s="59"/>
    </row>
    <row r="253" spans="8:16" x14ac:dyDescent="0.35">
      <c r="H253" s="6"/>
      <c r="O253" s="59"/>
      <c r="P253" s="59"/>
    </row>
    <row r="254" spans="8:16" x14ac:dyDescent="0.35">
      <c r="H254" s="6"/>
      <c r="O254" s="59"/>
      <c r="P254" s="59"/>
    </row>
    <row r="255" spans="8:16" x14ac:dyDescent="0.35">
      <c r="H255" s="6"/>
      <c r="O255" s="59"/>
      <c r="P255" s="59"/>
    </row>
    <row r="256" spans="8:16" x14ac:dyDescent="0.35">
      <c r="H256" s="6"/>
      <c r="O256" s="59"/>
      <c r="P256" s="59"/>
    </row>
    <row r="257" spans="8:16" x14ac:dyDescent="0.35">
      <c r="H257" s="6"/>
      <c r="O257" s="59"/>
      <c r="P257" s="59"/>
    </row>
    <row r="258" spans="8:16" x14ac:dyDescent="0.35">
      <c r="H258" s="6"/>
      <c r="O258" s="59"/>
      <c r="P258" s="59"/>
    </row>
    <row r="259" spans="8:16" x14ac:dyDescent="0.35">
      <c r="H259" s="6"/>
      <c r="O259" s="59"/>
      <c r="P259" s="59"/>
    </row>
    <row r="260" spans="8:16" x14ac:dyDescent="0.35">
      <c r="H260" s="6"/>
      <c r="O260" s="59"/>
      <c r="P260" s="59"/>
    </row>
    <row r="261" spans="8:16" x14ac:dyDescent="0.35">
      <c r="H261" s="6"/>
      <c r="O261" s="59"/>
      <c r="P261" s="59"/>
    </row>
    <row r="262" spans="8:16" x14ac:dyDescent="0.35">
      <c r="H262" s="6"/>
      <c r="O262" s="59"/>
      <c r="P262" s="59"/>
    </row>
    <row r="263" spans="8:16" x14ac:dyDescent="0.35">
      <c r="H263" s="6"/>
      <c r="O263" s="59"/>
      <c r="P263" s="59"/>
    </row>
    <row r="264" spans="8:16" x14ac:dyDescent="0.35">
      <c r="H264" s="6"/>
      <c r="O264" s="59"/>
      <c r="P264" s="59"/>
    </row>
    <row r="265" spans="8:16" x14ac:dyDescent="0.35">
      <c r="H265" s="6"/>
      <c r="O265" s="59"/>
      <c r="P265" s="59"/>
    </row>
    <row r="266" spans="8:16" x14ac:dyDescent="0.35">
      <c r="H266" s="6"/>
      <c r="O266" s="59"/>
      <c r="P266" s="59"/>
    </row>
    <row r="267" spans="8:16" x14ac:dyDescent="0.35">
      <c r="H267" s="6"/>
      <c r="O267" s="59"/>
      <c r="P267" s="59"/>
    </row>
    <row r="268" spans="8:16" x14ac:dyDescent="0.35">
      <c r="H268" s="6"/>
      <c r="O268" s="59"/>
      <c r="P268" s="59"/>
    </row>
    <row r="269" spans="8:16" x14ac:dyDescent="0.35">
      <c r="H269" s="6"/>
      <c r="O269" s="59"/>
      <c r="P269" s="59"/>
    </row>
    <row r="270" spans="8:16" x14ac:dyDescent="0.35">
      <c r="H270" s="6"/>
      <c r="O270" s="59"/>
      <c r="P270" s="59"/>
    </row>
    <row r="271" spans="8:16" x14ac:dyDescent="0.35">
      <c r="H271" s="6"/>
      <c r="O271" s="59"/>
      <c r="P271" s="59"/>
    </row>
    <row r="272" spans="8:16" x14ac:dyDescent="0.35">
      <c r="H272" s="6"/>
      <c r="O272" s="59"/>
      <c r="P272" s="59"/>
    </row>
    <row r="273" spans="8:16" x14ac:dyDescent="0.35">
      <c r="H273" s="6"/>
      <c r="O273" s="59"/>
      <c r="P273" s="59"/>
    </row>
    <row r="274" spans="8:16" x14ac:dyDescent="0.35">
      <c r="H274" s="6"/>
      <c r="O274" s="59"/>
      <c r="P274" s="59"/>
    </row>
    <row r="275" spans="8:16" x14ac:dyDescent="0.35">
      <c r="H275" s="6"/>
      <c r="O275" s="59"/>
      <c r="P275" s="59"/>
    </row>
    <row r="276" spans="8:16" x14ac:dyDescent="0.35">
      <c r="H276" s="6"/>
      <c r="O276" s="59"/>
      <c r="P276" s="59"/>
    </row>
    <row r="277" spans="8:16" x14ac:dyDescent="0.35">
      <c r="H277" s="6"/>
      <c r="O277" s="59"/>
      <c r="P277" s="59"/>
    </row>
    <row r="278" spans="8:16" x14ac:dyDescent="0.35">
      <c r="H278" s="6"/>
      <c r="O278" s="59"/>
      <c r="P278" s="59"/>
    </row>
    <row r="279" spans="8:16" x14ac:dyDescent="0.35">
      <c r="H279" s="6"/>
      <c r="O279" s="59"/>
      <c r="P279" s="59"/>
    </row>
    <row r="280" spans="8:16" x14ac:dyDescent="0.35">
      <c r="H280" s="6"/>
      <c r="O280" s="59"/>
      <c r="P280" s="59"/>
    </row>
    <row r="281" spans="8:16" x14ac:dyDescent="0.35">
      <c r="H281" s="6"/>
      <c r="O281" s="59"/>
      <c r="P281" s="59"/>
    </row>
    <row r="282" spans="8:16" x14ac:dyDescent="0.35">
      <c r="H282" s="6"/>
      <c r="O282" s="59"/>
      <c r="P282" s="59"/>
    </row>
    <row r="283" spans="8:16" x14ac:dyDescent="0.35">
      <c r="H283" s="6"/>
      <c r="O283" s="59"/>
      <c r="P283" s="59"/>
    </row>
    <row r="284" spans="8:16" x14ac:dyDescent="0.35">
      <c r="H284" s="6"/>
      <c r="O284" s="59"/>
      <c r="P284" s="59"/>
    </row>
    <row r="285" spans="8:16" x14ac:dyDescent="0.35">
      <c r="H285" s="6"/>
      <c r="O285" s="59"/>
      <c r="P285" s="59"/>
    </row>
    <row r="286" spans="8:16" x14ac:dyDescent="0.35">
      <c r="H286" s="6"/>
      <c r="O286" s="59"/>
      <c r="P286" s="59"/>
    </row>
    <row r="287" spans="8:16" x14ac:dyDescent="0.35">
      <c r="H287" s="6"/>
      <c r="O287" s="59"/>
      <c r="P287" s="59"/>
    </row>
    <row r="288" spans="8:16" x14ac:dyDescent="0.35">
      <c r="H288" s="6"/>
      <c r="O288" s="59"/>
      <c r="P288" s="59"/>
    </row>
    <row r="289" spans="8:16" x14ac:dyDescent="0.35">
      <c r="H289" s="6"/>
      <c r="O289" s="59"/>
      <c r="P289" s="59"/>
    </row>
    <row r="290" spans="8:16" x14ac:dyDescent="0.35">
      <c r="H290" s="6"/>
      <c r="O290" s="59"/>
      <c r="P290" s="59"/>
    </row>
    <row r="291" spans="8:16" x14ac:dyDescent="0.35">
      <c r="H291" s="6"/>
      <c r="O291" s="59"/>
      <c r="P291" s="59"/>
    </row>
    <row r="292" spans="8:16" x14ac:dyDescent="0.35">
      <c r="H292" s="6"/>
      <c r="O292" s="59"/>
      <c r="P292" s="59"/>
    </row>
    <row r="293" spans="8:16" x14ac:dyDescent="0.35">
      <c r="H293" s="6"/>
      <c r="O293" s="59"/>
      <c r="P293" s="59"/>
    </row>
    <row r="294" spans="8:16" x14ac:dyDescent="0.35">
      <c r="H294" s="6"/>
      <c r="O294" s="59"/>
      <c r="P294" s="59"/>
    </row>
    <row r="295" spans="8:16" x14ac:dyDescent="0.35">
      <c r="H295" s="6"/>
      <c r="O295" s="59"/>
      <c r="P295" s="59"/>
    </row>
    <row r="296" spans="8:16" x14ac:dyDescent="0.35">
      <c r="H296" s="6"/>
      <c r="O296" s="59"/>
      <c r="P296" s="59"/>
    </row>
    <row r="297" spans="8:16" x14ac:dyDescent="0.35">
      <c r="H297" s="6"/>
      <c r="O297" s="59"/>
      <c r="P297" s="59"/>
    </row>
    <row r="298" spans="8:16" x14ac:dyDescent="0.35">
      <c r="H298" s="6"/>
      <c r="O298" s="59"/>
      <c r="P298" s="59"/>
    </row>
    <row r="299" spans="8:16" x14ac:dyDescent="0.35">
      <c r="H299" s="6"/>
      <c r="O299" s="59"/>
      <c r="P299" s="59"/>
    </row>
    <row r="300" spans="8:16" x14ac:dyDescent="0.35">
      <c r="H300" s="6"/>
      <c r="O300" s="59"/>
      <c r="P300" s="59"/>
    </row>
    <row r="301" spans="8:16" x14ac:dyDescent="0.35">
      <c r="H301" s="6"/>
      <c r="O301" s="59"/>
      <c r="P301" s="59"/>
    </row>
    <row r="302" spans="8:16" x14ac:dyDescent="0.35">
      <c r="H302" s="6"/>
      <c r="O302" s="59"/>
      <c r="P302" s="59"/>
    </row>
    <row r="303" spans="8:16" x14ac:dyDescent="0.35">
      <c r="H303" s="6"/>
      <c r="O303" s="59"/>
      <c r="P303" s="59"/>
    </row>
    <row r="304" spans="8:16" x14ac:dyDescent="0.35">
      <c r="H304" s="6"/>
      <c r="O304" s="59"/>
      <c r="P304" s="59"/>
    </row>
    <row r="305" spans="8:16" x14ac:dyDescent="0.35">
      <c r="H305" s="6"/>
      <c r="O305" s="59"/>
      <c r="P305" s="59"/>
    </row>
    <row r="306" spans="8:16" x14ac:dyDescent="0.35">
      <c r="H306" s="6"/>
      <c r="O306" s="59"/>
      <c r="P306" s="59"/>
    </row>
    <row r="307" spans="8:16" x14ac:dyDescent="0.35">
      <c r="H307" s="6"/>
      <c r="O307" s="59"/>
      <c r="P307" s="59"/>
    </row>
    <row r="308" spans="8:16" x14ac:dyDescent="0.35">
      <c r="H308" s="6"/>
      <c r="O308" s="59"/>
      <c r="P308" s="59"/>
    </row>
    <row r="309" spans="8:16" x14ac:dyDescent="0.35">
      <c r="H309" s="6"/>
      <c r="O309" s="59"/>
      <c r="P309" s="59"/>
    </row>
    <row r="310" spans="8:16" x14ac:dyDescent="0.35">
      <c r="H310" s="6"/>
      <c r="O310" s="59"/>
      <c r="P310" s="59"/>
    </row>
    <row r="311" spans="8:16" x14ac:dyDescent="0.35">
      <c r="H311" s="6"/>
      <c r="O311" s="59"/>
      <c r="P311" s="59"/>
    </row>
    <row r="312" spans="8:16" x14ac:dyDescent="0.35">
      <c r="H312" s="6"/>
      <c r="O312" s="59"/>
      <c r="P312" s="59"/>
    </row>
    <row r="313" spans="8:16" x14ac:dyDescent="0.35">
      <c r="H313" s="6"/>
      <c r="O313" s="59"/>
      <c r="P313" s="59"/>
    </row>
    <row r="314" spans="8:16" x14ac:dyDescent="0.35">
      <c r="H314" s="6"/>
      <c r="O314" s="59"/>
      <c r="P314" s="59"/>
    </row>
    <row r="315" spans="8:16" x14ac:dyDescent="0.35">
      <c r="H315" s="6"/>
      <c r="O315" s="59"/>
      <c r="P315" s="59"/>
    </row>
    <row r="316" spans="8:16" x14ac:dyDescent="0.35">
      <c r="H316" s="6"/>
      <c r="O316" s="59"/>
      <c r="P316" s="59"/>
    </row>
    <row r="317" spans="8:16" x14ac:dyDescent="0.35">
      <c r="H317" s="6"/>
      <c r="O317" s="59"/>
      <c r="P317" s="59"/>
    </row>
    <row r="318" spans="8:16" x14ac:dyDescent="0.35">
      <c r="H318" s="6"/>
      <c r="O318" s="59"/>
      <c r="P318" s="59"/>
    </row>
    <row r="319" spans="8:16" x14ac:dyDescent="0.35">
      <c r="H319" s="6"/>
      <c r="O319" s="59"/>
      <c r="P319" s="59"/>
    </row>
    <row r="320" spans="8:16" x14ac:dyDescent="0.35">
      <c r="H320" s="6"/>
      <c r="O320" s="59"/>
      <c r="P320" s="59"/>
    </row>
    <row r="321" spans="8:16" x14ac:dyDescent="0.35">
      <c r="H321" s="6"/>
      <c r="O321" s="59"/>
      <c r="P321" s="59"/>
    </row>
    <row r="322" spans="8:16" x14ac:dyDescent="0.35">
      <c r="H322" s="6"/>
      <c r="O322" s="59"/>
      <c r="P322" s="59"/>
    </row>
    <row r="323" spans="8:16" x14ac:dyDescent="0.35">
      <c r="H323" s="6"/>
      <c r="O323" s="59"/>
      <c r="P323" s="59"/>
    </row>
    <row r="324" spans="8:16" x14ac:dyDescent="0.35">
      <c r="H324" s="6"/>
      <c r="O324" s="59"/>
      <c r="P324" s="59"/>
    </row>
    <row r="325" spans="8:16" x14ac:dyDescent="0.35">
      <c r="H325" s="6"/>
      <c r="O325" s="59"/>
      <c r="P325" s="59"/>
    </row>
    <row r="326" spans="8:16" x14ac:dyDescent="0.35">
      <c r="H326" s="6"/>
      <c r="O326" s="59"/>
      <c r="P326" s="59"/>
    </row>
    <row r="327" spans="8:16" x14ac:dyDescent="0.35">
      <c r="H327" s="6"/>
      <c r="O327" s="59"/>
      <c r="P327" s="59"/>
    </row>
    <row r="328" spans="8:16" x14ac:dyDescent="0.35">
      <c r="H328" s="6"/>
      <c r="O328" s="59"/>
      <c r="P328" s="59"/>
    </row>
    <row r="329" spans="8:16" x14ac:dyDescent="0.35">
      <c r="H329" s="6"/>
      <c r="O329" s="59"/>
      <c r="P329" s="59"/>
    </row>
    <row r="330" spans="8:16" x14ac:dyDescent="0.35">
      <c r="H330" s="6"/>
      <c r="O330" s="59"/>
      <c r="P330" s="59"/>
    </row>
    <row r="331" spans="8:16" x14ac:dyDescent="0.35">
      <c r="H331" s="6"/>
      <c r="O331" s="59"/>
      <c r="P331" s="59"/>
    </row>
    <row r="332" spans="8:16" x14ac:dyDescent="0.35">
      <c r="H332" s="6"/>
      <c r="O332" s="59"/>
      <c r="P332" s="59"/>
    </row>
    <row r="333" spans="8:16" x14ac:dyDescent="0.35">
      <c r="H333" s="6"/>
      <c r="O333" s="59"/>
      <c r="P333" s="59"/>
    </row>
    <row r="334" spans="8:16" x14ac:dyDescent="0.35">
      <c r="H334" s="6"/>
      <c r="O334" s="59"/>
      <c r="P334" s="59"/>
    </row>
    <row r="335" spans="8:16" x14ac:dyDescent="0.35">
      <c r="H335" s="6"/>
      <c r="O335" s="59"/>
      <c r="P335" s="59"/>
    </row>
    <row r="336" spans="8:16" x14ac:dyDescent="0.35">
      <c r="H336" s="6"/>
      <c r="O336" s="59"/>
      <c r="P336" s="59"/>
    </row>
    <row r="337" spans="8:16" x14ac:dyDescent="0.35">
      <c r="H337" s="6"/>
      <c r="O337" s="59"/>
      <c r="P337" s="59"/>
    </row>
    <row r="338" spans="8:16" x14ac:dyDescent="0.35">
      <c r="H338" s="6"/>
      <c r="O338" s="59"/>
      <c r="P338" s="59"/>
    </row>
    <row r="339" spans="8:16" x14ac:dyDescent="0.35">
      <c r="H339" s="6"/>
      <c r="O339" s="59"/>
      <c r="P339" s="59"/>
    </row>
    <row r="340" spans="8:16" x14ac:dyDescent="0.35">
      <c r="H340" s="6"/>
      <c r="O340" s="59"/>
      <c r="P340" s="59"/>
    </row>
    <row r="341" spans="8:16" x14ac:dyDescent="0.35">
      <c r="H341" s="6"/>
      <c r="O341" s="59"/>
      <c r="P341" s="59"/>
    </row>
    <row r="342" spans="8:16" x14ac:dyDescent="0.35">
      <c r="H342" s="6"/>
      <c r="O342" s="59"/>
      <c r="P342" s="59"/>
    </row>
    <row r="343" spans="8:16" x14ac:dyDescent="0.35">
      <c r="H343" s="6"/>
      <c r="O343" s="59"/>
      <c r="P343" s="59"/>
    </row>
    <row r="344" spans="8:16" x14ac:dyDescent="0.35">
      <c r="H344" s="6"/>
      <c r="O344" s="59"/>
      <c r="P344" s="59"/>
    </row>
    <row r="345" spans="8:16" x14ac:dyDescent="0.35">
      <c r="H345" s="6"/>
      <c r="O345" s="59"/>
      <c r="P345" s="59"/>
    </row>
    <row r="346" spans="8:16" x14ac:dyDescent="0.35">
      <c r="H346" s="6"/>
      <c r="O346" s="59"/>
      <c r="P346" s="59"/>
    </row>
    <row r="347" spans="8:16" x14ac:dyDescent="0.35">
      <c r="H347" s="6"/>
      <c r="O347" s="59"/>
      <c r="P347" s="59"/>
    </row>
    <row r="348" spans="8:16" x14ac:dyDescent="0.35">
      <c r="H348" s="6"/>
      <c r="O348" s="59"/>
      <c r="P348" s="59"/>
    </row>
    <row r="349" spans="8:16" x14ac:dyDescent="0.35">
      <c r="H349" s="6"/>
      <c r="O349" s="59"/>
      <c r="P349" s="59"/>
    </row>
    <row r="350" spans="8:16" x14ac:dyDescent="0.35">
      <c r="H350" s="6"/>
      <c r="O350" s="59"/>
      <c r="P350" s="59"/>
    </row>
    <row r="351" spans="8:16" x14ac:dyDescent="0.35">
      <c r="H351" s="6"/>
      <c r="O351" s="59"/>
      <c r="P351" s="59"/>
    </row>
    <row r="352" spans="8:16" x14ac:dyDescent="0.35">
      <c r="H352" s="6"/>
      <c r="O352" s="59"/>
      <c r="P352" s="59"/>
    </row>
    <row r="353" spans="8:16" x14ac:dyDescent="0.35">
      <c r="H353" s="6"/>
      <c r="O353" s="59"/>
      <c r="P353" s="59"/>
    </row>
    <row r="354" spans="8:16" x14ac:dyDescent="0.35">
      <c r="H354" s="6"/>
      <c r="O354" s="59"/>
      <c r="P354" s="59"/>
    </row>
    <row r="355" spans="8:16" x14ac:dyDescent="0.35">
      <c r="H355" s="6"/>
      <c r="O355" s="59"/>
      <c r="P355" s="59"/>
    </row>
    <row r="356" spans="8:16" x14ac:dyDescent="0.35">
      <c r="H356" s="6"/>
      <c r="O356" s="59"/>
      <c r="P356" s="59"/>
    </row>
    <row r="357" spans="8:16" x14ac:dyDescent="0.35">
      <c r="H357" s="6"/>
      <c r="O357" s="59"/>
      <c r="P357" s="59"/>
    </row>
    <row r="358" spans="8:16" x14ac:dyDescent="0.35">
      <c r="H358" s="6"/>
      <c r="O358" s="59"/>
      <c r="P358" s="59"/>
    </row>
    <row r="359" spans="8:16" x14ac:dyDescent="0.35">
      <c r="H359" s="6"/>
      <c r="O359" s="59"/>
      <c r="P359" s="59"/>
    </row>
    <row r="360" spans="8:16" x14ac:dyDescent="0.35">
      <c r="H360" s="6"/>
      <c r="O360" s="59"/>
      <c r="P360" s="59"/>
    </row>
    <row r="361" spans="8:16" x14ac:dyDescent="0.35">
      <c r="H361" s="6"/>
      <c r="O361" s="59"/>
      <c r="P361" s="59"/>
    </row>
    <row r="362" spans="8:16" x14ac:dyDescent="0.35">
      <c r="H362" s="6"/>
      <c r="O362" s="59"/>
      <c r="P362" s="59"/>
    </row>
    <row r="363" spans="8:16" x14ac:dyDescent="0.35">
      <c r="H363" s="6"/>
      <c r="O363" s="59"/>
      <c r="P363" s="59"/>
    </row>
    <row r="364" spans="8:16" x14ac:dyDescent="0.35">
      <c r="H364" s="6"/>
      <c r="O364" s="59"/>
      <c r="P364" s="59"/>
    </row>
    <row r="365" spans="8:16" x14ac:dyDescent="0.35">
      <c r="H365" s="6"/>
      <c r="O365" s="59"/>
      <c r="P365" s="59"/>
    </row>
    <row r="366" spans="8:16" x14ac:dyDescent="0.35">
      <c r="H366" s="6"/>
      <c r="O366" s="59"/>
      <c r="P366" s="59"/>
    </row>
    <row r="367" spans="8:16" x14ac:dyDescent="0.35">
      <c r="H367" s="6"/>
      <c r="O367" s="59"/>
      <c r="P367" s="59"/>
    </row>
    <row r="368" spans="8:16" x14ac:dyDescent="0.35">
      <c r="H368" s="6"/>
      <c r="O368" s="59"/>
      <c r="P368" s="59"/>
    </row>
    <row r="369" spans="8:16" x14ac:dyDescent="0.35">
      <c r="H369" s="6"/>
      <c r="O369" s="59"/>
      <c r="P369" s="59"/>
    </row>
    <row r="370" spans="8:16" x14ac:dyDescent="0.35">
      <c r="H370" s="6"/>
    </row>
    <row r="371" spans="8:16" x14ac:dyDescent="0.35">
      <c r="H371" s="6"/>
    </row>
    <row r="372" spans="8:16" x14ac:dyDescent="0.35">
      <c r="H372" s="6"/>
    </row>
    <row r="373" spans="8:16" x14ac:dyDescent="0.35">
      <c r="H373" s="6"/>
    </row>
    <row r="374" spans="8:16" x14ac:dyDescent="0.35">
      <c r="H374" s="6"/>
    </row>
    <row r="375" spans="8:16" x14ac:dyDescent="0.35">
      <c r="H375" s="6"/>
    </row>
    <row r="376" spans="8:16" x14ac:dyDescent="0.35">
      <c r="H376" s="6"/>
    </row>
    <row r="377" spans="8:16" x14ac:dyDescent="0.35">
      <c r="H377" s="6"/>
    </row>
    <row r="378" spans="8:16" x14ac:dyDescent="0.35">
      <c r="H378" s="6"/>
    </row>
    <row r="379" spans="8:16" x14ac:dyDescent="0.35">
      <c r="H379" s="6"/>
    </row>
    <row r="380" spans="8:16" x14ac:dyDescent="0.35">
      <c r="H380" s="6"/>
    </row>
    <row r="381" spans="8:16" x14ac:dyDescent="0.35">
      <c r="H381" s="6"/>
    </row>
    <row r="382" spans="8:16" x14ac:dyDescent="0.35">
      <c r="H382" s="6"/>
    </row>
    <row r="383" spans="8:16" x14ac:dyDescent="0.35">
      <c r="H383" s="6"/>
    </row>
    <row r="384" spans="8:16" x14ac:dyDescent="0.35">
      <c r="H384" s="6"/>
    </row>
    <row r="385" spans="8:8" x14ac:dyDescent="0.35">
      <c r="H385" s="6"/>
    </row>
    <row r="386" spans="8:8" x14ac:dyDescent="0.35">
      <c r="H386" s="6"/>
    </row>
    <row r="387" spans="8:8" x14ac:dyDescent="0.35">
      <c r="H387" s="6"/>
    </row>
    <row r="388" spans="8:8" x14ac:dyDescent="0.35">
      <c r="H388" s="6"/>
    </row>
    <row r="389" spans="8:8" x14ac:dyDescent="0.35">
      <c r="H389" s="6"/>
    </row>
    <row r="390" spans="8:8" x14ac:dyDescent="0.35">
      <c r="H390" s="6"/>
    </row>
    <row r="391" spans="8:8" x14ac:dyDescent="0.35">
      <c r="H391" s="6"/>
    </row>
    <row r="392" spans="8:8" x14ac:dyDescent="0.35">
      <c r="H392" s="6"/>
    </row>
    <row r="393" spans="8:8" x14ac:dyDescent="0.35">
      <c r="H393" s="6"/>
    </row>
    <row r="394" spans="8:8" x14ac:dyDescent="0.35">
      <c r="H394" s="6"/>
    </row>
    <row r="395" spans="8:8" x14ac:dyDescent="0.35">
      <c r="H395" s="6"/>
    </row>
    <row r="396" spans="8:8" x14ac:dyDescent="0.35">
      <c r="H396" s="6"/>
    </row>
    <row r="397" spans="8:8" x14ac:dyDescent="0.35">
      <c r="H397" s="6"/>
    </row>
    <row r="398" spans="8:8" x14ac:dyDescent="0.35">
      <c r="H398" s="6"/>
    </row>
    <row r="399" spans="8:8" x14ac:dyDescent="0.35">
      <c r="H399" s="6"/>
    </row>
    <row r="400" spans="8:8" x14ac:dyDescent="0.35">
      <c r="H400" s="6"/>
    </row>
    <row r="401" spans="8:8" x14ac:dyDescent="0.35">
      <c r="H401" s="6"/>
    </row>
    <row r="402" spans="8:8" x14ac:dyDescent="0.35">
      <c r="H402" s="6"/>
    </row>
    <row r="403" spans="8:8" x14ac:dyDescent="0.35">
      <c r="H403" s="6"/>
    </row>
    <row r="404" spans="8:8" x14ac:dyDescent="0.35">
      <c r="H404" s="6"/>
    </row>
    <row r="405" spans="8:8" x14ac:dyDescent="0.35">
      <c r="H405" s="6"/>
    </row>
    <row r="406" spans="8:8" x14ac:dyDescent="0.35">
      <c r="H406" s="6"/>
    </row>
    <row r="407" spans="8:8" x14ac:dyDescent="0.35">
      <c r="H407" s="6"/>
    </row>
    <row r="408" spans="8:8" x14ac:dyDescent="0.35">
      <c r="H408" s="6"/>
    </row>
    <row r="409" spans="8:8" x14ac:dyDescent="0.35">
      <c r="H409" s="6"/>
    </row>
    <row r="410" spans="8:8" x14ac:dyDescent="0.35">
      <c r="H410" s="6"/>
    </row>
    <row r="411" spans="8:8" x14ac:dyDescent="0.35">
      <c r="H411" s="6"/>
    </row>
    <row r="412" spans="8:8" x14ac:dyDescent="0.35">
      <c r="H412" s="6"/>
    </row>
    <row r="413" spans="8:8" x14ac:dyDescent="0.35">
      <c r="H413" s="6"/>
    </row>
    <row r="414" spans="8:8" x14ac:dyDescent="0.35">
      <c r="H414" s="6"/>
    </row>
    <row r="415" spans="8:8" x14ac:dyDescent="0.35">
      <c r="H415" s="6"/>
    </row>
    <row r="416" spans="8:8" x14ac:dyDescent="0.35">
      <c r="H416" s="6"/>
    </row>
    <row r="417" spans="8:8" x14ac:dyDescent="0.35">
      <c r="H417" s="6"/>
    </row>
    <row r="418" spans="8:8" x14ac:dyDescent="0.35">
      <c r="H418" s="6"/>
    </row>
    <row r="419" spans="8:8" x14ac:dyDescent="0.35">
      <c r="H419" s="6"/>
    </row>
    <row r="420" spans="8:8" x14ac:dyDescent="0.35">
      <c r="H420" s="6"/>
    </row>
    <row r="421" spans="8:8" x14ac:dyDescent="0.35">
      <c r="H421" s="6"/>
    </row>
    <row r="422" spans="8:8" x14ac:dyDescent="0.35">
      <c r="H422" s="6"/>
    </row>
    <row r="423" spans="8:8" x14ac:dyDescent="0.35">
      <c r="H423" s="6"/>
    </row>
    <row r="424" spans="8:8" x14ac:dyDescent="0.35">
      <c r="H424" s="6"/>
    </row>
    <row r="425" spans="8:8" x14ac:dyDescent="0.35">
      <c r="H425" s="6"/>
    </row>
    <row r="426" spans="8:8" x14ac:dyDescent="0.35">
      <c r="H426" s="6"/>
    </row>
    <row r="427" spans="8:8" x14ac:dyDescent="0.35">
      <c r="H427" s="6"/>
    </row>
    <row r="428" spans="8:8" x14ac:dyDescent="0.35">
      <c r="H428" s="6"/>
    </row>
    <row r="429" spans="8:8" x14ac:dyDescent="0.35">
      <c r="H429" s="6"/>
    </row>
    <row r="430" spans="8:8" x14ac:dyDescent="0.35">
      <c r="H430" s="6"/>
    </row>
    <row r="431" spans="8:8" x14ac:dyDescent="0.35">
      <c r="H431" s="6"/>
    </row>
    <row r="432" spans="8:8" x14ac:dyDescent="0.35">
      <c r="H432" s="6"/>
    </row>
    <row r="433" spans="8:8" x14ac:dyDescent="0.35">
      <c r="H433" s="6"/>
    </row>
    <row r="434" spans="8:8" x14ac:dyDescent="0.35">
      <c r="H434" s="6"/>
    </row>
    <row r="435" spans="8:8" x14ac:dyDescent="0.35">
      <c r="H435" s="6"/>
    </row>
    <row r="436" spans="8:8" x14ac:dyDescent="0.35">
      <c r="H436" s="6"/>
    </row>
    <row r="437" spans="8:8" x14ac:dyDescent="0.35">
      <c r="H437" s="6"/>
    </row>
    <row r="438" spans="8:8" x14ac:dyDescent="0.35">
      <c r="H438" s="6"/>
    </row>
    <row r="439" spans="8:8" x14ac:dyDescent="0.35">
      <c r="H439" s="6"/>
    </row>
    <row r="440" spans="8:8" x14ac:dyDescent="0.35">
      <c r="H440" s="6"/>
    </row>
    <row r="441" spans="8:8" x14ac:dyDescent="0.35">
      <c r="H441" s="6"/>
    </row>
    <row r="442" spans="8:8" x14ac:dyDescent="0.35">
      <c r="H442" s="6"/>
    </row>
    <row r="443" spans="8:8" x14ac:dyDescent="0.35">
      <c r="H443" s="6"/>
    </row>
    <row r="444" spans="8:8" x14ac:dyDescent="0.35">
      <c r="H444" s="6"/>
    </row>
    <row r="445" spans="8:8" x14ac:dyDescent="0.35">
      <c r="H445" s="6"/>
    </row>
    <row r="446" spans="8:8" x14ac:dyDescent="0.35">
      <c r="H446" s="6"/>
    </row>
    <row r="447" spans="8:8" x14ac:dyDescent="0.35">
      <c r="H447" s="6"/>
    </row>
    <row r="448" spans="8:8" x14ac:dyDescent="0.35">
      <c r="H448" s="6"/>
    </row>
    <row r="449" spans="8:8" x14ac:dyDescent="0.35">
      <c r="H449" s="6"/>
    </row>
    <row r="450" spans="8:8" x14ac:dyDescent="0.35">
      <c r="H450" s="6"/>
    </row>
    <row r="451" spans="8:8" x14ac:dyDescent="0.35">
      <c r="H451" s="6"/>
    </row>
    <row r="452" spans="8:8" x14ac:dyDescent="0.35">
      <c r="H452" s="6"/>
    </row>
    <row r="453" spans="8:8" x14ac:dyDescent="0.35">
      <c r="H453" s="6"/>
    </row>
    <row r="454" spans="8:8" x14ac:dyDescent="0.35">
      <c r="H454" s="6"/>
    </row>
    <row r="455" spans="8:8" x14ac:dyDescent="0.35">
      <c r="H455" s="6"/>
    </row>
    <row r="456" spans="8:8" x14ac:dyDescent="0.35">
      <c r="H456" s="6"/>
    </row>
    <row r="457" spans="8:8" x14ac:dyDescent="0.35">
      <c r="H457" s="6"/>
    </row>
    <row r="458" spans="8:8" x14ac:dyDescent="0.35">
      <c r="H458" s="6"/>
    </row>
    <row r="459" spans="8:8" x14ac:dyDescent="0.35">
      <c r="H459" s="6"/>
    </row>
    <row r="460" spans="8:8" x14ac:dyDescent="0.35">
      <c r="H460" s="6"/>
    </row>
    <row r="461" spans="8:8" x14ac:dyDescent="0.35">
      <c r="H461" s="6"/>
    </row>
    <row r="462" spans="8:8" x14ac:dyDescent="0.35">
      <c r="H462" s="6"/>
    </row>
    <row r="463" spans="8:8" x14ac:dyDescent="0.35">
      <c r="H463" s="6"/>
    </row>
    <row r="464" spans="8:8" x14ac:dyDescent="0.35">
      <c r="H464" s="6"/>
    </row>
    <row r="465" spans="8:8" x14ac:dyDescent="0.35">
      <c r="H465" s="6"/>
    </row>
    <row r="466" spans="8:8" x14ac:dyDescent="0.35">
      <c r="H466" s="6"/>
    </row>
    <row r="467" spans="8:8" x14ac:dyDescent="0.35">
      <c r="H467" s="6"/>
    </row>
    <row r="468" spans="8:8" x14ac:dyDescent="0.35">
      <c r="H468" s="6"/>
    </row>
    <row r="469" spans="8:8" x14ac:dyDescent="0.35">
      <c r="H469" s="6"/>
    </row>
    <row r="470" spans="8:8" x14ac:dyDescent="0.35">
      <c r="H470" s="6"/>
    </row>
    <row r="471" spans="8:8" x14ac:dyDescent="0.35">
      <c r="H471" s="6"/>
    </row>
    <row r="472" spans="8:8" x14ac:dyDescent="0.35">
      <c r="H472" s="6"/>
    </row>
    <row r="473" spans="8:8" x14ac:dyDescent="0.35">
      <c r="H473" s="6"/>
    </row>
    <row r="474" spans="8:8" x14ac:dyDescent="0.35">
      <c r="H474" s="6"/>
    </row>
    <row r="475" spans="8:8" x14ac:dyDescent="0.35">
      <c r="H475" s="6"/>
    </row>
    <row r="476" spans="8:8" x14ac:dyDescent="0.35">
      <c r="H476" s="6"/>
    </row>
    <row r="477" spans="8:8" x14ac:dyDescent="0.35">
      <c r="H477" s="6"/>
    </row>
    <row r="478" spans="8:8" x14ac:dyDescent="0.35">
      <c r="H478" s="6"/>
    </row>
    <row r="479" spans="8:8" x14ac:dyDescent="0.35">
      <c r="H479" s="6"/>
    </row>
    <row r="480" spans="8:8" x14ac:dyDescent="0.35">
      <c r="H480" s="6"/>
    </row>
    <row r="481" spans="8:8" x14ac:dyDescent="0.35">
      <c r="H481" s="6"/>
    </row>
    <row r="482" spans="8:8" x14ac:dyDescent="0.35">
      <c r="H482" s="6"/>
    </row>
    <row r="483" spans="8:8" x14ac:dyDescent="0.35">
      <c r="H483" s="6"/>
    </row>
    <row r="484" spans="8:8" x14ac:dyDescent="0.35">
      <c r="H484" s="6"/>
    </row>
    <row r="485" spans="8:8" x14ac:dyDescent="0.35">
      <c r="H485" s="6"/>
    </row>
    <row r="486" spans="8:8" x14ac:dyDescent="0.35">
      <c r="H486" s="6"/>
    </row>
    <row r="487" spans="8:8" x14ac:dyDescent="0.35">
      <c r="H487" s="6"/>
    </row>
    <row r="488" spans="8:8" x14ac:dyDescent="0.35">
      <c r="H488" s="6"/>
    </row>
    <row r="489" spans="8:8" x14ac:dyDescent="0.35">
      <c r="H489" s="6"/>
    </row>
    <row r="490" spans="8:8" x14ac:dyDescent="0.35">
      <c r="H490" s="6"/>
    </row>
    <row r="491" spans="8:8" x14ac:dyDescent="0.35">
      <c r="H491" s="6"/>
    </row>
    <row r="492" spans="8:8" x14ac:dyDescent="0.35">
      <c r="H492" s="6"/>
    </row>
    <row r="493" spans="8:8" x14ac:dyDescent="0.35">
      <c r="H493" s="6"/>
    </row>
    <row r="494" spans="8:8" x14ac:dyDescent="0.35">
      <c r="H494" s="6"/>
    </row>
    <row r="495" spans="8:8" x14ac:dyDescent="0.35">
      <c r="H495" s="6"/>
    </row>
    <row r="496" spans="8:8" x14ac:dyDescent="0.35">
      <c r="H496" s="6"/>
    </row>
    <row r="497" spans="8:8" x14ac:dyDescent="0.35">
      <c r="H497" s="6"/>
    </row>
    <row r="498" spans="8:8" x14ac:dyDescent="0.35">
      <c r="H498" s="6"/>
    </row>
    <row r="499" spans="8:8" x14ac:dyDescent="0.35">
      <c r="H499" s="6"/>
    </row>
    <row r="500" spans="8:8" x14ac:dyDescent="0.35">
      <c r="H500" s="6"/>
    </row>
    <row r="501" spans="8:8" x14ac:dyDescent="0.35">
      <c r="H501" s="6"/>
    </row>
    <row r="502" spans="8:8" x14ac:dyDescent="0.35">
      <c r="H502" s="6"/>
    </row>
    <row r="503" spans="8:8" x14ac:dyDescent="0.35">
      <c r="H503" s="6"/>
    </row>
    <row r="504" spans="8:8" x14ac:dyDescent="0.35">
      <c r="H504" s="6"/>
    </row>
    <row r="505" spans="8:8" x14ac:dyDescent="0.35">
      <c r="H505" s="6"/>
    </row>
    <row r="506" spans="8:8" x14ac:dyDescent="0.35">
      <c r="H506" s="6"/>
    </row>
    <row r="507" spans="8:8" x14ac:dyDescent="0.35">
      <c r="H507" s="6"/>
    </row>
    <row r="508" spans="8:8" x14ac:dyDescent="0.35">
      <c r="H508" s="6"/>
    </row>
    <row r="509" spans="8:8" x14ac:dyDescent="0.35">
      <c r="H509" s="6"/>
    </row>
    <row r="510" spans="8:8" x14ac:dyDescent="0.35">
      <c r="H510" s="6"/>
    </row>
    <row r="511" spans="8:8" x14ac:dyDescent="0.35">
      <c r="H511" s="6"/>
    </row>
    <row r="512" spans="8:8" x14ac:dyDescent="0.35">
      <c r="H512" s="6"/>
    </row>
    <row r="513" spans="8:8" x14ac:dyDescent="0.35">
      <c r="H513" s="6"/>
    </row>
    <row r="514" spans="8:8" x14ac:dyDescent="0.35">
      <c r="H514" s="6"/>
    </row>
    <row r="515" spans="8:8" x14ac:dyDescent="0.35">
      <c r="H515" s="6"/>
    </row>
    <row r="516" spans="8:8" x14ac:dyDescent="0.35">
      <c r="H516" s="6"/>
    </row>
    <row r="517" spans="8:8" x14ac:dyDescent="0.35">
      <c r="H517" s="6"/>
    </row>
    <row r="518" spans="8:8" x14ac:dyDescent="0.35">
      <c r="H518" s="6"/>
    </row>
    <row r="519" spans="8:8" x14ac:dyDescent="0.35">
      <c r="H519" s="6"/>
    </row>
    <row r="520" spans="8:8" x14ac:dyDescent="0.35">
      <c r="H520" s="6"/>
    </row>
    <row r="521" spans="8:8" x14ac:dyDescent="0.35">
      <c r="H521" s="6"/>
    </row>
    <row r="522" spans="8:8" x14ac:dyDescent="0.35">
      <c r="H522" s="6"/>
    </row>
    <row r="523" spans="8:8" x14ac:dyDescent="0.35">
      <c r="H523" s="6"/>
    </row>
    <row r="524" spans="8:8" x14ac:dyDescent="0.35">
      <c r="H524" s="6"/>
    </row>
    <row r="525" spans="8:8" x14ac:dyDescent="0.35">
      <c r="H525" s="6"/>
    </row>
    <row r="526" spans="8:8" x14ac:dyDescent="0.35">
      <c r="H526" s="6"/>
    </row>
    <row r="527" spans="8:8" x14ac:dyDescent="0.35">
      <c r="H527" s="6"/>
    </row>
    <row r="528" spans="8:8" x14ac:dyDescent="0.35">
      <c r="H528" s="6"/>
    </row>
    <row r="529" spans="8:8" x14ac:dyDescent="0.35">
      <c r="H529" s="6"/>
    </row>
    <row r="530" spans="8:8" x14ac:dyDescent="0.35">
      <c r="H530" s="6"/>
    </row>
    <row r="531" spans="8:8" x14ac:dyDescent="0.35">
      <c r="H531" s="6"/>
    </row>
    <row r="532" spans="8:8" x14ac:dyDescent="0.35">
      <c r="H532" s="6"/>
    </row>
    <row r="533" spans="8:8" x14ac:dyDescent="0.35">
      <c r="H533" s="6"/>
    </row>
    <row r="534" spans="8:8" x14ac:dyDescent="0.35">
      <c r="H534" s="6"/>
    </row>
    <row r="535" spans="8:8" x14ac:dyDescent="0.35">
      <c r="H535" s="6"/>
    </row>
    <row r="536" spans="8:8" x14ac:dyDescent="0.35">
      <c r="H536" s="6"/>
    </row>
    <row r="537" spans="8:8" x14ac:dyDescent="0.35">
      <c r="H537" s="6"/>
    </row>
    <row r="538" spans="8:8" x14ac:dyDescent="0.35">
      <c r="H538" s="6"/>
    </row>
    <row r="539" spans="8:8" x14ac:dyDescent="0.35">
      <c r="H539" s="6"/>
    </row>
    <row r="540" spans="8:8" x14ac:dyDescent="0.35">
      <c r="H540" s="6"/>
    </row>
    <row r="541" spans="8:8" x14ac:dyDescent="0.35">
      <c r="H541" s="6"/>
    </row>
    <row r="542" spans="8:8" x14ac:dyDescent="0.35">
      <c r="H542" s="6"/>
    </row>
    <row r="543" spans="8:8" x14ac:dyDescent="0.35">
      <c r="H543" s="6"/>
    </row>
    <row r="544" spans="8:8" x14ac:dyDescent="0.35">
      <c r="H544" s="6"/>
    </row>
    <row r="545" spans="8:8" x14ac:dyDescent="0.35">
      <c r="H545" s="6"/>
    </row>
    <row r="546" spans="8:8" x14ac:dyDescent="0.35">
      <c r="H546" s="6"/>
    </row>
    <row r="547" spans="8:8" x14ac:dyDescent="0.35">
      <c r="H547" s="6"/>
    </row>
    <row r="548" spans="8:8" x14ac:dyDescent="0.35">
      <c r="H548" s="6"/>
    </row>
    <row r="549" spans="8:8" x14ac:dyDescent="0.35">
      <c r="H549" s="6"/>
    </row>
    <row r="550" spans="8:8" x14ac:dyDescent="0.35">
      <c r="H550" s="6"/>
    </row>
    <row r="551" spans="8:8" x14ac:dyDescent="0.35">
      <c r="H551" s="6"/>
    </row>
    <row r="552" spans="8:8" x14ac:dyDescent="0.35">
      <c r="H552" s="6"/>
    </row>
    <row r="553" spans="8:8" x14ac:dyDescent="0.35">
      <c r="H553" s="6"/>
    </row>
    <row r="554" spans="8:8" x14ac:dyDescent="0.35">
      <c r="H554" s="6"/>
    </row>
    <row r="555" spans="8:8" x14ac:dyDescent="0.35">
      <c r="H555" s="6"/>
    </row>
    <row r="556" spans="8:8" x14ac:dyDescent="0.35">
      <c r="H556" s="6"/>
    </row>
    <row r="557" spans="8:8" x14ac:dyDescent="0.35">
      <c r="H557" s="6"/>
    </row>
    <row r="558" spans="8:8" x14ac:dyDescent="0.35">
      <c r="H558" s="6"/>
    </row>
    <row r="559" spans="8:8" x14ac:dyDescent="0.35">
      <c r="H559" s="6"/>
    </row>
    <row r="560" spans="8:8" x14ac:dyDescent="0.35">
      <c r="H560" s="6"/>
    </row>
    <row r="561" spans="8:8" x14ac:dyDescent="0.35">
      <c r="H561" s="6"/>
    </row>
    <row r="562" spans="8:8" x14ac:dyDescent="0.35">
      <c r="H562" s="6"/>
    </row>
    <row r="563" spans="8:8" x14ac:dyDescent="0.35">
      <c r="H563" s="6"/>
    </row>
    <row r="564" spans="8:8" x14ac:dyDescent="0.35">
      <c r="H564" s="6"/>
    </row>
    <row r="565" spans="8:8" x14ac:dyDescent="0.35">
      <c r="H565" s="6"/>
    </row>
  </sheetData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LC.s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 Sayed</dc:creator>
  <cp:lastModifiedBy>DELL</cp:lastModifiedBy>
  <cp:lastPrinted>2022-10-06T11:23:01Z</cp:lastPrinted>
  <dcterms:created xsi:type="dcterms:W3CDTF">2022-10-02T14:17:20Z</dcterms:created>
  <dcterms:modified xsi:type="dcterms:W3CDTF">2022-10-15T17:35:41Z</dcterms:modified>
</cp:coreProperties>
</file>