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alah_aly\Desktop\مزاد -2022\24-9-2022\"/>
    </mc:Choice>
  </mc:AlternateContent>
  <bookViews>
    <workbookView xWindow="0" yWindow="0" windowWidth="20490" windowHeight="71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asmaa1">Sheet3!$N$3:$N$62</definedName>
    <definedName name="sheraa1">Sheet3!$O$3:$O$62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3" i="1"/>
  <c r="R3" i="2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O27" i="3"/>
  <c r="R27" i="3" s="1"/>
  <c r="R3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Y63" i="3"/>
  <c r="X63" i="3"/>
  <c r="P63" i="3"/>
  <c r="C62" i="3" a="1"/>
  <c r="C62" i="3" s="1"/>
  <c r="C61" i="3" a="1"/>
  <c r="C61" i="3" s="1"/>
  <c r="C60" i="3" a="1"/>
  <c r="C60" i="3" s="1"/>
  <c r="C59" i="3"/>
  <c r="M59" i="3" s="1"/>
  <c r="C59" i="3" a="1"/>
  <c r="C58" i="3" a="1"/>
  <c r="C58" i="3" s="1"/>
  <c r="C57" i="3" a="1"/>
  <c r="C57" i="3" s="1"/>
  <c r="C56" i="3" a="1"/>
  <c r="C56" i="3" s="1"/>
  <c r="D55" i="3"/>
  <c r="C55" i="3"/>
  <c r="M55" i="3" s="1"/>
  <c r="C55" i="3" a="1"/>
  <c r="A55" i="3"/>
  <c r="C54" i="3" a="1"/>
  <c r="C54" i="3" s="1"/>
  <c r="M53" i="3"/>
  <c r="I53" i="3"/>
  <c r="E53" i="3"/>
  <c r="C53" i="3" a="1"/>
  <c r="C53" i="3" s="1"/>
  <c r="B53" i="3"/>
  <c r="M52" i="3"/>
  <c r="L52" i="3"/>
  <c r="H52" i="3"/>
  <c r="E52" i="3"/>
  <c r="D52" i="3"/>
  <c r="C52" i="3" a="1"/>
  <c r="C52" i="3" s="1"/>
  <c r="A52" i="3"/>
  <c r="L51" i="3"/>
  <c r="H51" i="3"/>
  <c r="G51" i="3"/>
  <c r="D51" i="3"/>
  <c r="C51" i="3"/>
  <c r="C51" i="3" a="1"/>
  <c r="A51" i="3"/>
  <c r="C50" i="3" a="1"/>
  <c r="C50" i="3" s="1"/>
  <c r="C49" i="3" a="1"/>
  <c r="C49" i="3" s="1"/>
  <c r="C48" i="3" a="1"/>
  <c r="C48" i="3" s="1"/>
  <c r="C47" i="3" a="1"/>
  <c r="C47" i="3" s="1"/>
  <c r="L46" i="3"/>
  <c r="D46" i="3"/>
  <c r="C46" i="3" a="1"/>
  <c r="C46" i="3" s="1"/>
  <c r="A46" i="3"/>
  <c r="K45" i="3"/>
  <c r="G45" i="3"/>
  <c r="C45" i="3"/>
  <c r="C45" i="3" a="1"/>
  <c r="C44" i="3" a="1"/>
  <c r="C44" i="3" s="1"/>
  <c r="I43" i="3"/>
  <c r="B43" i="3" s="1"/>
  <c r="C43" i="3" a="1"/>
  <c r="C43" i="3" s="1"/>
  <c r="M43" i="3" s="1"/>
  <c r="L42" i="3"/>
  <c r="H42" i="3"/>
  <c r="D42" i="3"/>
  <c r="C42" i="3" a="1"/>
  <c r="C42" i="3" s="1"/>
  <c r="A42" i="3"/>
  <c r="G41" i="3"/>
  <c r="C41" i="3"/>
  <c r="C41" i="3" a="1"/>
  <c r="J40" i="3"/>
  <c r="C40" i="3" a="1"/>
  <c r="C40" i="3" s="1"/>
  <c r="C39" i="3" a="1"/>
  <c r="C39" i="3" s="1"/>
  <c r="C38" i="3" a="1"/>
  <c r="C38" i="3" s="1"/>
  <c r="C37" i="3"/>
  <c r="C37" i="3" a="1"/>
  <c r="C36" i="3"/>
  <c r="C36" i="3" a="1"/>
  <c r="C35" i="3" a="1"/>
  <c r="C35" i="3" s="1"/>
  <c r="C34" i="3" a="1"/>
  <c r="C34" i="3" s="1"/>
  <c r="C33" i="3" a="1"/>
  <c r="C33" i="3" s="1"/>
  <c r="C32" i="3" a="1"/>
  <c r="C32" i="3" s="1"/>
  <c r="C31" i="3"/>
  <c r="L31" i="3" s="1"/>
  <c r="C31" i="3" a="1"/>
  <c r="C30" i="3" a="1"/>
  <c r="C30" i="3" s="1"/>
  <c r="I29" i="3"/>
  <c r="B29" i="3" s="1"/>
  <c r="E29" i="3"/>
  <c r="C29" i="3" a="1"/>
  <c r="C29" i="3" s="1"/>
  <c r="M29" i="3" s="1"/>
  <c r="D28" i="3"/>
  <c r="C28" i="3" a="1"/>
  <c r="C28" i="3" s="1"/>
  <c r="L28" i="3" s="1"/>
  <c r="K27" i="3"/>
  <c r="C27" i="3"/>
  <c r="C27" i="3" a="1"/>
  <c r="W26" i="3"/>
  <c r="Q26" i="3"/>
  <c r="L26" i="3"/>
  <c r="H26" i="3"/>
  <c r="D26" i="3"/>
  <c r="C26" i="3" a="1"/>
  <c r="C26" i="3" s="1"/>
  <c r="B26" i="3"/>
  <c r="A26" i="3"/>
  <c r="C25" i="3"/>
  <c r="L25" i="3" s="1"/>
  <c r="C25" i="3" a="1"/>
  <c r="C24" i="3" a="1"/>
  <c r="C24" i="3" s="1"/>
  <c r="C23" i="3" a="1"/>
  <c r="C23" i="3" s="1"/>
  <c r="C22" i="3" a="1"/>
  <c r="C22" i="3" s="1"/>
  <c r="C21" i="3" a="1"/>
  <c r="C21" i="3" s="1"/>
  <c r="L20" i="3"/>
  <c r="H20" i="3"/>
  <c r="D20" i="3"/>
  <c r="C20" i="3"/>
  <c r="K20" i="3" s="1"/>
  <c r="C20" i="3" a="1"/>
  <c r="C19" i="3" a="1"/>
  <c r="C19" i="3" s="1"/>
  <c r="C18" i="3" a="1"/>
  <c r="C18" i="3" s="1"/>
  <c r="C17" i="3" a="1"/>
  <c r="C17" i="3" s="1"/>
  <c r="L16" i="3"/>
  <c r="H16" i="3"/>
  <c r="D16" i="3"/>
  <c r="C16" i="3"/>
  <c r="K16" i="3" s="1"/>
  <c r="C16" i="3" a="1"/>
  <c r="C15" i="3" a="1"/>
  <c r="C15" i="3" s="1"/>
  <c r="C14" i="3" a="1"/>
  <c r="C14" i="3" s="1"/>
  <c r="M13" i="3"/>
  <c r="L13" i="3"/>
  <c r="H13" i="3"/>
  <c r="E13" i="3"/>
  <c r="D13" i="3"/>
  <c r="C13" i="3" a="1"/>
  <c r="C13" i="3" s="1"/>
  <c r="L12" i="3"/>
  <c r="H12" i="3"/>
  <c r="G12" i="3"/>
  <c r="D12" i="3"/>
  <c r="C12" i="3"/>
  <c r="C12" i="3" a="1"/>
  <c r="C11" i="3" a="1"/>
  <c r="C11" i="3" s="1"/>
  <c r="C10" i="3" a="1"/>
  <c r="C10" i="3" s="1"/>
  <c r="M10" i="3" s="1"/>
  <c r="K9" i="3"/>
  <c r="I9" i="3"/>
  <c r="N9" i="3" s="1"/>
  <c r="B9" i="3" s="1"/>
  <c r="E9" i="3"/>
  <c r="D9" i="3"/>
  <c r="C9" i="3"/>
  <c r="C9" i="3" a="1"/>
  <c r="C8" i="3"/>
  <c r="M8" i="3" s="1"/>
  <c r="C8" i="3" a="1"/>
  <c r="C7" i="3" a="1"/>
  <c r="C7" i="3" s="1"/>
  <c r="C6" i="3" a="1"/>
  <c r="C6" i="3" s="1"/>
  <c r="M5" i="3"/>
  <c r="L5" i="3"/>
  <c r="I5" i="3"/>
  <c r="N5" i="3" s="1"/>
  <c r="B5" i="3" s="1"/>
  <c r="H5" i="3"/>
  <c r="E5" i="3"/>
  <c r="D5" i="3"/>
  <c r="C5" i="3"/>
  <c r="J5" i="3" s="1"/>
  <c r="O5" i="3" s="1"/>
  <c r="C5" i="3" a="1"/>
  <c r="C4" i="3" a="1"/>
  <c r="C4" i="3" s="1"/>
  <c r="C3" i="3" a="1"/>
  <c r="C3" i="3" s="1"/>
  <c r="K6" i="3" l="1"/>
  <c r="G6" i="3"/>
  <c r="J6" i="3"/>
  <c r="O6" i="3" s="1"/>
  <c r="F6" i="3"/>
  <c r="M6" i="3"/>
  <c r="I6" i="3"/>
  <c r="E6" i="3"/>
  <c r="L6" i="3"/>
  <c r="H6" i="3"/>
  <c r="D6" i="3"/>
  <c r="Q5" i="3"/>
  <c r="L3" i="3"/>
  <c r="H3" i="3"/>
  <c r="D3" i="3"/>
  <c r="K3" i="3"/>
  <c r="G3" i="3"/>
  <c r="J3" i="3"/>
  <c r="F3" i="3"/>
  <c r="M3" i="3"/>
  <c r="I3" i="3"/>
  <c r="E3" i="3"/>
  <c r="M4" i="3"/>
  <c r="I4" i="3"/>
  <c r="E4" i="3"/>
  <c r="L4" i="3"/>
  <c r="H4" i="3"/>
  <c r="D4" i="3"/>
  <c r="K4" i="3"/>
  <c r="G4" i="3"/>
  <c r="J4" i="3"/>
  <c r="O4" i="3" s="1"/>
  <c r="F4" i="3"/>
  <c r="M11" i="3"/>
  <c r="I11" i="3"/>
  <c r="E11" i="3"/>
  <c r="L11" i="3"/>
  <c r="H11" i="3"/>
  <c r="D11" i="3"/>
  <c r="K11" i="3"/>
  <c r="J11" i="3"/>
  <c r="O11" i="3" s="1"/>
  <c r="G11" i="3"/>
  <c r="F11" i="3"/>
  <c r="L7" i="3"/>
  <c r="H7" i="3"/>
  <c r="D7" i="3"/>
  <c r="K7" i="3"/>
  <c r="G7" i="3"/>
  <c r="J7" i="3"/>
  <c r="O7" i="3" s="1"/>
  <c r="F7" i="3"/>
  <c r="M7" i="3"/>
  <c r="I7" i="3"/>
  <c r="E7" i="3"/>
  <c r="G5" i="3"/>
  <c r="K5" i="3"/>
  <c r="F8" i="3"/>
  <c r="J8" i="3"/>
  <c r="O8" i="3" s="1"/>
  <c r="J9" i="3"/>
  <c r="O9" i="3" s="1"/>
  <c r="F9" i="3"/>
  <c r="H9" i="3"/>
  <c r="M9" i="3"/>
  <c r="F10" i="3"/>
  <c r="M24" i="3"/>
  <c r="I24" i="3"/>
  <c r="E24" i="3"/>
  <c r="K24" i="3"/>
  <c r="F24" i="3"/>
  <c r="J24" i="3"/>
  <c r="O24" i="3" s="1"/>
  <c r="D24" i="3"/>
  <c r="H24" i="3"/>
  <c r="L24" i="3"/>
  <c r="G24" i="3"/>
  <c r="G8" i="3"/>
  <c r="K8" i="3"/>
  <c r="L10" i="3"/>
  <c r="K10" i="3"/>
  <c r="G10" i="3"/>
  <c r="H10" i="3"/>
  <c r="L17" i="3"/>
  <c r="H17" i="3"/>
  <c r="D17" i="3"/>
  <c r="K17" i="3"/>
  <c r="G17" i="3"/>
  <c r="J17" i="3"/>
  <c r="O17" i="3" s="1"/>
  <c r="F17" i="3"/>
  <c r="M17" i="3"/>
  <c r="I17" i="3"/>
  <c r="E17" i="3"/>
  <c r="L21" i="3"/>
  <c r="H21" i="3"/>
  <c r="D21" i="3"/>
  <c r="K21" i="3"/>
  <c r="G21" i="3"/>
  <c r="J21" i="3"/>
  <c r="O21" i="3" s="1"/>
  <c r="F21" i="3"/>
  <c r="M21" i="3"/>
  <c r="I21" i="3"/>
  <c r="E21" i="3"/>
  <c r="V5" i="3"/>
  <c r="M14" i="3"/>
  <c r="I14" i="3"/>
  <c r="E14" i="3"/>
  <c r="L14" i="3"/>
  <c r="H14" i="3"/>
  <c r="D14" i="3"/>
  <c r="K14" i="3"/>
  <c r="G14" i="3"/>
  <c r="J14" i="3"/>
  <c r="O14" i="3" s="1"/>
  <c r="F14" i="3"/>
  <c r="M18" i="3"/>
  <c r="I18" i="3"/>
  <c r="E18" i="3"/>
  <c r="L18" i="3"/>
  <c r="H18" i="3"/>
  <c r="D18" i="3"/>
  <c r="K18" i="3"/>
  <c r="G18" i="3"/>
  <c r="J18" i="3"/>
  <c r="O18" i="3" s="1"/>
  <c r="F18" i="3"/>
  <c r="M22" i="3"/>
  <c r="I22" i="3"/>
  <c r="E22" i="3"/>
  <c r="L22" i="3"/>
  <c r="H22" i="3"/>
  <c r="D22" i="3"/>
  <c r="K22" i="3"/>
  <c r="G22" i="3"/>
  <c r="J22" i="3"/>
  <c r="O22" i="3" s="1"/>
  <c r="F22" i="3"/>
  <c r="D8" i="3"/>
  <c r="H8" i="3"/>
  <c r="L8" i="3"/>
  <c r="V9" i="3"/>
  <c r="D10" i="3"/>
  <c r="I10" i="3"/>
  <c r="F5" i="3"/>
  <c r="E8" i="3"/>
  <c r="I8" i="3"/>
  <c r="G9" i="3"/>
  <c r="L9" i="3"/>
  <c r="E10" i="3"/>
  <c r="J10" i="3"/>
  <c r="O10" i="3" s="1"/>
  <c r="J12" i="3"/>
  <c r="O12" i="3" s="1"/>
  <c r="F12" i="3"/>
  <c r="M12" i="3"/>
  <c r="I12" i="3"/>
  <c r="E12" i="3"/>
  <c r="K12" i="3"/>
  <c r="K13" i="3"/>
  <c r="G13" i="3"/>
  <c r="J13" i="3"/>
  <c r="O13" i="3" s="1"/>
  <c r="F13" i="3"/>
  <c r="I13" i="3"/>
  <c r="J15" i="3"/>
  <c r="O15" i="3" s="1"/>
  <c r="F15" i="3"/>
  <c r="M15" i="3"/>
  <c r="I15" i="3"/>
  <c r="E15" i="3"/>
  <c r="L15" i="3"/>
  <c r="H15" i="3"/>
  <c r="D15" i="3"/>
  <c r="K15" i="3"/>
  <c r="G15" i="3"/>
  <c r="J19" i="3"/>
  <c r="O19" i="3" s="1"/>
  <c r="F19" i="3"/>
  <c r="M19" i="3"/>
  <c r="I19" i="3"/>
  <c r="E19" i="3"/>
  <c r="L19" i="3"/>
  <c r="H19" i="3"/>
  <c r="D19" i="3"/>
  <c r="K19" i="3"/>
  <c r="G19" i="3"/>
  <c r="J23" i="3"/>
  <c r="O23" i="3" s="1"/>
  <c r="F23" i="3"/>
  <c r="M23" i="3"/>
  <c r="I23" i="3"/>
  <c r="E23" i="3"/>
  <c r="L23" i="3"/>
  <c r="H23" i="3"/>
  <c r="D23" i="3"/>
  <c r="K23" i="3"/>
  <c r="G23" i="3"/>
  <c r="D25" i="3"/>
  <c r="I25" i="3"/>
  <c r="M26" i="3"/>
  <c r="I26" i="3"/>
  <c r="V26" i="3" s="1"/>
  <c r="T26" i="3" s="1"/>
  <c r="E26" i="3"/>
  <c r="K26" i="3"/>
  <c r="G26" i="3"/>
  <c r="J26" i="3"/>
  <c r="F26" i="3"/>
  <c r="L27" i="3"/>
  <c r="H27" i="3"/>
  <c r="D27" i="3"/>
  <c r="A27" i="3"/>
  <c r="J27" i="3"/>
  <c r="F27" i="3"/>
  <c r="M27" i="3"/>
  <c r="I27" i="3"/>
  <c r="E27" i="3"/>
  <c r="H28" i="3"/>
  <c r="K34" i="3"/>
  <c r="G34" i="3"/>
  <c r="J34" i="3"/>
  <c r="F34" i="3"/>
  <c r="M34" i="3"/>
  <c r="I34" i="3"/>
  <c r="E34" i="3"/>
  <c r="L34" i="3"/>
  <c r="H34" i="3"/>
  <c r="D34" i="3"/>
  <c r="A34" i="3"/>
  <c r="E16" i="3"/>
  <c r="I16" i="3"/>
  <c r="M16" i="3"/>
  <c r="E20" i="3"/>
  <c r="I20" i="3"/>
  <c r="M20" i="3"/>
  <c r="E25" i="3"/>
  <c r="K25" i="3"/>
  <c r="G27" i="3"/>
  <c r="A28" i="3"/>
  <c r="J29" i="3"/>
  <c r="F29" i="3"/>
  <c r="L29" i="3"/>
  <c r="H29" i="3"/>
  <c r="D29" i="3"/>
  <c r="A29" i="3"/>
  <c r="K29" i="3"/>
  <c r="G29" i="3"/>
  <c r="K35" i="3"/>
  <c r="L35" i="3"/>
  <c r="H35" i="3"/>
  <c r="D35" i="3"/>
  <c r="A35" i="3"/>
  <c r="I35" i="3"/>
  <c r="G35" i="3"/>
  <c r="M35" i="3"/>
  <c r="F35" i="3"/>
  <c r="J35" i="3"/>
  <c r="E35" i="3"/>
  <c r="F16" i="3"/>
  <c r="J16" i="3"/>
  <c r="O16" i="3" s="1"/>
  <c r="F20" i="3"/>
  <c r="J20" i="3"/>
  <c r="O20" i="3" s="1"/>
  <c r="G25" i="3"/>
  <c r="M28" i="3"/>
  <c r="I28" i="3"/>
  <c r="E28" i="3"/>
  <c r="K28" i="3"/>
  <c r="G28" i="3"/>
  <c r="J28" i="3"/>
  <c r="F28" i="3"/>
  <c r="V29" i="3"/>
  <c r="T29" i="3" s="1"/>
  <c r="M32" i="3"/>
  <c r="I32" i="3"/>
  <c r="E32" i="3"/>
  <c r="L32" i="3"/>
  <c r="H32" i="3"/>
  <c r="D32" i="3"/>
  <c r="A32" i="3"/>
  <c r="K32" i="3"/>
  <c r="G32" i="3"/>
  <c r="J32" i="3"/>
  <c r="F32" i="3"/>
  <c r="G16" i="3"/>
  <c r="G20" i="3"/>
  <c r="J25" i="3"/>
  <c r="O25" i="3" s="1"/>
  <c r="F25" i="3"/>
  <c r="H25" i="3"/>
  <c r="M25" i="3"/>
  <c r="K30" i="3"/>
  <c r="G30" i="3"/>
  <c r="J30" i="3"/>
  <c r="F30" i="3"/>
  <c r="M30" i="3"/>
  <c r="I30" i="3"/>
  <c r="E30" i="3"/>
  <c r="L30" i="3"/>
  <c r="H30" i="3"/>
  <c r="D30" i="3"/>
  <c r="A30" i="3"/>
  <c r="J33" i="3"/>
  <c r="F33" i="3"/>
  <c r="M33" i="3"/>
  <c r="I33" i="3"/>
  <c r="E33" i="3"/>
  <c r="L33" i="3"/>
  <c r="H33" i="3"/>
  <c r="D33" i="3"/>
  <c r="A33" i="3"/>
  <c r="K33" i="3"/>
  <c r="G33" i="3"/>
  <c r="E31" i="3"/>
  <c r="I31" i="3"/>
  <c r="M31" i="3"/>
  <c r="L36" i="3"/>
  <c r="H36" i="3"/>
  <c r="D36" i="3"/>
  <c r="A36" i="3"/>
  <c r="M36" i="3"/>
  <c r="I36" i="3"/>
  <c r="E36" i="3"/>
  <c r="K36" i="3"/>
  <c r="M37" i="3"/>
  <c r="I37" i="3"/>
  <c r="E37" i="3"/>
  <c r="J37" i="3"/>
  <c r="F37" i="3"/>
  <c r="K37" i="3"/>
  <c r="J38" i="3"/>
  <c r="F38" i="3"/>
  <c r="K38" i="3"/>
  <c r="G38" i="3"/>
  <c r="I38" i="3"/>
  <c r="K39" i="3"/>
  <c r="G39" i="3"/>
  <c r="J39" i="3"/>
  <c r="F39" i="3"/>
  <c r="L39" i="3"/>
  <c r="H39" i="3"/>
  <c r="D39" i="3"/>
  <c r="A39" i="3"/>
  <c r="Q40" i="3"/>
  <c r="L44" i="3"/>
  <c r="H44" i="3"/>
  <c r="D44" i="3"/>
  <c r="A44" i="3"/>
  <c r="K44" i="3"/>
  <c r="G44" i="3"/>
  <c r="M44" i="3"/>
  <c r="I44" i="3"/>
  <c r="E44" i="3"/>
  <c r="K47" i="3"/>
  <c r="G47" i="3"/>
  <c r="J47" i="3"/>
  <c r="F47" i="3"/>
  <c r="L47" i="3"/>
  <c r="H47" i="3"/>
  <c r="D47" i="3"/>
  <c r="A47" i="3"/>
  <c r="L50" i="3"/>
  <c r="H50" i="3"/>
  <c r="D50" i="3"/>
  <c r="A50" i="3"/>
  <c r="M50" i="3"/>
  <c r="I50" i="3"/>
  <c r="E50" i="3"/>
  <c r="F50" i="3"/>
  <c r="K50" i="3"/>
  <c r="J50" i="3"/>
  <c r="G50" i="3"/>
  <c r="F31" i="3"/>
  <c r="J31" i="3"/>
  <c r="F36" i="3"/>
  <c r="D37" i="3"/>
  <c r="L37" i="3"/>
  <c r="D38" i="3"/>
  <c r="L38" i="3"/>
  <c r="E39" i="3"/>
  <c r="M41" i="3"/>
  <c r="I41" i="3"/>
  <c r="E41" i="3"/>
  <c r="L41" i="3"/>
  <c r="H41" i="3"/>
  <c r="D41" i="3"/>
  <c r="A41" i="3"/>
  <c r="J41" i="3"/>
  <c r="F41" i="3"/>
  <c r="F44" i="3"/>
  <c r="J46" i="3"/>
  <c r="F46" i="3"/>
  <c r="M46" i="3"/>
  <c r="I46" i="3"/>
  <c r="E46" i="3"/>
  <c r="K46" i="3"/>
  <c r="G46" i="3"/>
  <c r="E47" i="3"/>
  <c r="G31" i="3"/>
  <c r="K31" i="3"/>
  <c r="G36" i="3"/>
  <c r="A37" i="3"/>
  <c r="G37" i="3"/>
  <c r="A38" i="3"/>
  <c r="E38" i="3"/>
  <c r="M38" i="3"/>
  <c r="I39" i="3"/>
  <c r="L40" i="3"/>
  <c r="H40" i="3"/>
  <c r="D40" i="3"/>
  <c r="A40" i="3"/>
  <c r="K40" i="3"/>
  <c r="G40" i="3"/>
  <c r="M40" i="3"/>
  <c r="I40" i="3"/>
  <c r="E40" i="3"/>
  <c r="K43" i="3"/>
  <c r="G43" i="3"/>
  <c r="J43" i="3"/>
  <c r="F43" i="3"/>
  <c r="L43" i="3"/>
  <c r="H43" i="3"/>
  <c r="D43" i="3"/>
  <c r="A43" i="3"/>
  <c r="J44" i="3"/>
  <c r="I47" i="3"/>
  <c r="L48" i="3"/>
  <c r="H48" i="3"/>
  <c r="D48" i="3"/>
  <c r="A48" i="3"/>
  <c r="K48" i="3"/>
  <c r="G48" i="3"/>
  <c r="J48" i="3"/>
  <c r="F48" i="3"/>
  <c r="M48" i="3"/>
  <c r="I48" i="3"/>
  <c r="E48" i="3"/>
  <c r="A31" i="3"/>
  <c r="D31" i="3"/>
  <c r="H31" i="3"/>
  <c r="J36" i="3"/>
  <c r="H37" i="3"/>
  <c r="H38" i="3"/>
  <c r="M39" i="3"/>
  <c r="F40" i="3"/>
  <c r="K41" i="3"/>
  <c r="J42" i="3"/>
  <c r="F42" i="3"/>
  <c r="M42" i="3"/>
  <c r="I42" i="3"/>
  <c r="E42" i="3"/>
  <c r="K42" i="3"/>
  <c r="G42" i="3"/>
  <c r="E43" i="3"/>
  <c r="V43" i="3"/>
  <c r="T43" i="3" s="1"/>
  <c r="M45" i="3"/>
  <c r="I45" i="3"/>
  <c r="E45" i="3"/>
  <c r="L45" i="3"/>
  <c r="H45" i="3"/>
  <c r="D45" i="3"/>
  <c r="A45" i="3"/>
  <c r="J45" i="3"/>
  <c r="F45" i="3"/>
  <c r="H46" i="3"/>
  <c r="M47" i="3"/>
  <c r="K49" i="3"/>
  <c r="G49" i="3"/>
  <c r="L49" i="3"/>
  <c r="H49" i="3"/>
  <c r="D49" i="3"/>
  <c r="A49" i="3"/>
  <c r="M49" i="3"/>
  <c r="E49" i="3"/>
  <c r="J49" i="3"/>
  <c r="I49" i="3"/>
  <c r="F49" i="3"/>
  <c r="L54" i="3"/>
  <c r="H54" i="3"/>
  <c r="D54" i="3"/>
  <c r="A54" i="3"/>
  <c r="K54" i="3"/>
  <c r="G54" i="3"/>
  <c r="J54" i="3"/>
  <c r="F54" i="3"/>
  <c r="M54" i="3"/>
  <c r="I54" i="3"/>
  <c r="E54" i="3"/>
  <c r="L62" i="3"/>
  <c r="H62" i="3"/>
  <c r="D62" i="3"/>
  <c r="A62" i="3"/>
  <c r="K62" i="3"/>
  <c r="G62" i="3"/>
  <c r="J62" i="3"/>
  <c r="F62" i="3"/>
  <c r="M62" i="3"/>
  <c r="I62" i="3"/>
  <c r="E62" i="3"/>
  <c r="J56" i="3"/>
  <c r="F56" i="3"/>
  <c r="M56" i="3"/>
  <c r="I56" i="3"/>
  <c r="E56" i="3"/>
  <c r="L56" i="3"/>
  <c r="H56" i="3"/>
  <c r="D56" i="3"/>
  <c r="A56" i="3"/>
  <c r="K56" i="3"/>
  <c r="G56" i="3"/>
  <c r="M51" i="3"/>
  <c r="I51" i="3"/>
  <c r="E51" i="3"/>
  <c r="J51" i="3"/>
  <c r="F51" i="3"/>
  <c r="K51" i="3"/>
  <c r="J52" i="3"/>
  <c r="F52" i="3"/>
  <c r="K52" i="3"/>
  <c r="G52" i="3"/>
  <c r="I52" i="3"/>
  <c r="K53" i="3"/>
  <c r="G53" i="3"/>
  <c r="J53" i="3"/>
  <c r="F53" i="3"/>
  <c r="L53" i="3"/>
  <c r="H53" i="3"/>
  <c r="D53" i="3"/>
  <c r="A53" i="3"/>
  <c r="K57" i="3"/>
  <c r="G57" i="3"/>
  <c r="J57" i="3"/>
  <c r="F57" i="3"/>
  <c r="M57" i="3"/>
  <c r="I57" i="3"/>
  <c r="E57" i="3"/>
  <c r="L57" i="3"/>
  <c r="H57" i="3"/>
  <c r="D57" i="3"/>
  <c r="A57" i="3"/>
  <c r="J60" i="3"/>
  <c r="F60" i="3"/>
  <c r="M60" i="3"/>
  <c r="I60" i="3"/>
  <c r="E60" i="3"/>
  <c r="L60" i="3"/>
  <c r="H60" i="3"/>
  <c r="D60" i="3"/>
  <c r="A60" i="3"/>
  <c r="K60" i="3"/>
  <c r="G60" i="3"/>
  <c r="V53" i="3"/>
  <c r="T53" i="3" s="1"/>
  <c r="L58" i="3"/>
  <c r="H58" i="3"/>
  <c r="D58" i="3"/>
  <c r="A58" i="3"/>
  <c r="K58" i="3"/>
  <c r="G58" i="3"/>
  <c r="J58" i="3"/>
  <c r="F58" i="3"/>
  <c r="M58" i="3"/>
  <c r="I58" i="3"/>
  <c r="E58" i="3"/>
  <c r="K61" i="3"/>
  <c r="G61" i="3"/>
  <c r="J61" i="3"/>
  <c r="F61" i="3"/>
  <c r="M61" i="3"/>
  <c r="I61" i="3"/>
  <c r="E61" i="3"/>
  <c r="L61" i="3"/>
  <c r="H61" i="3"/>
  <c r="D61" i="3"/>
  <c r="A61" i="3"/>
  <c r="F55" i="3"/>
  <c r="J55" i="3"/>
  <c r="F59" i="3"/>
  <c r="J59" i="3"/>
  <c r="G55" i="3"/>
  <c r="K55" i="3"/>
  <c r="G59" i="3"/>
  <c r="K59" i="3"/>
  <c r="H55" i="3"/>
  <c r="L55" i="3"/>
  <c r="A59" i="3"/>
  <c r="D59" i="3"/>
  <c r="H59" i="3"/>
  <c r="L59" i="3"/>
  <c r="E55" i="3"/>
  <c r="I55" i="3"/>
  <c r="E59" i="3"/>
  <c r="I59" i="3"/>
  <c r="Y63" i="2"/>
  <c r="X63" i="2"/>
  <c r="P63" i="2"/>
  <c r="C62" i="2" a="1"/>
  <c r="C62" i="2" s="1"/>
  <c r="M62" i="2" s="1"/>
  <c r="C61" i="2" a="1"/>
  <c r="C61" i="2" s="1"/>
  <c r="L61" i="2" s="1"/>
  <c r="C60" i="2" a="1"/>
  <c r="C60" i="2" s="1"/>
  <c r="C59" i="2" a="1"/>
  <c r="C59" i="2" s="1"/>
  <c r="C58" i="2" a="1"/>
  <c r="C58" i="2" s="1"/>
  <c r="M58" i="2" s="1"/>
  <c r="C57" i="2" a="1"/>
  <c r="C57" i="2" s="1"/>
  <c r="C56" i="2" a="1"/>
  <c r="C56" i="2" s="1"/>
  <c r="C55" i="2" a="1"/>
  <c r="C55" i="2" s="1"/>
  <c r="J55" i="2" s="1"/>
  <c r="O55" i="2" s="1"/>
  <c r="R55" i="2" s="1"/>
  <c r="C54" i="2" a="1"/>
  <c r="C54" i="2" s="1"/>
  <c r="I54" i="2" s="1"/>
  <c r="N54" i="2" s="1"/>
  <c r="B54" i="2" s="1"/>
  <c r="C53" i="2" a="1"/>
  <c r="C53" i="2" s="1"/>
  <c r="D53" i="2" s="1"/>
  <c r="C52" i="2" a="1"/>
  <c r="C52" i="2" s="1"/>
  <c r="C51" i="2" a="1"/>
  <c r="C51" i="2" s="1"/>
  <c r="C50" i="2" a="1"/>
  <c r="C50" i="2" s="1"/>
  <c r="C49" i="2" a="1"/>
  <c r="C49" i="2" s="1"/>
  <c r="M49" i="2" s="1"/>
  <c r="J48" i="2"/>
  <c r="O48" i="2" s="1"/>
  <c r="R48" i="2" s="1"/>
  <c r="C48" i="2" a="1"/>
  <c r="C48" i="2" s="1"/>
  <c r="F48" i="2" s="1"/>
  <c r="C47" i="2" a="1"/>
  <c r="C47" i="2" s="1"/>
  <c r="C46" i="2" a="1"/>
  <c r="C46" i="2" s="1"/>
  <c r="H46" i="2" s="1"/>
  <c r="C45" i="2" a="1"/>
  <c r="C45" i="2" s="1"/>
  <c r="C44" i="2" a="1"/>
  <c r="C44" i="2" s="1"/>
  <c r="C43" i="2" a="1"/>
  <c r="C43" i="2" s="1"/>
  <c r="M43" i="2" s="1"/>
  <c r="C42" i="2" a="1"/>
  <c r="C42" i="2" s="1"/>
  <c r="L42" i="2" s="1"/>
  <c r="C41" i="2" a="1"/>
  <c r="C41" i="2" s="1"/>
  <c r="K41" i="2" s="1"/>
  <c r="C40" i="2" a="1"/>
  <c r="C40" i="2" s="1"/>
  <c r="J40" i="2" s="1"/>
  <c r="O40" i="2" s="1"/>
  <c r="R40" i="2" s="1"/>
  <c r="C39" i="2" a="1"/>
  <c r="C39" i="2" s="1"/>
  <c r="C38" i="2" a="1"/>
  <c r="C38" i="2" s="1"/>
  <c r="I38" i="2" s="1"/>
  <c r="C37" i="2" a="1"/>
  <c r="C37" i="2" s="1"/>
  <c r="C36" i="2" a="1"/>
  <c r="C36" i="2" s="1"/>
  <c r="C35" i="2" a="1"/>
  <c r="C35" i="2" s="1"/>
  <c r="C34" i="2" a="1"/>
  <c r="C34" i="2" s="1"/>
  <c r="A34" i="2" s="1"/>
  <c r="C33" i="2" a="1"/>
  <c r="C33" i="2" s="1"/>
  <c r="G33" i="2" s="1"/>
  <c r="C32" i="2" a="1"/>
  <c r="C32" i="2" s="1"/>
  <c r="C31" i="2" a="1"/>
  <c r="C31" i="2" s="1"/>
  <c r="C30" i="2" a="1"/>
  <c r="C30" i="2" s="1"/>
  <c r="L30" i="2" s="1"/>
  <c r="C29" i="2" a="1"/>
  <c r="C29" i="2" s="1"/>
  <c r="M29" i="2" s="1"/>
  <c r="C28" i="2" a="1"/>
  <c r="C28" i="2" s="1"/>
  <c r="H28" i="2" s="1"/>
  <c r="C27" i="2" a="1"/>
  <c r="C27" i="2" s="1"/>
  <c r="M27" i="2" s="1"/>
  <c r="C26" i="2" a="1"/>
  <c r="C26" i="2" s="1"/>
  <c r="F26" i="2" s="1"/>
  <c r="C25" i="2" a="1"/>
  <c r="C25" i="2" s="1"/>
  <c r="G25" i="2" s="1"/>
  <c r="C24" i="2" a="1"/>
  <c r="C24" i="2" s="1"/>
  <c r="H23" i="2"/>
  <c r="C23" i="2" a="1"/>
  <c r="C23" i="2" s="1"/>
  <c r="D23" i="2" s="1"/>
  <c r="C22" i="2" a="1"/>
  <c r="C22" i="2" s="1"/>
  <c r="G22" i="2" s="1"/>
  <c r="C21" i="2" a="1"/>
  <c r="C21" i="2" s="1"/>
  <c r="M21" i="2" s="1"/>
  <c r="C20" i="2" a="1"/>
  <c r="C20" i="2" s="1"/>
  <c r="H20" i="2" s="1"/>
  <c r="C19" i="2" a="1"/>
  <c r="C19" i="2" s="1"/>
  <c r="H19" i="2" s="1"/>
  <c r="C18" i="2" a="1"/>
  <c r="C18" i="2" s="1"/>
  <c r="C17" i="2" a="1"/>
  <c r="C17" i="2" s="1"/>
  <c r="I17" i="2" s="1"/>
  <c r="N17" i="2" s="1"/>
  <c r="B17" i="2" s="1"/>
  <c r="C16" i="2" a="1"/>
  <c r="C16" i="2" s="1"/>
  <c r="L16" i="2" s="1"/>
  <c r="C15" i="2" a="1"/>
  <c r="C15" i="2" s="1"/>
  <c r="C14" i="2" a="1"/>
  <c r="C14" i="2" s="1"/>
  <c r="C13" i="2" a="1"/>
  <c r="C13" i="2" s="1"/>
  <c r="M13" i="2" s="1"/>
  <c r="C12" i="2" a="1"/>
  <c r="C12" i="2" s="1"/>
  <c r="H12" i="2" s="1"/>
  <c r="C11" i="2" a="1"/>
  <c r="C11" i="2" s="1"/>
  <c r="H11" i="2" s="1"/>
  <c r="C10" i="2" a="1"/>
  <c r="C10" i="2" s="1"/>
  <c r="C9" i="2" a="1"/>
  <c r="C9" i="2" s="1"/>
  <c r="I9" i="2" s="1"/>
  <c r="N9" i="2" s="1"/>
  <c r="B9" i="2" s="1"/>
  <c r="C8" i="2" a="1"/>
  <c r="C8" i="2" s="1"/>
  <c r="L8" i="2" s="1"/>
  <c r="C7" i="2" a="1"/>
  <c r="C7" i="2" s="1"/>
  <c r="C6" i="2" a="1"/>
  <c r="C6" i="2" s="1"/>
  <c r="C5" i="2" a="1"/>
  <c r="C5" i="2" s="1"/>
  <c r="I5" i="2" s="1"/>
  <c r="N5" i="2" s="1"/>
  <c r="B5" i="2" s="1"/>
  <c r="C4" i="2" a="1"/>
  <c r="C4" i="2" s="1"/>
  <c r="H4" i="2" s="1"/>
  <c r="C3" i="2" a="1"/>
  <c r="C3" i="2" s="1"/>
  <c r="H3" i="2" s="1"/>
  <c r="Q57" i="3" l="1"/>
  <c r="Q53" i="3"/>
  <c r="V51" i="3"/>
  <c r="T51" i="3" s="1"/>
  <c r="B51" i="3"/>
  <c r="Q56" i="3"/>
  <c r="Q54" i="3"/>
  <c r="V49" i="3"/>
  <c r="T49" i="3" s="1"/>
  <c r="B49" i="3"/>
  <c r="V48" i="3"/>
  <c r="T48" i="3" s="1"/>
  <c r="B48" i="3"/>
  <c r="Q41" i="3"/>
  <c r="Q47" i="3"/>
  <c r="V44" i="3"/>
  <c r="T44" i="3" s="1"/>
  <c r="B44" i="3"/>
  <c r="Q39" i="3"/>
  <c r="V37" i="3"/>
  <c r="T37" i="3" s="1"/>
  <c r="B37" i="3"/>
  <c r="V36" i="3"/>
  <c r="T36" i="3" s="1"/>
  <c r="B36" i="3"/>
  <c r="B33" i="3"/>
  <c r="V33" i="3"/>
  <c r="T33" i="3" s="1"/>
  <c r="Q30" i="3"/>
  <c r="N16" i="3"/>
  <c r="B16" i="3" s="1"/>
  <c r="V16" i="3"/>
  <c r="N23" i="3"/>
  <c r="B23" i="3" s="1"/>
  <c r="V23" i="3"/>
  <c r="Q13" i="3"/>
  <c r="Q12" i="3"/>
  <c r="Q18" i="3"/>
  <c r="V18" i="3"/>
  <c r="N18" i="3"/>
  <c r="B18" i="3" s="1"/>
  <c r="I63" i="3"/>
  <c r="N3" i="3"/>
  <c r="V3" i="3"/>
  <c r="G63" i="3"/>
  <c r="H63" i="3"/>
  <c r="Q55" i="3"/>
  <c r="Q42" i="3"/>
  <c r="Q43" i="3"/>
  <c r="V40" i="3"/>
  <c r="T40" i="3" s="1"/>
  <c r="B40" i="3"/>
  <c r="B39" i="3"/>
  <c r="V39" i="3"/>
  <c r="T39" i="3" s="1"/>
  <c r="Q46" i="3"/>
  <c r="Q50" i="3"/>
  <c r="V50" i="3"/>
  <c r="T50" i="3" s="1"/>
  <c r="B50" i="3"/>
  <c r="W40" i="3"/>
  <c r="S40" i="3"/>
  <c r="U40" i="3" s="1"/>
  <c r="B30" i="3"/>
  <c r="V30" i="3"/>
  <c r="T30" i="3" s="1"/>
  <c r="Q20" i="3"/>
  <c r="N20" i="3"/>
  <c r="B20" i="3" s="1"/>
  <c r="V20" i="3"/>
  <c r="Q15" i="3"/>
  <c r="N12" i="3"/>
  <c r="B12" i="3" s="1"/>
  <c r="V12" i="3"/>
  <c r="Q10" i="3"/>
  <c r="N10" i="3"/>
  <c r="B10" i="3" s="1"/>
  <c r="V10" i="3"/>
  <c r="Q22" i="3"/>
  <c r="V22" i="3"/>
  <c r="N22" i="3"/>
  <c r="B22" i="3" s="1"/>
  <c r="Q17" i="3"/>
  <c r="Q9" i="3"/>
  <c r="Q4" i="3"/>
  <c r="V4" i="3"/>
  <c r="T5" i="3" s="1"/>
  <c r="N4" i="3"/>
  <c r="B4" i="3" s="1"/>
  <c r="M63" i="3"/>
  <c r="K63" i="3"/>
  <c r="L63" i="3"/>
  <c r="Q6" i="3"/>
  <c r="V59" i="3"/>
  <c r="T59" i="3" s="1"/>
  <c r="B59" i="3"/>
  <c r="B60" i="3"/>
  <c r="V60" i="3"/>
  <c r="T60" i="3" s="1"/>
  <c r="B57" i="3"/>
  <c r="V57" i="3"/>
  <c r="T57" i="3" s="1"/>
  <c r="B56" i="3"/>
  <c r="V56" i="3"/>
  <c r="T56" i="3" s="1"/>
  <c r="Q62" i="3"/>
  <c r="B54" i="3"/>
  <c r="V54" i="3"/>
  <c r="T54" i="3" s="1"/>
  <c r="Q49" i="3"/>
  <c r="Q45" i="3"/>
  <c r="V55" i="3"/>
  <c r="T55" i="3" s="1"/>
  <c r="B55" i="3"/>
  <c r="Q59" i="3"/>
  <c r="Q61" i="3"/>
  <c r="B58" i="3"/>
  <c r="V58" i="3"/>
  <c r="T58" i="3" s="1"/>
  <c r="Q51" i="3"/>
  <c r="B62" i="3"/>
  <c r="V62" i="3"/>
  <c r="T62" i="3" s="1"/>
  <c r="B42" i="3"/>
  <c r="V42" i="3"/>
  <c r="T42" i="3" s="1"/>
  <c r="B47" i="3"/>
  <c r="V47" i="3"/>
  <c r="T47" i="3" s="1"/>
  <c r="B46" i="3"/>
  <c r="V46" i="3"/>
  <c r="T46" i="3" s="1"/>
  <c r="V41" i="3"/>
  <c r="T41" i="3" s="1"/>
  <c r="B41" i="3"/>
  <c r="Q31" i="3"/>
  <c r="Q37" i="3"/>
  <c r="Q25" i="3"/>
  <c r="Q32" i="3"/>
  <c r="V32" i="3"/>
  <c r="T32" i="3" s="1"/>
  <c r="B32" i="3"/>
  <c r="Q28" i="3"/>
  <c r="V28" i="3"/>
  <c r="T28" i="3" s="1"/>
  <c r="B28" i="3"/>
  <c r="Q35" i="3"/>
  <c r="B35" i="3"/>
  <c r="V35" i="3"/>
  <c r="T35" i="3" s="1"/>
  <c r="Q34" i="3"/>
  <c r="Q27" i="3"/>
  <c r="N25" i="3"/>
  <c r="B25" i="3" s="1"/>
  <c r="V25" i="3"/>
  <c r="Q19" i="3"/>
  <c r="N15" i="3"/>
  <c r="B15" i="3" s="1"/>
  <c r="V15" i="3"/>
  <c r="N13" i="3"/>
  <c r="B13" i="3" s="1"/>
  <c r="V13" i="3"/>
  <c r="V8" i="3"/>
  <c r="N8" i="3"/>
  <c r="B8" i="3" s="1"/>
  <c r="Q21" i="3"/>
  <c r="N17" i="3"/>
  <c r="B17" i="3" s="1"/>
  <c r="V17" i="3"/>
  <c r="Q24" i="3"/>
  <c r="Q8" i="3"/>
  <c r="Q7" i="3"/>
  <c r="V11" i="3"/>
  <c r="N11" i="3"/>
  <c r="B11" i="3" s="1"/>
  <c r="F63" i="3"/>
  <c r="W5" i="3"/>
  <c r="N6" i="3"/>
  <c r="B6" i="3" s="1"/>
  <c r="V6" i="3"/>
  <c r="Q58" i="3"/>
  <c r="B61" i="3"/>
  <c r="V61" i="3"/>
  <c r="T61" i="3" s="1"/>
  <c r="Q60" i="3"/>
  <c r="B52" i="3"/>
  <c r="V52" i="3"/>
  <c r="T52" i="3" s="1"/>
  <c r="Q52" i="3"/>
  <c r="V45" i="3"/>
  <c r="T45" i="3" s="1"/>
  <c r="B45" i="3"/>
  <c r="Q36" i="3"/>
  <c r="Q48" i="3"/>
  <c r="Q44" i="3"/>
  <c r="B38" i="3"/>
  <c r="V38" i="3"/>
  <c r="T38" i="3" s="1"/>
  <c r="Q38" i="3"/>
  <c r="B31" i="3"/>
  <c r="V31" i="3"/>
  <c r="T31" i="3" s="1"/>
  <c r="Q33" i="3"/>
  <c r="Q16" i="3"/>
  <c r="Q29" i="3"/>
  <c r="V34" i="3"/>
  <c r="T34" i="3" s="1"/>
  <c r="B34" i="3"/>
  <c r="B27" i="3"/>
  <c r="V27" i="3"/>
  <c r="T27" i="3" s="1"/>
  <c r="Q23" i="3"/>
  <c r="N19" i="3"/>
  <c r="B19" i="3" s="1"/>
  <c r="V19" i="3"/>
  <c r="Q14" i="3"/>
  <c r="V14" i="3"/>
  <c r="N14" i="3"/>
  <c r="B14" i="3" s="1"/>
  <c r="N21" i="3"/>
  <c r="B21" i="3" s="1"/>
  <c r="V21" i="3"/>
  <c r="V24" i="3"/>
  <c r="T24" i="3" s="1"/>
  <c r="N24" i="3"/>
  <c r="B24" i="3" s="1"/>
  <c r="N7" i="3"/>
  <c r="B7" i="3" s="1"/>
  <c r="V7" i="3"/>
  <c r="Q11" i="3"/>
  <c r="E63" i="3"/>
  <c r="J63" i="3"/>
  <c r="O3" i="3"/>
  <c r="A53" i="2"/>
  <c r="M54" i="2"/>
  <c r="I21" i="2"/>
  <c r="N21" i="2" s="1"/>
  <c r="B21" i="2" s="1"/>
  <c r="H53" i="2"/>
  <c r="H30" i="2"/>
  <c r="L46" i="2"/>
  <c r="L53" i="2"/>
  <c r="I13" i="2"/>
  <c r="N13" i="2" s="1"/>
  <c r="B13" i="2" s="1"/>
  <c r="D42" i="2"/>
  <c r="A46" i="2"/>
  <c r="D7" i="2"/>
  <c r="H7" i="2"/>
  <c r="L31" i="2"/>
  <c r="I31" i="2"/>
  <c r="E31" i="2"/>
  <c r="M31" i="2"/>
  <c r="L35" i="2"/>
  <c r="I35" i="2"/>
  <c r="N35" i="2" s="1"/>
  <c r="B35" i="2" s="1"/>
  <c r="M35" i="2"/>
  <c r="E35" i="2"/>
  <c r="K45" i="2"/>
  <c r="G45" i="2"/>
  <c r="K56" i="2"/>
  <c r="G56" i="2"/>
  <c r="J51" i="2"/>
  <c r="O51" i="2" s="1"/>
  <c r="R51" i="2" s="1"/>
  <c r="F51" i="2"/>
  <c r="L15" i="2"/>
  <c r="H15" i="2"/>
  <c r="M37" i="2"/>
  <c r="H37" i="2"/>
  <c r="J26" i="2"/>
  <c r="D61" i="2"/>
  <c r="E62" i="2"/>
  <c r="H34" i="2"/>
  <c r="G41" i="2"/>
  <c r="H16" i="2"/>
  <c r="L25" i="2"/>
  <c r="E26" i="2"/>
  <c r="F28" i="2"/>
  <c r="L34" i="2"/>
  <c r="E43" i="2"/>
  <c r="D46" i="2"/>
  <c r="H49" i="2"/>
  <c r="E58" i="2"/>
  <c r="H61" i="2"/>
  <c r="I62" i="2"/>
  <c r="N62" i="2" s="1"/>
  <c r="B62" i="2" s="1"/>
  <c r="D26" i="2"/>
  <c r="L26" i="2"/>
  <c r="D28" i="2"/>
  <c r="H8" i="2"/>
  <c r="A26" i="2"/>
  <c r="L28" i="2"/>
  <c r="D30" i="2"/>
  <c r="I43" i="2"/>
  <c r="V43" i="2" s="1"/>
  <c r="T43" i="2" s="1"/>
  <c r="F55" i="2"/>
  <c r="I58" i="2"/>
  <c r="M6" i="2"/>
  <c r="I6" i="2"/>
  <c r="E6" i="2"/>
  <c r="L6" i="2"/>
  <c r="H6" i="2"/>
  <c r="D6" i="2"/>
  <c r="G6" i="2"/>
  <c r="F6" i="2"/>
  <c r="K6" i="2"/>
  <c r="J6" i="2"/>
  <c r="O6" i="2" s="1"/>
  <c r="M10" i="2"/>
  <c r="I10" i="2"/>
  <c r="E10" i="2"/>
  <c r="L10" i="2"/>
  <c r="H10" i="2"/>
  <c r="D10" i="2"/>
  <c r="G10" i="2"/>
  <c r="F10" i="2"/>
  <c r="K10" i="2"/>
  <c r="J10" i="2"/>
  <c r="O10" i="2" s="1"/>
  <c r="M14" i="2"/>
  <c r="I14" i="2"/>
  <c r="E14" i="2"/>
  <c r="L14" i="2"/>
  <c r="H14" i="2"/>
  <c r="D14" i="2"/>
  <c r="G14" i="2"/>
  <c r="K14" i="2"/>
  <c r="J14" i="2"/>
  <c r="O14" i="2" s="1"/>
  <c r="F14" i="2"/>
  <c r="M18" i="2"/>
  <c r="I18" i="2"/>
  <c r="E18" i="2"/>
  <c r="L18" i="2"/>
  <c r="H18" i="2"/>
  <c r="D18" i="2"/>
  <c r="G18" i="2"/>
  <c r="F18" i="2"/>
  <c r="K18" i="2"/>
  <c r="J18" i="2"/>
  <c r="O18" i="2" s="1"/>
  <c r="J3" i="2"/>
  <c r="F3" i="2"/>
  <c r="M3" i="2"/>
  <c r="I3" i="2"/>
  <c r="E3" i="2"/>
  <c r="K3" i="2"/>
  <c r="K4" i="2"/>
  <c r="G4" i="2"/>
  <c r="J4" i="2"/>
  <c r="O4" i="2" s="1"/>
  <c r="F4" i="2"/>
  <c r="I4" i="2"/>
  <c r="L9" i="2"/>
  <c r="H9" i="2"/>
  <c r="D9" i="2"/>
  <c r="K9" i="2"/>
  <c r="G9" i="2"/>
  <c r="J9" i="2"/>
  <c r="O9" i="2" s="1"/>
  <c r="J11" i="2"/>
  <c r="O11" i="2" s="1"/>
  <c r="F11" i="2"/>
  <c r="M11" i="2"/>
  <c r="I11" i="2"/>
  <c r="E11" i="2"/>
  <c r="K11" i="2"/>
  <c r="K12" i="2"/>
  <c r="G12" i="2"/>
  <c r="J12" i="2"/>
  <c r="O12" i="2" s="1"/>
  <c r="F12" i="2"/>
  <c r="I12" i="2"/>
  <c r="L17" i="2"/>
  <c r="H17" i="2"/>
  <c r="D17" i="2"/>
  <c r="K17" i="2"/>
  <c r="G17" i="2"/>
  <c r="J17" i="2"/>
  <c r="O17" i="2" s="1"/>
  <c r="J19" i="2"/>
  <c r="O19" i="2" s="1"/>
  <c r="F19" i="2"/>
  <c r="M19" i="2"/>
  <c r="I19" i="2"/>
  <c r="E19" i="2"/>
  <c r="K19" i="2"/>
  <c r="K20" i="2"/>
  <c r="G20" i="2"/>
  <c r="J20" i="2"/>
  <c r="O20" i="2" s="1"/>
  <c r="F20" i="2"/>
  <c r="I20" i="2"/>
  <c r="L3" i="2"/>
  <c r="D4" i="2"/>
  <c r="V5" i="2"/>
  <c r="M9" i="2"/>
  <c r="V9" i="2"/>
  <c r="D11" i="2"/>
  <c r="L11" i="2"/>
  <c r="D12" i="2"/>
  <c r="L12" i="2"/>
  <c r="E13" i="2"/>
  <c r="D15" i="2"/>
  <c r="D16" i="2"/>
  <c r="E17" i="2"/>
  <c r="M17" i="2"/>
  <c r="V17" i="2"/>
  <c r="D19" i="2"/>
  <c r="L19" i="2"/>
  <c r="D20" i="2"/>
  <c r="L20" i="2"/>
  <c r="E21" i="2"/>
  <c r="L24" i="2"/>
  <c r="H24" i="2"/>
  <c r="D24" i="2"/>
  <c r="K24" i="2"/>
  <c r="G24" i="2"/>
  <c r="M24" i="2"/>
  <c r="I24" i="2"/>
  <c r="E24" i="2"/>
  <c r="J24" i="2"/>
  <c r="O24" i="2" s="1"/>
  <c r="F24" i="2"/>
  <c r="L5" i="2"/>
  <c r="H5" i="2"/>
  <c r="D5" i="2"/>
  <c r="K5" i="2"/>
  <c r="G5" i="2"/>
  <c r="J5" i="2"/>
  <c r="O5" i="2" s="1"/>
  <c r="J7" i="2"/>
  <c r="O7" i="2" s="1"/>
  <c r="F7" i="2"/>
  <c r="M7" i="2"/>
  <c r="I7" i="2"/>
  <c r="E7" i="2"/>
  <c r="K7" i="2"/>
  <c r="K8" i="2"/>
  <c r="G8" i="2"/>
  <c r="J8" i="2"/>
  <c r="O8" i="2" s="1"/>
  <c r="F8" i="2"/>
  <c r="I8" i="2"/>
  <c r="L13" i="2"/>
  <c r="H13" i="2"/>
  <c r="D13" i="2"/>
  <c r="K13" i="2"/>
  <c r="G13" i="2"/>
  <c r="J13" i="2"/>
  <c r="O13" i="2" s="1"/>
  <c r="J15" i="2"/>
  <c r="O15" i="2" s="1"/>
  <c r="F15" i="2"/>
  <c r="M15" i="2"/>
  <c r="I15" i="2"/>
  <c r="E15" i="2"/>
  <c r="K15" i="2"/>
  <c r="K16" i="2"/>
  <c r="G16" i="2"/>
  <c r="J16" i="2"/>
  <c r="O16" i="2" s="1"/>
  <c r="F16" i="2"/>
  <c r="I16" i="2"/>
  <c r="L21" i="2"/>
  <c r="H21" i="2"/>
  <c r="D21" i="2"/>
  <c r="K21" i="2"/>
  <c r="G21" i="2"/>
  <c r="J21" i="2"/>
  <c r="O21" i="2" s="1"/>
  <c r="J22" i="2"/>
  <c r="O22" i="2" s="1"/>
  <c r="F22" i="2"/>
  <c r="M22" i="2"/>
  <c r="I22" i="2"/>
  <c r="E22" i="2"/>
  <c r="L22" i="2"/>
  <c r="H22" i="2"/>
  <c r="D22" i="2"/>
  <c r="D3" i="2"/>
  <c r="L4" i="2"/>
  <c r="E5" i="2"/>
  <c r="M5" i="2"/>
  <c r="L7" i="2"/>
  <c r="D8" i="2"/>
  <c r="E9" i="2"/>
  <c r="G3" i="2"/>
  <c r="E4" i="2"/>
  <c r="M4" i="2"/>
  <c r="F5" i="2"/>
  <c r="G7" i="2"/>
  <c r="E8" i="2"/>
  <c r="M8" i="2"/>
  <c r="F9" i="2"/>
  <c r="G11" i="2"/>
  <c r="E12" i="2"/>
  <c r="M12" i="2"/>
  <c r="F13" i="2"/>
  <c r="G15" i="2"/>
  <c r="E16" i="2"/>
  <c r="M16" i="2"/>
  <c r="F17" i="2"/>
  <c r="G19" i="2"/>
  <c r="E20" i="2"/>
  <c r="M20" i="2"/>
  <c r="F21" i="2"/>
  <c r="K22" i="2"/>
  <c r="K23" i="2"/>
  <c r="G23" i="2"/>
  <c r="J23" i="2"/>
  <c r="O23" i="2" s="1"/>
  <c r="F23" i="2"/>
  <c r="L23" i="2"/>
  <c r="M23" i="2"/>
  <c r="I23" i="2"/>
  <c r="E23" i="2"/>
  <c r="M36" i="2"/>
  <c r="I36" i="2"/>
  <c r="E36" i="2"/>
  <c r="L36" i="2"/>
  <c r="H36" i="2"/>
  <c r="D36" i="2"/>
  <c r="A36" i="2"/>
  <c r="K36" i="2"/>
  <c r="G36" i="2"/>
  <c r="N43" i="2"/>
  <c r="B43" i="2" s="1"/>
  <c r="J25" i="2"/>
  <c r="O25" i="2" s="1"/>
  <c r="F25" i="2"/>
  <c r="H25" i="2"/>
  <c r="M25" i="2"/>
  <c r="E27" i="2"/>
  <c r="E29" i="2"/>
  <c r="M32" i="2"/>
  <c r="I32" i="2"/>
  <c r="E32" i="2"/>
  <c r="L32" i="2"/>
  <c r="H32" i="2"/>
  <c r="D32" i="2"/>
  <c r="A32" i="2"/>
  <c r="K32" i="2"/>
  <c r="G32" i="2"/>
  <c r="F36" i="2"/>
  <c r="Q40" i="2"/>
  <c r="M44" i="2"/>
  <c r="I44" i="2"/>
  <c r="E44" i="2"/>
  <c r="L44" i="2"/>
  <c r="H44" i="2"/>
  <c r="D44" i="2"/>
  <c r="A44" i="2"/>
  <c r="K44" i="2"/>
  <c r="G44" i="2"/>
  <c r="J44" i="2"/>
  <c r="O44" i="2" s="1"/>
  <c r="R44" i="2" s="1"/>
  <c r="F44" i="2"/>
  <c r="Q55" i="2"/>
  <c r="L27" i="2"/>
  <c r="H27" i="2"/>
  <c r="D27" i="2"/>
  <c r="A27" i="2"/>
  <c r="J27" i="2"/>
  <c r="O27" i="2" s="1"/>
  <c r="R27" i="2" s="1"/>
  <c r="F27" i="2"/>
  <c r="K27" i="2"/>
  <c r="J29" i="2"/>
  <c r="O29" i="2" s="1"/>
  <c r="R29" i="2" s="1"/>
  <c r="F29" i="2"/>
  <c r="L29" i="2"/>
  <c r="H29" i="2"/>
  <c r="D29" i="2"/>
  <c r="A29" i="2"/>
  <c r="K29" i="2"/>
  <c r="J33" i="2"/>
  <c r="O33" i="2" s="1"/>
  <c r="R33" i="2" s="1"/>
  <c r="F33" i="2"/>
  <c r="M33" i="2"/>
  <c r="I33" i="2"/>
  <c r="E33" i="2"/>
  <c r="L33" i="2"/>
  <c r="H33" i="2"/>
  <c r="D33" i="2"/>
  <c r="A33" i="2"/>
  <c r="N38" i="2"/>
  <c r="B38" i="2" s="1"/>
  <c r="V38" i="2"/>
  <c r="T38" i="2" s="1"/>
  <c r="D25" i="2"/>
  <c r="I25" i="2"/>
  <c r="K26" i="2"/>
  <c r="G26" i="2"/>
  <c r="M26" i="2"/>
  <c r="I26" i="2"/>
  <c r="H26" i="2"/>
  <c r="G27" i="2"/>
  <c r="A28" i="2"/>
  <c r="G29" i="2"/>
  <c r="A30" i="2"/>
  <c r="F32" i="2"/>
  <c r="K33" i="2"/>
  <c r="K34" i="2"/>
  <c r="G34" i="2"/>
  <c r="J34" i="2"/>
  <c r="O34" i="2" s="1"/>
  <c r="R34" i="2" s="1"/>
  <c r="F34" i="2"/>
  <c r="M34" i="2"/>
  <c r="I34" i="2"/>
  <c r="E34" i="2"/>
  <c r="J36" i="2"/>
  <c r="O36" i="2" s="1"/>
  <c r="R36" i="2" s="1"/>
  <c r="L39" i="2"/>
  <c r="H39" i="2"/>
  <c r="D39" i="2"/>
  <c r="A39" i="2"/>
  <c r="K39" i="2"/>
  <c r="G39" i="2"/>
  <c r="J39" i="2"/>
  <c r="O39" i="2" s="1"/>
  <c r="R39" i="2" s="1"/>
  <c r="F39" i="2"/>
  <c r="M39" i="2"/>
  <c r="I39" i="2"/>
  <c r="E39" i="2"/>
  <c r="L50" i="2"/>
  <c r="H50" i="2"/>
  <c r="D50" i="2"/>
  <c r="A50" i="2"/>
  <c r="K50" i="2"/>
  <c r="J50" i="2"/>
  <c r="O50" i="2" s="1"/>
  <c r="R50" i="2" s="1"/>
  <c r="E50" i="2"/>
  <c r="I50" i="2"/>
  <c r="G50" i="2"/>
  <c r="M50" i="2"/>
  <c r="F50" i="2"/>
  <c r="E25" i="2"/>
  <c r="K25" i="2"/>
  <c r="I27" i="2"/>
  <c r="M28" i="2"/>
  <c r="I28" i="2"/>
  <c r="E28" i="2"/>
  <c r="K28" i="2"/>
  <c r="G28" i="2"/>
  <c r="J28" i="2"/>
  <c r="O28" i="2" s="1"/>
  <c r="R28" i="2" s="1"/>
  <c r="I29" i="2"/>
  <c r="K30" i="2"/>
  <c r="G30" i="2"/>
  <c r="J30" i="2"/>
  <c r="O30" i="2" s="1"/>
  <c r="R30" i="2" s="1"/>
  <c r="F30" i="2"/>
  <c r="M30" i="2"/>
  <c r="I30" i="2"/>
  <c r="E30" i="2"/>
  <c r="J32" i="2"/>
  <c r="O32" i="2" s="1"/>
  <c r="R32" i="2" s="1"/>
  <c r="D34" i="2"/>
  <c r="J37" i="2"/>
  <c r="O37" i="2" s="1"/>
  <c r="R37" i="2" s="1"/>
  <c r="F37" i="2"/>
  <c r="L37" i="2"/>
  <c r="G37" i="2"/>
  <c r="K37" i="2"/>
  <c r="E37" i="2"/>
  <c r="I37" i="2"/>
  <c r="D37" i="2"/>
  <c r="A37" i="2"/>
  <c r="K38" i="2"/>
  <c r="G38" i="2"/>
  <c r="J38" i="2"/>
  <c r="O38" i="2" s="1"/>
  <c r="R38" i="2" s="1"/>
  <c r="F38" i="2"/>
  <c r="H38" i="2"/>
  <c r="M38" i="2"/>
  <c r="E38" i="2"/>
  <c r="A38" i="2"/>
  <c r="L38" i="2"/>
  <c r="D38" i="2"/>
  <c r="L47" i="2"/>
  <c r="H47" i="2"/>
  <c r="D47" i="2"/>
  <c r="A47" i="2"/>
  <c r="K47" i="2"/>
  <c r="G47" i="2"/>
  <c r="J47" i="2"/>
  <c r="O47" i="2" s="1"/>
  <c r="R47" i="2" s="1"/>
  <c r="F47" i="2"/>
  <c r="M47" i="2"/>
  <c r="I47" i="2"/>
  <c r="E47" i="2"/>
  <c r="Q48" i="2"/>
  <c r="J60" i="2"/>
  <c r="O60" i="2" s="1"/>
  <c r="R60" i="2" s="1"/>
  <c r="F60" i="2"/>
  <c r="M60" i="2"/>
  <c r="I60" i="2"/>
  <c r="E60" i="2"/>
  <c r="L60" i="2"/>
  <c r="H60" i="2"/>
  <c r="D60" i="2"/>
  <c r="A60" i="2"/>
  <c r="K60" i="2"/>
  <c r="G60" i="2"/>
  <c r="F31" i="2"/>
  <c r="J31" i="2"/>
  <c r="O31" i="2" s="1"/>
  <c r="R31" i="2" s="1"/>
  <c r="F35" i="2"/>
  <c r="J35" i="2"/>
  <c r="O35" i="2" s="1"/>
  <c r="R35" i="2" s="1"/>
  <c r="J41" i="2"/>
  <c r="O41" i="2" s="1"/>
  <c r="R41" i="2" s="1"/>
  <c r="F41" i="2"/>
  <c r="M41" i="2"/>
  <c r="I41" i="2"/>
  <c r="E41" i="2"/>
  <c r="L41" i="2"/>
  <c r="H41" i="2"/>
  <c r="D41" i="2"/>
  <c r="A41" i="2"/>
  <c r="H42" i="2"/>
  <c r="K46" i="2"/>
  <c r="G46" i="2"/>
  <c r="J46" i="2"/>
  <c r="O46" i="2" s="1"/>
  <c r="R46" i="2" s="1"/>
  <c r="F46" i="2"/>
  <c r="M46" i="2"/>
  <c r="I46" i="2"/>
  <c r="E46" i="2"/>
  <c r="Q51" i="2"/>
  <c r="J52" i="2"/>
  <c r="O52" i="2" s="1"/>
  <c r="R52" i="2" s="1"/>
  <c r="F52" i="2"/>
  <c r="M52" i="2"/>
  <c r="I52" i="2"/>
  <c r="E52" i="2"/>
  <c r="L52" i="2"/>
  <c r="H52" i="2"/>
  <c r="D52" i="2"/>
  <c r="A52" i="2"/>
  <c r="K52" i="2"/>
  <c r="G52" i="2"/>
  <c r="G31" i="2"/>
  <c r="K31" i="2"/>
  <c r="G35" i="2"/>
  <c r="K35" i="2"/>
  <c r="M40" i="2"/>
  <c r="I40" i="2"/>
  <c r="E40" i="2"/>
  <c r="L40" i="2"/>
  <c r="H40" i="2"/>
  <c r="D40" i="2"/>
  <c r="A40" i="2"/>
  <c r="K40" i="2"/>
  <c r="G40" i="2"/>
  <c r="A42" i="2"/>
  <c r="L43" i="2"/>
  <c r="H43" i="2"/>
  <c r="D43" i="2"/>
  <c r="A43" i="2"/>
  <c r="K43" i="2"/>
  <c r="G43" i="2"/>
  <c r="J43" i="2"/>
  <c r="O43" i="2" s="1"/>
  <c r="R43" i="2" s="1"/>
  <c r="F43" i="2"/>
  <c r="M48" i="2"/>
  <c r="I48" i="2"/>
  <c r="E48" i="2"/>
  <c r="L48" i="2"/>
  <c r="H48" i="2"/>
  <c r="D48" i="2"/>
  <c r="A48" i="2"/>
  <c r="K48" i="2"/>
  <c r="G48" i="2"/>
  <c r="A31" i="2"/>
  <c r="D31" i="2"/>
  <c r="H31" i="2"/>
  <c r="A35" i="2"/>
  <c r="D35" i="2"/>
  <c r="H35" i="2"/>
  <c r="F40" i="2"/>
  <c r="K42" i="2"/>
  <c r="G42" i="2"/>
  <c r="J42" i="2"/>
  <c r="O42" i="2" s="1"/>
  <c r="R42" i="2" s="1"/>
  <c r="F42" i="2"/>
  <c r="M42" i="2"/>
  <c r="I42" i="2"/>
  <c r="E42" i="2"/>
  <c r="J45" i="2"/>
  <c r="O45" i="2" s="1"/>
  <c r="R45" i="2" s="1"/>
  <c r="F45" i="2"/>
  <c r="M45" i="2"/>
  <c r="I45" i="2"/>
  <c r="E45" i="2"/>
  <c r="L45" i="2"/>
  <c r="H45" i="2"/>
  <c r="D45" i="2"/>
  <c r="A45" i="2"/>
  <c r="K49" i="2"/>
  <c r="G49" i="2"/>
  <c r="L49" i="2"/>
  <c r="F49" i="2"/>
  <c r="J49" i="2"/>
  <c r="O49" i="2" s="1"/>
  <c r="R49" i="2" s="1"/>
  <c r="E49" i="2"/>
  <c r="A49" i="2"/>
  <c r="I49" i="2"/>
  <c r="D49" i="2"/>
  <c r="K57" i="2"/>
  <c r="G57" i="2"/>
  <c r="J57" i="2"/>
  <c r="O57" i="2" s="1"/>
  <c r="R57" i="2" s="1"/>
  <c r="F57" i="2"/>
  <c r="M57" i="2"/>
  <c r="I57" i="2"/>
  <c r="E57" i="2"/>
  <c r="L57" i="2"/>
  <c r="A57" i="2"/>
  <c r="H57" i="2"/>
  <c r="D57" i="2"/>
  <c r="G51" i="2"/>
  <c r="L54" i="2"/>
  <c r="H54" i="2"/>
  <c r="D54" i="2"/>
  <c r="A54" i="2"/>
  <c r="K54" i="2"/>
  <c r="G54" i="2"/>
  <c r="J54" i="2"/>
  <c r="O54" i="2" s="1"/>
  <c r="R54" i="2" s="1"/>
  <c r="F54" i="2"/>
  <c r="M59" i="2"/>
  <c r="I59" i="2"/>
  <c r="E59" i="2"/>
  <c r="L59" i="2"/>
  <c r="H59" i="2"/>
  <c r="D59" i="2"/>
  <c r="A59" i="2"/>
  <c r="K59" i="2"/>
  <c r="G59" i="2"/>
  <c r="A61" i="2"/>
  <c r="L62" i="2"/>
  <c r="H62" i="2"/>
  <c r="D62" i="2"/>
  <c r="A62" i="2"/>
  <c r="K62" i="2"/>
  <c r="G62" i="2"/>
  <c r="J62" i="2"/>
  <c r="O62" i="2" s="1"/>
  <c r="R62" i="2" s="1"/>
  <c r="F62" i="2"/>
  <c r="K53" i="2"/>
  <c r="G53" i="2"/>
  <c r="J53" i="2"/>
  <c r="O53" i="2" s="1"/>
  <c r="R53" i="2" s="1"/>
  <c r="F53" i="2"/>
  <c r="M53" i="2"/>
  <c r="I53" i="2"/>
  <c r="E53" i="2"/>
  <c r="E54" i="2"/>
  <c r="V54" i="2"/>
  <c r="T54" i="2" s="1"/>
  <c r="J56" i="2"/>
  <c r="O56" i="2" s="1"/>
  <c r="R56" i="2" s="1"/>
  <c r="F56" i="2"/>
  <c r="M56" i="2"/>
  <c r="I56" i="2"/>
  <c r="E56" i="2"/>
  <c r="L56" i="2"/>
  <c r="H56" i="2"/>
  <c r="D56" i="2"/>
  <c r="A56" i="2"/>
  <c r="F59" i="2"/>
  <c r="K61" i="2"/>
  <c r="G61" i="2"/>
  <c r="J61" i="2"/>
  <c r="O61" i="2" s="1"/>
  <c r="R61" i="2" s="1"/>
  <c r="F61" i="2"/>
  <c r="M61" i="2"/>
  <c r="I61" i="2"/>
  <c r="E61" i="2"/>
  <c r="M51" i="2"/>
  <c r="I51" i="2"/>
  <c r="E51" i="2"/>
  <c r="L51" i="2"/>
  <c r="H51" i="2"/>
  <c r="D51" i="2"/>
  <c r="A51" i="2"/>
  <c r="K51" i="2"/>
  <c r="M55" i="2"/>
  <c r="I55" i="2"/>
  <c r="E55" i="2"/>
  <c r="L55" i="2"/>
  <c r="H55" i="2"/>
  <c r="D55" i="2"/>
  <c r="A55" i="2"/>
  <c r="K55" i="2"/>
  <c r="G55" i="2"/>
  <c r="L58" i="2"/>
  <c r="H58" i="2"/>
  <c r="D58" i="2"/>
  <c r="A58" i="2"/>
  <c r="K58" i="2"/>
  <c r="G58" i="2"/>
  <c r="J58" i="2"/>
  <c r="O58" i="2" s="1"/>
  <c r="R58" i="2" s="1"/>
  <c r="F58" i="2"/>
  <c r="J59" i="2"/>
  <c r="O59" i="2" s="1"/>
  <c r="R59" i="2" s="1"/>
  <c r="Y63" i="1"/>
  <c r="X63" i="1"/>
  <c r="R63" i="1"/>
  <c r="P63" i="1"/>
  <c r="C62" i="1" a="1"/>
  <c r="C62" i="1" s="1"/>
  <c r="C61" i="1" a="1"/>
  <c r="C61" i="1" s="1"/>
  <c r="C60" i="1" a="1"/>
  <c r="C60" i="1" s="1"/>
  <c r="C59" i="1" a="1"/>
  <c r="C59" i="1" s="1"/>
  <c r="C58" i="1" a="1"/>
  <c r="C58" i="1" s="1"/>
  <c r="G58" i="1" s="1"/>
  <c r="C57" i="1" a="1"/>
  <c r="C57" i="1" s="1"/>
  <c r="I57" i="1" s="1"/>
  <c r="V57" i="1" s="1"/>
  <c r="T57" i="1" s="1"/>
  <c r="C56" i="1" a="1"/>
  <c r="C56" i="1" s="1"/>
  <c r="C55" i="1" a="1"/>
  <c r="C55" i="1" s="1"/>
  <c r="C54" i="1" a="1"/>
  <c r="C54" i="1" s="1"/>
  <c r="C53" i="1" a="1"/>
  <c r="C53" i="1" s="1"/>
  <c r="F53" i="1" s="1"/>
  <c r="C52" i="1" a="1"/>
  <c r="C52" i="1" s="1"/>
  <c r="C51" i="1" a="1"/>
  <c r="C51" i="1" s="1"/>
  <c r="C50" i="1" a="1"/>
  <c r="C50" i="1" s="1"/>
  <c r="C49" i="1" a="1"/>
  <c r="C49" i="1" s="1"/>
  <c r="A49" i="1" s="1"/>
  <c r="C48" i="1" a="1"/>
  <c r="C48" i="1" s="1"/>
  <c r="C47" i="1" a="1"/>
  <c r="C47" i="1" s="1"/>
  <c r="H47" i="1" s="1"/>
  <c r="C46" i="1" a="1"/>
  <c r="C46" i="1" s="1"/>
  <c r="I46" i="1" s="1"/>
  <c r="N46" i="1" s="1"/>
  <c r="B46" i="1" s="1"/>
  <c r="C45" i="1" a="1"/>
  <c r="C45" i="1" s="1"/>
  <c r="M45" i="1" s="1"/>
  <c r="C44" i="1" a="1"/>
  <c r="C44" i="1" s="1"/>
  <c r="C43" i="1" a="1"/>
  <c r="C43" i="1" s="1"/>
  <c r="H43" i="1" s="1"/>
  <c r="C42" i="1" a="1"/>
  <c r="C42" i="1" s="1"/>
  <c r="C41" i="1" a="1"/>
  <c r="C41" i="1" s="1"/>
  <c r="F41" i="1" s="1"/>
  <c r="C40" i="1" a="1"/>
  <c r="C40" i="1" s="1"/>
  <c r="M40" i="1" s="1"/>
  <c r="C39" i="1" a="1"/>
  <c r="C39" i="1" s="1"/>
  <c r="L39" i="1" s="1"/>
  <c r="C38" i="1" a="1"/>
  <c r="C38" i="1" s="1"/>
  <c r="K38" i="1" s="1"/>
  <c r="C37" i="1" a="1"/>
  <c r="C37" i="1" s="1"/>
  <c r="J37" i="1" s="1"/>
  <c r="O37" i="1" s="1"/>
  <c r="C36" i="1" a="1"/>
  <c r="C36" i="1" s="1"/>
  <c r="M36" i="1" s="1"/>
  <c r="C35" i="1" a="1"/>
  <c r="C35" i="1" s="1"/>
  <c r="C34" i="1" a="1"/>
  <c r="C34" i="1" s="1"/>
  <c r="C33" i="1" a="1"/>
  <c r="C33" i="1" s="1"/>
  <c r="C32" i="1" a="1"/>
  <c r="C32" i="1" s="1"/>
  <c r="I32" i="1" s="1"/>
  <c r="N32" i="1" s="1"/>
  <c r="B32" i="1" s="1"/>
  <c r="C31" i="1" a="1"/>
  <c r="C31" i="1" s="1"/>
  <c r="C30" i="1" a="1"/>
  <c r="C30" i="1" s="1"/>
  <c r="K30" i="1" s="1"/>
  <c r="C29" i="1" a="1"/>
  <c r="C29" i="1" s="1"/>
  <c r="I29" i="1" s="1"/>
  <c r="V29" i="1" s="1"/>
  <c r="T29" i="1" s="1"/>
  <c r="C28" i="1" a="1"/>
  <c r="C28" i="1" s="1"/>
  <c r="H28" i="1" s="1"/>
  <c r="C27" i="1" a="1"/>
  <c r="C27" i="1" s="1"/>
  <c r="C26" i="1" a="1"/>
  <c r="C26" i="1" s="1"/>
  <c r="C25" i="1" a="1"/>
  <c r="C25" i="1" s="1"/>
  <c r="C24" i="1" a="1"/>
  <c r="C24" i="1" s="1"/>
  <c r="E24" i="1" s="1"/>
  <c r="C23" i="1" a="1"/>
  <c r="C23" i="1" s="1"/>
  <c r="I23" i="1" s="1"/>
  <c r="N23" i="1" s="1"/>
  <c r="B23" i="1" s="1"/>
  <c r="C22" i="1" a="1"/>
  <c r="C22" i="1" s="1"/>
  <c r="C21" i="1" a="1"/>
  <c r="C21" i="1" s="1"/>
  <c r="C20" i="1" a="1"/>
  <c r="C20" i="1" s="1"/>
  <c r="I20" i="1" s="1"/>
  <c r="N20" i="1" s="1"/>
  <c r="B20" i="1" s="1"/>
  <c r="C19" i="1" a="1"/>
  <c r="C19" i="1" s="1"/>
  <c r="H19" i="1" s="1"/>
  <c r="C18" i="1" a="1"/>
  <c r="C18" i="1" s="1"/>
  <c r="I18" i="1" s="1"/>
  <c r="N18" i="1" s="1"/>
  <c r="B18" i="1" s="1"/>
  <c r="C17" i="1" a="1"/>
  <c r="C17" i="1" s="1"/>
  <c r="H17" i="1" s="1"/>
  <c r="C16" i="1" a="1"/>
  <c r="C16" i="1" s="1"/>
  <c r="I16" i="1" s="1"/>
  <c r="C15" i="1" a="1"/>
  <c r="C15" i="1" s="1"/>
  <c r="L15" i="1" s="1"/>
  <c r="C14" i="1" a="1"/>
  <c r="C14" i="1" s="1"/>
  <c r="C13" i="1" a="1"/>
  <c r="C13" i="1" s="1"/>
  <c r="H13" i="1" s="1"/>
  <c r="C12" i="1" a="1"/>
  <c r="C12" i="1" s="1"/>
  <c r="I12" i="1" s="1"/>
  <c r="N12" i="1" s="1"/>
  <c r="B12" i="1" s="1"/>
  <c r="C11" i="1" a="1"/>
  <c r="C11" i="1" s="1"/>
  <c r="H11" i="1" s="1"/>
  <c r="C10" i="1" a="1"/>
  <c r="C10" i="1" s="1"/>
  <c r="C9" i="1" a="1"/>
  <c r="C9" i="1" s="1"/>
  <c r="H9" i="1" s="1"/>
  <c r="C8" i="1" a="1"/>
  <c r="C8" i="1" s="1"/>
  <c r="C7" i="1" a="1"/>
  <c r="C7" i="1" s="1"/>
  <c r="D7" i="1" s="1"/>
  <c r="C6" i="1" a="1"/>
  <c r="C6" i="1" s="1"/>
  <c r="C5" i="1" a="1"/>
  <c r="C5" i="1" s="1"/>
  <c r="L5" i="1" s="1"/>
  <c r="C4" i="1" a="1"/>
  <c r="C4" i="1" s="1"/>
  <c r="C3" i="1" a="1"/>
  <c r="C3" i="1" s="1"/>
  <c r="F3" i="1" s="1"/>
  <c r="O63" i="3" l="1"/>
  <c r="S26" i="3"/>
  <c r="U26" i="3" s="1"/>
  <c r="Q3" i="3"/>
  <c r="S5" i="3"/>
  <c r="U5" i="3" s="1"/>
  <c r="S23" i="3"/>
  <c r="U23" i="3" s="1"/>
  <c r="W23" i="3"/>
  <c r="W29" i="3"/>
  <c r="S29" i="3"/>
  <c r="U29" i="3" s="1"/>
  <c r="W38" i="3"/>
  <c r="S38" i="3"/>
  <c r="U38" i="3" s="1"/>
  <c r="W44" i="3"/>
  <c r="S44" i="3"/>
  <c r="U44" i="3" s="1"/>
  <c r="T15" i="3"/>
  <c r="W27" i="3"/>
  <c r="S27" i="3"/>
  <c r="U27" i="3" s="1"/>
  <c r="S34" i="3"/>
  <c r="U34" i="3" s="1"/>
  <c r="W34" i="3"/>
  <c r="W35" i="3"/>
  <c r="S35" i="3"/>
  <c r="U35" i="3" s="1"/>
  <c r="W28" i="3"/>
  <c r="S28" i="3"/>
  <c r="U28" i="3" s="1"/>
  <c r="W37" i="3"/>
  <c r="S37" i="3"/>
  <c r="U37" i="3" s="1"/>
  <c r="W61" i="3"/>
  <c r="S61" i="3"/>
  <c r="U61" i="3" s="1"/>
  <c r="W45" i="3"/>
  <c r="S45" i="3"/>
  <c r="U45" i="3" s="1"/>
  <c r="S49" i="3"/>
  <c r="U49" i="3" s="1"/>
  <c r="W49" i="3"/>
  <c r="T20" i="3"/>
  <c r="W50" i="3"/>
  <c r="S50" i="3"/>
  <c r="U50" i="3" s="1"/>
  <c r="V63" i="3"/>
  <c r="T18" i="3"/>
  <c r="W13" i="3"/>
  <c r="T16" i="3"/>
  <c r="W39" i="3"/>
  <c r="S39" i="3"/>
  <c r="U39" i="3" s="1"/>
  <c r="T14" i="3"/>
  <c r="T9" i="3"/>
  <c r="W58" i="3"/>
  <c r="S58" i="3"/>
  <c r="U58" i="3" s="1"/>
  <c r="T11" i="3"/>
  <c r="W8" i="3"/>
  <c r="W24" i="3"/>
  <c r="S21" i="3"/>
  <c r="U21" i="3" s="1"/>
  <c r="T8" i="3"/>
  <c r="T25" i="3"/>
  <c r="W32" i="3"/>
  <c r="S32" i="3"/>
  <c r="U32" i="3" s="1"/>
  <c r="W25" i="3"/>
  <c r="W62" i="3"/>
  <c r="S62" i="3"/>
  <c r="U62" i="3" s="1"/>
  <c r="S10" i="3"/>
  <c r="U10" i="3" s="1"/>
  <c r="W10" i="3"/>
  <c r="W15" i="3"/>
  <c r="W42" i="3"/>
  <c r="S42" i="3"/>
  <c r="U42" i="3" s="1"/>
  <c r="N63" i="3"/>
  <c r="B3" i="3"/>
  <c r="T3" i="3" s="1"/>
  <c r="T63" i="3" s="1"/>
  <c r="W18" i="3"/>
  <c r="W12" i="3"/>
  <c r="S13" i="3"/>
  <c r="U13" i="3" s="1"/>
  <c r="W47" i="3"/>
  <c r="S47" i="3"/>
  <c r="U47" i="3" s="1"/>
  <c r="W56" i="3"/>
  <c r="S56" i="3"/>
  <c r="U56" i="3" s="1"/>
  <c r="W57" i="3"/>
  <c r="S57" i="3"/>
  <c r="U57" i="3" s="1"/>
  <c r="T19" i="3"/>
  <c r="S36" i="3"/>
  <c r="U36" i="3" s="1"/>
  <c r="W36" i="3"/>
  <c r="W52" i="3"/>
  <c r="S52" i="3"/>
  <c r="U52" i="3" s="1"/>
  <c r="T13" i="3"/>
  <c r="W19" i="3"/>
  <c r="S19" i="3"/>
  <c r="U19" i="3" s="1"/>
  <c r="S25" i="3"/>
  <c r="U25" i="3" s="1"/>
  <c r="T4" i="3"/>
  <c r="W17" i="3"/>
  <c r="S17" i="3"/>
  <c r="U17" i="3" s="1"/>
  <c r="T22" i="3"/>
  <c r="T10" i="3"/>
  <c r="W20" i="3"/>
  <c r="S20" i="3"/>
  <c r="U20" i="3" s="1"/>
  <c r="W46" i="3"/>
  <c r="S46" i="3"/>
  <c r="U46" i="3" s="1"/>
  <c r="W43" i="3"/>
  <c r="S43" i="3"/>
  <c r="U43" i="3" s="1"/>
  <c r="S12" i="3"/>
  <c r="U12" i="3" s="1"/>
  <c r="T23" i="3"/>
  <c r="W30" i="3"/>
  <c r="S30" i="3"/>
  <c r="U30" i="3" s="1"/>
  <c r="W33" i="3"/>
  <c r="S33" i="3"/>
  <c r="U33" i="3" s="1"/>
  <c r="T7" i="3"/>
  <c r="T21" i="3"/>
  <c r="W14" i="3"/>
  <c r="S14" i="3"/>
  <c r="U14" i="3" s="1"/>
  <c r="W16" i="3"/>
  <c r="S16" i="3"/>
  <c r="U16" i="3" s="1"/>
  <c r="S24" i="3"/>
  <c r="U24" i="3" s="1"/>
  <c r="W21" i="3"/>
  <c r="S11" i="3"/>
  <c r="U11" i="3" s="1"/>
  <c r="W11" i="3"/>
  <c r="W48" i="3"/>
  <c r="S48" i="3"/>
  <c r="U48" i="3" s="1"/>
  <c r="W60" i="3"/>
  <c r="S60" i="3"/>
  <c r="U60" i="3" s="1"/>
  <c r="T6" i="3"/>
  <c r="W7" i="3"/>
  <c r="S7" i="3"/>
  <c r="U7" i="3" s="1"/>
  <c r="S8" i="3"/>
  <c r="U8" i="3" s="1"/>
  <c r="T17" i="3"/>
  <c r="W31" i="3"/>
  <c r="S31" i="3"/>
  <c r="U31" i="3" s="1"/>
  <c r="W51" i="3"/>
  <c r="S51" i="3"/>
  <c r="U51" i="3" s="1"/>
  <c r="W59" i="3"/>
  <c r="S59" i="3"/>
  <c r="U59" i="3" s="1"/>
  <c r="W6" i="3"/>
  <c r="S6" i="3"/>
  <c r="U6" i="3" s="1"/>
  <c r="W4" i="3"/>
  <c r="S4" i="3"/>
  <c r="U4" i="3" s="1"/>
  <c r="W9" i="3"/>
  <c r="S9" i="3"/>
  <c r="U9" i="3" s="1"/>
  <c r="W22" i="3"/>
  <c r="S22" i="3"/>
  <c r="U22" i="3" s="1"/>
  <c r="T12" i="3"/>
  <c r="S15" i="3"/>
  <c r="U15" i="3" s="1"/>
  <c r="W55" i="3"/>
  <c r="S55" i="3"/>
  <c r="U55" i="3" s="1"/>
  <c r="S18" i="3"/>
  <c r="U18" i="3" s="1"/>
  <c r="W41" i="3"/>
  <c r="S41" i="3"/>
  <c r="U41" i="3" s="1"/>
  <c r="W54" i="3"/>
  <c r="S54" i="3"/>
  <c r="U54" i="3" s="1"/>
  <c r="W53" i="3"/>
  <c r="S53" i="3"/>
  <c r="U53" i="3" s="1"/>
  <c r="V21" i="2"/>
  <c r="F15" i="1"/>
  <c r="E53" i="1"/>
  <c r="I53" i="1"/>
  <c r="N53" i="1" s="1"/>
  <c r="B53" i="1" s="1"/>
  <c r="L41" i="1"/>
  <c r="V13" i="2"/>
  <c r="Q26" i="2"/>
  <c r="W26" i="2" s="1"/>
  <c r="M32" i="1"/>
  <c r="G39" i="1"/>
  <c r="H45" i="1"/>
  <c r="H63" i="2"/>
  <c r="N31" i="2"/>
  <c r="B31" i="2" s="1"/>
  <c r="V31" i="2"/>
  <c r="T31" i="2" s="1"/>
  <c r="F7" i="1"/>
  <c r="D9" i="1"/>
  <c r="H15" i="1"/>
  <c r="M53" i="1"/>
  <c r="H7" i="1"/>
  <c r="F9" i="1"/>
  <c r="A47" i="1"/>
  <c r="V53" i="1"/>
  <c r="T53" i="1" s="1"/>
  <c r="V35" i="2"/>
  <c r="T35" i="2" s="1"/>
  <c r="N58" i="2"/>
  <c r="B58" i="2" s="1"/>
  <c r="V58" i="2"/>
  <c r="T58" i="2" s="1"/>
  <c r="L9" i="1"/>
  <c r="D15" i="1"/>
  <c r="V62" i="2"/>
  <c r="T62" i="2" s="1"/>
  <c r="V59" i="2"/>
  <c r="T59" i="2" s="1"/>
  <c r="N59" i="2"/>
  <c r="B59" i="2" s="1"/>
  <c r="N45" i="2"/>
  <c r="B45" i="2" s="1"/>
  <c r="V45" i="2"/>
  <c r="T45" i="2" s="1"/>
  <c r="N52" i="2"/>
  <c r="B52" i="2" s="1"/>
  <c r="V52" i="2"/>
  <c r="T52" i="2" s="1"/>
  <c r="Q32" i="2"/>
  <c r="N29" i="2"/>
  <c r="B29" i="2" s="1"/>
  <c r="V29" i="2"/>
  <c r="T29" i="2" s="1"/>
  <c r="Q33" i="2"/>
  <c r="N7" i="2"/>
  <c r="B7" i="2" s="1"/>
  <c r="V7" i="2"/>
  <c r="N4" i="2"/>
  <c r="B4" i="2" s="1"/>
  <c r="V4" i="2"/>
  <c r="M63" i="2"/>
  <c r="Q58" i="2"/>
  <c r="Q53" i="2"/>
  <c r="N48" i="2"/>
  <c r="B48" i="2" s="1"/>
  <c r="V48" i="2"/>
  <c r="T48" i="2" s="1"/>
  <c r="N47" i="2"/>
  <c r="B47" i="2" s="1"/>
  <c r="V47" i="2"/>
  <c r="T47" i="2" s="1"/>
  <c r="Q34" i="2"/>
  <c r="N33" i="2"/>
  <c r="B33" i="2" s="1"/>
  <c r="V33" i="2"/>
  <c r="T33" i="2" s="1"/>
  <c r="Q25" i="2"/>
  <c r="Q16" i="2"/>
  <c r="Q15" i="2"/>
  <c r="N8" i="2"/>
  <c r="B8" i="2" s="1"/>
  <c r="V8" i="2"/>
  <c r="N11" i="2"/>
  <c r="B11" i="2" s="1"/>
  <c r="V11" i="2"/>
  <c r="K63" i="2"/>
  <c r="Q43" i="2"/>
  <c r="W40" i="2"/>
  <c r="Q12" i="2"/>
  <c r="Q10" i="2"/>
  <c r="Q6" i="2"/>
  <c r="Q61" i="2"/>
  <c r="Q41" i="2"/>
  <c r="N60" i="2"/>
  <c r="B60" i="2" s="1"/>
  <c r="V60" i="2"/>
  <c r="T60" i="2" s="1"/>
  <c r="Q38" i="2"/>
  <c r="N30" i="2"/>
  <c r="B30" i="2" s="1"/>
  <c r="V30" i="2"/>
  <c r="T30" i="2" s="1"/>
  <c r="Q27" i="2"/>
  <c r="Q44" i="2"/>
  <c r="V32" i="2"/>
  <c r="T32" i="2" s="1"/>
  <c r="N32" i="2"/>
  <c r="B32" i="2" s="1"/>
  <c r="N23" i="2"/>
  <c r="B23" i="2" s="1"/>
  <c r="V23" i="2"/>
  <c r="Q23" i="2"/>
  <c r="G63" i="2"/>
  <c r="N15" i="2"/>
  <c r="B15" i="2" s="1"/>
  <c r="V15" i="2"/>
  <c r="Q13" i="2"/>
  <c r="N24" i="2"/>
  <c r="B24" i="2" s="1"/>
  <c r="V24" i="2"/>
  <c r="Q20" i="2"/>
  <c r="Q19" i="2"/>
  <c r="N12" i="2"/>
  <c r="B12" i="2" s="1"/>
  <c r="V12" i="2"/>
  <c r="Q4" i="2"/>
  <c r="E63" i="2"/>
  <c r="J63" i="2"/>
  <c r="O3" i="2"/>
  <c r="V10" i="2"/>
  <c r="N10" i="2"/>
  <c r="B10" i="2" s="1"/>
  <c r="V6" i="2"/>
  <c r="N6" i="2"/>
  <c r="B6" i="2" s="1"/>
  <c r="N57" i="2"/>
  <c r="B57" i="2" s="1"/>
  <c r="V57" i="2"/>
  <c r="T57" i="2" s="1"/>
  <c r="Q42" i="2"/>
  <c r="W51" i="2"/>
  <c r="Q47" i="2"/>
  <c r="Q36" i="2"/>
  <c r="N22" i="2"/>
  <c r="B22" i="2" s="1"/>
  <c r="V22" i="2"/>
  <c r="Q21" i="2"/>
  <c r="Q5" i="2"/>
  <c r="Q24" i="2"/>
  <c r="N20" i="2"/>
  <c r="B20" i="2" s="1"/>
  <c r="V20" i="2"/>
  <c r="Q11" i="2"/>
  <c r="V18" i="2"/>
  <c r="N18" i="2"/>
  <c r="B18" i="2" s="1"/>
  <c r="Q62" i="2"/>
  <c r="N42" i="2"/>
  <c r="B42" i="2" s="1"/>
  <c r="V42" i="2"/>
  <c r="T42" i="2" s="1"/>
  <c r="Q31" i="2"/>
  <c r="Q60" i="2"/>
  <c r="Q37" i="2"/>
  <c r="Q30" i="2"/>
  <c r="Q28" i="2"/>
  <c r="V28" i="2"/>
  <c r="T28" i="2" s="1"/>
  <c r="N28" i="2"/>
  <c r="B28" i="2" s="1"/>
  <c r="N50" i="2"/>
  <c r="B50" i="2" s="1"/>
  <c r="V50" i="2"/>
  <c r="T50" i="2" s="1"/>
  <c r="Q39" i="2"/>
  <c r="Q9" i="2"/>
  <c r="F63" i="2"/>
  <c r="Q56" i="2"/>
  <c r="N53" i="2"/>
  <c r="B53" i="2" s="1"/>
  <c r="V53" i="2"/>
  <c r="T53" i="2" s="1"/>
  <c r="Q49" i="2"/>
  <c r="Q46" i="2"/>
  <c r="N39" i="2"/>
  <c r="B39" i="2" s="1"/>
  <c r="V39" i="2"/>
  <c r="T39" i="2" s="1"/>
  <c r="N34" i="2"/>
  <c r="B34" i="2" s="1"/>
  <c r="V34" i="2"/>
  <c r="T34" i="2" s="1"/>
  <c r="V44" i="2"/>
  <c r="T44" i="2" s="1"/>
  <c r="N44" i="2"/>
  <c r="B44" i="2" s="1"/>
  <c r="Q59" i="2"/>
  <c r="V55" i="2"/>
  <c r="T55" i="2" s="1"/>
  <c r="N55" i="2"/>
  <c r="B55" i="2" s="1"/>
  <c r="V51" i="2"/>
  <c r="T51" i="2" s="1"/>
  <c r="N51" i="2"/>
  <c r="B51" i="2" s="1"/>
  <c r="N61" i="2"/>
  <c r="B61" i="2" s="1"/>
  <c r="V61" i="2"/>
  <c r="T61" i="2" s="1"/>
  <c r="N56" i="2"/>
  <c r="B56" i="2" s="1"/>
  <c r="V56" i="2"/>
  <c r="T56" i="2" s="1"/>
  <c r="Q54" i="2"/>
  <c r="Q57" i="2"/>
  <c r="V49" i="2"/>
  <c r="T49" i="2" s="1"/>
  <c r="N49" i="2"/>
  <c r="B49" i="2" s="1"/>
  <c r="Q45" i="2"/>
  <c r="V40" i="2"/>
  <c r="T40" i="2" s="1"/>
  <c r="N40" i="2"/>
  <c r="B40" i="2" s="1"/>
  <c r="Q52" i="2"/>
  <c r="N46" i="2"/>
  <c r="B46" i="2" s="1"/>
  <c r="V46" i="2"/>
  <c r="T46" i="2" s="1"/>
  <c r="N41" i="2"/>
  <c r="B41" i="2" s="1"/>
  <c r="V41" i="2"/>
  <c r="T41" i="2" s="1"/>
  <c r="Q35" i="2"/>
  <c r="W48" i="2"/>
  <c r="N37" i="2"/>
  <c r="B37" i="2" s="1"/>
  <c r="V37" i="2"/>
  <c r="T37" i="2" s="1"/>
  <c r="N27" i="2"/>
  <c r="B27" i="2" s="1"/>
  <c r="V27" i="2"/>
  <c r="T27" i="2" s="1"/>
  <c r="Q50" i="2"/>
  <c r="V26" i="2"/>
  <c r="T26" i="2" s="1"/>
  <c r="B26" i="2"/>
  <c r="N25" i="2"/>
  <c r="B25" i="2" s="1"/>
  <c r="V25" i="2"/>
  <c r="Q29" i="2"/>
  <c r="W55" i="2"/>
  <c r="V36" i="2"/>
  <c r="T36" i="2" s="1"/>
  <c r="N36" i="2"/>
  <c r="B36" i="2" s="1"/>
  <c r="Q22" i="2"/>
  <c r="N16" i="2"/>
  <c r="B16" i="2" s="1"/>
  <c r="V16" i="2"/>
  <c r="Q8" i="2"/>
  <c r="Q7" i="2"/>
  <c r="L63" i="2"/>
  <c r="N19" i="2"/>
  <c r="B19" i="2" s="1"/>
  <c r="V19" i="2"/>
  <c r="Q17" i="2"/>
  <c r="I63" i="2"/>
  <c r="N3" i="2"/>
  <c r="V3" i="2"/>
  <c r="Q18" i="2"/>
  <c r="Q14" i="2"/>
  <c r="V14" i="2"/>
  <c r="N14" i="2"/>
  <c r="B14" i="2" s="1"/>
  <c r="J56" i="1"/>
  <c r="O56" i="1" s="1"/>
  <c r="M56" i="1"/>
  <c r="E56" i="1"/>
  <c r="I56" i="1"/>
  <c r="L56" i="1"/>
  <c r="D56" i="1"/>
  <c r="A56" i="1"/>
  <c r="H56" i="1"/>
  <c r="K35" i="1"/>
  <c r="M35" i="1"/>
  <c r="E35" i="1"/>
  <c r="A35" i="1"/>
  <c r="L35" i="1"/>
  <c r="D35" i="1"/>
  <c r="H35" i="1"/>
  <c r="I35" i="1"/>
  <c r="N35" i="1" s="1"/>
  <c r="B35" i="1" s="1"/>
  <c r="K48" i="1"/>
  <c r="D48" i="1"/>
  <c r="I48" i="1"/>
  <c r="N48" i="1" s="1"/>
  <c r="B48" i="1" s="1"/>
  <c r="G48" i="1"/>
  <c r="L48" i="1"/>
  <c r="E48" i="1"/>
  <c r="A48" i="1"/>
  <c r="G59" i="1"/>
  <c r="H59" i="1"/>
  <c r="D59" i="1"/>
  <c r="L59" i="1"/>
  <c r="M4" i="1"/>
  <c r="I4" i="1"/>
  <c r="N4" i="1" s="1"/>
  <c r="B4" i="1" s="1"/>
  <c r="E4" i="1"/>
  <c r="G4" i="1"/>
  <c r="I6" i="1"/>
  <c r="N6" i="1" s="1"/>
  <c r="B6" i="1" s="1"/>
  <c r="G6" i="1"/>
  <c r="E6" i="1"/>
  <c r="M6" i="1"/>
  <c r="M42" i="1"/>
  <c r="K42" i="1"/>
  <c r="J42" i="1"/>
  <c r="O42" i="1" s="1"/>
  <c r="F42" i="1"/>
  <c r="E42" i="1"/>
  <c r="I44" i="1"/>
  <c r="V44" i="1" s="1"/>
  <c r="T44" i="1" s="1"/>
  <c r="G44" i="1"/>
  <c r="K44" i="1"/>
  <c r="L44" i="1"/>
  <c r="E44" i="1"/>
  <c r="A44" i="1"/>
  <c r="D44" i="1"/>
  <c r="J52" i="1"/>
  <c r="O52" i="1" s="1"/>
  <c r="Q52" i="1" s="1"/>
  <c r="W52" i="1" s="1"/>
  <c r="L52" i="1"/>
  <c r="D52" i="1"/>
  <c r="H52" i="1"/>
  <c r="I52" i="1"/>
  <c r="N52" i="1" s="1"/>
  <c r="B52" i="1" s="1"/>
  <c r="M52" i="1"/>
  <c r="E52" i="1"/>
  <c r="A52" i="1"/>
  <c r="M10" i="1"/>
  <c r="I10" i="1"/>
  <c r="N10" i="1" s="1"/>
  <c r="B10" i="1" s="1"/>
  <c r="I14" i="1"/>
  <c r="V14" i="1" s="1"/>
  <c r="E14" i="1"/>
  <c r="G14" i="1"/>
  <c r="M14" i="1"/>
  <c r="L22" i="1"/>
  <c r="E22" i="1"/>
  <c r="M22" i="1"/>
  <c r="I22" i="1"/>
  <c r="N22" i="1" s="1"/>
  <c r="B22" i="1" s="1"/>
  <c r="K31" i="1"/>
  <c r="M31" i="1"/>
  <c r="E31" i="1"/>
  <c r="A31" i="1"/>
  <c r="L31" i="1"/>
  <c r="D31" i="1"/>
  <c r="I31" i="1"/>
  <c r="N31" i="1" s="1"/>
  <c r="B31" i="1" s="1"/>
  <c r="H31" i="1"/>
  <c r="D51" i="1"/>
  <c r="L51" i="1"/>
  <c r="H51" i="1"/>
  <c r="G51" i="1"/>
  <c r="A51" i="1"/>
  <c r="M20" i="1"/>
  <c r="L23" i="1"/>
  <c r="E20" i="1"/>
  <c r="G46" i="1"/>
  <c r="M12" i="1"/>
  <c r="E12" i="1"/>
  <c r="D17" i="1"/>
  <c r="D23" i="1"/>
  <c r="G30" i="1"/>
  <c r="L7" i="1"/>
  <c r="G12" i="1"/>
  <c r="F17" i="1"/>
  <c r="G20" i="1"/>
  <c r="G23" i="1"/>
  <c r="E32" i="1"/>
  <c r="E36" i="1"/>
  <c r="H5" i="1"/>
  <c r="L17" i="1"/>
  <c r="F57" i="1"/>
  <c r="N14" i="1"/>
  <c r="B14" i="1" s="1"/>
  <c r="N16" i="1"/>
  <c r="B16" i="1" s="1"/>
  <c r="V16" i="1"/>
  <c r="J8" i="1"/>
  <c r="O8" i="1" s="1"/>
  <c r="F8" i="1"/>
  <c r="L8" i="1"/>
  <c r="H8" i="1"/>
  <c r="D8" i="1"/>
  <c r="K8" i="1"/>
  <c r="B1" i="1"/>
  <c r="D3" i="1"/>
  <c r="L3" i="1"/>
  <c r="K13" i="1"/>
  <c r="G13" i="1"/>
  <c r="M13" i="1"/>
  <c r="I13" i="1"/>
  <c r="E13" i="1"/>
  <c r="J13" i="1"/>
  <c r="O13" i="1" s="1"/>
  <c r="M16" i="1"/>
  <c r="L18" i="1"/>
  <c r="H18" i="1"/>
  <c r="D18" i="1"/>
  <c r="J18" i="1"/>
  <c r="O18" i="1" s="1"/>
  <c r="F18" i="1"/>
  <c r="K18" i="1"/>
  <c r="D19" i="1"/>
  <c r="L19" i="1"/>
  <c r="K21" i="1"/>
  <c r="G21" i="1"/>
  <c r="J21" i="1"/>
  <c r="O21" i="1" s="1"/>
  <c r="F21" i="1"/>
  <c r="M21" i="1"/>
  <c r="I21" i="1"/>
  <c r="E21" i="1"/>
  <c r="M26" i="1"/>
  <c r="I26" i="1"/>
  <c r="E26" i="1"/>
  <c r="K26" i="1"/>
  <c r="F26" i="1"/>
  <c r="A26" i="1"/>
  <c r="J26" i="1"/>
  <c r="O26" i="1" s="1"/>
  <c r="D26" i="1"/>
  <c r="H26" i="1"/>
  <c r="L26" i="1"/>
  <c r="G26" i="1"/>
  <c r="J4" i="1"/>
  <c r="O4" i="1" s="1"/>
  <c r="F4" i="1"/>
  <c r="L4" i="1"/>
  <c r="H4" i="1"/>
  <c r="D4" i="1"/>
  <c r="K4" i="1"/>
  <c r="D5" i="1"/>
  <c r="M7" i="1"/>
  <c r="I7" i="1"/>
  <c r="E7" i="1"/>
  <c r="K7" i="1"/>
  <c r="G7" i="1"/>
  <c r="J7" i="1"/>
  <c r="O7" i="1" s="1"/>
  <c r="G8" i="1"/>
  <c r="E10" i="1"/>
  <c r="F11" i="1"/>
  <c r="J12" i="1"/>
  <c r="O12" i="1" s="1"/>
  <c r="F12" i="1"/>
  <c r="L12" i="1"/>
  <c r="H12" i="1"/>
  <c r="D12" i="1"/>
  <c r="K12" i="1"/>
  <c r="D13" i="1"/>
  <c r="L13" i="1"/>
  <c r="M15" i="1"/>
  <c r="I15" i="1"/>
  <c r="E15" i="1"/>
  <c r="K15" i="1"/>
  <c r="G15" i="1"/>
  <c r="J15" i="1"/>
  <c r="O15" i="1" s="1"/>
  <c r="G16" i="1"/>
  <c r="E18" i="1"/>
  <c r="M18" i="1"/>
  <c r="V18" i="1"/>
  <c r="F19" i="1"/>
  <c r="J20" i="1"/>
  <c r="O20" i="1" s="1"/>
  <c r="F20" i="1"/>
  <c r="L20" i="1"/>
  <c r="H20" i="1"/>
  <c r="D20" i="1"/>
  <c r="K20" i="1"/>
  <c r="D21" i="1"/>
  <c r="J24" i="1"/>
  <c r="O24" i="1" s="1"/>
  <c r="M3" i="1"/>
  <c r="I3" i="1"/>
  <c r="E3" i="1"/>
  <c r="K3" i="1"/>
  <c r="G3" i="1"/>
  <c r="A1" i="1"/>
  <c r="J3" i="1"/>
  <c r="K5" i="1"/>
  <c r="G5" i="1"/>
  <c r="M5" i="1"/>
  <c r="I5" i="1"/>
  <c r="E5" i="1"/>
  <c r="J5" i="1"/>
  <c r="O5" i="1" s="1"/>
  <c r="E8" i="1"/>
  <c r="M8" i="1"/>
  <c r="L10" i="1"/>
  <c r="H10" i="1"/>
  <c r="D10" i="1"/>
  <c r="J10" i="1"/>
  <c r="O10" i="1" s="1"/>
  <c r="F10" i="1"/>
  <c r="K10" i="1"/>
  <c r="D11" i="1"/>
  <c r="L11" i="1"/>
  <c r="E16" i="1"/>
  <c r="H3" i="1"/>
  <c r="V4" i="1"/>
  <c r="F5" i="1"/>
  <c r="L6" i="1"/>
  <c r="H6" i="1"/>
  <c r="D6" i="1"/>
  <c r="J6" i="1"/>
  <c r="O6" i="1" s="1"/>
  <c r="F6" i="1"/>
  <c r="K6" i="1"/>
  <c r="I8" i="1"/>
  <c r="K9" i="1"/>
  <c r="G9" i="1"/>
  <c r="M9" i="1"/>
  <c r="I9" i="1"/>
  <c r="E9" i="1"/>
  <c r="J9" i="1"/>
  <c r="O9" i="1" s="1"/>
  <c r="G10" i="1"/>
  <c r="V12" i="1"/>
  <c r="F13" i="1"/>
  <c r="L14" i="1"/>
  <c r="H14" i="1"/>
  <c r="D14" i="1"/>
  <c r="J14" i="1"/>
  <c r="O14" i="1" s="1"/>
  <c r="F14" i="1"/>
  <c r="K14" i="1"/>
  <c r="K17" i="1"/>
  <c r="G17" i="1"/>
  <c r="M17" i="1"/>
  <c r="I17" i="1"/>
  <c r="E17" i="1"/>
  <c r="J17" i="1"/>
  <c r="O17" i="1" s="1"/>
  <c r="G18" i="1"/>
  <c r="V20" i="1"/>
  <c r="H21" i="1"/>
  <c r="V22" i="1"/>
  <c r="L25" i="1"/>
  <c r="H25" i="1"/>
  <c r="D25" i="1"/>
  <c r="M25" i="1"/>
  <c r="G25" i="1"/>
  <c r="K25" i="1"/>
  <c r="F25" i="1"/>
  <c r="J25" i="1"/>
  <c r="O25" i="1" s="1"/>
  <c r="E25" i="1"/>
  <c r="I25" i="1"/>
  <c r="Q42" i="1"/>
  <c r="M11" i="1"/>
  <c r="I11" i="1"/>
  <c r="E11" i="1"/>
  <c r="K11" i="1"/>
  <c r="G11" i="1"/>
  <c r="J11" i="1"/>
  <c r="O11" i="1" s="1"/>
  <c r="J16" i="1"/>
  <c r="O16" i="1" s="1"/>
  <c r="F16" i="1"/>
  <c r="L16" i="1"/>
  <c r="H16" i="1"/>
  <c r="D16" i="1"/>
  <c r="K16" i="1"/>
  <c r="M19" i="1"/>
  <c r="I19" i="1"/>
  <c r="E19" i="1"/>
  <c r="K19" i="1"/>
  <c r="G19" i="1"/>
  <c r="J19" i="1"/>
  <c r="O19" i="1" s="1"/>
  <c r="L21" i="1"/>
  <c r="K24" i="1"/>
  <c r="G24" i="1"/>
  <c r="I24" i="1"/>
  <c r="D24" i="1"/>
  <c r="M24" i="1"/>
  <c r="H24" i="1"/>
  <c r="L24" i="1"/>
  <c r="F24" i="1"/>
  <c r="J27" i="1"/>
  <c r="O27" i="1" s="1"/>
  <c r="F27" i="1"/>
  <c r="H27" i="1"/>
  <c r="M27" i="1"/>
  <c r="M33" i="1"/>
  <c r="I33" i="1"/>
  <c r="E33" i="1"/>
  <c r="L33" i="1"/>
  <c r="H33" i="1"/>
  <c r="D33" i="1"/>
  <c r="A33" i="1"/>
  <c r="K33" i="1"/>
  <c r="G33" i="1"/>
  <c r="J34" i="1"/>
  <c r="O34" i="1" s="1"/>
  <c r="F34" i="1"/>
  <c r="M34" i="1"/>
  <c r="I34" i="1"/>
  <c r="E34" i="1"/>
  <c r="L34" i="1"/>
  <c r="H34" i="1"/>
  <c r="D34" i="1"/>
  <c r="A34" i="1"/>
  <c r="L54" i="1"/>
  <c r="H54" i="1"/>
  <c r="D54" i="1"/>
  <c r="A54" i="1"/>
  <c r="M54" i="1"/>
  <c r="I54" i="1"/>
  <c r="E54" i="1"/>
  <c r="K54" i="1"/>
  <c r="J54" i="1"/>
  <c r="O54" i="1" s="1"/>
  <c r="G54" i="1"/>
  <c r="F54" i="1"/>
  <c r="F22" i="1"/>
  <c r="J22" i="1"/>
  <c r="O22" i="1" s="1"/>
  <c r="J23" i="1"/>
  <c r="O23" i="1" s="1"/>
  <c r="F23" i="1"/>
  <c r="H23" i="1"/>
  <c r="M23" i="1"/>
  <c r="A27" i="1"/>
  <c r="D27" i="1"/>
  <c r="I27" i="1"/>
  <c r="K28" i="1"/>
  <c r="G28" i="1"/>
  <c r="J28" i="1"/>
  <c r="O28" i="1" s="1"/>
  <c r="F28" i="1"/>
  <c r="I28" i="1"/>
  <c r="M29" i="1"/>
  <c r="L29" i="1"/>
  <c r="H29" i="1"/>
  <c r="D29" i="1"/>
  <c r="A29" i="1"/>
  <c r="K29" i="1"/>
  <c r="G29" i="1"/>
  <c r="J29" i="1"/>
  <c r="O29" i="1" s="1"/>
  <c r="F33" i="1"/>
  <c r="G34" i="1"/>
  <c r="I36" i="1"/>
  <c r="M37" i="1"/>
  <c r="I37" i="1"/>
  <c r="E37" i="1"/>
  <c r="L37" i="1"/>
  <c r="H37" i="1"/>
  <c r="D37" i="1"/>
  <c r="A37" i="1"/>
  <c r="K37" i="1"/>
  <c r="G37" i="1"/>
  <c r="J38" i="1"/>
  <c r="O38" i="1" s="1"/>
  <c r="F38" i="1"/>
  <c r="M38" i="1"/>
  <c r="I38" i="1"/>
  <c r="E38" i="1"/>
  <c r="L38" i="1"/>
  <c r="H38" i="1"/>
  <c r="D38" i="1"/>
  <c r="A38" i="1"/>
  <c r="J40" i="1"/>
  <c r="O40" i="1" s="1"/>
  <c r="F40" i="1"/>
  <c r="L40" i="1"/>
  <c r="G40" i="1"/>
  <c r="K40" i="1"/>
  <c r="E40" i="1"/>
  <c r="I40" i="1"/>
  <c r="D40" i="1"/>
  <c r="A40" i="1"/>
  <c r="N44" i="1"/>
  <c r="B44" i="1" s="1"/>
  <c r="E27" i="1"/>
  <c r="K27" i="1"/>
  <c r="D28" i="1"/>
  <c r="L28" i="1"/>
  <c r="E29" i="1"/>
  <c r="N29" i="1"/>
  <c r="B29" i="1" s="1"/>
  <c r="L32" i="1"/>
  <c r="H32" i="1"/>
  <c r="D32" i="1"/>
  <c r="A32" i="1"/>
  <c r="K32" i="1"/>
  <c r="G32" i="1"/>
  <c r="J32" i="1"/>
  <c r="O32" i="1" s="1"/>
  <c r="F32" i="1"/>
  <c r="J33" i="1"/>
  <c r="O33" i="1" s="1"/>
  <c r="K34" i="1"/>
  <c r="F37" i="1"/>
  <c r="G38" i="1"/>
  <c r="H40" i="1"/>
  <c r="M43" i="1"/>
  <c r="I43" i="1"/>
  <c r="E43" i="1"/>
  <c r="L43" i="1"/>
  <c r="G43" i="1"/>
  <c r="K43" i="1"/>
  <c r="F43" i="1"/>
  <c r="A43" i="1"/>
  <c r="J43" i="1"/>
  <c r="O43" i="1" s="1"/>
  <c r="D43" i="1"/>
  <c r="G22" i="1"/>
  <c r="K22" i="1"/>
  <c r="D22" i="1"/>
  <c r="H22" i="1"/>
  <c r="E23" i="1"/>
  <c r="K23" i="1"/>
  <c r="V23" i="1"/>
  <c r="G27" i="1"/>
  <c r="L27" i="1"/>
  <c r="A28" i="1"/>
  <c r="E28" i="1"/>
  <c r="M28" i="1"/>
  <c r="F29" i="1"/>
  <c r="J30" i="1"/>
  <c r="O30" i="1" s="1"/>
  <c r="F30" i="1"/>
  <c r="M30" i="1"/>
  <c r="I30" i="1"/>
  <c r="E30" i="1"/>
  <c r="L30" i="1"/>
  <c r="H30" i="1"/>
  <c r="D30" i="1"/>
  <c r="A30" i="1"/>
  <c r="V32" i="1"/>
  <c r="T32" i="1" s="1"/>
  <c r="L36" i="1"/>
  <c r="H36" i="1"/>
  <c r="D36" i="1"/>
  <c r="A36" i="1"/>
  <c r="K36" i="1"/>
  <c r="G36" i="1"/>
  <c r="J36" i="1"/>
  <c r="O36" i="1" s="1"/>
  <c r="F36" i="1"/>
  <c r="Q37" i="1"/>
  <c r="M39" i="1"/>
  <c r="I39" i="1"/>
  <c r="E39" i="1"/>
  <c r="K39" i="1"/>
  <c r="F39" i="1"/>
  <c r="A39" i="1"/>
  <c r="J39" i="1"/>
  <c r="O39" i="1" s="1"/>
  <c r="D39" i="1"/>
  <c r="H39" i="1"/>
  <c r="K45" i="1"/>
  <c r="G45" i="1"/>
  <c r="L45" i="1"/>
  <c r="F45" i="1"/>
  <c r="J45" i="1"/>
  <c r="O45" i="1" s="1"/>
  <c r="E45" i="1"/>
  <c r="A45" i="1"/>
  <c r="I45" i="1"/>
  <c r="D45" i="1"/>
  <c r="L50" i="1"/>
  <c r="H50" i="1"/>
  <c r="D50" i="1"/>
  <c r="A50" i="1"/>
  <c r="M50" i="1"/>
  <c r="G50" i="1"/>
  <c r="K50" i="1"/>
  <c r="F50" i="1"/>
  <c r="J50" i="1"/>
  <c r="O50" i="1" s="1"/>
  <c r="E50" i="1"/>
  <c r="I50" i="1"/>
  <c r="K41" i="1"/>
  <c r="G41" i="1"/>
  <c r="H41" i="1"/>
  <c r="M41" i="1"/>
  <c r="K47" i="1"/>
  <c r="G47" i="1"/>
  <c r="M47" i="1"/>
  <c r="I47" i="1"/>
  <c r="E47" i="1"/>
  <c r="J47" i="1"/>
  <c r="O47" i="1" s="1"/>
  <c r="K49" i="1"/>
  <c r="G49" i="1"/>
  <c r="I49" i="1"/>
  <c r="D49" i="1"/>
  <c r="M49" i="1"/>
  <c r="H49" i="1"/>
  <c r="L49" i="1"/>
  <c r="F49" i="1"/>
  <c r="K61" i="1"/>
  <c r="G61" i="1"/>
  <c r="J61" i="1"/>
  <c r="O61" i="1" s="1"/>
  <c r="F61" i="1"/>
  <c r="L61" i="1"/>
  <c r="H61" i="1"/>
  <c r="D61" i="1"/>
  <c r="A61" i="1"/>
  <c r="M61" i="1"/>
  <c r="I61" i="1"/>
  <c r="E61" i="1"/>
  <c r="F31" i="1"/>
  <c r="J31" i="1"/>
  <c r="O31" i="1" s="1"/>
  <c r="F35" i="1"/>
  <c r="J35" i="1"/>
  <c r="O35" i="1" s="1"/>
  <c r="D41" i="1"/>
  <c r="I41" i="1"/>
  <c r="G42" i="1"/>
  <c r="J46" i="1"/>
  <c r="O46" i="1" s="1"/>
  <c r="F46" i="1"/>
  <c r="L46" i="1"/>
  <c r="H46" i="1"/>
  <c r="D46" i="1"/>
  <c r="A46" i="1"/>
  <c r="K46" i="1"/>
  <c r="D47" i="1"/>
  <c r="L47" i="1"/>
  <c r="E49" i="1"/>
  <c r="M55" i="1"/>
  <c r="I55" i="1"/>
  <c r="E55" i="1"/>
  <c r="J55" i="1"/>
  <c r="O55" i="1" s="1"/>
  <c r="F55" i="1"/>
  <c r="H55" i="1"/>
  <c r="G55" i="1"/>
  <c r="A55" i="1"/>
  <c r="L55" i="1"/>
  <c r="D55" i="1"/>
  <c r="L58" i="1"/>
  <c r="H58" i="1"/>
  <c r="D58" i="1"/>
  <c r="A58" i="1"/>
  <c r="M58" i="1"/>
  <c r="I58" i="1"/>
  <c r="E58" i="1"/>
  <c r="F58" i="1"/>
  <c r="K58" i="1"/>
  <c r="J58" i="1"/>
  <c r="O58" i="1" s="1"/>
  <c r="J60" i="1"/>
  <c r="O60" i="1" s="1"/>
  <c r="F60" i="1"/>
  <c r="K60" i="1"/>
  <c r="G60" i="1"/>
  <c r="H60" i="1"/>
  <c r="M60" i="1"/>
  <c r="E60" i="1"/>
  <c r="A60" i="1"/>
  <c r="L60" i="1"/>
  <c r="D60" i="1"/>
  <c r="G31" i="1"/>
  <c r="G35" i="1"/>
  <c r="A41" i="1"/>
  <c r="E41" i="1"/>
  <c r="J41" i="1"/>
  <c r="O41" i="1" s="1"/>
  <c r="L42" i="1"/>
  <c r="H42" i="1"/>
  <c r="D42" i="1"/>
  <c r="A42" i="1"/>
  <c r="I42" i="1"/>
  <c r="J44" i="1"/>
  <c r="O44" i="1" s="1"/>
  <c r="F44" i="1"/>
  <c r="H44" i="1"/>
  <c r="M44" i="1"/>
  <c r="E46" i="1"/>
  <c r="M46" i="1"/>
  <c r="V46" i="1"/>
  <c r="T46" i="1" s="1"/>
  <c r="F47" i="1"/>
  <c r="J49" i="1"/>
  <c r="O49" i="1" s="1"/>
  <c r="K55" i="1"/>
  <c r="N57" i="1"/>
  <c r="B57" i="1" s="1"/>
  <c r="I60" i="1"/>
  <c r="J48" i="1"/>
  <c r="O48" i="1" s="1"/>
  <c r="F48" i="1"/>
  <c r="H48" i="1"/>
  <c r="M48" i="1"/>
  <c r="M51" i="1"/>
  <c r="I51" i="1"/>
  <c r="E51" i="1"/>
  <c r="J51" i="1"/>
  <c r="O51" i="1" s="1"/>
  <c r="F51" i="1"/>
  <c r="K51" i="1"/>
  <c r="Q56" i="1"/>
  <c r="A59" i="1"/>
  <c r="K57" i="1"/>
  <c r="G57" i="1"/>
  <c r="L57" i="1"/>
  <c r="H57" i="1"/>
  <c r="D57" i="1"/>
  <c r="A57" i="1"/>
  <c r="J57" i="1"/>
  <c r="O57" i="1" s="1"/>
  <c r="L62" i="1"/>
  <c r="H62" i="1"/>
  <c r="D62" i="1"/>
  <c r="A62" i="1"/>
  <c r="K62" i="1"/>
  <c r="G62" i="1"/>
  <c r="J62" i="1"/>
  <c r="O62" i="1" s="1"/>
  <c r="F62" i="1"/>
  <c r="M62" i="1"/>
  <c r="I62" i="1"/>
  <c r="E62" i="1"/>
  <c r="K53" i="1"/>
  <c r="G53" i="1"/>
  <c r="L53" i="1"/>
  <c r="H53" i="1"/>
  <c r="D53" i="1"/>
  <c r="A53" i="1"/>
  <c r="J53" i="1"/>
  <c r="O53" i="1" s="1"/>
  <c r="E57" i="1"/>
  <c r="M57" i="1"/>
  <c r="M59" i="1"/>
  <c r="I59" i="1"/>
  <c r="E59" i="1"/>
  <c r="J59" i="1"/>
  <c r="O59" i="1" s="1"/>
  <c r="F59" i="1"/>
  <c r="K59" i="1"/>
  <c r="G52" i="1"/>
  <c r="K52" i="1"/>
  <c r="G56" i="1"/>
  <c r="K56" i="1"/>
  <c r="F52" i="1"/>
  <c r="F56" i="1"/>
  <c r="Q63" i="3" l="1"/>
  <c r="W3" i="3"/>
  <c r="W63" i="3" s="1"/>
  <c r="S3" i="3"/>
  <c r="A20" i="3"/>
  <c r="A16" i="3"/>
  <c r="A5" i="3"/>
  <c r="A13" i="3"/>
  <c r="A12" i="3"/>
  <c r="A9" i="3"/>
  <c r="A24" i="3"/>
  <c r="A18" i="3"/>
  <c r="A8" i="3"/>
  <c r="A10" i="3"/>
  <c r="A23" i="3"/>
  <c r="A3" i="3"/>
  <c r="A14" i="3"/>
  <c r="A19" i="3"/>
  <c r="A6" i="3"/>
  <c r="A11" i="3"/>
  <c r="A7" i="3"/>
  <c r="A21" i="3"/>
  <c r="A15" i="3"/>
  <c r="A4" i="3"/>
  <c r="A17" i="3"/>
  <c r="A22" i="3"/>
  <c r="A25" i="3"/>
  <c r="R77" i="3"/>
  <c r="R63" i="3"/>
  <c r="V6" i="1"/>
  <c r="R4" i="2"/>
  <c r="R26" i="2"/>
  <c r="S26" i="2" s="1"/>
  <c r="U26" i="2" s="1"/>
  <c r="R8" i="2"/>
  <c r="R18" i="2"/>
  <c r="R22" i="2"/>
  <c r="R6" i="2"/>
  <c r="R5" i="2"/>
  <c r="S5" i="2" s="1"/>
  <c r="U5" i="2" s="1"/>
  <c r="R7" i="2"/>
  <c r="R25" i="2"/>
  <c r="R11" i="2"/>
  <c r="S11" i="2" s="1"/>
  <c r="U11" i="2" s="1"/>
  <c r="R15" i="2"/>
  <c r="R14" i="2"/>
  <c r="R12" i="2"/>
  <c r="R16" i="2"/>
  <c r="S16" i="2" s="1"/>
  <c r="U16" i="2" s="1"/>
  <c r="R19" i="2"/>
  <c r="R13" i="2"/>
  <c r="V48" i="1"/>
  <c r="T48" i="1" s="1"/>
  <c r="V10" i="1"/>
  <c r="R10" i="2"/>
  <c r="R17" i="2"/>
  <c r="R21" i="2"/>
  <c r="S21" i="2" s="1"/>
  <c r="U21" i="2" s="1"/>
  <c r="R20" i="2"/>
  <c r="S20" i="2" s="1"/>
  <c r="U20" i="2" s="1"/>
  <c r="R24" i="2"/>
  <c r="R23" i="2"/>
  <c r="R9" i="2"/>
  <c r="S9" i="2" s="1"/>
  <c r="U9" i="2" s="1"/>
  <c r="W14" i="2"/>
  <c r="V63" i="2"/>
  <c r="T9" i="2"/>
  <c r="W8" i="2"/>
  <c r="W49" i="2"/>
  <c r="T5" i="2"/>
  <c r="W28" i="2"/>
  <c r="W37" i="2"/>
  <c r="T10" i="2"/>
  <c r="W4" i="2"/>
  <c r="W19" i="2"/>
  <c r="T21" i="2"/>
  <c r="W23" i="2"/>
  <c r="W27" i="2"/>
  <c r="W41" i="2"/>
  <c r="W6" i="2"/>
  <c r="T13" i="2"/>
  <c r="W16" i="2"/>
  <c r="T4" i="2"/>
  <c r="W33" i="2"/>
  <c r="W32" i="2"/>
  <c r="N63" i="2"/>
  <c r="B3" i="2"/>
  <c r="T3" i="2" s="1"/>
  <c r="T19" i="2"/>
  <c r="T16" i="2"/>
  <c r="W29" i="2"/>
  <c r="W52" i="2"/>
  <c r="W45" i="2"/>
  <c r="W57" i="2"/>
  <c r="W59" i="2"/>
  <c r="W46" i="2"/>
  <c r="W39" i="2"/>
  <c r="W60" i="2"/>
  <c r="T20" i="2"/>
  <c r="W5" i="2"/>
  <c r="T22" i="2"/>
  <c r="W47" i="2"/>
  <c r="S59" i="2"/>
  <c r="U59" i="2" s="1"/>
  <c r="S55" i="2"/>
  <c r="U55" i="2" s="1"/>
  <c r="S51" i="2"/>
  <c r="U51" i="2" s="1"/>
  <c r="S60" i="2"/>
  <c r="U60" i="2" s="1"/>
  <c r="S52" i="2"/>
  <c r="U52" i="2" s="1"/>
  <c r="S57" i="2"/>
  <c r="U57" i="2" s="1"/>
  <c r="S58" i="2"/>
  <c r="U58" i="2" s="1"/>
  <c r="S49" i="2"/>
  <c r="U49" i="2" s="1"/>
  <c r="S40" i="2"/>
  <c r="U40" i="2" s="1"/>
  <c r="S50" i="2"/>
  <c r="U50" i="2" s="1"/>
  <c r="S48" i="2"/>
  <c r="U48" i="2" s="1"/>
  <c r="S45" i="2"/>
  <c r="U45" i="2" s="1"/>
  <c r="S41" i="2"/>
  <c r="U41" i="2" s="1"/>
  <c r="O63" i="2"/>
  <c r="S46" i="2"/>
  <c r="U46" i="2" s="1"/>
  <c r="S42" i="2"/>
  <c r="U42" i="2" s="1"/>
  <c r="S37" i="2"/>
  <c r="U37" i="2" s="1"/>
  <c r="S32" i="2"/>
  <c r="U32" i="2" s="1"/>
  <c r="S28" i="2"/>
  <c r="U28" i="2" s="1"/>
  <c r="S33" i="2"/>
  <c r="U33" i="2" s="1"/>
  <c r="S30" i="2"/>
  <c r="U30" i="2" s="1"/>
  <c r="S39" i="2"/>
  <c r="U39" i="2" s="1"/>
  <c r="S29" i="2"/>
  <c r="U29" i="2" s="1"/>
  <c r="S27" i="2"/>
  <c r="U27" i="2" s="1"/>
  <c r="S18" i="2"/>
  <c r="U18" i="2" s="1"/>
  <c r="S14" i="2"/>
  <c r="U14" i="2" s="1"/>
  <c r="S6" i="2"/>
  <c r="U6" i="2" s="1"/>
  <c r="S47" i="2"/>
  <c r="U47" i="2" s="1"/>
  <c r="S23" i="2"/>
  <c r="U23" i="2" s="1"/>
  <c r="S19" i="2"/>
  <c r="U19" i="2" s="1"/>
  <c r="S7" i="2"/>
  <c r="U7" i="2" s="1"/>
  <c r="S8" i="2"/>
  <c r="U8" i="2" s="1"/>
  <c r="S4" i="2"/>
  <c r="U4" i="2" s="1"/>
  <c r="S13" i="2"/>
  <c r="U13" i="2" s="1"/>
  <c r="Q3" i="2"/>
  <c r="T24" i="2"/>
  <c r="T15" i="2"/>
  <c r="W38" i="2"/>
  <c r="S38" i="2"/>
  <c r="U38" i="2" s="1"/>
  <c r="W12" i="2"/>
  <c r="S12" i="2"/>
  <c r="U12" i="2" s="1"/>
  <c r="T11" i="2"/>
  <c r="W34" i="2"/>
  <c r="S34" i="2"/>
  <c r="U34" i="2" s="1"/>
  <c r="W58" i="2"/>
  <c r="W18" i="2"/>
  <c r="W9" i="2"/>
  <c r="W30" i="2"/>
  <c r="T18" i="2"/>
  <c r="W42" i="2"/>
  <c r="T6" i="2"/>
  <c r="T12" i="2"/>
  <c r="W20" i="2"/>
  <c r="T23" i="2"/>
  <c r="W44" i="2"/>
  <c r="S44" i="2"/>
  <c r="U44" i="2" s="1"/>
  <c r="W61" i="2"/>
  <c r="S61" i="2"/>
  <c r="U61" i="2" s="1"/>
  <c r="W10" i="2"/>
  <c r="S10" i="2"/>
  <c r="U10" i="2" s="1"/>
  <c r="W43" i="2"/>
  <c r="S43" i="2"/>
  <c r="U43" i="2" s="1"/>
  <c r="W15" i="2"/>
  <c r="S15" i="2"/>
  <c r="U15" i="2" s="1"/>
  <c r="W25" i="2"/>
  <c r="S25" i="2"/>
  <c r="U25" i="2" s="1"/>
  <c r="T7" i="2"/>
  <c r="W7" i="2"/>
  <c r="T14" i="2"/>
  <c r="W17" i="2"/>
  <c r="S17" i="2"/>
  <c r="U17" i="2" s="1"/>
  <c r="W22" i="2"/>
  <c r="S22" i="2"/>
  <c r="U22" i="2" s="1"/>
  <c r="T25" i="2"/>
  <c r="W50" i="2"/>
  <c r="W35" i="2"/>
  <c r="S35" i="2"/>
  <c r="U35" i="2" s="1"/>
  <c r="W54" i="2"/>
  <c r="S54" i="2"/>
  <c r="U54" i="2" s="1"/>
  <c r="W56" i="2"/>
  <c r="S56" i="2"/>
  <c r="U56" i="2" s="1"/>
  <c r="W31" i="2"/>
  <c r="S31" i="2"/>
  <c r="U31" i="2" s="1"/>
  <c r="W62" i="2"/>
  <c r="S62" i="2"/>
  <c r="U62" i="2" s="1"/>
  <c r="W11" i="2"/>
  <c r="W24" i="2"/>
  <c r="S24" i="2"/>
  <c r="U24" i="2" s="1"/>
  <c r="W21" i="2"/>
  <c r="S36" i="2"/>
  <c r="U36" i="2" s="1"/>
  <c r="W36" i="2"/>
  <c r="W13" i="2"/>
  <c r="T17" i="2"/>
  <c r="T8" i="2"/>
  <c r="W53" i="2"/>
  <c r="S53" i="2"/>
  <c r="U53" i="2" s="1"/>
  <c r="F63" i="1"/>
  <c r="N56" i="1"/>
  <c r="B56" i="1" s="1"/>
  <c r="V56" i="1"/>
  <c r="T56" i="1" s="1"/>
  <c r="V35" i="1"/>
  <c r="T35" i="1" s="1"/>
  <c r="V52" i="1"/>
  <c r="T52" i="1" s="1"/>
  <c r="V31" i="1"/>
  <c r="T31" i="1" s="1"/>
  <c r="Q41" i="1"/>
  <c r="V41" i="1"/>
  <c r="T41" i="1" s="1"/>
  <c r="N41" i="1"/>
  <c r="B41" i="1" s="1"/>
  <c r="Q31" i="1"/>
  <c r="Q45" i="1"/>
  <c r="V39" i="1"/>
  <c r="T39" i="1" s="1"/>
  <c r="N39" i="1"/>
  <c r="B39" i="1" s="1"/>
  <c r="Q59" i="1"/>
  <c r="Q57" i="1"/>
  <c r="V51" i="1"/>
  <c r="T51" i="1" s="1"/>
  <c r="N51" i="1"/>
  <c r="B51" i="1" s="1"/>
  <c r="V55" i="1"/>
  <c r="T55" i="1" s="1"/>
  <c r="N55" i="1"/>
  <c r="B55" i="1" s="1"/>
  <c r="Q47" i="1"/>
  <c r="V50" i="1"/>
  <c r="T50" i="1" s="1"/>
  <c r="N50" i="1"/>
  <c r="B50" i="1" s="1"/>
  <c r="V45" i="1"/>
  <c r="T45" i="1" s="1"/>
  <c r="N45" i="1"/>
  <c r="B45" i="1" s="1"/>
  <c r="Q36" i="1"/>
  <c r="Q30" i="1"/>
  <c r="V43" i="1"/>
  <c r="T43" i="1" s="1"/>
  <c r="N43" i="1"/>
  <c r="B43" i="1" s="1"/>
  <c r="Q32" i="1"/>
  <c r="Q40" i="1"/>
  <c r="Q28" i="1"/>
  <c r="N34" i="1"/>
  <c r="B34" i="1" s="1"/>
  <c r="V34" i="1"/>
  <c r="T34" i="1" s="1"/>
  <c r="Q27" i="1"/>
  <c r="V11" i="1"/>
  <c r="N11" i="1"/>
  <c r="B11" i="1" s="1"/>
  <c r="Q62" i="1"/>
  <c r="Q49" i="1"/>
  <c r="Q44" i="1"/>
  <c r="Q35" i="1"/>
  <c r="Q61" i="1"/>
  <c r="N49" i="1"/>
  <c r="B49" i="1" s="1"/>
  <c r="V49" i="1"/>
  <c r="T49" i="1" s="1"/>
  <c r="Q43" i="1"/>
  <c r="Q38" i="1"/>
  <c r="V37" i="1"/>
  <c r="T37" i="1" s="1"/>
  <c r="N37" i="1"/>
  <c r="B37" i="1" s="1"/>
  <c r="Q23" i="1"/>
  <c r="V54" i="1"/>
  <c r="T54" i="1" s="1"/>
  <c r="N54" i="1"/>
  <c r="B54" i="1" s="1"/>
  <c r="Q9" i="1"/>
  <c r="H63" i="1"/>
  <c r="V5" i="1"/>
  <c r="N5" i="1"/>
  <c r="B5" i="1" s="1"/>
  <c r="J63" i="1"/>
  <c r="O3" i="1"/>
  <c r="E63" i="1"/>
  <c r="Q12" i="1"/>
  <c r="Q26" i="1"/>
  <c r="N21" i="1"/>
  <c r="B21" i="1" s="1"/>
  <c r="V21" i="1"/>
  <c r="Q13" i="1"/>
  <c r="Q11" i="1"/>
  <c r="V25" i="1"/>
  <c r="N25" i="1"/>
  <c r="B25" i="1" s="1"/>
  <c r="Q17" i="1"/>
  <c r="Q14" i="1"/>
  <c r="Q48" i="1"/>
  <c r="Q60" i="1"/>
  <c r="Q46" i="1"/>
  <c r="W37" i="1"/>
  <c r="N30" i="1"/>
  <c r="B30" i="1" s="1"/>
  <c r="V30" i="1"/>
  <c r="T30" i="1" s="1"/>
  <c r="V59" i="1"/>
  <c r="T59" i="1" s="1"/>
  <c r="N59" i="1"/>
  <c r="B59" i="1" s="1"/>
  <c r="Q53" i="1"/>
  <c r="N62" i="1"/>
  <c r="B62" i="1" s="1"/>
  <c r="V62" i="1"/>
  <c r="T62" i="1" s="1"/>
  <c r="W56" i="1"/>
  <c r="Q51" i="1"/>
  <c r="N60" i="1"/>
  <c r="B60" i="1" s="1"/>
  <c r="V60" i="1"/>
  <c r="T60" i="1" s="1"/>
  <c r="N42" i="1"/>
  <c r="B42" i="1" s="1"/>
  <c r="V42" i="1"/>
  <c r="T42" i="1" s="1"/>
  <c r="Q58" i="1"/>
  <c r="V58" i="1"/>
  <c r="T58" i="1" s="1"/>
  <c r="N58" i="1"/>
  <c r="B58" i="1" s="1"/>
  <c r="Q55" i="1"/>
  <c r="N61" i="1"/>
  <c r="B61" i="1" s="1"/>
  <c r="V61" i="1"/>
  <c r="T61" i="1" s="1"/>
  <c r="V47" i="1"/>
  <c r="T47" i="1" s="1"/>
  <c r="N47" i="1"/>
  <c r="B47" i="1" s="1"/>
  <c r="Q50" i="1"/>
  <c r="Q39" i="1"/>
  <c r="Q33" i="1"/>
  <c r="N40" i="1"/>
  <c r="B40" i="1" s="1"/>
  <c r="V40" i="1"/>
  <c r="T40" i="1" s="1"/>
  <c r="N38" i="1"/>
  <c r="B38" i="1" s="1"/>
  <c r="V38" i="1"/>
  <c r="T38" i="1" s="1"/>
  <c r="Q29" i="1"/>
  <c r="N28" i="1"/>
  <c r="B28" i="1" s="1"/>
  <c r="V28" i="1"/>
  <c r="T28" i="1" s="1"/>
  <c r="Q22" i="1"/>
  <c r="Q54" i="1"/>
  <c r="N24" i="1"/>
  <c r="B24" i="1" s="1"/>
  <c r="V24" i="1"/>
  <c r="W42" i="1"/>
  <c r="Q25" i="1"/>
  <c r="V17" i="1"/>
  <c r="N17" i="1"/>
  <c r="B17" i="1" s="1"/>
  <c r="Q6" i="1"/>
  <c r="I63" i="1"/>
  <c r="V3" i="1"/>
  <c r="N3" i="1"/>
  <c r="V26" i="1"/>
  <c r="T26" i="1" s="1"/>
  <c r="N26" i="1"/>
  <c r="B26" i="1" s="1"/>
  <c r="N36" i="1"/>
  <c r="B36" i="1" s="1"/>
  <c r="V36" i="1"/>
  <c r="T36" i="1" s="1"/>
  <c r="N27" i="1"/>
  <c r="B27" i="1" s="1"/>
  <c r="V27" i="1"/>
  <c r="T27" i="1" s="1"/>
  <c r="Q34" i="1"/>
  <c r="V33" i="1"/>
  <c r="T33" i="1" s="1"/>
  <c r="N33" i="1"/>
  <c r="B33" i="1" s="1"/>
  <c r="Q19" i="1"/>
  <c r="V19" i="1"/>
  <c r="N19" i="1"/>
  <c r="B19" i="1" s="1"/>
  <c r="Q16" i="1"/>
  <c r="V9" i="1"/>
  <c r="N9" i="1"/>
  <c r="B9" i="1" s="1"/>
  <c r="N8" i="1"/>
  <c r="B8" i="1" s="1"/>
  <c r="V8" i="1"/>
  <c r="Q5" i="1"/>
  <c r="G63" i="1"/>
  <c r="M63" i="1"/>
  <c r="Q15" i="1"/>
  <c r="V15" i="1"/>
  <c r="N15" i="1"/>
  <c r="B15" i="1" s="1"/>
  <c r="Q7" i="1"/>
  <c r="V7" i="1"/>
  <c r="N7" i="1"/>
  <c r="B7" i="1" s="1"/>
  <c r="Q18" i="1"/>
  <c r="V13" i="1"/>
  <c r="N13" i="1"/>
  <c r="B13" i="1" s="1"/>
  <c r="L63" i="1"/>
  <c r="Q10" i="1"/>
  <c r="K63" i="1"/>
  <c r="Q24" i="1"/>
  <c r="Q20" i="1"/>
  <c r="Q4" i="1"/>
  <c r="Q21" i="1"/>
  <c r="Q8" i="1"/>
  <c r="S63" i="3" l="1"/>
  <c r="U3" i="3"/>
  <c r="U63" i="3" s="1"/>
  <c r="R63" i="2"/>
  <c r="S14" i="1"/>
  <c r="U14" i="1" s="1"/>
  <c r="S18" i="1"/>
  <c r="U18" i="1" s="1"/>
  <c r="S30" i="1"/>
  <c r="U30" i="1" s="1"/>
  <c r="S34" i="1"/>
  <c r="U34" i="1" s="1"/>
  <c r="S42" i="1"/>
  <c r="U42" i="1" s="1"/>
  <c r="S46" i="1"/>
  <c r="U46" i="1" s="1"/>
  <c r="S50" i="1"/>
  <c r="U50" i="1" s="1"/>
  <c r="S62" i="1"/>
  <c r="U62" i="1" s="1"/>
  <c r="S7" i="1"/>
  <c r="U7" i="1" s="1"/>
  <c r="S19" i="1"/>
  <c r="U19" i="1" s="1"/>
  <c r="S23" i="1"/>
  <c r="U23" i="1" s="1"/>
  <c r="S43" i="1"/>
  <c r="U43" i="1" s="1"/>
  <c r="S16" i="1"/>
  <c r="U16" i="1" s="1"/>
  <c r="S20" i="1"/>
  <c r="U20" i="1" s="1"/>
  <c r="S32" i="1"/>
  <c r="U32" i="1" s="1"/>
  <c r="S36" i="1"/>
  <c r="U36" i="1" s="1"/>
  <c r="S52" i="1"/>
  <c r="U52" i="1" s="1"/>
  <c r="S59" i="1"/>
  <c r="U59" i="1" s="1"/>
  <c r="S56" i="1"/>
  <c r="U56" i="1" s="1"/>
  <c r="S25" i="1"/>
  <c r="U25" i="1" s="1"/>
  <c r="S13" i="1"/>
  <c r="U13" i="1" s="1"/>
  <c r="S49" i="1"/>
  <c r="U49" i="1" s="1"/>
  <c r="S37" i="1"/>
  <c r="U37" i="1" s="1"/>
  <c r="S21" i="1"/>
  <c r="U21" i="1" s="1"/>
  <c r="R77" i="2"/>
  <c r="T63" i="2"/>
  <c r="Q63" i="2"/>
  <c r="W3" i="2"/>
  <c r="W63" i="2" s="1"/>
  <c r="S3" i="2"/>
  <c r="A23" i="2"/>
  <c r="A18" i="2"/>
  <c r="A5" i="2"/>
  <c r="A21" i="2"/>
  <c r="A22" i="2"/>
  <c r="A3" i="2"/>
  <c r="A8" i="2"/>
  <c r="A11" i="2"/>
  <c r="A16" i="2"/>
  <c r="A19" i="2"/>
  <c r="A10" i="2"/>
  <c r="A4" i="2"/>
  <c r="A7" i="2"/>
  <c r="A12" i="2"/>
  <c r="A9" i="2"/>
  <c r="A14" i="2"/>
  <c r="A17" i="2"/>
  <c r="A24" i="2"/>
  <c r="A6" i="2"/>
  <c r="A13" i="2"/>
  <c r="A15" i="2"/>
  <c r="A20" i="2"/>
  <c r="A25" i="2"/>
  <c r="T16" i="1"/>
  <c r="T13" i="1"/>
  <c r="T22" i="1"/>
  <c r="T8" i="1"/>
  <c r="T17" i="1"/>
  <c r="W60" i="1"/>
  <c r="S60" i="1"/>
  <c r="U60" i="1" s="1"/>
  <c r="W43" i="1"/>
  <c r="W61" i="1"/>
  <c r="S61" i="1"/>
  <c r="U61" i="1" s="1"/>
  <c r="W62" i="1"/>
  <c r="W28" i="1"/>
  <c r="S28" i="1"/>
  <c r="U28" i="1" s="1"/>
  <c r="W32" i="1"/>
  <c r="W30" i="1"/>
  <c r="W47" i="1"/>
  <c r="S47" i="1"/>
  <c r="U47" i="1" s="1"/>
  <c r="T4" i="1"/>
  <c r="W18" i="1"/>
  <c r="T15" i="1"/>
  <c r="W16" i="1"/>
  <c r="W34" i="1"/>
  <c r="N63" i="1"/>
  <c r="B3" i="1"/>
  <c r="W25" i="1"/>
  <c r="T24" i="1"/>
  <c r="W22" i="1"/>
  <c r="S22" i="1"/>
  <c r="U22" i="1" s="1"/>
  <c r="W29" i="1"/>
  <c r="S29" i="1"/>
  <c r="U29" i="1" s="1"/>
  <c r="S39" i="1"/>
  <c r="U39" i="1" s="1"/>
  <c r="W39" i="1"/>
  <c r="S58" i="1"/>
  <c r="U58" i="1" s="1"/>
  <c r="W58" i="1"/>
  <c r="S53" i="1"/>
  <c r="U53" i="1" s="1"/>
  <c r="W53" i="1"/>
  <c r="W46" i="1"/>
  <c r="T21" i="1"/>
  <c r="W12" i="1"/>
  <c r="S12" i="1"/>
  <c r="U12" i="1" s="1"/>
  <c r="W9" i="1"/>
  <c r="S9" i="1"/>
  <c r="U9" i="1" s="1"/>
  <c r="W44" i="1"/>
  <c r="S44" i="1"/>
  <c r="U44" i="1" s="1"/>
  <c r="W27" i="1"/>
  <c r="S27" i="1"/>
  <c r="U27" i="1" s="1"/>
  <c r="W59" i="1"/>
  <c r="W45" i="1"/>
  <c r="S45" i="1"/>
  <c r="U45" i="1" s="1"/>
  <c r="T25" i="1"/>
  <c r="W13" i="1"/>
  <c r="O63" i="1"/>
  <c r="O1" i="1"/>
  <c r="Q3" i="1"/>
  <c r="W21" i="1"/>
  <c r="W20" i="1"/>
  <c r="W7" i="1"/>
  <c r="S15" i="1"/>
  <c r="U15" i="1" s="1"/>
  <c r="W15" i="1"/>
  <c r="W5" i="1"/>
  <c r="S5" i="1"/>
  <c r="U5" i="1" s="1"/>
  <c r="W19" i="1"/>
  <c r="V63" i="1"/>
  <c r="T12" i="1"/>
  <c r="W55" i="1"/>
  <c r="S55" i="1"/>
  <c r="U55" i="1" s="1"/>
  <c r="W48" i="1"/>
  <c r="S48" i="1"/>
  <c r="U48" i="1" s="1"/>
  <c r="S17" i="1"/>
  <c r="U17" i="1" s="1"/>
  <c r="W17" i="1"/>
  <c r="W11" i="1"/>
  <c r="S11" i="1"/>
  <c r="U11" i="1" s="1"/>
  <c r="S38" i="1"/>
  <c r="U38" i="1" s="1"/>
  <c r="W38" i="1"/>
  <c r="W49" i="1"/>
  <c r="W36" i="1"/>
  <c r="S57" i="1"/>
  <c r="U57" i="1" s="1"/>
  <c r="W57" i="1"/>
  <c r="W8" i="1"/>
  <c r="S8" i="1"/>
  <c r="U8" i="1" s="1"/>
  <c r="W4" i="1"/>
  <c r="S4" i="1"/>
  <c r="U4" i="1" s="1"/>
  <c r="S24" i="1"/>
  <c r="U24" i="1" s="1"/>
  <c r="W24" i="1"/>
  <c r="T7" i="1"/>
  <c r="T19" i="1"/>
  <c r="T6" i="1"/>
  <c r="T18" i="1"/>
  <c r="W6" i="1"/>
  <c r="S6" i="1"/>
  <c r="U6" i="1" s="1"/>
  <c r="T14" i="1"/>
  <c r="W10" i="1"/>
  <c r="S10" i="1"/>
  <c r="U10" i="1" s="1"/>
  <c r="T10" i="1"/>
  <c r="T9" i="1"/>
  <c r="T23" i="1"/>
  <c r="S54" i="1"/>
  <c r="U54" i="1" s="1"/>
  <c r="W54" i="1"/>
  <c r="W33" i="1"/>
  <c r="S33" i="1"/>
  <c r="U33" i="1" s="1"/>
  <c r="W50" i="1"/>
  <c r="W51" i="1"/>
  <c r="S51" i="1"/>
  <c r="U51" i="1" s="1"/>
  <c r="W14" i="1"/>
  <c r="S26" i="1"/>
  <c r="U26" i="1" s="1"/>
  <c r="W26" i="1"/>
  <c r="T5" i="1"/>
  <c r="T20" i="1"/>
  <c r="W23" i="1"/>
  <c r="W35" i="1"/>
  <c r="S35" i="1"/>
  <c r="U35" i="1" s="1"/>
  <c r="T11" i="1"/>
  <c r="W40" i="1"/>
  <c r="S40" i="1"/>
  <c r="U40" i="1" s="1"/>
  <c r="W31" i="1"/>
  <c r="S31" i="1"/>
  <c r="U31" i="1" s="1"/>
  <c r="S41" i="1"/>
  <c r="U41" i="1" s="1"/>
  <c r="W41" i="1"/>
  <c r="R77" i="1" l="1"/>
  <c r="R1" i="1"/>
  <c r="S63" i="2"/>
  <c r="U3" i="2"/>
  <c r="U63" i="2" s="1"/>
  <c r="A23" i="1"/>
  <c r="A13" i="1"/>
  <c r="A15" i="1"/>
  <c r="A7" i="1"/>
  <c r="A5" i="1"/>
  <c r="A18" i="1"/>
  <c r="A12" i="1"/>
  <c r="A8" i="1"/>
  <c r="A4" i="1"/>
  <c r="A20" i="1"/>
  <c r="A6" i="1"/>
  <c r="A11" i="1"/>
  <c r="A25" i="1"/>
  <c r="A3" i="1"/>
  <c r="A19" i="1"/>
  <c r="A16" i="1"/>
  <c r="A21" i="1"/>
  <c r="A24" i="1"/>
  <c r="A9" i="1"/>
  <c r="A17" i="1"/>
  <c r="A10" i="1"/>
  <c r="A14" i="1"/>
  <c r="A22" i="1"/>
  <c r="Q63" i="1"/>
  <c r="W3" i="1"/>
  <c r="W63" i="1" s="1"/>
  <c r="S3" i="1"/>
  <c r="T3" i="1"/>
  <c r="T63" i="1" s="1"/>
  <c r="S63" i="1" l="1"/>
  <c r="S1" i="1" s="1"/>
  <c r="U3" i="1"/>
  <c r="U63" i="1" s="1"/>
</calcChain>
</file>

<file path=xl/sharedStrings.xml><?xml version="1.0" encoding="utf-8"?>
<sst xmlns="http://schemas.openxmlformats.org/spreadsheetml/2006/main" count="134" uniqueCount="53">
  <si>
    <t xml:space="preserve"> الترسية جلسة 29/10/2022</t>
  </si>
  <si>
    <t>م</t>
  </si>
  <si>
    <t>كود</t>
  </si>
  <si>
    <t>اللوط</t>
  </si>
  <si>
    <t>ماركة السيارة</t>
  </si>
  <si>
    <t>التعويض المسدد</t>
  </si>
  <si>
    <t>تقدير الحطام بالملفات</t>
  </si>
  <si>
    <t>تقدير معاين اللجنة</t>
  </si>
  <si>
    <t>التقدير النهائي للجنة</t>
  </si>
  <si>
    <t>اسم مقدم العطاء لاعلى سعر</t>
  </si>
  <si>
    <t>اعلى سعر مقدم بالعطاء</t>
  </si>
  <si>
    <t>اسم مقدم العطاء لثانى اعلى سعر</t>
  </si>
  <si>
    <t>ثانى اعلى سعر مقدم بالعطاء</t>
  </si>
  <si>
    <t>نوع البيع</t>
  </si>
  <si>
    <t>اسم المشترى</t>
  </si>
  <si>
    <t>قيمة ترسية</t>
  </si>
  <si>
    <t>دفعة سداد 20%</t>
  </si>
  <si>
    <t>دفعة مسددة</t>
  </si>
  <si>
    <t>التامين</t>
  </si>
  <si>
    <t xml:space="preserve">إجمال المسدد </t>
  </si>
  <si>
    <t>عدد اللوطات المشتراة</t>
  </si>
  <si>
    <t>الباقى</t>
  </si>
  <si>
    <t>كود2</t>
  </si>
  <si>
    <t>اجمالى المسدد بالخزينة</t>
  </si>
  <si>
    <t>مايجب ردة</t>
  </si>
  <si>
    <t>إجمالى المسدد العام</t>
  </si>
  <si>
    <t>الاجماليات</t>
  </si>
  <si>
    <t>23</t>
  </si>
  <si>
    <t>232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</si>
  <si>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</si>
  <si>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</si>
  <si>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</si>
  <si>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</si>
  <si>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</si>
  <si>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</si>
  <si>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</si>
  <si>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</si>
  <si>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</si>
  <si>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</si>
  <si>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</si>
  <si>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</si>
  <si>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461690</t>
  </si>
  <si>
    <t>Column15</t>
  </si>
  <si>
    <t>Column16</t>
  </si>
  <si>
    <t>9</t>
  </si>
  <si>
    <t>295000</t>
  </si>
  <si>
    <t>Column17</t>
  </si>
  <si>
    <t>Column18</t>
  </si>
  <si>
    <t>Column19</t>
  </si>
  <si>
    <t>Column20</t>
  </si>
  <si>
    <t>Column21</t>
  </si>
  <si>
    <t>Column22</t>
  </si>
  <si>
    <t xml:space="preserve">الموسسة الكورية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</si>
</sst>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>
      <alignment horizontal="right" vertical="center"/>
    </xf>
    <xf numFmtId="0" fontId="10" fillId="0" borderId="1" xfId="0" applyFont="1" applyFill="1" applyBorder="1"/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164" fontId="12" fillId="0" borderId="0" xfId="1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180976</xdr:rowOff>
    </xdr:from>
    <xdr:to>
      <xdr:col>14</xdr:col>
      <xdr:colOff>752475</xdr:colOff>
      <xdr:row>0</xdr:row>
      <xdr:rowOff>1009650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028175" y="180976"/>
          <a:ext cx="638175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180976</xdr:rowOff>
    </xdr:from>
    <xdr:to>
      <xdr:col>14</xdr:col>
      <xdr:colOff>752475</xdr:colOff>
      <xdr:row>0</xdr:row>
      <xdr:rowOff>1009650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028175" y="180976"/>
          <a:ext cx="638175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180976</xdr:rowOff>
    </xdr:from>
    <xdr:to>
      <xdr:col>14</xdr:col>
      <xdr:colOff>752475</xdr:colOff>
      <xdr:row>0</xdr:row>
      <xdr:rowOff>1009650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923525" y="180976"/>
          <a:ext cx="638175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zadsala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asat"/>
      <sheetName val="segl"/>
      <sheetName val="masfofa"/>
      <sheetName val="natiga"/>
      <sheetName val="tarsia2"/>
      <sheetName val="moaagl"/>
      <sheetName val="segl_employees"/>
      <sheetName val="Sale_Employees"/>
      <sheetName val="Sheet2"/>
      <sheetName val="Seglmobasher"/>
      <sheetName val="ehsaa"/>
      <sheetName val="ehab"/>
      <sheetName val="mien"/>
      <sheetName val="Sheet1"/>
    </sheetNames>
    <sheetDataSet>
      <sheetData sheetId="0">
        <row r="3">
          <cell r="C3"/>
          <cell r="D3">
            <v>1</v>
          </cell>
        </row>
        <row r="4">
          <cell r="C4" t="str">
            <v>احمد محمد عبد الوهاب</v>
          </cell>
          <cell r="D4">
            <v>2</v>
          </cell>
        </row>
        <row r="5">
          <cell r="C5"/>
          <cell r="D5">
            <v>3</v>
          </cell>
        </row>
        <row r="6">
          <cell r="C6" t="str">
            <v>وائل كمال قطب على</v>
          </cell>
          <cell r="D6">
            <v>4</v>
          </cell>
        </row>
        <row r="7">
          <cell r="C7" t="str">
            <v>مصطفى حسن على عبد المنعم</v>
          </cell>
          <cell r="D7">
            <v>5</v>
          </cell>
        </row>
        <row r="8">
          <cell r="C8" t="str">
            <v>اوتو العز لتجارة السيارات</v>
          </cell>
          <cell r="D8">
            <v>6</v>
          </cell>
        </row>
        <row r="9">
          <cell r="C9" t="str">
            <v>مصطفى محمود ناصر على</v>
          </cell>
          <cell r="D9">
            <v>7</v>
          </cell>
        </row>
        <row r="10">
          <cell r="C10" t="str">
            <v>احمد احمد امام على</v>
          </cell>
          <cell r="D10">
            <v>8</v>
          </cell>
        </row>
        <row r="11">
          <cell r="C11" t="str">
            <v xml:space="preserve">الموسسة الكورية </v>
          </cell>
          <cell r="D11">
            <v>9</v>
          </cell>
        </row>
        <row r="12">
          <cell r="C12" t="str">
            <v>فتحى حسين خيرى سعيد</v>
          </cell>
          <cell r="D12">
            <v>10</v>
          </cell>
        </row>
        <row r="13">
          <cell r="C13" t="str">
            <v>محمد سعد سيد محمد خليل</v>
          </cell>
          <cell r="D13">
            <v>11</v>
          </cell>
        </row>
        <row r="14">
          <cell r="C14" t="str">
            <v>عمر إبراهيم سيد جيد سالم</v>
          </cell>
          <cell r="D14">
            <v>12</v>
          </cell>
        </row>
        <row r="15">
          <cell r="C15" t="str">
            <v>اسلام حمدى عبد المنعم احمد</v>
          </cell>
          <cell r="D15">
            <v>13</v>
          </cell>
        </row>
        <row r="16">
          <cell r="C16" t="str">
            <v>عبد الرحمن ايمن صالح</v>
          </cell>
          <cell r="D16">
            <v>14</v>
          </cell>
        </row>
        <row r="17">
          <cell r="C17" t="str">
            <v>مؤسسه  الغلبان كارمحمد طارق فتحى</v>
          </cell>
          <cell r="D17">
            <v>15</v>
          </cell>
        </row>
        <row r="18">
          <cell r="C18" t="str">
            <v>احمد محمد امين النجدى</v>
          </cell>
          <cell r="D18">
            <v>16</v>
          </cell>
        </row>
        <row r="19">
          <cell r="C19" t="str">
            <v>محمود محمد عباس حنفى</v>
          </cell>
          <cell r="D19">
            <v>17</v>
          </cell>
        </row>
        <row r="20">
          <cell r="C20" t="str">
            <v>احمد شوقى السيد الهوارى</v>
          </cell>
          <cell r="D20">
            <v>18</v>
          </cell>
        </row>
        <row r="21">
          <cell r="C21" t="str">
            <v>هانى السيد عبد العزيز احمد</v>
          </cell>
          <cell r="D21">
            <v>19</v>
          </cell>
        </row>
        <row r="22">
          <cell r="C22" t="str">
            <v>مصطفى طه مصطفى محمد</v>
          </cell>
          <cell r="D22">
            <v>20</v>
          </cell>
        </row>
        <row r="23">
          <cell r="C23" t="str">
            <v>احمد مصطفى ذكى ايمن</v>
          </cell>
          <cell r="D23">
            <v>21</v>
          </cell>
        </row>
        <row r="24">
          <cell r="C24" t="str">
            <v>محسن طلعت عبدة أبو زيد</v>
          </cell>
          <cell r="D24">
            <v>22</v>
          </cell>
        </row>
        <row r="25">
          <cell r="C25" t="str">
            <v>معرض الفقير محمد عبد البر طه</v>
          </cell>
          <cell r="D25">
            <v>23</v>
          </cell>
        </row>
        <row r="26">
          <cell r="C26" t="str">
            <v>معرض عبده رمضان لتجارة السيارت</v>
          </cell>
          <cell r="D26">
            <v>24</v>
          </cell>
        </row>
        <row r="27">
          <cell r="C27" t="str">
            <v>محمود مجدى يحى</v>
          </cell>
          <cell r="D27">
            <v>25</v>
          </cell>
        </row>
        <row r="28">
          <cell r="C28" t="str">
            <v>هانى رمضان نجيب</v>
          </cell>
          <cell r="D28">
            <v>26</v>
          </cell>
        </row>
        <row r="29">
          <cell r="C29" t="str">
            <v>معرض الساعى محمد احمد نبيل</v>
          </cell>
          <cell r="D29">
            <v>27</v>
          </cell>
        </row>
        <row r="30">
          <cell r="C30" t="str">
            <v>علاء على ماهر جاد الله</v>
          </cell>
          <cell r="D30">
            <v>28</v>
          </cell>
        </row>
        <row r="31">
          <cell r="C31" t="str">
            <v>الاخوه لتجارة السيارات</v>
          </cell>
          <cell r="D31">
            <v>29</v>
          </cell>
        </row>
        <row r="32">
          <cell r="C32" t="str">
            <v>سيد عبد التواب جوده</v>
          </cell>
          <cell r="D32">
            <v>30</v>
          </cell>
        </row>
        <row r="33">
          <cell r="C33" t="str">
            <v>محمد عبد الفتاح نصر</v>
          </cell>
          <cell r="D33">
            <v>31</v>
          </cell>
        </row>
        <row r="34">
          <cell r="C34" t="str">
            <v>معرض الممتاز لتجارة السيارات</v>
          </cell>
          <cell r="D34">
            <v>32</v>
          </cell>
        </row>
        <row r="35">
          <cell r="C35" t="str">
            <v>معرض عالميه كونتننتل</v>
          </cell>
          <cell r="D35">
            <v>33</v>
          </cell>
        </row>
        <row r="36">
          <cell r="C36" t="str">
            <v>مازن عمرو محمود بولاية والدة</v>
          </cell>
          <cell r="D36">
            <v>34</v>
          </cell>
        </row>
        <row r="37">
          <cell r="C37" t="str">
            <v>الفتح لتجارة السيارات</v>
          </cell>
          <cell r="D37">
            <v>35</v>
          </cell>
        </row>
        <row r="38">
          <cell r="C38" t="str">
            <v>معرض طنطاوى لتجارة السيارات</v>
          </cell>
          <cell r="D38">
            <v>36</v>
          </cell>
        </row>
        <row r="39">
          <cell r="C39" t="str">
            <v>معرض الرسمي لتجارة السيارات</v>
          </cell>
          <cell r="D39">
            <v>37</v>
          </cell>
        </row>
        <row r="40">
          <cell r="C40" t="str">
            <v>شيماء طارق أنور محمد</v>
          </cell>
          <cell r="D40">
            <v>38</v>
          </cell>
        </row>
        <row r="41">
          <cell r="C41" t="str">
            <v>مؤسسه الحلوانى لتجارة السيارت إسماعيل محمد</v>
          </cell>
          <cell r="D41">
            <v>39</v>
          </cell>
        </row>
        <row r="42">
          <cell r="C42" t="str">
            <v>معرض الطيب لتجارة السيارت</v>
          </cell>
          <cell r="D42">
            <v>40</v>
          </cell>
        </row>
        <row r="43">
          <cell r="C43" t="str">
            <v>الليثى موتورز ممدوح سيد عبد الواهاب</v>
          </cell>
          <cell r="D43">
            <v>41</v>
          </cell>
        </row>
        <row r="44">
          <cell r="C44" t="str">
            <v>اسامه محمد احمد حسين</v>
          </cell>
          <cell r="D44">
            <v>42</v>
          </cell>
        </row>
        <row r="45">
          <cell r="C45" t="str">
            <v>عماد محمد محمود مكى</v>
          </cell>
          <cell r="D45">
            <v>43</v>
          </cell>
        </row>
        <row r="46">
          <cell r="C46" t="str">
            <v>اسلام جمال نصر أبو العنين</v>
          </cell>
          <cell r="D46">
            <v>44</v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</sheetData>
      <sheetData sheetId="1"/>
      <sheetData sheetId="2"/>
      <sheetData sheetId="3">
        <row r="3">
          <cell r="B3">
            <v>1</v>
          </cell>
          <cell r="C3" t="str">
            <v>1</v>
          </cell>
          <cell r="D3" t="str">
            <v>تويوتا كورولا   موديل  2022</v>
          </cell>
          <cell r="E3">
            <v>311625</v>
          </cell>
          <cell r="F3">
            <v>70000</v>
          </cell>
          <cell r="G3">
            <v>50000</v>
          </cell>
          <cell r="H3">
            <v>50000</v>
          </cell>
          <cell r="I3" t="str">
            <v xml:space="preserve">الموسسة الكورية </v>
          </cell>
          <cell r="J3">
            <v>127390</v>
          </cell>
          <cell r="K3" t="str">
            <v>عماد محمد محمود مكى</v>
          </cell>
          <cell r="L3">
            <v>87333</v>
          </cell>
          <cell r="M3" t="str">
            <v>ترسية</v>
          </cell>
        </row>
        <row r="4">
          <cell r="B4">
            <v>2</v>
          </cell>
          <cell r="C4" t="str">
            <v>2</v>
          </cell>
          <cell r="D4" t="str">
            <v>BYD   موديل  2021</v>
          </cell>
          <cell r="E4">
            <v>165408</v>
          </cell>
          <cell r="F4">
            <v>115000</v>
          </cell>
          <cell r="G4">
            <v>115000</v>
          </cell>
          <cell r="H4">
            <v>115000</v>
          </cell>
          <cell r="I4" t="str">
            <v>اوتو العز لتجارة السيارات</v>
          </cell>
          <cell r="J4">
            <v>127000</v>
          </cell>
          <cell r="K4" t="str">
            <v>شيماء طارق أنور محمد</v>
          </cell>
          <cell r="L4">
            <v>120222</v>
          </cell>
          <cell r="M4" t="str">
            <v>ترسية</v>
          </cell>
        </row>
        <row r="5">
          <cell r="B5">
            <v>3</v>
          </cell>
          <cell r="C5" t="str">
            <v>3</v>
          </cell>
          <cell r="D5" t="str">
            <v>MG5   موديل  2022</v>
          </cell>
          <cell r="E5">
            <v>257825</v>
          </cell>
          <cell r="F5">
            <v>260000</v>
          </cell>
          <cell r="G5">
            <v>280000</v>
          </cell>
          <cell r="H5">
            <v>260000</v>
          </cell>
          <cell r="I5" t="str">
            <v xml:space="preserve">الموسسة الكورية </v>
          </cell>
          <cell r="J5">
            <v>327680</v>
          </cell>
          <cell r="K5" t="str">
            <v>مؤسسه الحلوانى لتجارة السيارت إسماعيل محمد</v>
          </cell>
          <cell r="L5">
            <v>322100</v>
          </cell>
          <cell r="M5" t="str">
            <v>ترسية</v>
          </cell>
        </row>
        <row r="6">
          <cell r="B6">
            <v>4</v>
          </cell>
          <cell r="C6" t="str">
            <v>4</v>
          </cell>
          <cell r="D6" t="str">
            <v>كيا سبورتاج   موديل  2022</v>
          </cell>
          <cell r="E6">
            <v>385625</v>
          </cell>
          <cell r="F6">
            <v>350000</v>
          </cell>
          <cell r="G6">
            <v>350000</v>
          </cell>
          <cell r="H6">
            <v>350000</v>
          </cell>
          <cell r="I6" t="str">
            <v xml:space="preserve">الموسسة الكورية </v>
          </cell>
          <cell r="J6">
            <v>461690</v>
          </cell>
          <cell r="K6" t="str">
            <v>علاء على ماهر جاد الله</v>
          </cell>
          <cell r="L6">
            <v>422600</v>
          </cell>
          <cell r="M6" t="str">
            <v>ترسية</v>
          </cell>
        </row>
        <row r="7">
          <cell r="B7">
            <v>5</v>
          </cell>
          <cell r="C7" t="str">
            <v>5</v>
          </cell>
          <cell r="D7" t="str">
            <v>رينو لوجان   موديل  2022</v>
          </cell>
          <cell r="E7">
            <v>239593</v>
          </cell>
          <cell r="F7">
            <v>100000</v>
          </cell>
          <cell r="G7">
            <v>100000</v>
          </cell>
          <cell r="H7">
            <v>100000</v>
          </cell>
          <cell r="I7" t="str">
            <v xml:space="preserve">الموسسة الكورية </v>
          </cell>
          <cell r="J7">
            <v>140690</v>
          </cell>
          <cell r="K7" t="str">
            <v>معرض الطيب لتجارة السيارت</v>
          </cell>
          <cell r="L7">
            <v>129200</v>
          </cell>
          <cell r="M7" t="str">
            <v>ترسية</v>
          </cell>
        </row>
        <row r="8">
          <cell r="B8">
            <v>6</v>
          </cell>
          <cell r="C8" t="str">
            <v>6</v>
          </cell>
          <cell r="D8" t="str">
            <v>شيفرولية اوبترا   موديل  2022</v>
          </cell>
          <cell r="E8">
            <v>280000</v>
          </cell>
          <cell r="F8">
            <v>200000</v>
          </cell>
          <cell r="G8">
            <v>200000</v>
          </cell>
          <cell r="H8">
            <v>200000</v>
          </cell>
          <cell r="I8" t="str">
            <v>مصطفى محمود ناصر على</v>
          </cell>
          <cell r="J8">
            <v>253000</v>
          </cell>
          <cell r="K8" t="str">
            <v>هانى رمضان نجيب</v>
          </cell>
          <cell r="L8">
            <v>235555</v>
          </cell>
          <cell r="M8" t="str">
            <v>ترسية</v>
          </cell>
        </row>
        <row r="9">
          <cell r="B9">
            <v>7</v>
          </cell>
          <cell r="C9" t="str">
            <v>7</v>
          </cell>
          <cell r="D9" t="str">
            <v>BYD   موديل  2021</v>
          </cell>
          <cell r="E9">
            <v>136000</v>
          </cell>
          <cell r="F9">
            <v>110000</v>
          </cell>
          <cell r="G9">
            <v>110000</v>
          </cell>
          <cell r="H9">
            <v>110000</v>
          </cell>
          <cell r="I9" t="str">
            <v>اوتو العز لتجارة السيارات</v>
          </cell>
          <cell r="J9">
            <v>176000</v>
          </cell>
          <cell r="K9" t="str">
            <v>اسامه محمد احمد حسين</v>
          </cell>
          <cell r="L9">
            <v>143000</v>
          </cell>
          <cell r="M9" t="str">
            <v>ترسية</v>
          </cell>
        </row>
        <row r="10">
          <cell r="B10">
            <v>8</v>
          </cell>
          <cell r="C10" t="str">
            <v>8</v>
          </cell>
          <cell r="D10" t="str">
            <v>رينو سانديرو ستيب واى   موديل  2021</v>
          </cell>
          <cell r="E10">
            <v>189070</v>
          </cell>
          <cell r="F10">
            <v>150000</v>
          </cell>
          <cell r="G10">
            <v>150000</v>
          </cell>
          <cell r="H10">
            <v>170000</v>
          </cell>
          <cell r="I10" t="str">
            <v>عبد الرحمن ايمن صالح</v>
          </cell>
          <cell r="J10">
            <v>172000</v>
          </cell>
          <cell r="K10" t="str">
            <v>الفتح لتجارة السيارات</v>
          </cell>
          <cell r="L10">
            <v>171007</v>
          </cell>
          <cell r="M10" t="str">
            <v>ترسية</v>
          </cell>
        </row>
        <row r="11">
          <cell r="B11">
            <v>9</v>
          </cell>
          <cell r="C11" t="str">
            <v>9</v>
          </cell>
          <cell r="D11" t="str">
            <v>MG5   موديل  2022</v>
          </cell>
          <cell r="E11">
            <v>272800</v>
          </cell>
          <cell r="F11">
            <v>180000</v>
          </cell>
          <cell r="G11">
            <v>200000</v>
          </cell>
          <cell r="H11">
            <v>200000</v>
          </cell>
          <cell r="I11" t="str">
            <v>علاء على ماهر جاد الله</v>
          </cell>
          <cell r="J11">
            <v>241600</v>
          </cell>
          <cell r="K11" t="str">
            <v>معرض الساعى محمد احمد نبيل</v>
          </cell>
          <cell r="L11">
            <v>230000</v>
          </cell>
          <cell r="M11" t="str">
            <v>ترسية</v>
          </cell>
        </row>
        <row r="12">
          <cell r="B12">
            <v>10</v>
          </cell>
          <cell r="C12" t="str">
            <v>10</v>
          </cell>
          <cell r="D12" t="str">
            <v>هيونداى فيرنا   موديل  2018</v>
          </cell>
          <cell r="E12">
            <v>131200</v>
          </cell>
          <cell r="F12">
            <v>135000</v>
          </cell>
          <cell r="G12">
            <v>100000</v>
          </cell>
          <cell r="H12">
            <v>100000</v>
          </cell>
          <cell r="I12" t="str">
            <v>اوتو العز لتجارة السيارات</v>
          </cell>
          <cell r="J12">
            <v>136000</v>
          </cell>
          <cell r="K12" t="str">
            <v xml:space="preserve">الموسسة الكورية </v>
          </cell>
          <cell r="L12">
            <v>131390</v>
          </cell>
          <cell r="M12" t="str">
            <v>ترسية</v>
          </cell>
        </row>
        <row r="13">
          <cell r="B13">
            <v>11</v>
          </cell>
          <cell r="C13" t="str">
            <v>11</v>
          </cell>
          <cell r="D13" t="str">
            <v>سوزوكى التو   موديل  2020</v>
          </cell>
          <cell r="E13">
            <v>121500</v>
          </cell>
          <cell r="F13">
            <v>110000</v>
          </cell>
          <cell r="G13">
            <v>110000</v>
          </cell>
          <cell r="H13">
            <v>105000</v>
          </cell>
          <cell r="I13" t="str">
            <v>محمد عبد الفتاح نصر</v>
          </cell>
          <cell r="J13">
            <v>105000</v>
          </cell>
          <cell r="K13" t="str">
            <v>اوتو العز لتجارة السيارات</v>
          </cell>
          <cell r="L13">
            <v>102000</v>
          </cell>
          <cell r="M13" t="str">
            <v>ترسية</v>
          </cell>
        </row>
        <row r="14">
          <cell r="B14">
            <v>12</v>
          </cell>
          <cell r="C14" t="str">
            <v>12</v>
          </cell>
          <cell r="D14" t="str">
            <v>فيات تيبو   موديل  2021</v>
          </cell>
          <cell r="E14">
            <v>190000</v>
          </cell>
          <cell r="F14">
            <v>150000</v>
          </cell>
          <cell r="G14">
            <v>150000</v>
          </cell>
          <cell r="H14">
            <v>150000</v>
          </cell>
          <cell r="I14" t="str">
            <v>معرض الممتاز لتجارة السيارات</v>
          </cell>
          <cell r="J14">
            <v>178660</v>
          </cell>
          <cell r="K14" t="str">
            <v>الليثى موتورز ممدوح سيد عبد الواهاب</v>
          </cell>
          <cell r="L14">
            <v>167999</v>
          </cell>
          <cell r="M14" t="str">
            <v>ترسية</v>
          </cell>
        </row>
        <row r="15">
          <cell r="B15">
            <v>13</v>
          </cell>
          <cell r="C15" t="str">
            <v>13</v>
          </cell>
          <cell r="D15" t="str">
            <v>سوزوكى ديزاير   موديل  2022</v>
          </cell>
          <cell r="E15">
            <v>173737</v>
          </cell>
          <cell r="F15">
            <v>160000</v>
          </cell>
          <cell r="G15">
            <v>170000</v>
          </cell>
          <cell r="H15">
            <v>175000</v>
          </cell>
          <cell r="I15" t="str">
            <v>الفتح لتجارة السيارات</v>
          </cell>
          <cell r="J15">
            <v>178888</v>
          </cell>
          <cell r="K15" t="str">
            <v>مؤسسه الحلوانى لتجارة السيارت إسماعيل محمد</v>
          </cell>
          <cell r="L15">
            <v>177200</v>
          </cell>
          <cell r="M15" t="str">
            <v>ترسية</v>
          </cell>
        </row>
        <row r="16">
          <cell r="B16">
            <v>14</v>
          </cell>
          <cell r="C16" t="str">
            <v>14</v>
          </cell>
          <cell r="D16" t="str">
            <v>بيجو 301   موديل  2021</v>
          </cell>
          <cell r="E16">
            <v>248000</v>
          </cell>
          <cell r="F16">
            <v>140000</v>
          </cell>
          <cell r="G16">
            <v>100000</v>
          </cell>
          <cell r="H16">
            <v>100000</v>
          </cell>
          <cell r="I16" t="str">
            <v>اوتو العز لتجارة السيارات</v>
          </cell>
          <cell r="J16">
            <v>211000</v>
          </cell>
          <cell r="K16" t="str">
            <v>اسامه محمد احمد حسين</v>
          </cell>
          <cell r="L16">
            <v>205000</v>
          </cell>
          <cell r="M16" t="str">
            <v>ترسية</v>
          </cell>
        </row>
        <row r="17">
          <cell r="B17">
            <v>15</v>
          </cell>
          <cell r="C17" t="str">
            <v>15</v>
          </cell>
          <cell r="D17" t="str">
            <v>دايهاتسو فان   موديل  2014</v>
          </cell>
          <cell r="E17">
            <v>94700</v>
          </cell>
          <cell r="F17">
            <v>70000</v>
          </cell>
          <cell r="G17">
            <v>60000</v>
          </cell>
          <cell r="H17">
            <v>70000</v>
          </cell>
          <cell r="I17" t="str">
            <v xml:space="preserve">الموسسة الكورية </v>
          </cell>
          <cell r="J17">
            <v>76390</v>
          </cell>
          <cell r="K17" t="str">
            <v>الفتح لتجارة السيارات</v>
          </cell>
          <cell r="L17">
            <v>60000</v>
          </cell>
          <cell r="M17" t="str">
            <v>ترسية</v>
          </cell>
        </row>
        <row r="18">
          <cell r="B18">
            <v>16</v>
          </cell>
          <cell r="C18" t="str">
            <v>16</v>
          </cell>
          <cell r="D18" t="str">
            <v>شانجى   موديل  2019</v>
          </cell>
          <cell r="E18">
            <v>134125</v>
          </cell>
          <cell r="F18">
            <v>100000</v>
          </cell>
          <cell r="G18">
            <v>50000</v>
          </cell>
          <cell r="H18">
            <v>50000</v>
          </cell>
          <cell r="I18" t="str">
            <v>الفتح لتجارة السيارات</v>
          </cell>
          <cell r="J18">
            <v>68000</v>
          </cell>
          <cell r="K18" t="str">
            <v>معرض عالميه كونتننتل</v>
          </cell>
          <cell r="L18">
            <v>63777</v>
          </cell>
          <cell r="M18" t="str">
            <v>ترسية</v>
          </cell>
        </row>
        <row r="19">
          <cell r="B19">
            <v>17</v>
          </cell>
          <cell r="C19" t="str">
            <v>17</v>
          </cell>
          <cell r="D19" t="str">
            <v>سوزوكى فان   موديل  2014</v>
          </cell>
          <cell r="E19">
            <v>89675</v>
          </cell>
          <cell r="F19">
            <v>75000</v>
          </cell>
          <cell r="G19">
            <v>60000</v>
          </cell>
          <cell r="H19">
            <v>70000</v>
          </cell>
          <cell r="I19" t="str">
            <v>معرض عالميه كونتننتل</v>
          </cell>
          <cell r="J19">
            <v>71555</v>
          </cell>
          <cell r="K19" t="str">
            <v>معرض الفقير محمد عبد البر طه</v>
          </cell>
          <cell r="L19">
            <v>62000</v>
          </cell>
          <cell r="M19" t="str">
            <v>ترسية</v>
          </cell>
        </row>
        <row r="20">
          <cell r="B20">
            <v>18</v>
          </cell>
          <cell r="C20" t="str">
            <v>18</v>
          </cell>
          <cell r="D20" t="str">
            <v>دايهاتسو فان   موديل  2014</v>
          </cell>
          <cell r="E20">
            <v>83950</v>
          </cell>
          <cell r="F20">
            <v>75000</v>
          </cell>
          <cell r="G20">
            <v>50000</v>
          </cell>
          <cell r="H20">
            <v>50000</v>
          </cell>
          <cell r="I20" t="str">
            <v xml:space="preserve">الموسسة الكورية </v>
          </cell>
          <cell r="J20">
            <v>64390</v>
          </cell>
          <cell r="K20" t="str">
            <v>الفتح لتجارة السيارات</v>
          </cell>
          <cell r="L20">
            <v>46000</v>
          </cell>
          <cell r="M20" t="str">
            <v>ترسية</v>
          </cell>
        </row>
        <row r="21">
          <cell r="B21">
            <v>19</v>
          </cell>
          <cell r="C21" t="str">
            <v>19</v>
          </cell>
          <cell r="D21" t="str">
            <v>نيسان صانى   موديل  2022</v>
          </cell>
          <cell r="E21">
            <v>240000</v>
          </cell>
          <cell r="F21">
            <v>175000</v>
          </cell>
          <cell r="G21">
            <v>175000</v>
          </cell>
          <cell r="H21">
            <v>220000</v>
          </cell>
          <cell r="I21" t="str">
            <v>مصطفى محمود ناصر على</v>
          </cell>
          <cell r="J21">
            <v>293000</v>
          </cell>
          <cell r="K21" t="str">
            <v>هانى رمضان نجيب</v>
          </cell>
          <cell r="L21">
            <v>270270</v>
          </cell>
          <cell r="M21" t="str">
            <v>ترسية</v>
          </cell>
        </row>
        <row r="22">
          <cell r="B22">
            <v>20</v>
          </cell>
          <cell r="C22" t="str">
            <v>20</v>
          </cell>
          <cell r="D22" t="str">
            <v>متسوبيشى لانسر   موديل  2005</v>
          </cell>
          <cell r="E22">
            <v>105400</v>
          </cell>
          <cell r="F22">
            <v>50000</v>
          </cell>
          <cell r="G22">
            <v>50000</v>
          </cell>
          <cell r="H22">
            <v>50000</v>
          </cell>
          <cell r="I22" t="str">
            <v>علاء على ماهر جاد الله</v>
          </cell>
          <cell r="J22">
            <v>76600</v>
          </cell>
          <cell r="K22" t="str">
            <v xml:space="preserve">الموسسة الكورية </v>
          </cell>
          <cell r="L22">
            <v>75690</v>
          </cell>
          <cell r="M22" t="str">
            <v>ترسية</v>
          </cell>
        </row>
        <row r="23">
          <cell r="B23">
            <v>21</v>
          </cell>
          <cell r="C23" t="str">
            <v>21</v>
          </cell>
          <cell r="D23" t="str">
            <v>هيونداى بايون   موديل  2022</v>
          </cell>
          <cell r="E23">
            <v>345238</v>
          </cell>
          <cell r="F23">
            <v>275000</v>
          </cell>
          <cell r="G23">
            <v>250000</v>
          </cell>
          <cell r="H23">
            <v>275000</v>
          </cell>
          <cell r="I23" t="str">
            <v xml:space="preserve">الموسسة الكورية </v>
          </cell>
          <cell r="J23">
            <v>413390</v>
          </cell>
          <cell r="K23" t="str">
            <v>معرض عبده رمضان لتجارة السيارت</v>
          </cell>
          <cell r="L23">
            <v>388000</v>
          </cell>
          <cell r="M23" t="str">
            <v>ترسية</v>
          </cell>
        </row>
        <row r="24">
          <cell r="B24">
            <v>22</v>
          </cell>
          <cell r="C24" t="str">
            <v>22</v>
          </cell>
          <cell r="D24" t="str">
            <v>نيسان سنترا   موديل  2019</v>
          </cell>
          <cell r="E24">
            <v>271325</v>
          </cell>
          <cell r="F24">
            <v>175000</v>
          </cell>
          <cell r="G24">
            <v>150000</v>
          </cell>
          <cell r="H24">
            <v>140000</v>
          </cell>
          <cell r="I24" t="str">
            <v>الفتح لتجارة السيارات</v>
          </cell>
          <cell r="J24">
            <v>158000</v>
          </cell>
          <cell r="K24" t="str">
            <v>اوتو العز لتجارة السيارات</v>
          </cell>
          <cell r="L24">
            <v>155000</v>
          </cell>
          <cell r="M24" t="str">
            <v>ترسية</v>
          </cell>
        </row>
        <row r="25">
          <cell r="B25">
            <v>23</v>
          </cell>
          <cell r="C25" t="str">
            <v>23</v>
          </cell>
          <cell r="D25" t="str">
            <v xml:space="preserve">مخلفات جزئية   موديل  </v>
          </cell>
          <cell r="E25" t="str">
            <v/>
          </cell>
          <cell r="F25" t="str">
            <v/>
          </cell>
          <cell r="G25">
            <v>25000</v>
          </cell>
          <cell r="H25">
            <v>25000</v>
          </cell>
          <cell r="I25" t="str">
            <v>علاء على ماهر جاد الله</v>
          </cell>
          <cell r="J25">
            <v>47600</v>
          </cell>
          <cell r="K25" t="str">
            <v>الفتح لتجارة السيارات</v>
          </cell>
          <cell r="L25">
            <v>41000</v>
          </cell>
          <cell r="M25" t="str">
            <v>ترسية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</row>
        <row r="63">
          <cell r="B63" t="str">
            <v/>
          </cell>
          <cell r="C63"/>
          <cell r="D63"/>
          <cell r="E63"/>
          <cell r="F63"/>
          <cell r="G63" t="str">
            <v/>
          </cell>
          <cell r="H63"/>
          <cell r="I63"/>
          <cell r="J63"/>
          <cell r="K63"/>
          <cell r="L63"/>
          <cell r="M63"/>
        </row>
        <row r="64">
          <cell r="B64" t="str">
            <v/>
          </cell>
          <cell r="C64"/>
          <cell r="D64"/>
          <cell r="E64"/>
          <cell r="F64"/>
          <cell r="G64" t="str">
            <v/>
          </cell>
          <cell r="H64"/>
          <cell r="I64"/>
          <cell r="J64"/>
          <cell r="K64"/>
          <cell r="L64"/>
          <cell r="M64"/>
        </row>
        <row r="65">
          <cell r="B65" t="str">
            <v/>
          </cell>
          <cell r="C65"/>
          <cell r="D65"/>
          <cell r="E65"/>
          <cell r="F65"/>
          <cell r="G65" t="str">
            <v/>
          </cell>
          <cell r="H65"/>
          <cell r="I65"/>
          <cell r="J65"/>
          <cell r="K65"/>
          <cell r="L65"/>
          <cell r="M65"/>
        </row>
        <row r="66">
          <cell r="B66" t="str">
            <v/>
          </cell>
          <cell r="C66"/>
          <cell r="D66"/>
          <cell r="E66"/>
          <cell r="F66"/>
          <cell r="G66" t="str">
            <v/>
          </cell>
          <cell r="H66"/>
          <cell r="I66"/>
          <cell r="J66"/>
          <cell r="K66"/>
          <cell r="L66"/>
          <cell r="M66"/>
        </row>
        <row r="67">
          <cell r="B67" t="str">
            <v/>
          </cell>
          <cell r="C67"/>
          <cell r="D67"/>
          <cell r="E67"/>
          <cell r="F67"/>
          <cell r="G67" t="str">
            <v/>
          </cell>
          <cell r="H67"/>
          <cell r="I67"/>
          <cell r="J67"/>
          <cell r="K67"/>
          <cell r="L67"/>
          <cell r="M67"/>
        </row>
        <row r="68">
          <cell r="B68" t="str">
            <v/>
          </cell>
          <cell r="C68"/>
          <cell r="D68"/>
          <cell r="E68"/>
          <cell r="F68"/>
          <cell r="G68" t="str">
            <v/>
          </cell>
          <cell r="H68"/>
          <cell r="I68"/>
          <cell r="J68"/>
          <cell r="K68"/>
          <cell r="L68"/>
          <cell r="M68"/>
        </row>
        <row r="69">
          <cell r="B69" t="str">
            <v/>
          </cell>
          <cell r="C69"/>
          <cell r="D69"/>
          <cell r="E69"/>
          <cell r="F69"/>
          <cell r="G69" t="str">
            <v/>
          </cell>
          <cell r="H69"/>
          <cell r="I69"/>
          <cell r="J69"/>
          <cell r="K69"/>
          <cell r="L69"/>
          <cell r="M69"/>
        </row>
        <row r="70">
          <cell r="B70" t="str">
            <v/>
          </cell>
          <cell r="C70"/>
          <cell r="D70"/>
          <cell r="E70"/>
          <cell r="F70"/>
          <cell r="G70" t="str">
            <v/>
          </cell>
          <cell r="H70"/>
          <cell r="I70"/>
          <cell r="J70"/>
          <cell r="K70"/>
          <cell r="L70"/>
          <cell r="M70"/>
        </row>
        <row r="71">
          <cell r="B71" t="str">
            <v/>
          </cell>
          <cell r="C71"/>
          <cell r="D71"/>
          <cell r="E71"/>
          <cell r="F71"/>
          <cell r="G71" t="str">
            <v/>
          </cell>
          <cell r="H71"/>
          <cell r="I71"/>
          <cell r="J71"/>
          <cell r="K71"/>
          <cell r="L71"/>
          <cell r="M71"/>
        </row>
        <row r="72">
          <cell r="B72" t="str">
            <v/>
          </cell>
          <cell r="C72"/>
          <cell r="D72"/>
          <cell r="E72"/>
          <cell r="F72"/>
          <cell r="G72" t="str">
            <v/>
          </cell>
          <cell r="H72"/>
          <cell r="I72"/>
          <cell r="J72"/>
          <cell r="K72"/>
          <cell r="L72"/>
          <cell r="M72"/>
        </row>
        <row r="73">
          <cell r="B73" t="str">
            <v/>
          </cell>
          <cell r="C73"/>
          <cell r="D73"/>
          <cell r="E73"/>
          <cell r="F73"/>
          <cell r="G73" t="str">
            <v/>
          </cell>
          <cell r="H73"/>
          <cell r="I73"/>
          <cell r="J73"/>
          <cell r="K73"/>
          <cell r="L73"/>
          <cell r="M73"/>
        </row>
        <row r="74">
          <cell r="B74" t="str">
            <v/>
          </cell>
          <cell r="C74"/>
          <cell r="D74"/>
          <cell r="E74"/>
          <cell r="F74"/>
          <cell r="G74" t="str">
            <v/>
          </cell>
          <cell r="H74"/>
          <cell r="I74"/>
          <cell r="J74"/>
          <cell r="K74"/>
          <cell r="L74"/>
          <cell r="M74"/>
        </row>
        <row r="75">
          <cell r="B75" t="str">
            <v/>
          </cell>
          <cell r="C75"/>
          <cell r="D75"/>
          <cell r="E75"/>
          <cell r="F75"/>
          <cell r="G75" t="str">
            <v/>
          </cell>
          <cell r="H75"/>
          <cell r="I75"/>
          <cell r="J75"/>
          <cell r="K75"/>
          <cell r="L75"/>
          <cell r="M75"/>
        </row>
        <row r="76">
          <cell r="B76" t="str">
            <v/>
          </cell>
          <cell r="C76"/>
          <cell r="D76"/>
          <cell r="E76"/>
          <cell r="F76"/>
          <cell r="G76" t="str">
            <v/>
          </cell>
          <cell r="H76"/>
          <cell r="I76"/>
          <cell r="J76"/>
          <cell r="K76"/>
          <cell r="L76"/>
          <cell r="M76"/>
        </row>
        <row r="77">
          <cell r="B77" t="str">
            <v/>
          </cell>
          <cell r="C77"/>
          <cell r="D77"/>
          <cell r="E77"/>
          <cell r="F77"/>
          <cell r="G77" t="str">
            <v/>
          </cell>
          <cell r="H77"/>
          <cell r="I77"/>
          <cell r="J77"/>
          <cell r="K77"/>
          <cell r="L77"/>
          <cell r="M77"/>
        </row>
        <row r="78">
          <cell r="B78" t="str">
            <v/>
          </cell>
          <cell r="C78"/>
          <cell r="D78"/>
          <cell r="E78"/>
          <cell r="F78"/>
          <cell r="G78" t="str">
            <v/>
          </cell>
          <cell r="H78"/>
          <cell r="I78"/>
          <cell r="J78"/>
          <cell r="K78"/>
          <cell r="L78"/>
          <cell r="M78"/>
        </row>
        <row r="79">
          <cell r="B79" t="str">
            <v/>
          </cell>
          <cell r="C79"/>
          <cell r="D79"/>
          <cell r="E79"/>
          <cell r="F79"/>
          <cell r="G79" t="str">
            <v/>
          </cell>
          <cell r="H79"/>
          <cell r="I79"/>
          <cell r="J79"/>
          <cell r="K79"/>
          <cell r="L79"/>
          <cell r="M79"/>
        </row>
        <row r="80">
          <cell r="B80" t="str">
            <v/>
          </cell>
          <cell r="C80"/>
          <cell r="D80"/>
          <cell r="E80"/>
          <cell r="F80"/>
          <cell r="G80" t="str">
            <v/>
          </cell>
          <cell r="H80"/>
          <cell r="I80"/>
          <cell r="J80"/>
          <cell r="K80"/>
          <cell r="L80"/>
          <cell r="M80"/>
        </row>
        <row r="81">
          <cell r="B81" t="str">
            <v/>
          </cell>
          <cell r="C81"/>
          <cell r="D81"/>
          <cell r="E81"/>
          <cell r="F81"/>
          <cell r="G81" t="str">
            <v/>
          </cell>
          <cell r="H81"/>
          <cell r="I81"/>
          <cell r="J81"/>
          <cell r="K81"/>
          <cell r="L81"/>
          <cell r="M81"/>
        </row>
        <row r="82">
          <cell r="B82" t="str">
            <v/>
          </cell>
          <cell r="C82"/>
          <cell r="D82"/>
          <cell r="E82"/>
          <cell r="F82"/>
          <cell r="G82" t="str">
            <v/>
          </cell>
          <cell r="H82"/>
          <cell r="I82"/>
          <cell r="J82"/>
          <cell r="K82"/>
          <cell r="L82"/>
          <cell r="M82"/>
        </row>
        <row r="83">
          <cell r="B83" t="str">
            <v/>
          </cell>
          <cell r="C83"/>
          <cell r="D83"/>
          <cell r="E83"/>
          <cell r="F83"/>
          <cell r="G83" t="str">
            <v/>
          </cell>
          <cell r="H83"/>
          <cell r="I83"/>
          <cell r="J83"/>
          <cell r="K83"/>
          <cell r="L83"/>
          <cell r="M83"/>
        </row>
        <row r="84">
          <cell r="B84" t="str">
            <v/>
          </cell>
          <cell r="C84"/>
          <cell r="D84"/>
          <cell r="E84"/>
          <cell r="F84"/>
          <cell r="G84" t="str">
            <v/>
          </cell>
          <cell r="H84"/>
          <cell r="I84"/>
          <cell r="J84"/>
          <cell r="K84"/>
          <cell r="L84"/>
          <cell r="M84"/>
        </row>
        <row r="85">
          <cell r="B85" t="str">
            <v/>
          </cell>
          <cell r="C85"/>
          <cell r="D85"/>
          <cell r="E85"/>
          <cell r="F85"/>
          <cell r="G85" t="str">
            <v/>
          </cell>
          <cell r="H85"/>
          <cell r="I85"/>
          <cell r="J85"/>
          <cell r="K85"/>
          <cell r="L85"/>
          <cell r="M85"/>
        </row>
        <row r="86">
          <cell r="B86" t="str">
            <v/>
          </cell>
          <cell r="C86"/>
          <cell r="D86"/>
          <cell r="E86"/>
          <cell r="F86"/>
          <cell r="G86" t="str">
            <v/>
          </cell>
          <cell r="H86"/>
          <cell r="I86"/>
          <cell r="J86"/>
          <cell r="K86"/>
          <cell r="L86"/>
          <cell r="M86"/>
        </row>
        <row r="87">
          <cell r="B87" t="str">
            <v/>
          </cell>
          <cell r="C87"/>
          <cell r="D87"/>
          <cell r="E87"/>
          <cell r="F87"/>
          <cell r="G87" t="str">
            <v/>
          </cell>
          <cell r="H87"/>
          <cell r="I87"/>
          <cell r="J87"/>
          <cell r="K87"/>
          <cell r="L87"/>
          <cell r="M87"/>
        </row>
        <row r="88">
          <cell r="B88" t="str">
            <v/>
          </cell>
          <cell r="C88"/>
          <cell r="D88"/>
          <cell r="E88"/>
          <cell r="F88"/>
          <cell r="G88" t="str">
            <v/>
          </cell>
          <cell r="H88"/>
          <cell r="I88"/>
          <cell r="J88"/>
          <cell r="K88"/>
          <cell r="L88"/>
          <cell r="M88"/>
        </row>
        <row r="89">
          <cell r="B89" t="str">
            <v/>
          </cell>
          <cell r="C89"/>
          <cell r="D89"/>
          <cell r="E89"/>
          <cell r="F89"/>
          <cell r="G89" t="str">
            <v/>
          </cell>
          <cell r="H89"/>
          <cell r="I89"/>
          <cell r="J89"/>
          <cell r="K89"/>
          <cell r="L89"/>
          <cell r="M89"/>
        </row>
        <row r="90">
          <cell r="B90" t="str">
            <v/>
          </cell>
          <cell r="C90"/>
          <cell r="D90"/>
          <cell r="E90"/>
          <cell r="F90"/>
          <cell r="G90" t="str">
            <v/>
          </cell>
          <cell r="H90"/>
          <cell r="I90"/>
          <cell r="J90"/>
          <cell r="K90"/>
          <cell r="L90"/>
          <cell r="M90"/>
        </row>
        <row r="91">
          <cell r="B91" t="str">
            <v/>
          </cell>
          <cell r="C91"/>
          <cell r="D91"/>
          <cell r="E91"/>
          <cell r="F91"/>
          <cell r="G91" t="str">
            <v/>
          </cell>
          <cell r="H91"/>
          <cell r="I91"/>
          <cell r="J91"/>
          <cell r="K91"/>
          <cell r="L91"/>
          <cell r="M91"/>
        </row>
        <row r="92">
          <cell r="B92" t="str">
            <v/>
          </cell>
          <cell r="C92"/>
          <cell r="D92"/>
          <cell r="E92"/>
          <cell r="F92"/>
          <cell r="G92" t="str">
            <v/>
          </cell>
          <cell r="H92"/>
          <cell r="I92"/>
          <cell r="J92"/>
          <cell r="K92"/>
          <cell r="L92"/>
          <cell r="M92"/>
        </row>
        <row r="93">
          <cell r="B93" t="str">
            <v/>
          </cell>
          <cell r="C93"/>
          <cell r="D93"/>
          <cell r="E93"/>
          <cell r="F93"/>
          <cell r="G93" t="str">
            <v/>
          </cell>
          <cell r="H93"/>
          <cell r="I93"/>
          <cell r="J93"/>
          <cell r="K93"/>
          <cell r="L93"/>
          <cell r="M93"/>
        </row>
        <row r="94">
          <cell r="B94" t="str">
            <v/>
          </cell>
          <cell r="C94"/>
          <cell r="D94"/>
          <cell r="E94"/>
          <cell r="F94"/>
          <cell r="G94" t="str">
            <v/>
          </cell>
          <cell r="H94"/>
          <cell r="I94"/>
          <cell r="J94"/>
          <cell r="K94"/>
          <cell r="L94"/>
          <cell r="M94"/>
        </row>
        <row r="95">
          <cell r="B95" t="str">
            <v/>
          </cell>
          <cell r="C95"/>
          <cell r="D95"/>
          <cell r="E95"/>
          <cell r="F95"/>
          <cell r="G95" t="str">
            <v/>
          </cell>
          <cell r="H95"/>
          <cell r="I95"/>
          <cell r="J95"/>
          <cell r="K95"/>
          <cell r="L95"/>
          <cell r="M95"/>
        </row>
        <row r="96">
          <cell r="B96" t="str">
            <v/>
          </cell>
          <cell r="C96"/>
          <cell r="D96"/>
          <cell r="E96"/>
          <cell r="F96"/>
          <cell r="G96" t="str">
            <v/>
          </cell>
          <cell r="H96"/>
          <cell r="I96"/>
          <cell r="J96"/>
          <cell r="K96"/>
          <cell r="L96"/>
          <cell r="M96"/>
        </row>
        <row r="97">
          <cell r="B97" t="str">
            <v/>
          </cell>
          <cell r="C97"/>
          <cell r="D97"/>
          <cell r="E97"/>
          <cell r="F97"/>
          <cell r="G97" t="str">
            <v/>
          </cell>
          <cell r="H97"/>
          <cell r="I97"/>
          <cell r="J97"/>
          <cell r="K97"/>
          <cell r="L97"/>
          <cell r="M97"/>
        </row>
        <row r="98">
          <cell r="B98" t="str">
            <v/>
          </cell>
          <cell r="C98"/>
          <cell r="D98"/>
          <cell r="E98"/>
          <cell r="F98"/>
          <cell r="G98" t="str">
            <v/>
          </cell>
          <cell r="H98"/>
          <cell r="I98"/>
          <cell r="J98"/>
          <cell r="K98"/>
          <cell r="L98"/>
          <cell r="M98"/>
        </row>
        <row r="99">
          <cell r="B99" t="str">
            <v/>
          </cell>
          <cell r="C99"/>
          <cell r="D99"/>
          <cell r="E99"/>
          <cell r="F99"/>
          <cell r="G99" t="str">
            <v/>
          </cell>
          <cell r="H99"/>
          <cell r="I99"/>
          <cell r="J99"/>
          <cell r="K99"/>
          <cell r="L99"/>
          <cell r="M99"/>
        </row>
        <row r="100">
          <cell r="B100" t="str">
            <v/>
          </cell>
          <cell r="C100"/>
          <cell r="D100"/>
          <cell r="E100"/>
          <cell r="F100"/>
          <cell r="G100" t="str">
            <v/>
          </cell>
          <cell r="H100"/>
          <cell r="I100"/>
          <cell r="J100"/>
          <cell r="K100"/>
          <cell r="L100"/>
          <cell r="M100"/>
        </row>
        <row r="101">
          <cell r="B101" t="str">
            <v/>
          </cell>
          <cell r="C101"/>
          <cell r="D101"/>
          <cell r="E101"/>
          <cell r="F101"/>
          <cell r="G101" t="str">
            <v/>
          </cell>
          <cell r="H101"/>
          <cell r="I101"/>
          <cell r="J101"/>
          <cell r="K101"/>
          <cell r="L101"/>
          <cell r="M101"/>
        </row>
        <row r="102">
          <cell r="B102" t="str">
            <v/>
          </cell>
          <cell r="C102"/>
          <cell r="D102"/>
          <cell r="E102"/>
          <cell r="F102"/>
          <cell r="G102" t="str">
            <v/>
          </cell>
          <cell r="H102"/>
          <cell r="I102"/>
          <cell r="J102"/>
          <cell r="K102"/>
          <cell r="L102"/>
          <cell r="M102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63">
          <cell r="J63">
            <v>180000</v>
          </cell>
        </row>
      </sheetData>
      <sheetData sheetId="12"/>
      <sheetData sheetId="13"/>
    </sheetDataSet>
  </externalBook>
</externalLink>
</file>

<file path=xl/tables/table1.xml><?xml version="1.0" encoding="utf-8"?>
<table xmlns="http://schemas.openxmlformats.org/spreadsheetml/2006/main" id="1" name="Table1" displayName="Table1" ref="A1:Y62" totalsRowShown="0">
  <autoFilter ref="A1:Y62"/>
  <tableColumns count="25">
    <tableColumn id="1" name="23" dataDxfId="49">
      <calculatedColumnFormula>+IF(C2="","",SUBTOTAL(3,B2:B$3))</calculatedColumnFormula>
    </tableColumn>
    <tableColumn id="2" name="232" dataDxfId="48">
      <calculatedColumnFormula>IFERROR(VLOOKUP(N2,[1]krasat!$C$3:$D$89,2,0),"")</calculatedColumnFormula>
    </tableColumn>
    <tableColumn id="3" name="Column3" dataDxfId="47">
      <calculatedColumnFormula array="1">IFERROR(SMALL(IF([1]natiga!$M$3:$M$100="ترسية",ROW([1]natiga!$M$3:$M$100)-2,""),ROW()-2),"")</calculatedColumnFormula>
    </tableColumn>
    <tableColumn id="4" name="Column4" dataDxfId="46">
      <calculatedColumnFormula>IF(C2="","",(VLOOKUP($C2,[1]natiga!$B$3:$M$102,3,0)))</calculatedColumnFormula>
    </tableColumn>
    <tableColumn id="5" name="Column5" dataDxfId="45">
      <calculatedColumnFormula>IFERROR(IF($C2="","",(VLOOKUP($C2,[1]natiga!$B$3:$M$102,4,0))),"")</calculatedColumnFormula>
    </tableColumn>
    <tableColumn id="6" name="Column6" dataDxfId="44">
      <calculatedColumnFormula>IFERROR(IF($C2="","",(VLOOKUP($C2,[1]natiga!$B$3:$M$102,5,0))),"")</calculatedColumnFormula>
    </tableColumn>
    <tableColumn id="7" name="Column7" dataDxfId="43">
      <calculatedColumnFormula>IFERROR(IF($C2="","",(VLOOKUP($C2,[1]natiga!$B$3:$M$102,6,0))),"")</calculatedColumnFormula>
    </tableColumn>
    <tableColumn id="8" name="Column8" dataDxfId="42">
      <calculatedColumnFormula>IFERROR(IF($C2="","",(VLOOKUP($C2,[1]natiga!$B$3:$M$102,7,0))),"")</calculatedColumnFormula>
    </tableColumn>
    <tableColumn id="9" name="Column9" dataDxfId="41">
      <calculatedColumnFormula>IFERROR(IF($C2="","",(VLOOKUP($C2,[1]natiga!$B$3:$M$102,8,0))),"")</calculatedColumnFormula>
    </tableColumn>
    <tableColumn id="10" name="Column10" dataDxfId="40">
      <calculatedColumnFormula>IFERROR(IF($C2="","",(VLOOKUP($C2,[1]natiga!$B$3:$M$102,9,0))),"")</calculatedColumnFormula>
    </tableColumn>
    <tableColumn id="11" name="Column11" dataDxfId="39">
      <calculatedColumnFormula>IFERROR(IF($C2="","",(VLOOKUP($C2,[1]natiga!$B$3:$M$102,10,0))),"")</calculatedColumnFormula>
    </tableColumn>
    <tableColumn id="12" name="Column12" dataDxfId="38">
      <calculatedColumnFormula>IFERROR(IF($C2="","",(VLOOKUP($C2,[1]natiga!$B$3:$M$102,11,0))),"")</calculatedColumnFormula>
    </tableColumn>
    <tableColumn id="13" name="Column13" dataDxfId="37">
      <calculatedColumnFormula>IFERROR(IF($C2="","",(VLOOKUP($C2,[1]natiga!$B$3:$M$102,11,0))),"")</calculatedColumnFormula>
    </tableColumn>
    <tableColumn id="14" name="Column14" dataDxfId="36">
      <calculatedColumnFormula>I2</calculatedColumnFormula>
    </tableColumn>
    <tableColumn id="15" name="461690" dataDxfId="35">
      <calculatedColumnFormula>J2</calculatedColumnFormula>
    </tableColumn>
    <tableColumn id="16" name="Column15" dataDxfId="34"/>
    <tableColumn id="17" name="Column16" dataDxfId="33">
      <calculatedColumnFormula>IF(O2&lt;&gt;"",5000,"")</calculatedColumnFormula>
    </tableColumn>
    <tableColumn id="18" name="9" dataDxfId="32">
      <calculatedColumnFormula>IF(O2="","",IF(SUMPRODUCT(MAX(($O$3:$O$25)*($N$3:$N$25=N2)))&gt;O2,"",20000))</calculatedColumnFormula>
    </tableColumn>
    <tableColumn id="19" name="295000" dataDxfId="31">
      <calculatedColumnFormula>IF(SUM(Q2:R2)=0,"",SUM(Q2:R2))</calculatedColumnFormula>
    </tableColumn>
    <tableColumn id="20" name="Column17" dataDxfId="30">
      <calculatedColumnFormula>IF(V2="","",COUNTIF($V$3:$V$62,$B2))</calculatedColumnFormula>
    </tableColumn>
    <tableColumn id="21" name="Column18" dataDxfId="29">
      <calculatedColumnFormula>IFERROR(IF(SUM(O2-S2)="","",SUM(O2-S2)),"")</calculatedColumnFormula>
    </tableColumn>
    <tableColumn id="22" name="Column19" dataDxfId="28">
      <calculatedColumnFormula>IFERROR(VLOOKUP(I2,[1]krasat!$C$3:$D$87,2,0),"")</calculatedColumnFormula>
    </tableColumn>
    <tableColumn id="23" name="Column20" dataDxfId="27">
      <calculatedColumnFormula>Q2</calculatedColumnFormula>
    </tableColumn>
    <tableColumn id="24" name="Column21" dataDxfId="26"/>
    <tableColumn id="25" name="Column22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Y62" totalsRowShown="0">
  <autoFilter ref="A1:Y62"/>
  <tableColumns count="25">
    <tableColumn id="1" name="23" dataDxfId="24">
      <calculatedColumnFormula>+IF(C2="","",SUBTOTAL(3,B2:B$3))</calculatedColumnFormula>
    </tableColumn>
    <tableColumn id="2" name="232" dataDxfId="23">
      <calculatedColumnFormula>IFERROR(VLOOKUP(N2,[1]krasat!$C$3:$D$89,2,0),"")</calculatedColumnFormula>
    </tableColumn>
    <tableColumn id="3" name="Column3" dataDxfId="22">
      <calculatedColumnFormula array="1">IFERROR(SMALL(IF([1]natiga!$M$3:$M$100="ترسية",ROW([1]natiga!$M$3:$M$100)-2,""),ROW()-2),"")</calculatedColumnFormula>
    </tableColumn>
    <tableColumn id="4" name="Column4" dataDxfId="21">
      <calculatedColumnFormula>IF(C2="","",(VLOOKUP($C2,[1]natiga!$B$3:$M$102,3,0)))</calculatedColumnFormula>
    </tableColumn>
    <tableColumn id="5" name="Column5" dataDxfId="20">
      <calculatedColumnFormula>IFERROR(IF($C2="","",(VLOOKUP($C2,[1]natiga!$B$3:$M$102,4,0))),"")</calculatedColumnFormula>
    </tableColumn>
    <tableColumn id="6" name="Column6" dataDxfId="19">
      <calculatedColumnFormula>IFERROR(IF($C2="","",(VLOOKUP($C2,[1]natiga!$B$3:$M$102,5,0))),"")</calculatedColumnFormula>
    </tableColumn>
    <tableColumn id="7" name="Column7" dataDxfId="18">
      <calculatedColumnFormula>IFERROR(IF($C2="","",(VLOOKUP($C2,[1]natiga!$B$3:$M$102,6,0))),"")</calculatedColumnFormula>
    </tableColumn>
    <tableColumn id="8" name="Column8" dataDxfId="17">
      <calculatedColumnFormula>IFERROR(IF($C2="","",(VLOOKUP($C2,[1]natiga!$B$3:$M$102,7,0))),"")</calculatedColumnFormula>
    </tableColumn>
    <tableColumn id="9" name="Column9" dataDxfId="16">
      <calculatedColumnFormula>IFERROR(IF($C2="","",(VLOOKUP($C2,[1]natiga!$B$3:$M$102,8,0))),"")</calculatedColumnFormula>
    </tableColumn>
    <tableColumn id="10" name="Column10" dataDxfId="15">
      <calculatedColumnFormula>IFERROR(IF($C2="","",(VLOOKUP($C2,[1]natiga!$B$3:$M$102,9,0))),"")</calculatedColumnFormula>
    </tableColumn>
    <tableColumn id="11" name="Column11" dataDxfId="14">
      <calculatedColumnFormula>IFERROR(IF($C2="","",(VLOOKUP($C2,[1]natiga!$B$3:$M$102,10,0))),"")</calculatedColumnFormula>
    </tableColumn>
    <tableColumn id="12" name="Column12" dataDxfId="13">
      <calculatedColumnFormula>IFERROR(IF($C2="","",(VLOOKUP($C2,[1]natiga!$B$3:$M$102,11,0))),"")</calculatedColumnFormula>
    </tableColumn>
    <tableColumn id="13" name="Column13" dataDxfId="12">
      <calculatedColumnFormula>IFERROR(IF($C2="","",(VLOOKUP($C2,[1]natiga!$B$3:$M$102,11,0))),"")</calculatedColumnFormula>
    </tableColumn>
    <tableColumn id="14" name="Column14" dataDxfId="11">
      <calculatedColumnFormula>I2</calculatedColumnFormula>
    </tableColumn>
    <tableColumn id="15" name="461690" dataDxfId="10">
      <calculatedColumnFormula>J2</calculatedColumnFormula>
    </tableColumn>
    <tableColumn id="16" name="Column15" dataDxfId="9"/>
    <tableColumn id="17" name="Column16" dataDxfId="8">
      <calculatedColumnFormula>IF(O2&lt;&gt;"",5000,"")</calculatedColumnFormula>
    </tableColumn>
    <tableColumn id="18" name="9" dataDxfId="7">
      <calculatedColumnFormula>IF(O2="","",IF(SUMPRODUCT(MAX(($O$3:$O$25)*($N$3:$N$25=N2)))&gt;O2,"",20000))</calculatedColumnFormula>
    </tableColumn>
    <tableColumn id="19" name="295000" dataDxfId="6">
      <calculatedColumnFormula>IF(SUM(Q2:R2)=0,"",SUM(Q2:R2))</calculatedColumnFormula>
    </tableColumn>
    <tableColumn id="20" name="Column17" dataDxfId="5">
      <calculatedColumnFormula>IF(V2="","",COUNTIF($V$3:$V$62,$B2))</calculatedColumnFormula>
    </tableColumn>
    <tableColumn id="21" name="Column18" dataDxfId="4">
      <calculatedColumnFormula>IFERROR(IF(SUM(O2-S2)="","",SUM(O2-S2)),"")</calculatedColumnFormula>
    </tableColumn>
    <tableColumn id="22" name="Column19" dataDxfId="3">
      <calculatedColumnFormula>IFERROR(VLOOKUP(I2,[1]krasat!$C$3:$D$87,2,0),"")</calculatedColumnFormula>
    </tableColumn>
    <tableColumn id="23" name="Column20" dataDxfId="2">
      <calculatedColumnFormula>Q2</calculatedColumnFormula>
    </tableColumn>
    <tableColumn id="24" name="Column21" dataDxfId="1"/>
    <tableColumn id="25" name="Column2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rightToLeft="1" tabSelected="1" topLeftCell="K10" workbookViewId="0">
      <selection activeCell="R26" sqref="R26"/>
    </sheetView>
  </sheetViews>
  <sheetFormatPr defaultRowHeight="15" x14ac:dyDescent="0.25"/>
  <cols>
    <col min="1" max="1" width="6.42578125" customWidth="1"/>
    <col min="2" max="2" width="7" customWidth="1"/>
    <col min="3" max="3" width="7.140625" customWidth="1"/>
    <col min="4" max="4" width="33" customWidth="1"/>
    <col min="5" max="6" width="12.85546875" bestFit="1" customWidth="1"/>
    <col min="7" max="7" width="12.85546875" customWidth="1"/>
    <col min="8" max="8" width="12.85546875" bestFit="1" customWidth="1"/>
    <col min="9" max="9" width="41" customWidth="1"/>
    <col min="10" max="10" width="10.28515625" bestFit="1" customWidth="1"/>
    <col min="11" max="11" width="35.5703125" customWidth="1"/>
    <col min="12" max="12" width="10.28515625" customWidth="1"/>
    <col min="13" max="13" width="0" hidden="1" customWidth="1"/>
    <col min="14" max="14" width="37.7109375" customWidth="1"/>
    <col min="15" max="15" width="12.85546875" bestFit="1" customWidth="1"/>
    <col min="16" max="16" width="0" hidden="1" customWidth="1"/>
    <col min="17" max="17" width="11" bestFit="1" customWidth="1"/>
    <col min="18" max="18" width="9.7109375" bestFit="1" customWidth="1"/>
    <col min="19" max="19" width="11" bestFit="1" customWidth="1"/>
    <col min="20" max="20" width="11" customWidth="1"/>
    <col min="21" max="21" width="12.85546875" bestFit="1" customWidth="1"/>
    <col min="27" max="27" width="14.140625" customWidth="1"/>
  </cols>
  <sheetData>
    <row r="1" spans="1:27" ht="84" customHeight="1" x14ac:dyDescent="0.25">
      <c r="A1" s="1">
        <f>COUNT($C$3:$C$75)</f>
        <v>23</v>
      </c>
      <c r="B1" s="1">
        <f>COUNT($C$3:$C$75)</f>
        <v>23</v>
      </c>
      <c r="C1" s="2"/>
      <c r="H1" s="3"/>
      <c r="I1" s="3" t="s">
        <v>0</v>
      </c>
      <c r="O1" s="4">
        <f>SUBTOTAL(4,O3:O62)</f>
        <v>461690</v>
      </c>
      <c r="P1" s="2"/>
      <c r="Q1" s="2"/>
      <c r="R1" s="2">
        <f>COUNT($R$3:$R$62)</f>
        <v>9</v>
      </c>
      <c r="S1" s="2">
        <f>S63</f>
        <v>295000</v>
      </c>
    </row>
    <row r="2" spans="1:27" ht="69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6" t="s">
        <v>25</v>
      </c>
      <c r="AA2" s="5" t="s">
        <v>14</v>
      </c>
    </row>
    <row r="3" spans="1:27" s="13" customFormat="1" ht="15.75" x14ac:dyDescent="0.25">
      <c r="A3" s="9">
        <f>+IF(C3="","",SUBTOTAL(3,B$3:B3))</f>
        <v>1</v>
      </c>
      <c r="B3" s="9">
        <f>IFERROR(VLOOKUP(N3,[1]krasat!$C$3:$D$89,2,0),"")</f>
        <v>9</v>
      </c>
      <c r="C3" s="10">
        <f t="array" ref="C3">IFERROR(SMALL(IF([1]natiga!$M$3:$M$100="ترسية",ROW([1]natiga!$M$3:$M$100)-2,""),ROW()-2),"")</f>
        <v>1</v>
      </c>
      <c r="D3" s="11" t="str">
        <f>IF(C3="","",(VLOOKUP($C3,[1]natiga!$B$3:$M$102,3,0)))</f>
        <v>تويوتا كورولا   موديل  2022</v>
      </c>
      <c r="E3" s="9">
        <f>IFERROR(IF($C3="","",(VLOOKUP($C3,[1]natiga!$B$3:$M$102,4,0))),"")</f>
        <v>311625</v>
      </c>
      <c r="F3" s="9">
        <f>IFERROR(IF($C3="","",(VLOOKUP($C3,[1]natiga!$B$3:$M$102,5,0))),"")</f>
        <v>70000</v>
      </c>
      <c r="G3" s="9">
        <f>IFERROR(IF($C3="","",(VLOOKUP($C3,[1]natiga!$B$3:$M$102,6,0))),"")</f>
        <v>50000</v>
      </c>
      <c r="H3" s="9">
        <f>IFERROR(IF($C3="","",(VLOOKUP($C3,[1]natiga!$B$3:$M$102,7,0))),"")</f>
        <v>50000</v>
      </c>
      <c r="I3" s="11" t="str">
        <f>IFERROR(IF($C3="","",(VLOOKUP($C3,[1]natiga!$B$3:$M$102,8,0))),"")</f>
        <v xml:space="preserve">الموسسة الكورية </v>
      </c>
      <c r="J3" s="9">
        <f>IFERROR(IF($C3="","",(VLOOKUP($C3,[1]natiga!$B$3:$M$102,9,0))),"")</f>
        <v>127390</v>
      </c>
      <c r="K3" s="11" t="str">
        <f>IFERROR(IF($C3="","",(VLOOKUP($C3,[1]natiga!$B$3:$M$102,10,0))),"")</f>
        <v>عماد محمد محمود مكى</v>
      </c>
      <c r="L3" s="9">
        <f>IFERROR(IF($C3="","",(VLOOKUP($C3,[1]natiga!$B$3:$M$102,11,0))),"")</f>
        <v>87333</v>
      </c>
      <c r="M3" s="9">
        <f>IFERROR(IF($C3="","",(VLOOKUP($C3,[1]natiga!$B$3:$M$102,11,0))),"")</f>
        <v>87333</v>
      </c>
      <c r="N3" s="11" t="str">
        <f>I3</f>
        <v xml:space="preserve">الموسسة الكورية </v>
      </c>
      <c r="O3" s="9">
        <f>J3</f>
        <v>127390</v>
      </c>
      <c r="P3" s="9"/>
      <c r="Q3" s="9">
        <f>IF(O3&lt;&gt;"",5000,"")</f>
        <v>5000</v>
      </c>
      <c r="R3" s="9" t="str">
        <f>IF(O3="","",IF(SUMPRODUCT(MAX(($O$3:$O$25)*($N$3:$N$25=N3)))&gt;O3,"",20000))</f>
        <v/>
      </c>
      <c r="S3" s="9">
        <f>IF(SUM(Q3:R3)=0,"",SUM(Q3:R3))</f>
        <v>5000</v>
      </c>
      <c r="T3" s="9">
        <f t="shared" ref="T3:T36" si="0">IF(V3="","",COUNTIF($V$3:$V$62,$B3))</f>
        <v>7</v>
      </c>
      <c r="U3" s="9">
        <f>IFERROR(IF(SUM(O3-S3)="","",SUM(O3-S3)),"")</f>
        <v>122390</v>
      </c>
      <c r="V3" s="9">
        <f>IFERROR(VLOOKUP(I3,[1]krasat!$C$3:$D$87,2,0),"")</f>
        <v>9</v>
      </c>
      <c r="W3" s="9">
        <f>Q3</f>
        <v>5000</v>
      </c>
      <c r="X3" s="12"/>
      <c r="Y3" s="9"/>
    </row>
    <row r="4" spans="1:27" s="13" customFormat="1" ht="15.75" x14ac:dyDescent="0.25">
      <c r="A4" s="9">
        <f>+IF(C4="","",SUBTOTAL(3,B$3:B4))</f>
        <v>2</v>
      </c>
      <c r="B4" s="9">
        <f>IFERROR(VLOOKUP(N4,[1]krasat!$C$3:$D$89,2,0),"")</f>
        <v>6</v>
      </c>
      <c r="C4" s="10">
        <f t="array" ref="C4">IFERROR(SMALL(IF([1]natiga!$M$3:$M$100="ترسية",ROW([1]natiga!$M$3:$M$100)-2,""),ROW()-2),"")</f>
        <v>2</v>
      </c>
      <c r="D4" s="11" t="str">
        <f>IF(C4="","",(VLOOKUP($C4,[1]natiga!$B$3:$M$102,3,0)))</f>
        <v>BYD   موديل  2021</v>
      </c>
      <c r="E4" s="9">
        <f>IFERROR(IF($C4="","",(VLOOKUP($C4,[1]natiga!$B$3:$M$102,4,0))),"")</f>
        <v>165408</v>
      </c>
      <c r="F4" s="9">
        <f>IFERROR(IF($C4="","",(VLOOKUP($C4,[1]natiga!$B$3:$M$102,5,0))),"")</f>
        <v>115000</v>
      </c>
      <c r="G4" s="9">
        <f>IFERROR(IF($C4="","",(VLOOKUP($C4,[1]natiga!$B$3:$M$102,6,0))),"")</f>
        <v>115000</v>
      </c>
      <c r="H4" s="9">
        <f>IFERROR(IF($C4="","",(VLOOKUP($C4,[1]natiga!$B$3:$M$102,7,0))),"")</f>
        <v>115000</v>
      </c>
      <c r="I4" s="11" t="str">
        <f>IFERROR(IF($C4="","",(VLOOKUP($C4,[1]natiga!$B$3:$M$102,8,0))),"")</f>
        <v>اوتو العز لتجارة السيارات</v>
      </c>
      <c r="J4" s="9">
        <f>IFERROR(IF($C4="","",(VLOOKUP($C4,[1]natiga!$B$3:$M$102,9,0))),"")</f>
        <v>127000</v>
      </c>
      <c r="K4" s="11" t="str">
        <f>IFERROR(IF($C4="","",(VLOOKUP($C4,[1]natiga!$B$3:$M$102,10,0))),"")</f>
        <v>شيماء طارق أنور محمد</v>
      </c>
      <c r="L4" s="9">
        <f>IFERROR(IF($C4="","",(VLOOKUP($C4,[1]natiga!$B$3:$M$102,11,0))),"")</f>
        <v>120222</v>
      </c>
      <c r="M4" s="9">
        <f>IFERROR(IF($C4="","",(VLOOKUP($C4,[1]natiga!$B$3:$M$102,11,0))),"")</f>
        <v>120222</v>
      </c>
      <c r="N4" s="11" t="str">
        <f t="shared" ref="N4:O62" si="1">I4</f>
        <v>اوتو العز لتجارة السيارات</v>
      </c>
      <c r="O4" s="9">
        <f t="shared" si="1"/>
        <v>127000</v>
      </c>
      <c r="P4" s="9"/>
      <c r="Q4" s="9">
        <f t="shared" ref="Q4:Q62" si="2">IF(O4&lt;&gt;"",5000,"")</f>
        <v>5000</v>
      </c>
      <c r="R4" s="9" t="str">
        <f t="shared" ref="R4:R62" si="3">IF(O4="","",IF(SUMPRODUCT(MAX(($O$3:$O$25)*($N$3:$N$25=N4)))&gt;O4,"",20000))</f>
        <v/>
      </c>
      <c r="S4" s="9">
        <f t="shared" ref="S4:S12" si="4">IF(SUM(Q4:R4)=0,"",SUM(Q4:R4))</f>
        <v>5000</v>
      </c>
      <c r="T4" s="9">
        <f t="shared" si="0"/>
        <v>4</v>
      </c>
      <c r="U4" s="9">
        <f t="shared" ref="U4:U62" si="5">IFERROR(IF(SUM(O4-S4)="","",SUM(O4-S4)),"")</f>
        <v>122000</v>
      </c>
      <c r="V4" s="9">
        <f>IFERROR(VLOOKUP(I4,[1]krasat!$C$3:$D$87,2,0),"")</f>
        <v>6</v>
      </c>
      <c r="W4" s="14">
        <f t="shared" ref="W4:W62" si="6">Q4</f>
        <v>5000</v>
      </c>
      <c r="X4" s="12"/>
      <c r="Y4" s="9"/>
    </row>
    <row r="5" spans="1:27" s="13" customFormat="1" ht="15.75" x14ac:dyDescent="0.25">
      <c r="A5" s="9">
        <f>+IF(C5="","",SUBTOTAL(3,B$3:B5))</f>
        <v>3</v>
      </c>
      <c r="B5" s="9">
        <f>IFERROR(VLOOKUP(N5,[1]krasat!$C$3:$D$89,2,0),"")</f>
        <v>9</v>
      </c>
      <c r="C5" s="10">
        <f t="array" ref="C5">IFERROR(SMALL(IF([1]natiga!$M$3:$M$100="ترسية",ROW([1]natiga!$M$3:$M$100)-2,""),ROW()-2),"")</f>
        <v>3</v>
      </c>
      <c r="D5" s="11" t="str">
        <f>IF(C5="","",(VLOOKUP($C5,[1]natiga!$B$3:$M$102,3,0)))</f>
        <v>MG5   موديل  2022</v>
      </c>
      <c r="E5" s="9">
        <f>IFERROR(IF($C5="","",(VLOOKUP($C5,[1]natiga!$B$3:$M$102,4,0))),"")</f>
        <v>257825</v>
      </c>
      <c r="F5" s="9">
        <f>IFERROR(IF($C5="","",(VLOOKUP($C5,[1]natiga!$B$3:$M$102,5,0))),"")</f>
        <v>260000</v>
      </c>
      <c r="G5" s="9">
        <f>IFERROR(IF($C5="","",(VLOOKUP($C5,[1]natiga!$B$3:$M$102,6,0))),"")</f>
        <v>280000</v>
      </c>
      <c r="H5" s="9">
        <f>IFERROR(IF($C5="","",(VLOOKUP($C5,[1]natiga!$B$3:$M$102,7,0))),"")</f>
        <v>260000</v>
      </c>
      <c r="I5" s="11" t="str">
        <f>IFERROR(IF($C5="","",(VLOOKUP($C5,[1]natiga!$B$3:$M$102,8,0))),"")</f>
        <v xml:space="preserve">الموسسة الكورية </v>
      </c>
      <c r="J5" s="9">
        <f>IFERROR(IF($C5="","",(VLOOKUP($C5,[1]natiga!$B$3:$M$102,9,0))),"")</f>
        <v>327680</v>
      </c>
      <c r="K5" s="11" t="str">
        <f>IFERROR(IF($C5="","",(VLOOKUP($C5,[1]natiga!$B$3:$M$102,10,0))),"")</f>
        <v>مؤسسه الحلوانى لتجارة السيارت إسماعيل محمد</v>
      </c>
      <c r="L5" s="9">
        <f>IFERROR(IF($C5="","",(VLOOKUP($C5,[1]natiga!$B$3:$M$102,11,0))),"")</f>
        <v>322100</v>
      </c>
      <c r="M5" s="9">
        <f>IFERROR(IF($C5="","",(VLOOKUP($C5,[1]natiga!$B$3:$M$102,11,0))),"")</f>
        <v>322100</v>
      </c>
      <c r="N5" s="11" t="str">
        <f t="shared" si="1"/>
        <v xml:space="preserve">الموسسة الكورية </v>
      </c>
      <c r="O5" s="9">
        <f t="shared" si="1"/>
        <v>327680</v>
      </c>
      <c r="P5" s="9"/>
      <c r="Q5" s="9">
        <f t="shared" si="2"/>
        <v>5000</v>
      </c>
      <c r="R5" s="9" t="str">
        <f t="shared" si="3"/>
        <v/>
      </c>
      <c r="S5" s="9">
        <f t="shared" si="4"/>
        <v>5000</v>
      </c>
      <c r="T5" s="9">
        <f t="shared" si="0"/>
        <v>7</v>
      </c>
      <c r="U5" s="9">
        <f t="shared" si="5"/>
        <v>322680</v>
      </c>
      <c r="V5" s="9">
        <f>IFERROR(VLOOKUP(I5,[1]krasat!$C$3:$D$87,2,0),"")</f>
        <v>9</v>
      </c>
      <c r="W5" s="14">
        <f t="shared" si="6"/>
        <v>5000</v>
      </c>
      <c r="X5" s="12"/>
      <c r="Y5" s="9"/>
    </row>
    <row r="6" spans="1:27" s="13" customFormat="1" ht="15.75" x14ac:dyDescent="0.25">
      <c r="A6" s="9">
        <f>+IF(C6="","",SUBTOTAL(3,B$3:B6))</f>
        <v>4</v>
      </c>
      <c r="B6" s="9">
        <f>IFERROR(VLOOKUP(N6,[1]krasat!$C$3:$D$89,2,0),"")</f>
        <v>9</v>
      </c>
      <c r="C6" s="10">
        <f t="array" ref="C6">IFERROR(SMALL(IF([1]natiga!$M$3:$M$100="ترسية",ROW([1]natiga!$M$3:$M$100)-2,""),ROW()-2),"")</f>
        <v>4</v>
      </c>
      <c r="D6" s="11" t="str">
        <f>IF(C6="","",(VLOOKUP($C6,[1]natiga!$B$3:$M$102,3,0)))</f>
        <v>كيا سبورتاج   موديل  2022</v>
      </c>
      <c r="E6" s="9">
        <f>IFERROR(IF($C6="","",(VLOOKUP($C6,[1]natiga!$B$3:$M$102,4,0))),"")</f>
        <v>385625</v>
      </c>
      <c r="F6" s="9">
        <f>IFERROR(IF($C6="","",(VLOOKUP($C6,[1]natiga!$B$3:$M$102,5,0))),"")</f>
        <v>350000</v>
      </c>
      <c r="G6" s="9">
        <f>IFERROR(IF($C6="","",(VLOOKUP($C6,[1]natiga!$B$3:$M$102,6,0))),"")</f>
        <v>350000</v>
      </c>
      <c r="H6" s="9">
        <f>IFERROR(IF($C6="","",(VLOOKUP($C6,[1]natiga!$B$3:$M$102,7,0))),"")</f>
        <v>350000</v>
      </c>
      <c r="I6" s="11" t="str">
        <f>IFERROR(IF($C6="","",(VLOOKUP($C6,[1]natiga!$B$3:$M$102,8,0))),"")</f>
        <v xml:space="preserve">الموسسة الكورية </v>
      </c>
      <c r="J6" s="9">
        <f>IFERROR(IF($C6="","",(VLOOKUP($C6,[1]natiga!$B$3:$M$102,9,0))),"")</f>
        <v>461690</v>
      </c>
      <c r="K6" s="11" t="str">
        <f>IFERROR(IF($C6="","",(VLOOKUP($C6,[1]natiga!$B$3:$M$102,10,0))),"")</f>
        <v>علاء على ماهر جاد الله</v>
      </c>
      <c r="L6" s="9">
        <f>IFERROR(IF($C6="","",(VLOOKUP($C6,[1]natiga!$B$3:$M$102,11,0))),"")</f>
        <v>422600</v>
      </c>
      <c r="M6" s="9">
        <f>IFERROR(IF($C6="","",(VLOOKUP($C6,[1]natiga!$B$3:$M$102,11,0))),"")</f>
        <v>422600</v>
      </c>
      <c r="N6" s="11" t="str">
        <f t="shared" si="1"/>
        <v xml:space="preserve">الموسسة الكورية </v>
      </c>
      <c r="O6" s="9">
        <f>J6</f>
        <v>461690</v>
      </c>
      <c r="P6" s="9"/>
      <c r="Q6" s="9">
        <f t="shared" si="2"/>
        <v>5000</v>
      </c>
      <c r="R6" s="9">
        <f t="shared" si="3"/>
        <v>20000</v>
      </c>
      <c r="S6" s="9">
        <f t="shared" si="4"/>
        <v>25000</v>
      </c>
      <c r="T6" s="9">
        <f t="shared" si="0"/>
        <v>7</v>
      </c>
      <c r="U6" s="9">
        <f t="shared" si="5"/>
        <v>436690</v>
      </c>
      <c r="V6" s="9">
        <f>IFERROR(VLOOKUP(I6,[1]krasat!$C$3:$D$87,2,0),"")</f>
        <v>9</v>
      </c>
      <c r="W6" s="14">
        <f t="shared" si="6"/>
        <v>5000</v>
      </c>
      <c r="X6" s="12"/>
      <c r="Y6" s="9"/>
    </row>
    <row r="7" spans="1:27" s="13" customFormat="1" ht="15.75" x14ac:dyDescent="0.25">
      <c r="A7" s="9">
        <f>+IF(C7="","",SUBTOTAL(3,B$3:B7))</f>
        <v>5</v>
      </c>
      <c r="B7" s="9">
        <f>IFERROR(VLOOKUP(N7,[1]krasat!$C$3:$D$89,2,0),"")</f>
        <v>9</v>
      </c>
      <c r="C7" s="10">
        <f t="array" ref="C7">IFERROR(SMALL(IF([1]natiga!$M$3:$M$100="ترسية",ROW([1]natiga!$M$3:$M$100)-2,""),ROW()-2),"")</f>
        <v>5</v>
      </c>
      <c r="D7" s="11" t="str">
        <f>IF(C7="","",(VLOOKUP($C7,[1]natiga!$B$3:$M$102,3,0)))</f>
        <v>رينو لوجان   موديل  2022</v>
      </c>
      <c r="E7" s="9">
        <f>IFERROR(IF($C7="","",(VLOOKUP($C7,[1]natiga!$B$3:$M$102,4,0))),"")</f>
        <v>239593</v>
      </c>
      <c r="F7" s="9">
        <f>IFERROR(IF($C7="","",(VLOOKUP($C7,[1]natiga!$B$3:$M$102,5,0))),"")</f>
        <v>100000</v>
      </c>
      <c r="G7" s="9">
        <f>IFERROR(IF($C7="","",(VLOOKUP($C7,[1]natiga!$B$3:$M$102,6,0))),"")</f>
        <v>100000</v>
      </c>
      <c r="H7" s="9">
        <f>IFERROR(IF($C7="","",(VLOOKUP($C7,[1]natiga!$B$3:$M$102,7,0))),"")</f>
        <v>100000</v>
      </c>
      <c r="I7" s="11" t="str">
        <f>IFERROR(IF($C7="","",(VLOOKUP($C7,[1]natiga!$B$3:$M$102,8,0))),"")</f>
        <v xml:space="preserve">الموسسة الكورية </v>
      </c>
      <c r="J7" s="9">
        <f>IFERROR(IF($C7="","",(VLOOKUP($C7,[1]natiga!$B$3:$M$102,9,0))),"")</f>
        <v>140690</v>
      </c>
      <c r="K7" s="11" t="str">
        <f>IFERROR(IF($C7="","",(VLOOKUP($C7,[1]natiga!$B$3:$M$102,10,0))),"")</f>
        <v>معرض الطيب لتجارة السيارت</v>
      </c>
      <c r="L7" s="9">
        <f>IFERROR(IF($C7="","",(VLOOKUP($C7,[1]natiga!$B$3:$M$102,11,0))),"")</f>
        <v>129200</v>
      </c>
      <c r="M7" s="9">
        <f>IFERROR(IF($C7="","",(VLOOKUP($C7,[1]natiga!$B$3:$M$102,11,0))),"")</f>
        <v>129200</v>
      </c>
      <c r="N7" s="11" t="str">
        <f t="shared" si="1"/>
        <v xml:space="preserve">الموسسة الكورية </v>
      </c>
      <c r="O7" s="9">
        <f t="shared" si="1"/>
        <v>140690</v>
      </c>
      <c r="P7" s="9"/>
      <c r="Q7" s="9">
        <f t="shared" si="2"/>
        <v>5000</v>
      </c>
      <c r="R7" s="9" t="str">
        <f t="shared" si="3"/>
        <v/>
      </c>
      <c r="S7" s="9">
        <f t="shared" si="4"/>
        <v>5000</v>
      </c>
      <c r="T7" s="9">
        <f t="shared" si="0"/>
        <v>7</v>
      </c>
      <c r="U7" s="9">
        <f t="shared" si="5"/>
        <v>135690</v>
      </c>
      <c r="V7" s="9">
        <f>IFERROR(VLOOKUP(I7,[1]krasat!$C$3:$D$87,2,0),"")</f>
        <v>9</v>
      </c>
      <c r="W7" s="14">
        <f t="shared" si="6"/>
        <v>5000</v>
      </c>
      <c r="X7" s="12"/>
      <c r="Y7" s="9"/>
    </row>
    <row r="8" spans="1:27" s="13" customFormat="1" ht="15.75" x14ac:dyDescent="0.25">
      <c r="A8" s="9">
        <f>+IF(C8="","",SUBTOTAL(3,B$3:B8))</f>
        <v>6</v>
      </c>
      <c r="B8" s="9">
        <f>IFERROR(VLOOKUP(N8,[1]krasat!$C$3:$D$89,2,0),"")</f>
        <v>7</v>
      </c>
      <c r="C8" s="10">
        <f t="array" ref="C8">IFERROR(SMALL(IF([1]natiga!$M$3:$M$100="ترسية",ROW([1]natiga!$M$3:$M$100)-2,""),ROW()-2),"")</f>
        <v>6</v>
      </c>
      <c r="D8" s="11" t="str">
        <f>IF(C8="","",(VLOOKUP($C8,[1]natiga!$B$3:$M$102,3,0)))</f>
        <v>شيفرولية اوبترا   موديل  2022</v>
      </c>
      <c r="E8" s="9">
        <f>IFERROR(IF($C8="","",(VLOOKUP($C8,[1]natiga!$B$3:$M$102,4,0))),"")</f>
        <v>280000</v>
      </c>
      <c r="F8" s="9">
        <f>IFERROR(IF($C8="","",(VLOOKUP($C8,[1]natiga!$B$3:$M$102,5,0))),"")</f>
        <v>200000</v>
      </c>
      <c r="G8" s="9">
        <f>IFERROR(IF($C8="","",(VLOOKUP($C8,[1]natiga!$B$3:$M$102,6,0))),"")</f>
        <v>200000</v>
      </c>
      <c r="H8" s="9">
        <f>IFERROR(IF($C8="","",(VLOOKUP($C8,[1]natiga!$B$3:$M$102,7,0))),"")</f>
        <v>200000</v>
      </c>
      <c r="I8" s="11" t="str">
        <f>IFERROR(IF($C8="","",(VLOOKUP($C8,[1]natiga!$B$3:$M$102,8,0))),"")</f>
        <v>مصطفى محمود ناصر على</v>
      </c>
      <c r="J8" s="9">
        <f>IFERROR(IF($C8="","",(VLOOKUP($C8,[1]natiga!$B$3:$M$102,9,0))),"")</f>
        <v>253000</v>
      </c>
      <c r="K8" s="11" t="str">
        <f>IFERROR(IF($C8="","",(VLOOKUP($C8,[1]natiga!$B$3:$M$102,10,0))),"")</f>
        <v>هانى رمضان نجيب</v>
      </c>
      <c r="L8" s="9">
        <f>IFERROR(IF($C8="","",(VLOOKUP($C8,[1]natiga!$B$3:$M$102,11,0))),"")</f>
        <v>235555</v>
      </c>
      <c r="M8" s="9">
        <f>IFERROR(IF($C8="","",(VLOOKUP($C8,[1]natiga!$B$3:$M$102,11,0))),"")</f>
        <v>235555</v>
      </c>
      <c r="N8" s="11" t="str">
        <f t="shared" si="1"/>
        <v>مصطفى محمود ناصر على</v>
      </c>
      <c r="O8" s="9">
        <f t="shared" si="1"/>
        <v>253000</v>
      </c>
      <c r="P8" s="9"/>
      <c r="Q8" s="9">
        <f t="shared" si="2"/>
        <v>5000</v>
      </c>
      <c r="R8" s="9" t="str">
        <f t="shared" si="3"/>
        <v/>
      </c>
      <c r="S8" s="9">
        <f t="shared" si="4"/>
        <v>5000</v>
      </c>
      <c r="T8" s="9">
        <f t="shared" si="0"/>
        <v>2</v>
      </c>
      <c r="U8" s="9">
        <f t="shared" si="5"/>
        <v>248000</v>
      </c>
      <c r="V8" s="9">
        <f>IFERROR(VLOOKUP(I8,[1]krasat!$C$3:$D$87,2,0),"")</f>
        <v>7</v>
      </c>
      <c r="W8" s="14">
        <f t="shared" si="6"/>
        <v>5000</v>
      </c>
      <c r="X8" s="12"/>
      <c r="Y8" s="9"/>
    </row>
    <row r="9" spans="1:27" s="13" customFormat="1" ht="15.75" x14ac:dyDescent="0.25">
      <c r="A9" s="9">
        <f>+IF(C9="","",SUBTOTAL(3,B$3:B9))</f>
        <v>7</v>
      </c>
      <c r="B9" s="9">
        <f>IFERROR(VLOOKUP(N9,[1]krasat!$C$3:$D$89,2,0),"")</f>
        <v>6</v>
      </c>
      <c r="C9" s="10">
        <f t="array" ref="C9">IFERROR(SMALL(IF([1]natiga!$M$3:$M$100="ترسية",ROW([1]natiga!$M$3:$M$100)-2,""),ROW()-2),"")</f>
        <v>7</v>
      </c>
      <c r="D9" s="11" t="str">
        <f>IF(C9="","",(VLOOKUP($C9,[1]natiga!$B$3:$M$102,3,0)))</f>
        <v>BYD   موديل  2021</v>
      </c>
      <c r="E9" s="9">
        <f>IFERROR(IF($C9="","",(VLOOKUP($C9,[1]natiga!$B$3:$M$102,4,0))),"")</f>
        <v>136000</v>
      </c>
      <c r="F9" s="9">
        <f>IFERROR(IF($C9="","",(VLOOKUP($C9,[1]natiga!$B$3:$M$102,5,0))),"")</f>
        <v>110000</v>
      </c>
      <c r="G9" s="9">
        <f>IFERROR(IF($C9="","",(VLOOKUP($C9,[1]natiga!$B$3:$M$102,6,0))),"")</f>
        <v>110000</v>
      </c>
      <c r="H9" s="9">
        <f>IFERROR(IF($C9="","",(VLOOKUP($C9,[1]natiga!$B$3:$M$102,7,0))),"")</f>
        <v>110000</v>
      </c>
      <c r="I9" s="11" t="str">
        <f>IFERROR(IF($C9="","",(VLOOKUP($C9,[1]natiga!$B$3:$M$102,8,0))),"")</f>
        <v>اوتو العز لتجارة السيارات</v>
      </c>
      <c r="J9" s="9">
        <f>IFERROR(IF($C9="","",(VLOOKUP($C9,[1]natiga!$B$3:$M$102,9,0))),"")</f>
        <v>176000</v>
      </c>
      <c r="K9" s="11" t="str">
        <f>IFERROR(IF($C9="","",(VLOOKUP($C9,[1]natiga!$B$3:$M$102,10,0))),"")</f>
        <v>اسامه محمد احمد حسين</v>
      </c>
      <c r="L9" s="9">
        <f>IFERROR(IF($C9="","",(VLOOKUP($C9,[1]natiga!$B$3:$M$102,11,0))),"")</f>
        <v>143000</v>
      </c>
      <c r="M9" s="9">
        <f>IFERROR(IF($C9="","",(VLOOKUP($C9,[1]natiga!$B$3:$M$102,11,0))),"")</f>
        <v>143000</v>
      </c>
      <c r="N9" s="11" t="str">
        <f t="shared" si="1"/>
        <v>اوتو العز لتجارة السيارات</v>
      </c>
      <c r="O9" s="9">
        <f t="shared" si="1"/>
        <v>176000</v>
      </c>
      <c r="P9" s="9"/>
      <c r="Q9" s="9">
        <f t="shared" si="2"/>
        <v>5000</v>
      </c>
      <c r="R9" s="9" t="str">
        <f t="shared" si="3"/>
        <v/>
      </c>
      <c r="S9" s="9">
        <f t="shared" si="4"/>
        <v>5000</v>
      </c>
      <c r="T9" s="9">
        <f t="shared" si="0"/>
        <v>4</v>
      </c>
      <c r="U9" s="9">
        <f t="shared" si="5"/>
        <v>171000</v>
      </c>
      <c r="V9" s="9">
        <f>IFERROR(VLOOKUP(I9,[1]krasat!$C$3:$D$87,2,0),"")</f>
        <v>6</v>
      </c>
      <c r="W9" s="14">
        <f t="shared" si="6"/>
        <v>5000</v>
      </c>
      <c r="X9" s="12"/>
      <c r="Y9" s="9"/>
    </row>
    <row r="10" spans="1:27" s="13" customFormat="1" ht="15.75" x14ac:dyDescent="0.25">
      <c r="A10" s="9">
        <f>+IF(C10="","",SUBTOTAL(3,B$3:B10))</f>
        <v>8</v>
      </c>
      <c r="B10" s="9">
        <f>IFERROR(VLOOKUP(N10,[1]krasat!$C$3:$D$89,2,0),"")</f>
        <v>14</v>
      </c>
      <c r="C10" s="10">
        <f t="array" ref="C10">IFERROR(SMALL(IF([1]natiga!$M$3:$M$100="ترسية",ROW([1]natiga!$M$3:$M$100)-2,""),ROW()-2),"")</f>
        <v>8</v>
      </c>
      <c r="D10" s="11" t="str">
        <f>IF(C10="","",(VLOOKUP($C10,[1]natiga!$B$3:$M$102,3,0)))</f>
        <v>رينو سانديرو ستيب واى   موديل  2021</v>
      </c>
      <c r="E10" s="9">
        <f>IFERROR(IF($C10="","",(VLOOKUP($C10,[1]natiga!$B$3:$M$102,4,0))),"")</f>
        <v>189070</v>
      </c>
      <c r="F10" s="9">
        <f>IFERROR(IF($C10="","",(VLOOKUP($C10,[1]natiga!$B$3:$M$102,5,0))),"")</f>
        <v>150000</v>
      </c>
      <c r="G10" s="9">
        <f>IFERROR(IF($C10="","",(VLOOKUP($C10,[1]natiga!$B$3:$M$102,6,0))),"")</f>
        <v>150000</v>
      </c>
      <c r="H10" s="9">
        <f>IFERROR(IF($C10="","",(VLOOKUP($C10,[1]natiga!$B$3:$M$102,7,0))),"")</f>
        <v>170000</v>
      </c>
      <c r="I10" s="11" t="str">
        <f>IFERROR(IF($C10="","",(VLOOKUP($C10,[1]natiga!$B$3:$M$102,8,0))),"")</f>
        <v>عبد الرحمن ايمن صالح</v>
      </c>
      <c r="J10" s="9">
        <f>IFERROR(IF($C10="","",(VLOOKUP($C10,[1]natiga!$B$3:$M$102,9,0))),"")</f>
        <v>172000</v>
      </c>
      <c r="K10" s="11" t="str">
        <f>IFERROR(IF($C10="","",(VLOOKUP($C10,[1]natiga!$B$3:$M$102,10,0))),"")</f>
        <v>الفتح لتجارة السيارات</v>
      </c>
      <c r="L10" s="9">
        <f>IFERROR(IF($C10="","",(VLOOKUP($C10,[1]natiga!$B$3:$M$102,11,0))),"")</f>
        <v>171007</v>
      </c>
      <c r="M10" s="9">
        <f>IFERROR(IF($C10="","",(VLOOKUP($C10,[1]natiga!$B$3:$M$102,11,0))),"")</f>
        <v>171007</v>
      </c>
      <c r="N10" s="11" t="str">
        <f t="shared" si="1"/>
        <v>عبد الرحمن ايمن صالح</v>
      </c>
      <c r="O10" s="9">
        <f t="shared" si="1"/>
        <v>172000</v>
      </c>
      <c r="P10" s="9"/>
      <c r="Q10" s="9">
        <f t="shared" si="2"/>
        <v>5000</v>
      </c>
      <c r="R10" s="9">
        <f t="shared" si="3"/>
        <v>20000</v>
      </c>
      <c r="S10" s="9">
        <f t="shared" si="4"/>
        <v>25000</v>
      </c>
      <c r="T10" s="9">
        <f t="shared" si="0"/>
        <v>1</v>
      </c>
      <c r="U10" s="9">
        <f t="shared" si="5"/>
        <v>147000</v>
      </c>
      <c r="V10" s="9">
        <f>IFERROR(VLOOKUP(I10,[1]krasat!$C$3:$D$87,2,0),"")</f>
        <v>14</v>
      </c>
      <c r="W10" s="14">
        <f t="shared" si="6"/>
        <v>5000</v>
      </c>
      <c r="X10" s="12"/>
      <c r="Y10" s="9"/>
    </row>
    <row r="11" spans="1:27" s="13" customFormat="1" ht="15.75" x14ac:dyDescent="0.25">
      <c r="A11" s="9">
        <f>+IF(C11="","",SUBTOTAL(3,B$3:B11))</f>
        <v>9</v>
      </c>
      <c r="B11" s="9">
        <f>IFERROR(VLOOKUP(N11,[1]krasat!$C$3:$D$89,2,0),"")</f>
        <v>28</v>
      </c>
      <c r="C11" s="10">
        <f t="array" ref="C11">IFERROR(SMALL(IF([1]natiga!$M$3:$M$100="ترسية",ROW([1]natiga!$M$3:$M$100)-2,""),ROW()-2),"")</f>
        <v>9</v>
      </c>
      <c r="D11" s="11" t="str">
        <f>IF(C11="","",(VLOOKUP($C11,[1]natiga!$B$3:$M$102,3,0)))</f>
        <v>MG5   موديل  2022</v>
      </c>
      <c r="E11" s="9">
        <f>IFERROR(IF($C11="","",(VLOOKUP($C11,[1]natiga!$B$3:$M$102,4,0))),"")</f>
        <v>272800</v>
      </c>
      <c r="F11" s="9">
        <f>IFERROR(IF($C11="","",(VLOOKUP($C11,[1]natiga!$B$3:$M$102,5,0))),"")</f>
        <v>180000</v>
      </c>
      <c r="G11" s="9">
        <f>IFERROR(IF($C11="","",(VLOOKUP($C11,[1]natiga!$B$3:$M$102,6,0))),"")</f>
        <v>200000</v>
      </c>
      <c r="H11" s="9">
        <f>IFERROR(IF($C11="","",(VLOOKUP($C11,[1]natiga!$B$3:$M$102,7,0))),"")</f>
        <v>200000</v>
      </c>
      <c r="I11" s="11" t="str">
        <f>IFERROR(IF($C11="","",(VLOOKUP($C11,[1]natiga!$B$3:$M$102,8,0))),"")</f>
        <v>علاء على ماهر جاد الله</v>
      </c>
      <c r="J11" s="9">
        <f>IFERROR(IF($C11="","",(VLOOKUP($C11,[1]natiga!$B$3:$M$102,9,0))),"")</f>
        <v>241600</v>
      </c>
      <c r="K11" s="11" t="str">
        <f>IFERROR(IF($C11="","",(VLOOKUP($C11,[1]natiga!$B$3:$M$102,10,0))),"")</f>
        <v>معرض الساعى محمد احمد نبيل</v>
      </c>
      <c r="L11" s="9">
        <f>IFERROR(IF($C11="","",(VLOOKUP($C11,[1]natiga!$B$3:$M$102,11,0))),"")</f>
        <v>230000</v>
      </c>
      <c r="M11" s="9">
        <f>IFERROR(IF($C11="","",(VLOOKUP($C11,[1]natiga!$B$3:$M$102,11,0))),"")</f>
        <v>230000</v>
      </c>
      <c r="N11" s="11" t="str">
        <f t="shared" si="1"/>
        <v>علاء على ماهر جاد الله</v>
      </c>
      <c r="O11" s="9">
        <f t="shared" si="1"/>
        <v>241600</v>
      </c>
      <c r="P11" s="9"/>
      <c r="Q11" s="9">
        <f t="shared" si="2"/>
        <v>5000</v>
      </c>
      <c r="R11" s="9">
        <f t="shared" si="3"/>
        <v>20000</v>
      </c>
      <c r="S11" s="9">
        <f t="shared" si="4"/>
        <v>25000</v>
      </c>
      <c r="T11" s="9">
        <f t="shared" si="0"/>
        <v>3</v>
      </c>
      <c r="U11" s="9">
        <f t="shared" si="5"/>
        <v>216600</v>
      </c>
      <c r="V11" s="9">
        <f>IFERROR(VLOOKUP(I11,[1]krasat!$C$3:$D$87,2,0),"")</f>
        <v>28</v>
      </c>
      <c r="W11" s="14">
        <f t="shared" si="6"/>
        <v>5000</v>
      </c>
      <c r="X11" s="12"/>
      <c r="Y11" s="9"/>
    </row>
    <row r="12" spans="1:27" s="13" customFormat="1" ht="15.75" x14ac:dyDescent="0.25">
      <c r="A12" s="9">
        <f>+IF(C12="","",SUBTOTAL(3,B$3:B12))</f>
        <v>10</v>
      </c>
      <c r="B12" s="9">
        <f>IFERROR(VLOOKUP(N12,[1]krasat!$C$3:$D$89,2,0),"")</f>
        <v>6</v>
      </c>
      <c r="C12" s="10">
        <f t="array" ref="C12">IFERROR(SMALL(IF([1]natiga!$M$3:$M$100="ترسية",ROW([1]natiga!$M$3:$M$100)-2,""),ROW()-2),"")</f>
        <v>10</v>
      </c>
      <c r="D12" s="11" t="str">
        <f>IF(C12="","",(VLOOKUP($C12,[1]natiga!$B$3:$M$102,3,0)))</f>
        <v>هيونداى فيرنا   موديل  2018</v>
      </c>
      <c r="E12" s="9">
        <f>IFERROR(IF($C12="","",(VLOOKUP($C12,[1]natiga!$B$3:$M$102,4,0))),"")</f>
        <v>131200</v>
      </c>
      <c r="F12" s="9">
        <f>IFERROR(IF($C12="","",(VLOOKUP($C12,[1]natiga!$B$3:$M$102,5,0))),"")</f>
        <v>135000</v>
      </c>
      <c r="G12" s="9">
        <f>IFERROR(IF($C12="","",(VLOOKUP($C12,[1]natiga!$B$3:$M$102,6,0))),"")</f>
        <v>100000</v>
      </c>
      <c r="H12" s="9">
        <f>IFERROR(IF($C12="","",(VLOOKUP($C12,[1]natiga!$B$3:$M$102,7,0))),"")</f>
        <v>100000</v>
      </c>
      <c r="I12" s="11" t="str">
        <f>IFERROR(IF($C12="","",(VLOOKUP($C12,[1]natiga!$B$3:$M$102,8,0))),"")</f>
        <v>اوتو العز لتجارة السيارات</v>
      </c>
      <c r="J12" s="9">
        <f>IFERROR(IF($C12="","",(VLOOKUP($C12,[1]natiga!$B$3:$M$102,9,0))),"")</f>
        <v>136000</v>
      </c>
      <c r="K12" s="11" t="str">
        <f>IFERROR(IF($C12="","",(VLOOKUP($C12,[1]natiga!$B$3:$M$102,10,0))),"")</f>
        <v xml:space="preserve">الموسسة الكورية </v>
      </c>
      <c r="L12" s="9">
        <f>IFERROR(IF($C12="","",(VLOOKUP($C12,[1]natiga!$B$3:$M$102,11,0))),"")</f>
        <v>131390</v>
      </c>
      <c r="M12" s="9">
        <f>IFERROR(IF($C12="","",(VLOOKUP($C12,[1]natiga!$B$3:$M$102,11,0))),"")</f>
        <v>131390</v>
      </c>
      <c r="N12" s="11" t="str">
        <f t="shared" si="1"/>
        <v>اوتو العز لتجارة السيارات</v>
      </c>
      <c r="O12" s="9">
        <f t="shared" si="1"/>
        <v>136000</v>
      </c>
      <c r="P12" s="9"/>
      <c r="Q12" s="9">
        <f t="shared" si="2"/>
        <v>5000</v>
      </c>
      <c r="R12" s="9" t="str">
        <f t="shared" si="3"/>
        <v/>
      </c>
      <c r="S12" s="9">
        <f t="shared" si="4"/>
        <v>5000</v>
      </c>
      <c r="T12" s="9">
        <f t="shared" si="0"/>
        <v>4</v>
      </c>
      <c r="U12" s="9">
        <f t="shared" si="5"/>
        <v>131000</v>
      </c>
      <c r="V12" s="9">
        <f>IFERROR(VLOOKUP(I12,[1]krasat!$C$3:$D$87,2,0),"")</f>
        <v>6</v>
      </c>
      <c r="W12" s="14">
        <f t="shared" si="6"/>
        <v>5000</v>
      </c>
      <c r="X12" s="12"/>
      <c r="Y12" s="9"/>
    </row>
    <row r="13" spans="1:27" s="13" customFormat="1" ht="15.75" x14ac:dyDescent="0.25">
      <c r="A13" s="9">
        <f>+IF(C13="","",SUBTOTAL(3,B$3:B13))</f>
        <v>11</v>
      </c>
      <c r="B13" s="9">
        <f>IFERROR(VLOOKUP(N13,[1]krasat!$C$3:$D$89,2,0),"")</f>
        <v>31</v>
      </c>
      <c r="C13" s="10">
        <f t="array" ref="C13">IFERROR(SMALL(IF([1]natiga!$M$3:$M$100="ترسية",ROW([1]natiga!$M$3:$M$100)-2,""),ROW()-2),"")</f>
        <v>11</v>
      </c>
      <c r="D13" s="11" t="str">
        <f>IF(C13="","",(VLOOKUP($C13,[1]natiga!$B$3:$M$102,3,0)))</f>
        <v>سوزوكى التو   موديل  2020</v>
      </c>
      <c r="E13" s="9">
        <f>IFERROR(IF($C13="","",(VLOOKUP($C13,[1]natiga!$B$3:$M$102,4,0))),"")</f>
        <v>121500</v>
      </c>
      <c r="F13" s="9">
        <f>IFERROR(IF($C13="","",(VLOOKUP($C13,[1]natiga!$B$3:$M$102,5,0))),"")</f>
        <v>110000</v>
      </c>
      <c r="G13" s="9">
        <f>IFERROR(IF($C13="","",(VLOOKUP($C13,[1]natiga!$B$3:$M$102,6,0))),"")</f>
        <v>110000</v>
      </c>
      <c r="H13" s="9">
        <f>IFERROR(IF($C13="","",(VLOOKUP($C13,[1]natiga!$B$3:$M$102,7,0))),"")</f>
        <v>105000</v>
      </c>
      <c r="I13" s="11" t="str">
        <f>IFERROR(IF($C13="","",(VLOOKUP($C13,[1]natiga!$B$3:$M$102,8,0))),"")</f>
        <v>محمد عبد الفتاح نصر</v>
      </c>
      <c r="J13" s="9">
        <f>IFERROR(IF($C13="","",(VLOOKUP($C13,[1]natiga!$B$3:$M$102,9,0))),"")</f>
        <v>105000</v>
      </c>
      <c r="K13" s="11" t="str">
        <f>IFERROR(IF($C13="","",(VLOOKUP($C13,[1]natiga!$B$3:$M$102,10,0))),"")</f>
        <v>اوتو العز لتجارة السيارات</v>
      </c>
      <c r="L13" s="9">
        <f>IFERROR(IF($C13="","",(VLOOKUP($C13,[1]natiga!$B$3:$M$102,11,0))),"")</f>
        <v>102000</v>
      </c>
      <c r="M13" s="9">
        <f>IFERROR(IF($C13="","",(VLOOKUP($C13,[1]natiga!$B$3:$M$102,11,0))),"")</f>
        <v>102000</v>
      </c>
      <c r="N13" s="11" t="str">
        <f t="shared" si="1"/>
        <v>محمد عبد الفتاح نصر</v>
      </c>
      <c r="O13" s="9">
        <f t="shared" si="1"/>
        <v>105000</v>
      </c>
      <c r="P13" s="9"/>
      <c r="Q13" s="9">
        <f t="shared" si="2"/>
        <v>5000</v>
      </c>
      <c r="R13" s="9">
        <f t="shared" si="3"/>
        <v>20000</v>
      </c>
      <c r="S13" s="9">
        <f>IF(SUM(Q13:R13)=0,"",SUM(Q13:R13))</f>
        <v>25000</v>
      </c>
      <c r="T13" s="9">
        <f t="shared" si="0"/>
        <v>1</v>
      </c>
      <c r="U13" s="9">
        <f t="shared" si="5"/>
        <v>80000</v>
      </c>
      <c r="V13" s="9">
        <f>IFERROR(VLOOKUP(I13,[1]krasat!$C$3:$D$87,2,0),"")</f>
        <v>31</v>
      </c>
      <c r="W13" s="14">
        <f t="shared" si="6"/>
        <v>5000</v>
      </c>
      <c r="X13" s="12"/>
      <c r="Y13" s="9"/>
    </row>
    <row r="14" spans="1:27" s="13" customFormat="1" ht="15.75" x14ac:dyDescent="0.25">
      <c r="A14" s="9">
        <f>+IF(C14="","",SUBTOTAL(3,B$3:B14))</f>
        <v>12</v>
      </c>
      <c r="B14" s="9">
        <f>IFERROR(VLOOKUP(N14,[1]krasat!$C$3:$D$89,2,0),"")</f>
        <v>32</v>
      </c>
      <c r="C14" s="10">
        <f t="array" ref="C14">IFERROR(SMALL(IF([1]natiga!$M$3:$M$100="ترسية",ROW([1]natiga!$M$3:$M$100)-2,""),ROW()-2),"")</f>
        <v>12</v>
      </c>
      <c r="D14" s="11" t="str">
        <f>IF(C14="","",(VLOOKUP($C14,[1]natiga!$B$3:$M$102,3,0)))</f>
        <v>فيات تيبو   موديل  2021</v>
      </c>
      <c r="E14" s="9">
        <f>IFERROR(IF($C14="","",(VLOOKUP($C14,[1]natiga!$B$3:$M$102,4,0))),"")</f>
        <v>190000</v>
      </c>
      <c r="F14" s="9">
        <f>IFERROR(IF($C14="","",(VLOOKUP($C14,[1]natiga!$B$3:$M$102,5,0))),"")</f>
        <v>150000</v>
      </c>
      <c r="G14" s="9">
        <f>IFERROR(IF($C14="","",(VLOOKUP($C14,[1]natiga!$B$3:$M$102,6,0))),"")</f>
        <v>150000</v>
      </c>
      <c r="H14" s="9">
        <f>IFERROR(IF($C14="","",(VLOOKUP($C14,[1]natiga!$B$3:$M$102,7,0))),"")</f>
        <v>150000</v>
      </c>
      <c r="I14" s="11" t="str">
        <f>IFERROR(IF($C14="","",(VLOOKUP($C14,[1]natiga!$B$3:$M$102,8,0))),"")</f>
        <v>معرض الممتاز لتجارة السيارات</v>
      </c>
      <c r="J14" s="9">
        <f>IFERROR(IF($C14="","",(VLOOKUP($C14,[1]natiga!$B$3:$M$102,9,0))),"")</f>
        <v>178660</v>
      </c>
      <c r="K14" s="11" t="str">
        <f>IFERROR(IF($C14="","",(VLOOKUP($C14,[1]natiga!$B$3:$M$102,10,0))),"")</f>
        <v>الليثى موتورز ممدوح سيد عبد الواهاب</v>
      </c>
      <c r="L14" s="9">
        <f>IFERROR(IF($C14="","",(VLOOKUP($C14,[1]natiga!$B$3:$M$102,11,0))),"")</f>
        <v>167999</v>
      </c>
      <c r="M14" s="9">
        <f>IFERROR(IF($C14="","",(VLOOKUP($C14,[1]natiga!$B$3:$M$102,11,0))),"")</f>
        <v>167999</v>
      </c>
      <c r="N14" s="11" t="str">
        <f t="shared" si="1"/>
        <v>معرض الممتاز لتجارة السيارات</v>
      </c>
      <c r="O14" s="9">
        <f t="shared" si="1"/>
        <v>178660</v>
      </c>
      <c r="P14" s="9"/>
      <c r="Q14" s="9">
        <f t="shared" si="2"/>
        <v>5000</v>
      </c>
      <c r="R14" s="9">
        <f t="shared" si="3"/>
        <v>20000</v>
      </c>
      <c r="S14" s="9">
        <f t="shared" ref="S14:S62" si="7">IF(SUM(Q14:R14)=0,"",SUM(Q14:R14))</f>
        <v>25000</v>
      </c>
      <c r="T14" s="9">
        <f t="shared" si="0"/>
        <v>1</v>
      </c>
      <c r="U14" s="9">
        <f t="shared" si="5"/>
        <v>153660</v>
      </c>
      <c r="V14" s="9">
        <f>IFERROR(VLOOKUP(I14,[1]krasat!$C$3:$D$87,2,0),"")</f>
        <v>32</v>
      </c>
      <c r="W14" s="14">
        <f t="shared" si="6"/>
        <v>5000</v>
      </c>
      <c r="X14" s="12"/>
      <c r="Y14" s="9"/>
    </row>
    <row r="15" spans="1:27" s="13" customFormat="1" ht="15.75" x14ac:dyDescent="0.25">
      <c r="A15" s="9">
        <f>+IF(C15="","",SUBTOTAL(3,B$3:B15))</f>
        <v>13</v>
      </c>
      <c r="B15" s="9">
        <f>IFERROR(VLOOKUP(N15,[1]krasat!$C$3:$D$89,2,0),"")</f>
        <v>35</v>
      </c>
      <c r="C15" s="10">
        <f t="array" ref="C15">IFERROR(SMALL(IF([1]natiga!$M$3:$M$100="ترسية",ROW([1]natiga!$M$3:$M$100)-2,""),ROW()-2),"")</f>
        <v>13</v>
      </c>
      <c r="D15" s="11" t="str">
        <f>IF(C15="","",(VLOOKUP($C15,[1]natiga!$B$3:$M$102,3,0)))</f>
        <v>سوزوكى ديزاير   موديل  2022</v>
      </c>
      <c r="E15" s="9">
        <f>IFERROR(IF($C15="","",(VLOOKUP($C15,[1]natiga!$B$3:$M$102,4,0))),"")</f>
        <v>173737</v>
      </c>
      <c r="F15" s="9">
        <f>IFERROR(IF($C15="","",(VLOOKUP($C15,[1]natiga!$B$3:$M$102,5,0))),"")</f>
        <v>160000</v>
      </c>
      <c r="G15" s="9">
        <f>IFERROR(IF($C15="","",(VLOOKUP($C15,[1]natiga!$B$3:$M$102,6,0))),"")</f>
        <v>170000</v>
      </c>
      <c r="H15" s="9">
        <f>IFERROR(IF($C15="","",(VLOOKUP($C15,[1]natiga!$B$3:$M$102,7,0))),"")</f>
        <v>175000</v>
      </c>
      <c r="I15" s="11" t="str">
        <f>IFERROR(IF($C15="","",(VLOOKUP($C15,[1]natiga!$B$3:$M$102,8,0))),"")</f>
        <v>الفتح لتجارة السيارات</v>
      </c>
      <c r="J15" s="9">
        <f>IFERROR(IF($C15="","",(VLOOKUP($C15,[1]natiga!$B$3:$M$102,9,0))),"")</f>
        <v>178888</v>
      </c>
      <c r="K15" s="11" t="str">
        <f>IFERROR(IF($C15="","",(VLOOKUP($C15,[1]natiga!$B$3:$M$102,10,0))),"")</f>
        <v>مؤسسه الحلوانى لتجارة السيارت إسماعيل محمد</v>
      </c>
      <c r="L15" s="9">
        <f>IFERROR(IF($C15="","",(VLOOKUP($C15,[1]natiga!$B$3:$M$102,11,0))),"")</f>
        <v>177200</v>
      </c>
      <c r="M15" s="9">
        <f>IFERROR(IF($C15="","",(VLOOKUP($C15,[1]natiga!$B$3:$M$102,11,0))),"")</f>
        <v>177200</v>
      </c>
      <c r="N15" s="11" t="str">
        <f t="shared" si="1"/>
        <v>الفتح لتجارة السيارات</v>
      </c>
      <c r="O15" s="9">
        <f t="shared" si="1"/>
        <v>178888</v>
      </c>
      <c r="P15" s="9"/>
      <c r="Q15" s="9">
        <f t="shared" si="2"/>
        <v>5000</v>
      </c>
      <c r="R15" s="9">
        <f t="shared" si="3"/>
        <v>20000</v>
      </c>
      <c r="S15" s="9">
        <f t="shared" si="7"/>
        <v>25000</v>
      </c>
      <c r="T15" s="9">
        <f t="shared" si="0"/>
        <v>3</v>
      </c>
      <c r="U15" s="9">
        <f t="shared" si="5"/>
        <v>153888</v>
      </c>
      <c r="V15" s="9">
        <f>IFERROR(VLOOKUP(I15,[1]krasat!$C$3:$D$87,2,0),"")</f>
        <v>35</v>
      </c>
      <c r="W15" s="14">
        <f t="shared" si="6"/>
        <v>5000</v>
      </c>
      <c r="X15" s="12"/>
      <c r="Y15" s="9"/>
    </row>
    <row r="16" spans="1:27" s="13" customFormat="1" ht="15.75" x14ac:dyDescent="0.25">
      <c r="A16" s="9">
        <f>+IF(C16="","",SUBTOTAL(3,B$3:B16))</f>
        <v>14</v>
      </c>
      <c r="B16" s="9">
        <f>IFERROR(VLOOKUP(N16,[1]krasat!$C$3:$D$89,2,0),"")</f>
        <v>6</v>
      </c>
      <c r="C16" s="10">
        <f t="array" ref="C16">IFERROR(SMALL(IF([1]natiga!$M$3:$M$100="ترسية",ROW([1]natiga!$M$3:$M$100)-2,""),ROW()-2),"")</f>
        <v>14</v>
      </c>
      <c r="D16" s="11" t="str">
        <f>IF(C16="","",(VLOOKUP($C16,[1]natiga!$B$3:$M$102,3,0)))</f>
        <v>بيجو 301   موديل  2021</v>
      </c>
      <c r="E16" s="9">
        <f>IFERROR(IF($C16="","",(VLOOKUP($C16,[1]natiga!$B$3:$M$102,4,0))),"")</f>
        <v>248000</v>
      </c>
      <c r="F16" s="9">
        <f>IFERROR(IF($C16="","",(VLOOKUP($C16,[1]natiga!$B$3:$M$102,5,0))),"")</f>
        <v>140000</v>
      </c>
      <c r="G16" s="9">
        <f>IFERROR(IF($C16="","",(VLOOKUP($C16,[1]natiga!$B$3:$M$102,6,0))),"")</f>
        <v>100000</v>
      </c>
      <c r="H16" s="9">
        <f>IFERROR(IF($C16="","",(VLOOKUP($C16,[1]natiga!$B$3:$M$102,7,0))),"")</f>
        <v>100000</v>
      </c>
      <c r="I16" s="11" t="str">
        <f>IFERROR(IF($C16="","",(VLOOKUP($C16,[1]natiga!$B$3:$M$102,8,0))),"")</f>
        <v>اوتو العز لتجارة السيارات</v>
      </c>
      <c r="J16" s="9">
        <f>IFERROR(IF($C16="","",(VLOOKUP($C16,[1]natiga!$B$3:$M$102,9,0))),"")</f>
        <v>211000</v>
      </c>
      <c r="K16" s="11" t="str">
        <f>IFERROR(IF($C16="","",(VLOOKUP($C16,[1]natiga!$B$3:$M$102,10,0))),"")</f>
        <v>اسامه محمد احمد حسين</v>
      </c>
      <c r="L16" s="9">
        <f>IFERROR(IF($C16="","",(VLOOKUP($C16,[1]natiga!$B$3:$M$102,11,0))),"")</f>
        <v>205000</v>
      </c>
      <c r="M16" s="9">
        <f>IFERROR(IF($C16="","",(VLOOKUP($C16,[1]natiga!$B$3:$M$102,11,0))),"")</f>
        <v>205000</v>
      </c>
      <c r="N16" s="11" t="str">
        <f t="shared" si="1"/>
        <v>اوتو العز لتجارة السيارات</v>
      </c>
      <c r="O16" s="9">
        <f t="shared" si="1"/>
        <v>211000</v>
      </c>
      <c r="P16" s="9"/>
      <c r="Q16" s="9">
        <f t="shared" si="2"/>
        <v>5000</v>
      </c>
      <c r="R16" s="9">
        <f t="shared" si="3"/>
        <v>20000</v>
      </c>
      <c r="S16" s="9">
        <f t="shared" si="7"/>
        <v>25000</v>
      </c>
      <c r="T16" s="9">
        <f t="shared" si="0"/>
        <v>4</v>
      </c>
      <c r="U16" s="9">
        <f t="shared" si="5"/>
        <v>186000</v>
      </c>
      <c r="V16" s="9">
        <f>IFERROR(VLOOKUP(I16,[1]krasat!$C$3:$D$87,2,0),"")</f>
        <v>6</v>
      </c>
      <c r="W16" s="14">
        <f t="shared" si="6"/>
        <v>5000</v>
      </c>
      <c r="X16" s="12"/>
      <c r="Y16" s="9"/>
    </row>
    <row r="17" spans="1:25" s="13" customFormat="1" ht="15.75" x14ac:dyDescent="0.25">
      <c r="A17" s="9">
        <f>+IF(C17="","",SUBTOTAL(3,B$3:B17))</f>
        <v>15</v>
      </c>
      <c r="B17" s="9">
        <f>IFERROR(VLOOKUP(N17,[1]krasat!$C$3:$D$89,2,0),"")</f>
        <v>9</v>
      </c>
      <c r="C17" s="10">
        <f t="array" ref="C17">IFERROR(SMALL(IF([1]natiga!$M$3:$M$100="ترسية",ROW([1]natiga!$M$3:$M$100)-2,""),ROW()-2),"")</f>
        <v>15</v>
      </c>
      <c r="D17" s="11" t="str">
        <f>IF(C17="","",(VLOOKUP($C17,[1]natiga!$B$3:$M$102,3,0)))</f>
        <v>دايهاتسو فان   موديل  2014</v>
      </c>
      <c r="E17" s="9">
        <f>IFERROR(IF($C17="","",(VLOOKUP($C17,[1]natiga!$B$3:$M$102,4,0))),"")</f>
        <v>94700</v>
      </c>
      <c r="F17" s="9">
        <f>IFERROR(IF($C17="","",(VLOOKUP($C17,[1]natiga!$B$3:$M$102,5,0))),"")</f>
        <v>70000</v>
      </c>
      <c r="G17" s="9">
        <f>IFERROR(IF($C17="","",(VLOOKUP($C17,[1]natiga!$B$3:$M$102,6,0))),"")</f>
        <v>60000</v>
      </c>
      <c r="H17" s="9">
        <f>IFERROR(IF($C17="","",(VLOOKUP($C17,[1]natiga!$B$3:$M$102,7,0))),"")</f>
        <v>70000</v>
      </c>
      <c r="I17" s="11" t="str">
        <f>IFERROR(IF($C17="","",(VLOOKUP($C17,[1]natiga!$B$3:$M$102,8,0))),"")</f>
        <v xml:space="preserve">الموسسة الكورية </v>
      </c>
      <c r="J17" s="9">
        <f>IFERROR(IF($C17="","",(VLOOKUP($C17,[1]natiga!$B$3:$M$102,9,0))),"")</f>
        <v>76390</v>
      </c>
      <c r="K17" s="11" t="str">
        <f>IFERROR(IF($C17="","",(VLOOKUP($C17,[1]natiga!$B$3:$M$102,10,0))),"")</f>
        <v>الفتح لتجارة السيارات</v>
      </c>
      <c r="L17" s="9">
        <f>IFERROR(IF($C17="","",(VLOOKUP($C17,[1]natiga!$B$3:$M$102,11,0))),"")</f>
        <v>60000</v>
      </c>
      <c r="M17" s="9">
        <f>IFERROR(IF($C17="","",(VLOOKUP($C17,[1]natiga!$B$3:$M$102,11,0))),"")</f>
        <v>60000</v>
      </c>
      <c r="N17" s="11" t="str">
        <f t="shared" si="1"/>
        <v xml:space="preserve">الموسسة الكورية </v>
      </c>
      <c r="O17" s="9">
        <f t="shared" si="1"/>
        <v>76390</v>
      </c>
      <c r="P17" s="9"/>
      <c r="Q17" s="9">
        <f t="shared" si="2"/>
        <v>5000</v>
      </c>
      <c r="R17" s="9" t="str">
        <f t="shared" si="3"/>
        <v/>
      </c>
      <c r="S17" s="9">
        <f t="shared" si="7"/>
        <v>5000</v>
      </c>
      <c r="T17" s="9">
        <f t="shared" si="0"/>
        <v>7</v>
      </c>
      <c r="U17" s="9">
        <f t="shared" si="5"/>
        <v>71390</v>
      </c>
      <c r="V17" s="9">
        <f>IFERROR(VLOOKUP(I17,[1]krasat!$C$3:$D$87,2,0),"")</f>
        <v>9</v>
      </c>
      <c r="W17" s="14">
        <f t="shared" si="6"/>
        <v>5000</v>
      </c>
      <c r="X17" s="12"/>
      <c r="Y17" s="9"/>
    </row>
    <row r="18" spans="1:25" s="13" customFormat="1" ht="15.75" x14ac:dyDescent="0.25">
      <c r="A18" s="9">
        <f>+IF(C18="","",SUBTOTAL(3,B$3:B18))</f>
        <v>16</v>
      </c>
      <c r="B18" s="9">
        <f>IFERROR(VLOOKUP(N18,[1]krasat!$C$3:$D$89,2,0),"")</f>
        <v>35</v>
      </c>
      <c r="C18" s="10">
        <f t="array" ref="C18">IFERROR(SMALL(IF([1]natiga!$M$3:$M$100="ترسية",ROW([1]natiga!$M$3:$M$100)-2,""),ROW()-2),"")</f>
        <v>16</v>
      </c>
      <c r="D18" s="11" t="str">
        <f>IF(C18="","",(VLOOKUP($C18,[1]natiga!$B$3:$M$102,3,0)))</f>
        <v>شانجى   موديل  2019</v>
      </c>
      <c r="E18" s="9">
        <f>IFERROR(IF($C18="","",(VLOOKUP($C18,[1]natiga!$B$3:$M$102,4,0))),"")</f>
        <v>134125</v>
      </c>
      <c r="F18" s="9">
        <f>IFERROR(IF($C18="","",(VLOOKUP($C18,[1]natiga!$B$3:$M$102,5,0))),"")</f>
        <v>100000</v>
      </c>
      <c r="G18" s="9">
        <f>IFERROR(IF($C18="","",(VLOOKUP($C18,[1]natiga!$B$3:$M$102,6,0))),"")</f>
        <v>50000</v>
      </c>
      <c r="H18" s="9">
        <f>IFERROR(IF($C18="","",(VLOOKUP($C18,[1]natiga!$B$3:$M$102,7,0))),"")</f>
        <v>50000</v>
      </c>
      <c r="I18" s="11" t="str">
        <f>IFERROR(IF($C18="","",(VLOOKUP($C18,[1]natiga!$B$3:$M$102,8,0))),"")</f>
        <v>الفتح لتجارة السيارات</v>
      </c>
      <c r="J18" s="9">
        <f>IFERROR(IF($C18="","",(VLOOKUP($C18,[1]natiga!$B$3:$M$102,9,0))),"")</f>
        <v>68000</v>
      </c>
      <c r="K18" s="11" t="str">
        <f>IFERROR(IF($C18="","",(VLOOKUP($C18,[1]natiga!$B$3:$M$102,10,0))),"")</f>
        <v>معرض عالميه كونتننتل</v>
      </c>
      <c r="L18" s="9">
        <f>IFERROR(IF($C18="","",(VLOOKUP($C18,[1]natiga!$B$3:$M$102,11,0))),"")</f>
        <v>63777</v>
      </c>
      <c r="M18" s="9">
        <f>IFERROR(IF($C18="","",(VLOOKUP($C18,[1]natiga!$B$3:$M$102,11,0))),"")</f>
        <v>63777</v>
      </c>
      <c r="N18" s="11" t="str">
        <f t="shared" si="1"/>
        <v>الفتح لتجارة السيارات</v>
      </c>
      <c r="O18" s="9">
        <f t="shared" si="1"/>
        <v>68000</v>
      </c>
      <c r="P18" s="9"/>
      <c r="Q18" s="9">
        <f t="shared" si="2"/>
        <v>5000</v>
      </c>
      <c r="R18" s="9" t="str">
        <f t="shared" si="3"/>
        <v/>
      </c>
      <c r="S18" s="9">
        <f t="shared" si="7"/>
        <v>5000</v>
      </c>
      <c r="T18" s="9">
        <f t="shared" si="0"/>
        <v>3</v>
      </c>
      <c r="U18" s="9">
        <f t="shared" si="5"/>
        <v>63000</v>
      </c>
      <c r="V18" s="9">
        <f>IFERROR(VLOOKUP(I18,[1]krasat!$C$3:$D$87,2,0),"")</f>
        <v>35</v>
      </c>
      <c r="W18" s="14">
        <f t="shared" si="6"/>
        <v>5000</v>
      </c>
      <c r="X18" s="12"/>
      <c r="Y18" s="9"/>
    </row>
    <row r="19" spans="1:25" s="13" customFormat="1" ht="15.75" x14ac:dyDescent="0.25">
      <c r="A19" s="9">
        <f>+IF(C19="","",SUBTOTAL(3,B$3:B19))</f>
        <v>17</v>
      </c>
      <c r="B19" s="9">
        <f>IFERROR(VLOOKUP(N19,[1]krasat!$C$3:$D$89,2,0),"")</f>
        <v>33</v>
      </c>
      <c r="C19" s="10">
        <f t="array" ref="C19">IFERROR(SMALL(IF([1]natiga!$M$3:$M$100="ترسية",ROW([1]natiga!$M$3:$M$100)-2,""),ROW()-2),"")</f>
        <v>17</v>
      </c>
      <c r="D19" s="11" t="str">
        <f>IF(C19="","",(VLOOKUP($C19,[1]natiga!$B$3:$M$102,3,0)))</f>
        <v>سوزوكى فان   موديل  2014</v>
      </c>
      <c r="E19" s="9">
        <f>IFERROR(IF($C19="","",(VLOOKUP($C19,[1]natiga!$B$3:$M$102,4,0))),"")</f>
        <v>89675</v>
      </c>
      <c r="F19" s="9">
        <f>IFERROR(IF($C19="","",(VLOOKUP($C19,[1]natiga!$B$3:$M$102,5,0))),"")</f>
        <v>75000</v>
      </c>
      <c r="G19" s="9">
        <f>IFERROR(IF($C19="","",(VLOOKUP($C19,[1]natiga!$B$3:$M$102,6,0))),"")</f>
        <v>60000</v>
      </c>
      <c r="H19" s="9">
        <f>IFERROR(IF($C19="","",(VLOOKUP($C19,[1]natiga!$B$3:$M$102,7,0))),"")</f>
        <v>70000</v>
      </c>
      <c r="I19" s="11" t="str">
        <f>IFERROR(IF($C19="","",(VLOOKUP($C19,[1]natiga!$B$3:$M$102,8,0))),"")</f>
        <v>معرض عالميه كونتننتل</v>
      </c>
      <c r="J19" s="9">
        <f>IFERROR(IF($C19="","",(VLOOKUP($C19,[1]natiga!$B$3:$M$102,9,0))),"")</f>
        <v>71555</v>
      </c>
      <c r="K19" s="11" t="str">
        <f>IFERROR(IF($C19="","",(VLOOKUP($C19,[1]natiga!$B$3:$M$102,10,0))),"")</f>
        <v>معرض الفقير محمد عبد البر طه</v>
      </c>
      <c r="L19" s="9">
        <f>IFERROR(IF($C19="","",(VLOOKUP($C19,[1]natiga!$B$3:$M$102,11,0))),"")</f>
        <v>62000</v>
      </c>
      <c r="M19" s="9">
        <f>IFERROR(IF($C19="","",(VLOOKUP($C19,[1]natiga!$B$3:$M$102,11,0))),"")</f>
        <v>62000</v>
      </c>
      <c r="N19" s="11" t="str">
        <f t="shared" si="1"/>
        <v>معرض عالميه كونتننتل</v>
      </c>
      <c r="O19" s="9">
        <f t="shared" si="1"/>
        <v>71555</v>
      </c>
      <c r="P19" s="9"/>
      <c r="Q19" s="9">
        <f t="shared" si="2"/>
        <v>5000</v>
      </c>
      <c r="R19" s="9">
        <f t="shared" si="3"/>
        <v>20000</v>
      </c>
      <c r="S19" s="9">
        <f t="shared" si="7"/>
        <v>25000</v>
      </c>
      <c r="T19" s="9">
        <f t="shared" si="0"/>
        <v>1</v>
      </c>
      <c r="U19" s="9">
        <f t="shared" si="5"/>
        <v>46555</v>
      </c>
      <c r="V19" s="9">
        <f>IFERROR(VLOOKUP(I19,[1]krasat!$C$3:$D$87,2,0),"")</f>
        <v>33</v>
      </c>
      <c r="W19" s="14">
        <f t="shared" si="6"/>
        <v>5000</v>
      </c>
      <c r="X19" s="12"/>
      <c r="Y19" s="9"/>
    </row>
    <row r="20" spans="1:25" s="13" customFormat="1" ht="15.75" x14ac:dyDescent="0.25">
      <c r="A20" s="9">
        <f>+IF(C20="","",SUBTOTAL(3,B$3:B20))</f>
        <v>18</v>
      </c>
      <c r="B20" s="9">
        <f>IFERROR(VLOOKUP(N20,[1]krasat!$C$3:$D$89,2,0),"")</f>
        <v>9</v>
      </c>
      <c r="C20" s="10">
        <f t="array" ref="C20">IFERROR(SMALL(IF([1]natiga!$M$3:$M$100="ترسية",ROW([1]natiga!$M$3:$M$100)-2,""),ROW()-2),"")</f>
        <v>18</v>
      </c>
      <c r="D20" s="11" t="str">
        <f>IF(C20="","",(VLOOKUP($C20,[1]natiga!$B$3:$M$102,3,0)))</f>
        <v>دايهاتسو فان   موديل  2014</v>
      </c>
      <c r="E20" s="9">
        <f>IFERROR(IF($C20="","",(VLOOKUP($C20,[1]natiga!$B$3:$M$102,4,0))),"")</f>
        <v>83950</v>
      </c>
      <c r="F20" s="9">
        <f>IFERROR(IF($C20="","",(VLOOKUP($C20,[1]natiga!$B$3:$M$102,5,0))),"")</f>
        <v>75000</v>
      </c>
      <c r="G20" s="9">
        <f>IFERROR(IF($C20="","",(VLOOKUP($C20,[1]natiga!$B$3:$M$102,6,0))),"")</f>
        <v>50000</v>
      </c>
      <c r="H20" s="9">
        <f>IFERROR(IF($C20="","",(VLOOKUP($C20,[1]natiga!$B$3:$M$102,7,0))),"")</f>
        <v>50000</v>
      </c>
      <c r="I20" s="11" t="str">
        <f>IFERROR(IF($C20="","",(VLOOKUP($C20,[1]natiga!$B$3:$M$102,8,0))),"")</f>
        <v xml:space="preserve">الموسسة الكورية </v>
      </c>
      <c r="J20" s="9">
        <f>IFERROR(IF($C20="","",(VLOOKUP($C20,[1]natiga!$B$3:$M$102,9,0))),"")</f>
        <v>64390</v>
      </c>
      <c r="K20" s="11" t="str">
        <f>IFERROR(IF($C20="","",(VLOOKUP($C20,[1]natiga!$B$3:$M$102,10,0))),"")</f>
        <v>الفتح لتجارة السيارات</v>
      </c>
      <c r="L20" s="9">
        <f>IFERROR(IF($C20="","",(VLOOKUP($C20,[1]natiga!$B$3:$M$102,11,0))),"")</f>
        <v>46000</v>
      </c>
      <c r="M20" s="9">
        <f>IFERROR(IF($C20="","",(VLOOKUP($C20,[1]natiga!$B$3:$M$102,11,0))),"")</f>
        <v>46000</v>
      </c>
      <c r="N20" s="11" t="str">
        <f t="shared" si="1"/>
        <v xml:space="preserve">الموسسة الكورية </v>
      </c>
      <c r="O20" s="9">
        <f t="shared" si="1"/>
        <v>64390</v>
      </c>
      <c r="P20" s="9"/>
      <c r="Q20" s="9">
        <f t="shared" si="2"/>
        <v>5000</v>
      </c>
      <c r="R20" s="9" t="str">
        <f t="shared" si="3"/>
        <v/>
      </c>
      <c r="S20" s="9">
        <f t="shared" si="7"/>
        <v>5000</v>
      </c>
      <c r="T20" s="9">
        <f t="shared" si="0"/>
        <v>7</v>
      </c>
      <c r="U20" s="9">
        <f t="shared" si="5"/>
        <v>59390</v>
      </c>
      <c r="V20" s="9">
        <f>IFERROR(VLOOKUP(I20,[1]krasat!$C$3:$D$87,2,0),"")</f>
        <v>9</v>
      </c>
      <c r="W20" s="14">
        <f t="shared" si="6"/>
        <v>5000</v>
      </c>
      <c r="X20" s="12"/>
      <c r="Y20" s="9"/>
    </row>
    <row r="21" spans="1:25" s="13" customFormat="1" ht="15.75" x14ac:dyDescent="0.25">
      <c r="A21" s="9">
        <f>+IF(C21="","",SUBTOTAL(3,B$3:B21))</f>
        <v>19</v>
      </c>
      <c r="B21" s="9">
        <f>IFERROR(VLOOKUP(N21,[1]krasat!$C$3:$D$89,2,0),"")</f>
        <v>7</v>
      </c>
      <c r="C21" s="10">
        <f t="array" ref="C21">IFERROR(SMALL(IF([1]natiga!$M$3:$M$100="ترسية",ROW([1]natiga!$M$3:$M$100)-2,""),ROW()-2),"")</f>
        <v>19</v>
      </c>
      <c r="D21" s="11" t="str">
        <f>IF(C21="","",(VLOOKUP($C21,[1]natiga!$B$3:$M$102,3,0)))</f>
        <v>نيسان صانى   موديل  2022</v>
      </c>
      <c r="E21" s="9">
        <f>IFERROR(IF($C21="","",(VLOOKUP($C21,[1]natiga!$B$3:$M$102,4,0))),"")</f>
        <v>240000</v>
      </c>
      <c r="F21" s="9">
        <f>IFERROR(IF($C21="","",(VLOOKUP($C21,[1]natiga!$B$3:$M$102,5,0))),"")</f>
        <v>175000</v>
      </c>
      <c r="G21" s="9">
        <f>IFERROR(IF($C21="","",(VLOOKUP($C21,[1]natiga!$B$3:$M$102,6,0))),"")</f>
        <v>175000</v>
      </c>
      <c r="H21" s="9">
        <f>IFERROR(IF($C21="","",(VLOOKUP($C21,[1]natiga!$B$3:$M$102,7,0))),"")</f>
        <v>220000</v>
      </c>
      <c r="I21" s="11" t="str">
        <f>IFERROR(IF($C21="","",(VLOOKUP($C21,[1]natiga!$B$3:$M$102,8,0))),"")</f>
        <v>مصطفى محمود ناصر على</v>
      </c>
      <c r="J21" s="9">
        <f>IFERROR(IF($C21="","",(VLOOKUP($C21,[1]natiga!$B$3:$M$102,9,0))),"")</f>
        <v>293000</v>
      </c>
      <c r="K21" s="11" t="str">
        <f>IFERROR(IF($C21="","",(VLOOKUP($C21,[1]natiga!$B$3:$M$102,10,0))),"")</f>
        <v>هانى رمضان نجيب</v>
      </c>
      <c r="L21" s="9">
        <f>IFERROR(IF($C21="","",(VLOOKUP($C21,[1]natiga!$B$3:$M$102,11,0))),"")</f>
        <v>270270</v>
      </c>
      <c r="M21" s="9">
        <f>IFERROR(IF($C21="","",(VLOOKUP($C21,[1]natiga!$B$3:$M$102,11,0))),"")</f>
        <v>270270</v>
      </c>
      <c r="N21" s="11" t="str">
        <f t="shared" si="1"/>
        <v>مصطفى محمود ناصر على</v>
      </c>
      <c r="O21" s="9">
        <f t="shared" si="1"/>
        <v>293000</v>
      </c>
      <c r="P21" s="9"/>
      <c r="Q21" s="9">
        <f t="shared" si="2"/>
        <v>5000</v>
      </c>
      <c r="R21" s="9">
        <f t="shared" si="3"/>
        <v>20000</v>
      </c>
      <c r="S21" s="9">
        <f t="shared" si="7"/>
        <v>25000</v>
      </c>
      <c r="T21" s="9">
        <f t="shared" si="0"/>
        <v>2</v>
      </c>
      <c r="U21" s="9">
        <f t="shared" si="5"/>
        <v>268000</v>
      </c>
      <c r="V21" s="9">
        <f>IFERROR(VLOOKUP(I21,[1]krasat!$C$3:$D$87,2,0),"")</f>
        <v>7</v>
      </c>
      <c r="W21" s="14">
        <f t="shared" si="6"/>
        <v>5000</v>
      </c>
      <c r="X21" s="12"/>
      <c r="Y21" s="9"/>
    </row>
    <row r="22" spans="1:25" s="13" customFormat="1" ht="15.75" x14ac:dyDescent="0.25">
      <c r="A22" s="9">
        <f>+IF(C22="","",SUBTOTAL(3,B$3:B22))</f>
        <v>20</v>
      </c>
      <c r="B22" s="9">
        <f>IFERROR(VLOOKUP(N22,[1]krasat!$C$3:$D$89,2,0),"")</f>
        <v>28</v>
      </c>
      <c r="C22" s="10">
        <f t="array" ref="C22">IFERROR(SMALL(IF([1]natiga!$M$3:$M$100="ترسية",ROW([1]natiga!$M$3:$M$100)-2,""),ROW()-2),"")</f>
        <v>20</v>
      </c>
      <c r="D22" s="11" t="str">
        <f>IF(C22="","",(VLOOKUP($C22,[1]natiga!$B$3:$M$102,3,0)))</f>
        <v>متسوبيشى لانسر   موديل  2005</v>
      </c>
      <c r="E22" s="9">
        <f>IFERROR(IF($C22="","",(VLOOKUP($C22,[1]natiga!$B$3:$M$102,4,0))),"")</f>
        <v>105400</v>
      </c>
      <c r="F22" s="9">
        <f>IFERROR(IF($C22="","",(VLOOKUP($C22,[1]natiga!$B$3:$M$102,5,0))),"")</f>
        <v>50000</v>
      </c>
      <c r="G22" s="9">
        <f>IFERROR(IF($C22="","",(VLOOKUP($C22,[1]natiga!$B$3:$M$102,6,0))),"")</f>
        <v>50000</v>
      </c>
      <c r="H22" s="9">
        <f>IFERROR(IF($C22="","",(VLOOKUP($C22,[1]natiga!$B$3:$M$102,7,0))),"")</f>
        <v>50000</v>
      </c>
      <c r="I22" s="11" t="str">
        <f>IFERROR(IF($C22="","",(VLOOKUP($C22,[1]natiga!$B$3:$M$102,8,0))),"")</f>
        <v>علاء على ماهر جاد الله</v>
      </c>
      <c r="J22" s="9">
        <f>IFERROR(IF($C22="","",(VLOOKUP($C22,[1]natiga!$B$3:$M$102,9,0))),"")</f>
        <v>76600</v>
      </c>
      <c r="K22" s="11" t="str">
        <f>IFERROR(IF($C22="","",(VLOOKUP($C22,[1]natiga!$B$3:$M$102,10,0))),"")</f>
        <v xml:space="preserve">الموسسة الكورية </v>
      </c>
      <c r="L22" s="9">
        <f>IFERROR(IF($C22="","",(VLOOKUP($C22,[1]natiga!$B$3:$M$102,11,0))),"")</f>
        <v>75690</v>
      </c>
      <c r="M22" s="9">
        <f>IFERROR(IF($C22="","",(VLOOKUP($C22,[1]natiga!$B$3:$M$102,11,0))),"")</f>
        <v>75690</v>
      </c>
      <c r="N22" s="11" t="str">
        <f t="shared" si="1"/>
        <v>علاء على ماهر جاد الله</v>
      </c>
      <c r="O22" s="9">
        <f t="shared" si="1"/>
        <v>76600</v>
      </c>
      <c r="P22" s="9"/>
      <c r="Q22" s="9">
        <f t="shared" si="2"/>
        <v>5000</v>
      </c>
      <c r="R22" s="9" t="str">
        <f t="shared" si="3"/>
        <v/>
      </c>
      <c r="S22" s="9">
        <f t="shared" si="7"/>
        <v>5000</v>
      </c>
      <c r="T22" s="9">
        <f t="shared" si="0"/>
        <v>3</v>
      </c>
      <c r="U22" s="9">
        <f t="shared" si="5"/>
        <v>71600</v>
      </c>
      <c r="V22" s="9">
        <f>IFERROR(VLOOKUP(I22,[1]krasat!$C$3:$D$87,2,0),"")</f>
        <v>28</v>
      </c>
      <c r="W22" s="14">
        <f t="shared" si="6"/>
        <v>5000</v>
      </c>
      <c r="X22" s="12"/>
      <c r="Y22" s="9"/>
    </row>
    <row r="23" spans="1:25" s="13" customFormat="1" ht="15.75" x14ac:dyDescent="0.25">
      <c r="A23" s="9">
        <f>+IF(C23="","",SUBTOTAL(3,B$3:B23))</f>
        <v>21</v>
      </c>
      <c r="B23" s="9">
        <f>IFERROR(VLOOKUP(N23,[1]krasat!$C$3:$D$89,2,0),"")</f>
        <v>9</v>
      </c>
      <c r="C23" s="10">
        <f t="array" ref="C23">IFERROR(SMALL(IF([1]natiga!$M$3:$M$100="ترسية",ROW([1]natiga!$M$3:$M$100)-2,""),ROW()-2),"")</f>
        <v>21</v>
      </c>
      <c r="D23" s="11" t="str">
        <f>IF(C23="","",(VLOOKUP($C23,[1]natiga!$B$3:$M$102,3,0)))</f>
        <v>هيونداى بايون   موديل  2022</v>
      </c>
      <c r="E23" s="9">
        <f>IFERROR(IF($C23="","",(VLOOKUP($C23,[1]natiga!$B$3:$M$102,4,0))),"")</f>
        <v>345238</v>
      </c>
      <c r="F23" s="9">
        <f>IFERROR(IF($C23="","",(VLOOKUP($C23,[1]natiga!$B$3:$M$102,5,0))),"")</f>
        <v>275000</v>
      </c>
      <c r="G23" s="9">
        <f>IFERROR(IF($C23="","",(VLOOKUP($C23,[1]natiga!$B$3:$M$102,6,0))),"")</f>
        <v>250000</v>
      </c>
      <c r="H23" s="9">
        <f>IFERROR(IF($C23="","",(VLOOKUP($C23,[1]natiga!$B$3:$M$102,7,0))),"")</f>
        <v>275000</v>
      </c>
      <c r="I23" s="11" t="str">
        <f>IFERROR(IF($C23="","",(VLOOKUP($C23,[1]natiga!$B$3:$M$102,8,0))),"")</f>
        <v xml:space="preserve">الموسسة الكورية </v>
      </c>
      <c r="J23" s="9">
        <f>IFERROR(IF($C23="","",(VLOOKUP($C23,[1]natiga!$B$3:$M$102,9,0))),"")</f>
        <v>413390</v>
      </c>
      <c r="K23" s="11" t="str">
        <f>IFERROR(IF($C23="","",(VLOOKUP($C23,[1]natiga!$B$3:$M$102,10,0))),"")</f>
        <v>معرض عبده رمضان لتجارة السيارت</v>
      </c>
      <c r="L23" s="9">
        <f>IFERROR(IF($C23="","",(VLOOKUP($C23,[1]natiga!$B$3:$M$102,11,0))),"")</f>
        <v>388000</v>
      </c>
      <c r="M23" s="9">
        <f>IFERROR(IF($C23="","",(VLOOKUP($C23,[1]natiga!$B$3:$M$102,11,0))),"")</f>
        <v>388000</v>
      </c>
      <c r="N23" s="11" t="str">
        <f t="shared" si="1"/>
        <v xml:space="preserve">الموسسة الكورية </v>
      </c>
      <c r="O23" s="9">
        <f t="shared" si="1"/>
        <v>413390</v>
      </c>
      <c r="P23" s="9"/>
      <c r="Q23" s="9">
        <f t="shared" si="2"/>
        <v>5000</v>
      </c>
      <c r="R23" s="9" t="str">
        <f t="shared" si="3"/>
        <v/>
      </c>
      <c r="S23" s="9">
        <f t="shared" si="7"/>
        <v>5000</v>
      </c>
      <c r="T23" s="9">
        <f t="shared" si="0"/>
        <v>7</v>
      </c>
      <c r="U23" s="9">
        <f t="shared" si="5"/>
        <v>408390</v>
      </c>
      <c r="V23" s="9">
        <f>IFERROR(VLOOKUP(I23,[1]krasat!$C$3:$D$87,2,0),"")</f>
        <v>9</v>
      </c>
      <c r="W23" s="14">
        <f t="shared" si="6"/>
        <v>5000</v>
      </c>
      <c r="X23" s="12"/>
      <c r="Y23" s="9"/>
    </row>
    <row r="24" spans="1:25" s="13" customFormat="1" ht="15.75" x14ac:dyDescent="0.25">
      <c r="A24" s="9">
        <f>+IF(C24="","",SUBTOTAL(3,B$3:B24))</f>
        <v>22</v>
      </c>
      <c r="B24" s="9">
        <f>IFERROR(VLOOKUP(N24,[1]krasat!$C$3:$D$89,2,0),"")</f>
        <v>35</v>
      </c>
      <c r="C24" s="10">
        <f t="array" ref="C24">IFERROR(SMALL(IF([1]natiga!$M$3:$M$100="ترسية",ROW([1]natiga!$M$3:$M$100)-2,""),ROW()-2),"")</f>
        <v>22</v>
      </c>
      <c r="D24" s="11" t="str">
        <f>IF(C24="","",(VLOOKUP($C24,[1]natiga!$B$3:$M$102,3,0)))</f>
        <v>نيسان سنترا   موديل  2019</v>
      </c>
      <c r="E24" s="9">
        <f>IFERROR(IF($C24="","",(VLOOKUP($C24,[1]natiga!$B$3:$M$102,4,0))),"")</f>
        <v>271325</v>
      </c>
      <c r="F24" s="9">
        <f>IFERROR(IF($C24="","",(VLOOKUP($C24,[1]natiga!$B$3:$M$102,5,0))),"")</f>
        <v>175000</v>
      </c>
      <c r="G24" s="9">
        <f>IFERROR(IF($C24="","",(VLOOKUP($C24,[1]natiga!$B$3:$M$102,6,0))),"")</f>
        <v>150000</v>
      </c>
      <c r="H24" s="9">
        <f>IFERROR(IF($C24="","",(VLOOKUP($C24,[1]natiga!$B$3:$M$102,7,0))),"")</f>
        <v>140000</v>
      </c>
      <c r="I24" s="11" t="str">
        <f>IFERROR(IF($C24="","",(VLOOKUP($C24,[1]natiga!$B$3:$M$102,8,0))),"")</f>
        <v>الفتح لتجارة السيارات</v>
      </c>
      <c r="J24" s="9">
        <f>IFERROR(IF($C24="","",(VLOOKUP($C24,[1]natiga!$B$3:$M$102,9,0))),"")</f>
        <v>158000</v>
      </c>
      <c r="K24" s="11" t="str">
        <f>IFERROR(IF($C24="","",(VLOOKUP($C24,[1]natiga!$B$3:$M$102,10,0))),"")</f>
        <v>اوتو العز لتجارة السيارات</v>
      </c>
      <c r="L24" s="9">
        <f>IFERROR(IF($C24="","",(VLOOKUP($C24,[1]natiga!$B$3:$M$102,11,0))),"")</f>
        <v>155000</v>
      </c>
      <c r="M24" s="9">
        <f>IFERROR(IF($C24="","",(VLOOKUP($C24,[1]natiga!$B$3:$M$102,11,0))),"")</f>
        <v>155000</v>
      </c>
      <c r="N24" s="11" t="str">
        <f t="shared" si="1"/>
        <v>الفتح لتجارة السيارات</v>
      </c>
      <c r="O24" s="9">
        <f t="shared" si="1"/>
        <v>158000</v>
      </c>
      <c r="P24" s="9"/>
      <c r="Q24" s="9">
        <f t="shared" si="2"/>
        <v>5000</v>
      </c>
      <c r="R24" s="9" t="str">
        <f t="shared" si="3"/>
        <v/>
      </c>
      <c r="S24" s="9">
        <f t="shared" si="7"/>
        <v>5000</v>
      </c>
      <c r="T24" s="9">
        <f t="shared" si="0"/>
        <v>3</v>
      </c>
      <c r="U24" s="9">
        <f t="shared" si="5"/>
        <v>153000</v>
      </c>
      <c r="V24" s="9">
        <f>IFERROR(VLOOKUP(I24,[1]krasat!$C$3:$D$87,2,0),"")</f>
        <v>35</v>
      </c>
      <c r="W24" s="14">
        <f t="shared" si="6"/>
        <v>5000</v>
      </c>
      <c r="X24" s="12"/>
      <c r="Y24" s="9"/>
    </row>
    <row r="25" spans="1:25" s="13" customFormat="1" ht="15.75" x14ac:dyDescent="0.25">
      <c r="A25" s="9">
        <f>+IF(C25="","",SUBTOTAL(3,B$3:B25))</f>
        <v>23</v>
      </c>
      <c r="B25" s="9">
        <f>IFERROR(VLOOKUP(N25,[1]krasat!$C$3:$D$89,2,0),"")</f>
        <v>28</v>
      </c>
      <c r="C25" s="10">
        <f t="array" ref="C25">IFERROR(SMALL(IF([1]natiga!$M$3:$M$100="ترسية",ROW([1]natiga!$M$3:$M$100)-2,""),ROW()-2),"")</f>
        <v>23</v>
      </c>
      <c r="D25" s="11" t="str">
        <f>IF(C25="","",(VLOOKUP($C25,[1]natiga!$B$3:$M$102,3,0)))</f>
        <v xml:space="preserve">مخلفات جزئية   موديل  </v>
      </c>
      <c r="E25" s="9" t="str">
        <f>IFERROR(IF($C25="","",(VLOOKUP($C25,[1]natiga!$B$3:$M$102,4,0))),"")</f>
        <v/>
      </c>
      <c r="F25" s="9" t="str">
        <f>IFERROR(IF($C25="","",(VLOOKUP($C25,[1]natiga!$B$3:$M$102,5,0))),"")</f>
        <v/>
      </c>
      <c r="G25" s="9">
        <f>IFERROR(IF($C25="","",(VLOOKUP($C25,[1]natiga!$B$3:$M$102,6,0))),"")</f>
        <v>25000</v>
      </c>
      <c r="H25" s="9">
        <f>IFERROR(IF($C25="","",(VLOOKUP($C25,[1]natiga!$B$3:$M$102,7,0))),"")</f>
        <v>25000</v>
      </c>
      <c r="I25" s="11" t="str">
        <f>IFERROR(IF($C25="","",(VLOOKUP($C25,[1]natiga!$B$3:$M$102,8,0))),"")</f>
        <v>علاء على ماهر جاد الله</v>
      </c>
      <c r="J25" s="9">
        <f>IFERROR(IF($C25="","",(VLOOKUP($C25,[1]natiga!$B$3:$M$102,9,0))),"")</f>
        <v>47600</v>
      </c>
      <c r="K25" s="11" t="str">
        <f>IFERROR(IF($C25="","",(VLOOKUP($C25,[1]natiga!$B$3:$M$102,10,0))),"")</f>
        <v>الفتح لتجارة السيارات</v>
      </c>
      <c r="L25" s="9">
        <f>IFERROR(IF($C25="","",(VLOOKUP($C25,[1]natiga!$B$3:$M$102,11,0))),"")</f>
        <v>41000</v>
      </c>
      <c r="M25" s="9">
        <f>IFERROR(IF($C25="","",(VLOOKUP($C25,[1]natiga!$B$3:$M$102,11,0))),"")</f>
        <v>41000</v>
      </c>
      <c r="N25" s="11" t="str">
        <f t="shared" si="1"/>
        <v>علاء على ماهر جاد الله</v>
      </c>
      <c r="O25" s="9">
        <f t="shared" si="1"/>
        <v>47600</v>
      </c>
      <c r="P25" s="9"/>
      <c r="Q25" s="9">
        <f t="shared" si="2"/>
        <v>5000</v>
      </c>
      <c r="R25" s="9" t="str">
        <f t="shared" si="3"/>
        <v/>
      </c>
      <c r="S25" s="9">
        <f t="shared" si="7"/>
        <v>5000</v>
      </c>
      <c r="T25" s="9">
        <f t="shared" si="0"/>
        <v>3</v>
      </c>
      <c r="U25" s="9">
        <f t="shared" si="5"/>
        <v>42600</v>
      </c>
      <c r="V25" s="9">
        <f>IFERROR(VLOOKUP(I25,[1]krasat!$C$3:$D$87,2,0),"")</f>
        <v>28</v>
      </c>
      <c r="W25" s="14">
        <f t="shared" si="6"/>
        <v>5000</v>
      </c>
      <c r="X25" s="12"/>
      <c r="Y25" s="9"/>
    </row>
    <row r="26" spans="1:25" s="13" customFormat="1" ht="15.75" x14ac:dyDescent="0.25">
      <c r="A26" s="9" t="str">
        <f>+IF(C26="","",SUBTOTAL(3,B$3:B26))</f>
        <v/>
      </c>
      <c r="B26" s="9" t="str">
        <f>IFERROR(VLOOKUP(N26,[1]krasat!$C$3:$D$89,2,0),"")</f>
        <v/>
      </c>
      <c r="C26" s="10" t="str">
        <f t="array" ref="C26">IFERROR(SMALL(IF([1]natiga!$M$3:$M$100="ترسية",ROW([1]natiga!$M$3:$M$100)-2,""),ROW()-2),"")</f>
        <v/>
      </c>
      <c r="D26" s="11" t="str">
        <f>IF(C26="","",(VLOOKUP($C26,[1]natiga!$B$3:$M$102,3,0)))</f>
        <v/>
      </c>
      <c r="E26" s="9" t="str">
        <f>IFERROR(IF($C26="","",(VLOOKUP($C26,[1]natiga!$B$3:$M$102,4,0))),"")</f>
        <v/>
      </c>
      <c r="F26" s="9" t="str">
        <f>IFERROR(IF($C26="","",(VLOOKUP($C26,[1]natiga!$B$3:$M$102,5,0))),"")</f>
        <v/>
      </c>
      <c r="G26" s="9" t="str">
        <f>IFERROR(IF($C26="","",(VLOOKUP($C26,[1]natiga!$B$3:$M$102,6,0))),"")</f>
        <v/>
      </c>
      <c r="H26" s="9" t="str">
        <f>IFERROR(IF($C26="","",(VLOOKUP($C26,[1]natiga!$B$3:$M$102,7,0))),"")</f>
        <v/>
      </c>
      <c r="I26" s="11" t="str">
        <f>IFERROR(IF($C26="","",(VLOOKUP($C26,[1]natiga!$B$3:$M$102,8,0))),"")</f>
        <v/>
      </c>
      <c r="J26" s="9" t="str">
        <f>IFERROR(IF($C26="","",(VLOOKUP($C26,[1]natiga!$B$3:$M$102,9,0))),"")</f>
        <v/>
      </c>
      <c r="K26" s="11" t="str">
        <f>IFERROR(IF($C26="","",(VLOOKUP($C26,[1]natiga!$B$3:$M$102,10,0))),"")</f>
        <v/>
      </c>
      <c r="L26" s="9" t="str">
        <f>IFERROR(IF($C26="","",(VLOOKUP($C26,[1]natiga!$B$3:$M$102,11,0))),"")</f>
        <v/>
      </c>
      <c r="M26" s="9" t="str">
        <f>IFERROR(IF($C26="","",(VLOOKUP($C26,[1]natiga!$B$3:$M$102,11,0))),"")</f>
        <v/>
      </c>
      <c r="N26" s="11" t="str">
        <f t="shared" si="1"/>
        <v/>
      </c>
      <c r="O26" s="9" t="str">
        <f t="shared" si="1"/>
        <v/>
      </c>
      <c r="P26" s="9"/>
      <c r="Q26" s="9" t="str">
        <f t="shared" si="2"/>
        <v/>
      </c>
      <c r="R26" s="9" t="str">
        <f t="shared" si="3"/>
        <v/>
      </c>
      <c r="S26" s="9" t="str">
        <f t="shared" si="7"/>
        <v/>
      </c>
      <c r="T26" s="9" t="str">
        <f t="shared" si="0"/>
        <v/>
      </c>
      <c r="U26" s="9" t="str">
        <f t="shared" si="5"/>
        <v/>
      </c>
      <c r="V26" s="9" t="str">
        <f>IFERROR(VLOOKUP(I26,[1]krasat!$C$3:$D$87,2,0),"")</f>
        <v/>
      </c>
      <c r="W26" s="14" t="str">
        <f t="shared" si="6"/>
        <v/>
      </c>
      <c r="X26" s="12"/>
      <c r="Y26" s="9"/>
    </row>
    <row r="27" spans="1:25" s="13" customFormat="1" ht="15.75" x14ac:dyDescent="0.25">
      <c r="A27" s="9" t="str">
        <f>+IF(C27="","",SUBTOTAL(3,B$3:B27))</f>
        <v/>
      </c>
      <c r="B27" s="9" t="str">
        <f>IFERROR(VLOOKUP(N27,[1]krasat!$C$3:$D$89,2,0),"")</f>
        <v/>
      </c>
      <c r="C27" s="10" t="str">
        <f t="array" ref="C27">IFERROR(SMALL(IF([1]natiga!$M$3:$M$100="ترسية",ROW([1]natiga!$M$3:$M$100)-2,""),ROW()-2),"")</f>
        <v/>
      </c>
      <c r="D27" s="11" t="str">
        <f>IF(C27="","",(VLOOKUP($C27,[1]natiga!$B$3:$M$102,3,0)))</f>
        <v/>
      </c>
      <c r="E27" s="9" t="str">
        <f>IFERROR(IF($C27="","",(VLOOKUP($C27,[1]natiga!$B$3:$M$102,4,0))),"")</f>
        <v/>
      </c>
      <c r="F27" s="9" t="str">
        <f>IFERROR(IF($C27="","",(VLOOKUP($C27,[1]natiga!$B$3:$M$102,5,0))),"")</f>
        <v/>
      </c>
      <c r="G27" s="9" t="str">
        <f>IFERROR(IF($C27="","",(VLOOKUP($C27,[1]natiga!$B$3:$M$102,6,0))),"")</f>
        <v/>
      </c>
      <c r="H27" s="9" t="str">
        <f>IFERROR(IF($C27="","",(VLOOKUP($C27,[1]natiga!$B$3:$M$102,7,0))),"")</f>
        <v/>
      </c>
      <c r="I27" s="11" t="str">
        <f>IFERROR(IF($C27="","",(VLOOKUP($C27,[1]natiga!$B$3:$M$102,8,0))),"")</f>
        <v/>
      </c>
      <c r="J27" s="9" t="str">
        <f>IFERROR(IF($C27="","",(VLOOKUP($C27,[1]natiga!$B$3:$M$102,9,0))),"")</f>
        <v/>
      </c>
      <c r="K27" s="11" t="str">
        <f>IFERROR(IF($C27="","",(VLOOKUP($C27,[1]natiga!$B$3:$M$102,10,0))),"")</f>
        <v/>
      </c>
      <c r="L27" s="9" t="str">
        <f>IFERROR(IF($C27="","",(VLOOKUP($C27,[1]natiga!$B$3:$M$102,11,0))),"")</f>
        <v/>
      </c>
      <c r="M27" s="9" t="str">
        <f>IFERROR(IF($C27="","",(VLOOKUP($C27,[1]natiga!$B$3:$M$102,11,0))),"")</f>
        <v/>
      </c>
      <c r="N27" s="11" t="str">
        <f t="shared" si="1"/>
        <v/>
      </c>
      <c r="O27" s="9" t="str">
        <f t="shared" si="1"/>
        <v/>
      </c>
      <c r="P27" s="9"/>
      <c r="Q27" s="9" t="str">
        <f t="shared" si="2"/>
        <v/>
      </c>
      <c r="R27" s="9" t="str">
        <f t="shared" si="3"/>
        <v/>
      </c>
      <c r="S27" s="9" t="str">
        <f t="shared" si="7"/>
        <v/>
      </c>
      <c r="T27" s="9" t="str">
        <f t="shared" si="0"/>
        <v/>
      </c>
      <c r="U27" s="9" t="str">
        <f t="shared" si="5"/>
        <v/>
      </c>
      <c r="V27" s="9" t="str">
        <f>IFERROR(VLOOKUP(I27,[1]krasat!$C$3:$D$87,2,0),"")</f>
        <v/>
      </c>
      <c r="W27" s="14" t="str">
        <f t="shared" si="6"/>
        <v/>
      </c>
      <c r="X27" s="12"/>
      <c r="Y27" s="9"/>
    </row>
    <row r="28" spans="1:25" s="13" customFormat="1" ht="15.75" x14ac:dyDescent="0.25">
      <c r="A28" s="9" t="str">
        <f>+IF(C28="","",SUBTOTAL(3,B$3:B28))</f>
        <v/>
      </c>
      <c r="B28" s="9" t="str">
        <f>IFERROR(VLOOKUP(N28,[1]krasat!$C$3:$D$89,2,0),"")</f>
        <v/>
      </c>
      <c r="C28" s="10" t="str">
        <f t="array" ref="C28">IFERROR(SMALL(IF([1]natiga!$M$3:$M$100="ترسية",ROW([1]natiga!$M$3:$M$100)-2,""),ROW()-2),"")</f>
        <v/>
      </c>
      <c r="D28" s="11" t="str">
        <f>IF(C28="","",(VLOOKUP($C28,[1]natiga!$B$3:$M$102,3,0)))</f>
        <v/>
      </c>
      <c r="E28" s="9" t="str">
        <f>IFERROR(IF($C28="","",(VLOOKUP($C28,[1]natiga!$B$3:$M$102,4,0))),"")</f>
        <v/>
      </c>
      <c r="F28" s="9" t="str">
        <f>IFERROR(IF($C28="","",(VLOOKUP($C28,[1]natiga!$B$3:$M$102,5,0))),"")</f>
        <v/>
      </c>
      <c r="G28" s="9" t="str">
        <f>IFERROR(IF($C28="","",(VLOOKUP($C28,[1]natiga!$B$3:$M$102,6,0))),"")</f>
        <v/>
      </c>
      <c r="H28" s="9" t="str">
        <f>IFERROR(IF($C28="","",(VLOOKUP($C28,[1]natiga!$B$3:$M$102,7,0))),"")</f>
        <v/>
      </c>
      <c r="I28" s="11" t="str">
        <f>IFERROR(IF($C28="","",(VLOOKUP($C28,[1]natiga!$B$3:$M$102,8,0))),"")</f>
        <v/>
      </c>
      <c r="J28" s="9" t="str">
        <f>IFERROR(IF($C28="","",(VLOOKUP($C28,[1]natiga!$B$3:$M$102,9,0))),"")</f>
        <v/>
      </c>
      <c r="K28" s="11" t="str">
        <f>IFERROR(IF($C28="","",(VLOOKUP($C28,[1]natiga!$B$3:$M$102,10,0))),"")</f>
        <v/>
      </c>
      <c r="L28" s="9" t="str">
        <f>IFERROR(IF($C28="","",(VLOOKUP($C28,[1]natiga!$B$3:$M$102,11,0))),"")</f>
        <v/>
      </c>
      <c r="M28" s="9" t="str">
        <f>IFERROR(IF($C28="","",(VLOOKUP($C28,[1]natiga!$B$3:$M$102,11,0))),"")</f>
        <v/>
      </c>
      <c r="N28" s="11" t="str">
        <f t="shared" si="1"/>
        <v/>
      </c>
      <c r="O28" s="9" t="str">
        <f t="shared" si="1"/>
        <v/>
      </c>
      <c r="P28" s="9"/>
      <c r="Q28" s="9" t="str">
        <f t="shared" si="2"/>
        <v/>
      </c>
      <c r="R28" s="9" t="str">
        <f t="shared" si="3"/>
        <v/>
      </c>
      <c r="S28" s="9" t="str">
        <f t="shared" si="7"/>
        <v/>
      </c>
      <c r="T28" s="9" t="str">
        <f t="shared" si="0"/>
        <v/>
      </c>
      <c r="U28" s="9" t="str">
        <f t="shared" si="5"/>
        <v/>
      </c>
      <c r="V28" s="9" t="str">
        <f>IFERROR(VLOOKUP(I28,[1]krasat!$C$3:$D$87,2,0),"")</f>
        <v/>
      </c>
      <c r="W28" s="14" t="str">
        <f t="shared" si="6"/>
        <v/>
      </c>
      <c r="X28" s="12"/>
      <c r="Y28" s="9"/>
    </row>
    <row r="29" spans="1:25" s="13" customFormat="1" ht="15.75" x14ac:dyDescent="0.25">
      <c r="A29" s="9" t="str">
        <f>+IF(C29="","",SUBTOTAL(3,B$3:B29))</f>
        <v/>
      </c>
      <c r="B29" s="9" t="str">
        <f>IFERROR(VLOOKUP(N29,[1]krasat!$C$3:$D$89,2,0),"")</f>
        <v/>
      </c>
      <c r="C29" s="10" t="str">
        <f t="array" ref="C29">IFERROR(SMALL(IF([1]natiga!$M$3:$M$100="ترسية",ROW([1]natiga!$M$3:$M$100)-2,""),ROW()-2),"")</f>
        <v/>
      </c>
      <c r="D29" s="11" t="str">
        <f>IF(C29="","",(VLOOKUP($C29,[1]natiga!$B$3:$M$102,3,0)))</f>
        <v/>
      </c>
      <c r="E29" s="9" t="str">
        <f>IFERROR(IF($C29="","",(VLOOKUP($C29,[1]natiga!$B$3:$M$102,4,0))),"")</f>
        <v/>
      </c>
      <c r="F29" s="9" t="str">
        <f>IFERROR(IF($C29="","",(VLOOKUP($C29,[1]natiga!$B$3:$M$102,5,0))),"")</f>
        <v/>
      </c>
      <c r="G29" s="9" t="str">
        <f>IFERROR(IF($C29="","",(VLOOKUP($C29,[1]natiga!$B$3:$M$102,6,0))),"")</f>
        <v/>
      </c>
      <c r="H29" s="9" t="str">
        <f>IFERROR(IF($C29="","",(VLOOKUP($C29,[1]natiga!$B$3:$M$102,7,0))),"")</f>
        <v/>
      </c>
      <c r="I29" s="11" t="str">
        <f>IFERROR(IF($C29="","",(VLOOKUP($C29,[1]natiga!$B$3:$M$102,8,0))),"")</f>
        <v/>
      </c>
      <c r="J29" s="9" t="str">
        <f>IFERROR(IF($C29="","",(VLOOKUP($C29,[1]natiga!$B$3:$M$102,9,0))),"")</f>
        <v/>
      </c>
      <c r="K29" s="11" t="str">
        <f>IFERROR(IF($C29="","",(VLOOKUP($C29,[1]natiga!$B$3:$M$102,10,0))),"")</f>
        <v/>
      </c>
      <c r="L29" s="9" t="str">
        <f>IFERROR(IF($C29="","",(VLOOKUP($C29,[1]natiga!$B$3:$M$102,11,0))),"")</f>
        <v/>
      </c>
      <c r="M29" s="9" t="str">
        <f>IFERROR(IF($C29="","",(VLOOKUP($C29,[1]natiga!$B$3:$M$102,11,0))),"")</f>
        <v/>
      </c>
      <c r="N29" s="11" t="str">
        <f t="shared" si="1"/>
        <v/>
      </c>
      <c r="O29" s="9" t="str">
        <f t="shared" si="1"/>
        <v/>
      </c>
      <c r="P29" s="9"/>
      <c r="Q29" s="9" t="str">
        <f t="shared" si="2"/>
        <v/>
      </c>
      <c r="R29" s="9" t="str">
        <f t="shared" si="3"/>
        <v/>
      </c>
      <c r="S29" s="9" t="str">
        <f t="shared" si="7"/>
        <v/>
      </c>
      <c r="T29" s="9" t="str">
        <f t="shared" si="0"/>
        <v/>
      </c>
      <c r="U29" s="9" t="str">
        <f t="shared" si="5"/>
        <v/>
      </c>
      <c r="V29" s="9" t="str">
        <f>IFERROR(VLOOKUP(I29,[1]krasat!$C$3:$D$87,2,0),"")</f>
        <v/>
      </c>
      <c r="W29" s="14" t="str">
        <f t="shared" si="6"/>
        <v/>
      </c>
      <c r="X29" s="12"/>
      <c r="Y29" s="9"/>
    </row>
    <row r="30" spans="1:25" s="13" customFormat="1" ht="15.75" x14ac:dyDescent="0.25">
      <c r="A30" s="9" t="str">
        <f>+IF(C30="","",SUBTOTAL(3,B$3:B30))</f>
        <v/>
      </c>
      <c r="B30" s="9" t="str">
        <f>IFERROR(VLOOKUP(N30,[1]krasat!$C$3:$D$89,2,0),"")</f>
        <v/>
      </c>
      <c r="C30" s="10" t="str">
        <f t="array" ref="C30">IFERROR(SMALL(IF([1]natiga!$M$3:$M$100="ترسية",ROW([1]natiga!$M$3:$M$100)-2,""),ROW()-2),"")</f>
        <v/>
      </c>
      <c r="D30" s="11" t="str">
        <f>IF(C30="","",(VLOOKUP($C30,[1]natiga!$B$3:$M$102,3,0)))</f>
        <v/>
      </c>
      <c r="E30" s="9" t="str">
        <f>IFERROR(IF($C30="","",(VLOOKUP($C30,[1]natiga!$B$3:$M$102,4,0))),"")</f>
        <v/>
      </c>
      <c r="F30" s="9" t="str">
        <f>IFERROR(IF($C30="","",(VLOOKUP($C30,[1]natiga!$B$3:$M$102,5,0))),"")</f>
        <v/>
      </c>
      <c r="G30" s="9" t="str">
        <f>IFERROR(IF($C30="","",(VLOOKUP($C30,[1]natiga!$B$3:$M$102,6,0))),"")</f>
        <v/>
      </c>
      <c r="H30" s="9" t="str">
        <f>IFERROR(IF($C30="","",(VLOOKUP($C30,[1]natiga!$B$3:$M$102,7,0))),"")</f>
        <v/>
      </c>
      <c r="I30" s="11" t="str">
        <f>IFERROR(IF($C30="","",(VLOOKUP($C30,[1]natiga!$B$3:$M$102,8,0))),"")</f>
        <v/>
      </c>
      <c r="J30" s="9" t="str">
        <f>IFERROR(IF($C30="","",(VLOOKUP($C30,[1]natiga!$B$3:$M$102,9,0))),"")</f>
        <v/>
      </c>
      <c r="K30" s="11" t="str">
        <f>IFERROR(IF($C30="","",(VLOOKUP($C30,[1]natiga!$B$3:$M$102,10,0))),"")</f>
        <v/>
      </c>
      <c r="L30" s="9" t="str">
        <f>IFERROR(IF($C30="","",(VLOOKUP($C30,[1]natiga!$B$3:$M$102,11,0))),"")</f>
        <v/>
      </c>
      <c r="M30" s="9" t="str">
        <f>IFERROR(IF($C30="","",(VLOOKUP($C30,[1]natiga!$B$3:$M$102,11,0))),"")</f>
        <v/>
      </c>
      <c r="N30" s="11" t="str">
        <f t="shared" si="1"/>
        <v/>
      </c>
      <c r="O30" s="9" t="str">
        <f t="shared" si="1"/>
        <v/>
      </c>
      <c r="P30" s="9"/>
      <c r="Q30" s="9" t="str">
        <f t="shared" si="2"/>
        <v/>
      </c>
      <c r="R30" s="9" t="str">
        <f t="shared" si="3"/>
        <v/>
      </c>
      <c r="S30" s="9" t="str">
        <f t="shared" si="7"/>
        <v/>
      </c>
      <c r="T30" s="9" t="str">
        <f t="shared" si="0"/>
        <v/>
      </c>
      <c r="U30" s="9" t="str">
        <f t="shared" si="5"/>
        <v/>
      </c>
      <c r="V30" s="9" t="str">
        <f>IFERROR(VLOOKUP(I30,[1]krasat!$C$3:$D$87,2,0),"")</f>
        <v/>
      </c>
      <c r="W30" s="14" t="str">
        <f t="shared" si="6"/>
        <v/>
      </c>
      <c r="X30" s="12"/>
      <c r="Y30" s="9"/>
    </row>
    <row r="31" spans="1:25" s="13" customFormat="1" ht="15.75" x14ac:dyDescent="0.25">
      <c r="A31" s="9" t="str">
        <f>+IF(C31="","",SUBTOTAL(3,B$3:B31))</f>
        <v/>
      </c>
      <c r="B31" s="9" t="str">
        <f>IFERROR(VLOOKUP(N31,[1]krasat!$C$3:$D$89,2,0),"")</f>
        <v/>
      </c>
      <c r="C31" s="10" t="str">
        <f t="array" ref="C31">IFERROR(SMALL(IF([1]natiga!$M$3:$M$100="ترسية",ROW([1]natiga!$M$3:$M$100)-2,""),ROW()-2),"")</f>
        <v/>
      </c>
      <c r="D31" s="11" t="str">
        <f>IF(C31="","",(VLOOKUP($C31,[1]natiga!$B$3:$M$102,3,0)))</f>
        <v/>
      </c>
      <c r="E31" s="9" t="str">
        <f>IFERROR(IF($C31="","",(VLOOKUP($C31,[1]natiga!$B$3:$M$102,4,0))),"")</f>
        <v/>
      </c>
      <c r="F31" s="9" t="str">
        <f>IFERROR(IF($C31="","",(VLOOKUP($C31,[1]natiga!$B$3:$M$102,5,0))),"")</f>
        <v/>
      </c>
      <c r="G31" s="9" t="str">
        <f>IFERROR(IF($C31="","",(VLOOKUP($C31,[1]natiga!$B$3:$M$102,6,0))),"")</f>
        <v/>
      </c>
      <c r="H31" s="9" t="str">
        <f>IFERROR(IF($C31="","",(VLOOKUP($C31,[1]natiga!$B$3:$M$102,7,0))),"")</f>
        <v/>
      </c>
      <c r="I31" s="11" t="str">
        <f>IFERROR(IF($C31="","",(VLOOKUP($C31,[1]natiga!$B$3:$M$102,8,0))),"")</f>
        <v/>
      </c>
      <c r="J31" s="9" t="str">
        <f>IFERROR(IF($C31="","",(VLOOKUP($C31,[1]natiga!$B$3:$M$102,9,0))),"")</f>
        <v/>
      </c>
      <c r="K31" s="11" t="str">
        <f>IFERROR(IF($C31="","",(VLOOKUP($C31,[1]natiga!$B$3:$M$102,10,0))),"")</f>
        <v/>
      </c>
      <c r="L31" s="9" t="str">
        <f>IFERROR(IF($C31="","",(VLOOKUP($C31,[1]natiga!$B$3:$M$102,11,0))),"")</f>
        <v/>
      </c>
      <c r="M31" s="9" t="str">
        <f>IFERROR(IF($C31="","",(VLOOKUP($C31,[1]natiga!$B$3:$M$102,11,0))),"")</f>
        <v/>
      </c>
      <c r="N31" s="11" t="str">
        <f t="shared" si="1"/>
        <v/>
      </c>
      <c r="O31" s="9" t="str">
        <f t="shared" si="1"/>
        <v/>
      </c>
      <c r="P31" s="9"/>
      <c r="Q31" s="9" t="str">
        <f t="shared" si="2"/>
        <v/>
      </c>
      <c r="R31" s="9" t="str">
        <f t="shared" si="3"/>
        <v/>
      </c>
      <c r="S31" s="9" t="str">
        <f t="shared" si="7"/>
        <v/>
      </c>
      <c r="T31" s="9" t="str">
        <f t="shared" si="0"/>
        <v/>
      </c>
      <c r="U31" s="9" t="str">
        <f t="shared" si="5"/>
        <v/>
      </c>
      <c r="V31" s="9" t="str">
        <f>IFERROR(VLOOKUP(I31,[1]krasat!$C$3:$D$87,2,0),"")</f>
        <v/>
      </c>
      <c r="W31" s="14" t="str">
        <f t="shared" si="6"/>
        <v/>
      </c>
      <c r="X31" s="12"/>
      <c r="Y31" s="9"/>
    </row>
    <row r="32" spans="1:25" s="13" customFormat="1" ht="15.75" x14ac:dyDescent="0.25">
      <c r="A32" s="9" t="str">
        <f>+IF(C32="","",SUBTOTAL(3,B$3:B32))</f>
        <v/>
      </c>
      <c r="B32" s="9" t="str">
        <f>IFERROR(VLOOKUP(N32,[1]krasat!$C$3:$D$89,2,0),"")</f>
        <v/>
      </c>
      <c r="C32" s="10" t="str">
        <f t="array" ref="C32">IFERROR(SMALL(IF([1]natiga!$M$3:$M$100="ترسية",ROW([1]natiga!$M$3:$M$100)-2,""),ROW()-2),"")</f>
        <v/>
      </c>
      <c r="D32" s="11" t="str">
        <f>IF(C32="","",(VLOOKUP($C32,[1]natiga!$B$3:$M$102,3,0)))</f>
        <v/>
      </c>
      <c r="E32" s="9" t="str">
        <f>IFERROR(IF($C32="","",(VLOOKUP($C32,[1]natiga!$B$3:$M$102,4,0))),"")</f>
        <v/>
      </c>
      <c r="F32" s="9" t="str">
        <f>IFERROR(IF($C32="","",(VLOOKUP($C32,[1]natiga!$B$3:$M$102,5,0))),"")</f>
        <v/>
      </c>
      <c r="G32" s="9" t="str">
        <f>IFERROR(IF($C32="","",(VLOOKUP($C32,[1]natiga!$B$3:$M$102,6,0))),"")</f>
        <v/>
      </c>
      <c r="H32" s="9" t="str">
        <f>IFERROR(IF($C32="","",(VLOOKUP($C32,[1]natiga!$B$3:$M$102,7,0))),"")</f>
        <v/>
      </c>
      <c r="I32" s="11" t="str">
        <f>IFERROR(IF($C32="","",(VLOOKUP($C32,[1]natiga!$B$3:$M$102,8,0))),"")</f>
        <v/>
      </c>
      <c r="J32" s="9" t="str">
        <f>IFERROR(IF($C32="","",(VLOOKUP($C32,[1]natiga!$B$3:$M$102,9,0))),"")</f>
        <v/>
      </c>
      <c r="K32" s="11" t="str">
        <f>IFERROR(IF($C32="","",(VLOOKUP($C32,[1]natiga!$B$3:$M$102,10,0))),"")</f>
        <v/>
      </c>
      <c r="L32" s="9" t="str">
        <f>IFERROR(IF($C32="","",(VLOOKUP($C32,[1]natiga!$B$3:$M$102,11,0))),"")</f>
        <v/>
      </c>
      <c r="M32" s="9" t="str">
        <f>IFERROR(IF($C32="","",(VLOOKUP($C32,[1]natiga!$B$3:$M$102,11,0))),"")</f>
        <v/>
      </c>
      <c r="N32" s="11" t="str">
        <f t="shared" si="1"/>
        <v/>
      </c>
      <c r="O32" s="9" t="str">
        <f t="shared" si="1"/>
        <v/>
      </c>
      <c r="P32" s="9"/>
      <c r="Q32" s="9" t="str">
        <f t="shared" si="2"/>
        <v/>
      </c>
      <c r="R32" s="9" t="str">
        <f t="shared" si="3"/>
        <v/>
      </c>
      <c r="S32" s="9" t="str">
        <f t="shared" si="7"/>
        <v/>
      </c>
      <c r="T32" s="9" t="str">
        <f t="shared" si="0"/>
        <v/>
      </c>
      <c r="U32" s="9" t="str">
        <f t="shared" si="5"/>
        <v/>
      </c>
      <c r="V32" s="9" t="str">
        <f>IFERROR(VLOOKUP(I32,[1]krasat!$C$3:$D$87,2,0),"")</f>
        <v/>
      </c>
      <c r="W32" s="14" t="str">
        <f t="shared" si="6"/>
        <v/>
      </c>
      <c r="X32" s="12"/>
      <c r="Y32" s="9"/>
    </row>
    <row r="33" spans="1:25" s="13" customFormat="1" ht="15.75" x14ac:dyDescent="0.25">
      <c r="A33" s="9" t="str">
        <f>+IF(C33="","",SUBTOTAL(3,B$3:B33))</f>
        <v/>
      </c>
      <c r="B33" s="9" t="str">
        <f>IFERROR(VLOOKUP(N33,[1]krasat!$C$3:$D$89,2,0),"")</f>
        <v/>
      </c>
      <c r="C33" s="10" t="str">
        <f t="array" ref="C33">IFERROR(SMALL(IF([1]natiga!$M$3:$M$100="ترسية",ROW([1]natiga!$M$3:$M$100)-2,""),ROW()-2),"")</f>
        <v/>
      </c>
      <c r="D33" s="11" t="str">
        <f>IF(C33="","",(VLOOKUP($C33,[1]natiga!$B$3:$M$102,3,0)))</f>
        <v/>
      </c>
      <c r="E33" s="9" t="str">
        <f>IFERROR(IF($C33="","",(VLOOKUP($C33,[1]natiga!$B$3:$M$102,4,0))),"")</f>
        <v/>
      </c>
      <c r="F33" s="9" t="str">
        <f>IFERROR(IF($C33="","",(VLOOKUP($C33,[1]natiga!$B$3:$M$102,5,0))),"")</f>
        <v/>
      </c>
      <c r="G33" s="9" t="str">
        <f>IFERROR(IF($C33="","",(VLOOKUP($C33,[1]natiga!$B$3:$M$102,6,0))),"")</f>
        <v/>
      </c>
      <c r="H33" s="9" t="str">
        <f>IFERROR(IF($C33="","",(VLOOKUP($C33,[1]natiga!$B$3:$M$102,7,0))),"")</f>
        <v/>
      </c>
      <c r="I33" s="11" t="str">
        <f>IFERROR(IF($C33="","",(VLOOKUP($C33,[1]natiga!$B$3:$M$102,8,0))),"")</f>
        <v/>
      </c>
      <c r="J33" s="9" t="str">
        <f>IFERROR(IF($C33="","",(VLOOKUP($C33,[1]natiga!$B$3:$M$102,9,0))),"")</f>
        <v/>
      </c>
      <c r="K33" s="11" t="str">
        <f>IFERROR(IF($C33="","",(VLOOKUP($C33,[1]natiga!$B$3:$M$102,10,0))),"")</f>
        <v/>
      </c>
      <c r="L33" s="9" t="str">
        <f>IFERROR(IF($C33="","",(VLOOKUP($C33,[1]natiga!$B$3:$M$102,11,0))),"")</f>
        <v/>
      </c>
      <c r="M33" s="9" t="str">
        <f>IFERROR(IF($C33="","",(VLOOKUP($C33,[1]natiga!$B$3:$M$102,11,0))),"")</f>
        <v/>
      </c>
      <c r="N33" s="11" t="str">
        <f t="shared" si="1"/>
        <v/>
      </c>
      <c r="O33" s="9" t="str">
        <f t="shared" si="1"/>
        <v/>
      </c>
      <c r="P33" s="9"/>
      <c r="Q33" s="9" t="str">
        <f t="shared" si="2"/>
        <v/>
      </c>
      <c r="R33" s="9" t="str">
        <f t="shared" si="3"/>
        <v/>
      </c>
      <c r="S33" s="9" t="str">
        <f t="shared" si="7"/>
        <v/>
      </c>
      <c r="T33" s="9" t="str">
        <f t="shared" si="0"/>
        <v/>
      </c>
      <c r="U33" s="9" t="str">
        <f t="shared" si="5"/>
        <v/>
      </c>
      <c r="V33" s="9" t="str">
        <f>IFERROR(VLOOKUP(I33,[1]krasat!$C$3:$D$87,2,0),"")</f>
        <v/>
      </c>
      <c r="W33" s="14" t="str">
        <f t="shared" si="6"/>
        <v/>
      </c>
      <c r="X33" s="12"/>
      <c r="Y33" s="9"/>
    </row>
    <row r="34" spans="1:25" s="13" customFormat="1" ht="15.75" x14ac:dyDescent="0.25">
      <c r="A34" s="9" t="str">
        <f>+IF(C34="","",SUBTOTAL(3,B$3:B34))</f>
        <v/>
      </c>
      <c r="B34" s="9" t="str">
        <f>IFERROR(VLOOKUP(N34,[1]krasat!$C$3:$D$89,2,0),"")</f>
        <v/>
      </c>
      <c r="C34" s="10" t="str">
        <f t="array" ref="C34">IFERROR(SMALL(IF([1]natiga!$M$3:$M$100="ترسية",ROW([1]natiga!$M$3:$M$100)-2,""),ROW()-2),"")</f>
        <v/>
      </c>
      <c r="D34" s="11" t="str">
        <f>IF(C34="","",(VLOOKUP($C34,[1]natiga!$B$3:$M$102,3,0)))</f>
        <v/>
      </c>
      <c r="E34" s="9" t="str">
        <f>IFERROR(IF($C34="","",(VLOOKUP($C34,[1]natiga!$B$3:$M$102,4,0))),"")</f>
        <v/>
      </c>
      <c r="F34" s="9" t="str">
        <f>IFERROR(IF($C34="","",(VLOOKUP($C34,[1]natiga!$B$3:$M$102,5,0))),"")</f>
        <v/>
      </c>
      <c r="G34" s="9" t="str">
        <f>IFERROR(IF($C34="","",(VLOOKUP($C34,[1]natiga!$B$3:$M$102,6,0))),"")</f>
        <v/>
      </c>
      <c r="H34" s="9" t="str">
        <f>IFERROR(IF($C34="","",(VLOOKUP($C34,[1]natiga!$B$3:$M$102,7,0))),"")</f>
        <v/>
      </c>
      <c r="I34" s="11" t="str">
        <f>IFERROR(IF($C34="","",(VLOOKUP($C34,[1]natiga!$B$3:$M$102,8,0))),"")</f>
        <v/>
      </c>
      <c r="J34" s="9" t="str">
        <f>IFERROR(IF($C34="","",(VLOOKUP($C34,[1]natiga!$B$3:$M$102,9,0))),"")</f>
        <v/>
      </c>
      <c r="K34" s="11" t="str">
        <f>IFERROR(IF($C34="","",(VLOOKUP($C34,[1]natiga!$B$3:$M$102,10,0))),"")</f>
        <v/>
      </c>
      <c r="L34" s="9" t="str">
        <f>IFERROR(IF($C34="","",(VLOOKUP($C34,[1]natiga!$B$3:$M$102,11,0))),"")</f>
        <v/>
      </c>
      <c r="M34" s="9" t="str">
        <f>IFERROR(IF($C34="","",(VLOOKUP($C34,[1]natiga!$B$3:$M$102,11,0))),"")</f>
        <v/>
      </c>
      <c r="N34" s="11" t="str">
        <f t="shared" si="1"/>
        <v/>
      </c>
      <c r="O34" s="9" t="str">
        <f t="shared" si="1"/>
        <v/>
      </c>
      <c r="P34" s="9"/>
      <c r="Q34" s="9" t="str">
        <f t="shared" si="2"/>
        <v/>
      </c>
      <c r="R34" s="9" t="str">
        <f t="shared" si="3"/>
        <v/>
      </c>
      <c r="S34" s="9" t="str">
        <f t="shared" si="7"/>
        <v/>
      </c>
      <c r="T34" s="9" t="str">
        <f t="shared" si="0"/>
        <v/>
      </c>
      <c r="U34" s="9" t="str">
        <f t="shared" si="5"/>
        <v/>
      </c>
      <c r="V34" s="9" t="str">
        <f>IFERROR(VLOOKUP(I34,[1]krasat!$C$3:$D$87,2,0),"")</f>
        <v/>
      </c>
      <c r="W34" s="14" t="str">
        <f t="shared" si="6"/>
        <v/>
      </c>
      <c r="X34" s="12"/>
      <c r="Y34" s="9"/>
    </row>
    <row r="35" spans="1:25" s="13" customFormat="1" ht="15.75" x14ac:dyDescent="0.25">
      <c r="A35" s="9" t="str">
        <f>+IF(C35="","",SUBTOTAL(3,B$3:B35))</f>
        <v/>
      </c>
      <c r="B35" s="9" t="str">
        <f>IFERROR(VLOOKUP(N35,[1]krasat!$C$3:$D$89,2,0),"")</f>
        <v/>
      </c>
      <c r="C35" s="10" t="str">
        <f t="array" ref="C35">IFERROR(SMALL(IF([1]natiga!$M$3:$M$100="ترسية",ROW([1]natiga!$M$3:$M$100)-2,""),ROW()-2),"")</f>
        <v/>
      </c>
      <c r="D35" s="11" t="str">
        <f>IF(C35="","",(VLOOKUP($C35,[1]natiga!$B$3:$M$102,3,0)))</f>
        <v/>
      </c>
      <c r="E35" s="9" t="str">
        <f>IFERROR(IF($C35="","",(VLOOKUP($C35,[1]natiga!$B$3:$M$102,4,0))),"")</f>
        <v/>
      </c>
      <c r="F35" s="9" t="str">
        <f>IFERROR(IF($C35="","",(VLOOKUP($C35,[1]natiga!$B$3:$M$102,5,0))),"")</f>
        <v/>
      </c>
      <c r="G35" s="9" t="str">
        <f>IFERROR(IF($C35="","",(VLOOKUP($C35,[1]natiga!$B$3:$M$102,6,0))),"")</f>
        <v/>
      </c>
      <c r="H35" s="9" t="str">
        <f>IFERROR(IF($C35="","",(VLOOKUP($C35,[1]natiga!$B$3:$M$102,7,0))),"")</f>
        <v/>
      </c>
      <c r="I35" s="11" t="str">
        <f>IFERROR(IF($C35="","",(VLOOKUP($C35,[1]natiga!$B$3:$M$102,8,0))),"")</f>
        <v/>
      </c>
      <c r="J35" s="9" t="str">
        <f>IFERROR(IF($C35="","",(VLOOKUP($C35,[1]natiga!$B$3:$M$102,9,0))),"")</f>
        <v/>
      </c>
      <c r="K35" s="11" t="str">
        <f>IFERROR(IF($C35="","",(VLOOKUP($C35,[1]natiga!$B$3:$M$102,10,0))),"")</f>
        <v/>
      </c>
      <c r="L35" s="9" t="str">
        <f>IFERROR(IF($C35="","",(VLOOKUP($C35,[1]natiga!$B$3:$M$102,11,0))),"")</f>
        <v/>
      </c>
      <c r="M35" s="9" t="str">
        <f>IFERROR(IF($C35="","",(VLOOKUP($C35,[1]natiga!$B$3:$M$102,11,0))),"")</f>
        <v/>
      </c>
      <c r="N35" s="11" t="str">
        <f t="shared" si="1"/>
        <v/>
      </c>
      <c r="O35" s="9" t="str">
        <f t="shared" si="1"/>
        <v/>
      </c>
      <c r="P35" s="9"/>
      <c r="Q35" s="9" t="str">
        <f t="shared" si="2"/>
        <v/>
      </c>
      <c r="R35" s="9" t="str">
        <f t="shared" si="3"/>
        <v/>
      </c>
      <c r="S35" s="9" t="str">
        <f t="shared" si="7"/>
        <v/>
      </c>
      <c r="T35" s="9" t="str">
        <f t="shared" si="0"/>
        <v/>
      </c>
      <c r="U35" s="9" t="str">
        <f t="shared" si="5"/>
        <v/>
      </c>
      <c r="V35" s="9" t="str">
        <f>IFERROR(VLOOKUP(I35,[1]krasat!$C$3:$D$87,2,0),"")</f>
        <v/>
      </c>
      <c r="W35" s="14" t="str">
        <f t="shared" si="6"/>
        <v/>
      </c>
      <c r="X35" s="12"/>
      <c r="Y35" s="9"/>
    </row>
    <row r="36" spans="1:25" s="13" customFormat="1" ht="15.75" x14ac:dyDescent="0.25">
      <c r="A36" s="9" t="str">
        <f>+IF(C36="","",SUBTOTAL(3,B$3:B36))</f>
        <v/>
      </c>
      <c r="B36" s="9" t="str">
        <f>IFERROR(VLOOKUP(N36,[1]krasat!$C$3:$D$89,2,0),"")</f>
        <v/>
      </c>
      <c r="C36" s="10" t="str">
        <f t="array" ref="C36">IFERROR(SMALL(IF([1]natiga!$M$3:$M$100="ترسية",ROW([1]natiga!$M$3:$M$100)-2,""),ROW()-2),"")</f>
        <v/>
      </c>
      <c r="D36" s="11" t="str">
        <f>IF(C36="","",(VLOOKUP($C36,[1]natiga!$B$3:$M$102,3,0)))</f>
        <v/>
      </c>
      <c r="E36" s="9" t="str">
        <f>IFERROR(IF($C36="","",(VLOOKUP($C36,[1]natiga!$B$3:$M$102,4,0))),"")</f>
        <v/>
      </c>
      <c r="F36" s="9" t="str">
        <f>IFERROR(IF($C36="","",(VLOOKUP($C36,[1]natiga!$B$3:$M$102,5,0))),"")</f>
        <v/>
      </c>
      <c r="G36" s="9" t="str">
        <f>IFERROR(IF($C36="","",(VLOOKUP($C36,[1]natiga!$B$3:$M$102,6,0))),"")</f>
        <v/>
      </c>
      <c r="H36" s="9" t="str">
        <f>IFERROR(IF($C36="","",(VLOOKUP($C36,[1]natiga!$B$3:$M$102,7,0))),"")</f>
        <v/>
      </c>
      <c r="I36" s="11" t="str">
        <f>IFERROR(IF($C36="","",(VLOOKUP($C36,[1]natiga!$B$3:$M$102,8,0))),"")</f>
        <v/>
      </c>
      <c r="J36" s="9" t="str">
        <f>IFERROR(IF($C36="","",(VLOOKUP($C36,[1]natiga!$B$3:$M$102,9,0))),"")</f>
        <v/>
      </c>
      <c r="K36" s="11" t="str">
        <f>IFERROR(IF($C36="","",(VLOOKUP($C36,[1]natiga!$B$3:$M$102,10,0))),"")</f>
        <v/>
      </c>
      <c r="L36" s="9" t="str">
        <f>IFERROR(IF($C36="","",(VLOOKUP($C36,[1]natiga!$B$3:$M$102,11,0))),"")</f>
        <v/>
      </c>
      <c r="M36" s="9" t="str">
        <f>IFERROR(IF($C36="","",(VLOOKUP($C36,[1]natiga!$B$3:$M$102,11,0))),"")</f>
        <v/>
      </c>
      <c r="N36" s="11" t="str">
        <f t="shared" si="1"/>
        <v/>
      </c>
      <c r="O36" s="9" t="str">
        <f t="shared" si="1"/>
        <v/>
      </c>
      <c r="P36" s="9"/>
      <c r="Q36" s="9" t="str">
        <f t="shared" si="2"/>
        <v/>
      </c>
      <c r="R36" s="9" t="str">
        <f t="shared" si="3"/>
        <v/>
      </c>
      <c r="S36" s="9" t="str">
        <f t="shared" si="7"/>
        <v/>
      </c>
      <c r="T36" s="9" t="str">
        <f t="shared" si="0"/>
        <v/>
      </c>
      <c r="U36" s="9" t="str">
        <f t="shared" si="5"/>
        <v/>
      </c>
      <c r="V36" s="9" t="str">
        <f>IFERROR(VLOOKUP(I36,[1]krasat!$C$3:$D$87,2,0),"")</f>
        <v/>
      </c>
      <c r="W36" s="14" t="str">
        <f t="shared" si="6"/>
        <v/>
      </c>
      <c r="X36" s="12"/>
      <c r="Y36" s="9"/>
    </row>
    <row r="37" spans="1:25" s="13" customFormat="1" ht="15.75" x14ac:dyDescent="0.25">
      <c r="A37" s="9" t="str">
        <f>+IF(C37="","",SUBTOTAL(3,B$3:B37))</f>
        <v/>
      </c>
      <c r="B37" s="9" t="str">
        <f>IFERROR(VLOOKUP(N37,[1]krasat!$C$3:$D$89,2,0),"")</f>
        <v/>
      </c>
      <c r="C37" s="10" t="str">
        <f t="array" ref="C37">IFERROR(SMALL(IF([1]natiga!$M$3:$M$100="ترسية",ROW([1]natiga!$M$3:$M$100)-2,""),ROW()-2),"")</f>
        <v/>
      </c>
      <c r="D37" s="11" t="str">
        <f>IF(C37="","",(VLOOKUP($C37,[1]natiga!$B$3:$M$102,3,0)))</f>
        <v/>
      </c>
      <c r="E37" s="9" t="str">
        <f>IFERROR(IF($C37="","",(VLOOKUP($C37,[1]natiga!$B$3:$M$102,4,0))),"")</f>
        <v/>
      </c>
      <c r="F37" s="9" t="str">
        <f>IFERROR(IF($C37="","",(VLOOKUP($C37,[1]natiga!$B$3:$M$102,5,0))),"")</f>
        <v/>
      </c>
      <c r="G37" s="9" t="str">
        <f>IFERROR(IF($C37="","",(VLOOKUP($C37,[1]natiga!$B$3:$M$102,6,0))),"")</f>
        <v/>
      </c>
      <c r="H37" s="9" t="str">
        <f>IFERROR(IF($C37="","",(VLOOKUP($C37,[1]natiga!$B$3:$M$102,7,0))),"")</f>
        <v/>
      </c>
      <c r="I37" s="11" t="str">
        <f>IFERROR(IF($C37="","",(VLOOKUP($C37,[1]natiga!$B$3:$M$102,8,0))),"")</f>
        <v/>
      </c>
      <c r="J37" s="9" t="str">
        <f>IFERROR(IF($C37="","",(VLOOKUP($C37,[1]natiga!$B$3:$M$102,9,0))),"")</f>
        <v/>
      </c>
      <c r="K37" s="11" t="str">
        <f>IFERROR(IF($C37="","",(VLOOKUP($C37,[1]natiga!$B$3:$M$102,10,0))),"")</f>
        <v/>
      </c>
      <c r="L37" s="9" t="str">
        <f>IFERROR(IF($C37="","",(VLOOKUP($C37,[1]natiga!$B$3:$M$102,11,0))),"")</f>
        <v/>
      </c>
      <c r="M37" s="9" t="str">
        <f>IFERROR(IF($C37="","",(VLOOKUP($C37,[1]natiga!$B$3:$M$102,11,0))),"")</f>
        <v/>
      </c>
      <c r="N37" s="11" t="str">
        <f t="shared" si="1"/>
        <v/>
      </c>
      <c r="O37" s="9" t="str">
        <f t="shared" si="1"/>
        <v/>
      </c>
      <c r="P37" s="9"/>
      <c r="Q37" s="9" t="str">
        <f t="shared" si="2"/>
        <v/>
      </c>
      <c r="R37" s="9" t="str">
        <f t="shared" si="3"/>
        <v/>
      </c>
      <c r="S37" s="9" t="str">
        <f t="shared" si="7"/>
        <v/>
      </c>
      <c r="T37" s="9" t="str">
        <f>IF(V37="","",COUNTIF($V$3:$V$62,$B37))</f>
        <v/>
      </c>
      <c r="U37" s="9" t="str">
        <f t="shared" si="5"/>
        <v/>
      </c>
      <c r="V37" s="9" t="str">
        <f>IFERROR(VLOOKUP(I37,[1]krasat!$C$3:$D$87,2,0),"")</f>
        <v/>
      </c>
      <c r="W37" s="14" t="str">
        <f t="shared" si="6"/>
        <v/>
      </c>
      <c r="X37" s="12"/>
      <c r="Y37" s="9"/>
    </row>
    <row r="38" spans="1:25" s="13" customFormat="1" ht="18.75" x14ac:dyDescent="0.25">
      <c r="A38" s="9" t="str">
        <f>+IF(C38="","",SUBTOTAL(3,B$3:B38))</f>
        <v/>
      </c>
      <c r="B38" s="9" t="str">
        <f>IFERROR(VLOOKUP(N38,[1]krasat!$C$3:$D$89,2,0),"")</f>
        <v/>
      </c>
      <c r="C38" s="10" t="str">
        <f t="array" ref="C38">IFERROR(SMALL(IF([1]natiga!$M$3:$M$100="ترسية",ROW([1]natiga!$M$3:$M$100)-2,""),ROW()-2),"")</f>
        <v/>
      </c>
      <c r="D38" s="15" t="str">
        <f>IF(C38="","",(VLOOKUP($C38,[1]natiga!$B$3:$M$102,3,0)))</f>
        <v/>
      </c>
      <c r="E38" s="16" t="str">
        <f>IFERROR(IF($C38="","",(VLOOKUP($C38,[1]natiga!$B$3:$M$102,4,0))),"")</f>
        <v/>
      </c>
      <c r="F38" s="16" t="str">
        <f>IFERROR(IF($C38="","",(VLOOKUP($C38,[1]natiga!$B$3:$M$102,5,0))),"")</f>
        <v/>
      </c>
      <c r="G38" s="9" t="str">
        <f>IFERROR(IF($C38="","",(VLOOKUP($C38,[1]natiga!$B$3:$M$102,6,0))),"")</f>
        <v/>
      </c>
      <c r="H38" s="9" t="str">
        <f>IFERROR(IF($C38="","",(VLOOKUP($C38,[1]natiga!$B$3:$M$102,7,0))),"")</f>
        <v/>
      </c>
      <c r="I38" s="11" t="str">
        <f>IFERROR(IF($C38="","",(VLOOKUP($C38,[1]natiga!$B$3:$M$102,8,0))),"")</f>
        <v/>
      </c>
      <c r="J38" s="9" t="str">
        <f>IFERROR(IF($C38="","",(VLOOKUP($C38,[1]natiga!$B$3:$M$102,9,0))),"")</f>
        <v/>
      </c>
      <c r="K38" s="11" t="str">
        <f>IFERROR(IF($C38="","",(VLOOKUP($C38,[1]natiga!$B$3:$M$102,10,0))),"")</f>
        <v/>
      </c>
      <c r="L38" s="9" t="str">
        <f>IFERROR(IF($C38="","",(VLOOKUP($C38,[1]natiga!$B$3:$M$102,11,0))),"")</f>
        <v/>
      </c>
      <c r="M38" s="17" t="str">
        <f>IFERROR(IF($C38="","",(VLOOKUP($C38,[1]natiga!$B$3:$M$102,11,0))),"")</f>
        <v/>
      </c>
      <c r="N38" s="11" t="str">
        <f t="shared" si="1"/>
        <v/>
      </c>
      <c r="O38" s="16" t="str">
        <f t="shared" si="1"/>
        <v/>
      </c>
      <c r="P38" s="16"/>
      <c r="Q38" s="16" t="str">
        <f t="shared" si="2"/>
        <v/>
      </c>
      <c r="R38" s="9" t="str">
        <f t="shared" si="3"/>
        <v/>
      </c>
      <c r="S38" s="16" t="str">
        <f t="shared" si="7"/>
        <v/>
      </c>
      <c r="T38" s="16" t="str">
        <f>IF(V38="","",COUNTIF($V$3:$V$62,$B38))</f>
        <v/>
      </c>
      <c r="U38" s="16" t="str">
        <f t="shared" si="5"/>
        <v/>
      </c>
      <c r="V38" s="9" t="str">
        <f>IFERROR(VLOOKUP(I38,[1]krasat!$C$3:$D$87,2,0),"")</f>
        <v/>
      </c>
      <c r="W38" s="18" t="str">
        <f t="shared" si="6"/>
        <v/>
      </c>
      <c r="X38" s="19"/>
      <c r="Y38" s="9"/>
    </row>
    <row r="39" spans="1:25" s="13" customFormat="1" ht="18.75" x14ac:dyDescent="0.25">
      <c r="A39" s="9" t="str">
        <f>+IF(C39="","",SUBTOTAL(3,B$3:B39))</f>
        <v/>
      </c>
      <c r="B39" s="9" t="str">
        <f>IFERROR(VLOOKUP(N39,[1]krasat!$C$3:$D$89,2,0),"")</f>
        <v/>
      </c>
      <c r="C39" s="10" t="str">
        <f t="array" ref="C39">IFERROR(SMALL(IF([1]natiga!$M$3:$M$100="ترسية",ROW([1]natiga!$M$3:$M$100)-2,""),ROW()-2),"")</f>
        <v/>
      </c>
      <c r="D39" s="15" t="str">
        <f>IF(C39="","",(VLOOKUP($C39,[1]natiga!$B$3:$M$102,3,0)))</f>
        <v/>
      </c>
      <c r="E39" s="16" t="str">
        <f>IFERROR(IF($C39="","",(VLOOKUP($C39,[1]natiga!$B$3:$M$102,4,0))),"")</f>
        <v/>
      </c>
      <c r="F39" s="16" t="str">
        <f>IFERROR(IF($C39="","",(VLOOKUP($C39,[1]natiga!$B$3:$M$102,5,0))),"")</f>
        <v/>
      </c>
      <c r="G39" s="9" t="str">
        <f>IFERROR(IF($C39="","",(VLOOKUP($C39,[1]natiga!$B$3:$M$102,6,0))),"")</f>
        <v/>
      </c>
      <c r="H39" s="9" t="str">
        <f>IFERROR(IF($C39="","",(VLOOKUP($C39,[1]natiga!$B$3:$M$102,7,0))),"")</f>
        <v/>
      </c>
      <c r="I39" s="11" t="str">
        <f>IFERROR(IF($C39="","",(VLOOKUP($C39,[1]natiga!$B$3:$M$102,8,0))),"")</f>
        <v/>
      </c>
      <c r="J39" s="9" t="str">
        <f>IFERROR(IF($C39="","",(VLOOKUP($C39,[1]natiga!$B$3:$M$102,9,0))),"")</f>
        <v/>
      </c>
      <c r="K39" s="11" t="str">
        <f>IFERROR(IF($C39="","",(VLOOKUP($C39,[1]natiga!$B$3:$M$102,10,0))),"")</f>
        <v/>
      </c>
      <c r="L39" s="9" t="str">
        <f>IFERROR(IF($C39="","",(VLOOKUP($C39,[1]natiga!$B$3:$M$102,11,0))),"")</f>
        <v/>
      </c>
      <c r="M39" s="17" t="str">
        <f>IFERROR(IF($C39="","",(VLOOKUP($C39,[1]natiga!$B$3:$M$102,11,0))),"")</f>
        <v/>
      </c>
      <c r="N39" s="11" t="str">
        <f t="shared" si="1"/>
        <v/>
      </c>
      <c r="O39" s="16" t="str">
        <f t="shared" si="1"/>
        <v/>
      </c>
      <c r="P39" s="16"/>
      <c r="Q39" s="16" t="str">
        <f t="shared" si="2"/>
        <v/>
      </c>
      <c r="R39" s="9" t="str">
        <f t="shared" si="3"/>
        <v/>
      </c>
      <c r="S39" s="16" t="str">
        <f t="shared" si="7"/>
        <v/>
      </c>
      <c r="T39" s="16" t="str">
        <f t="shared" ref="T39:T62" si="8">IF(V39="","",COUNTIF($V$3:$V$62,$B39))</f>
        <v/>
      </c>
      <c r="U39" s="16" t="str">
        <f t="shared" si="5"/>
        <v/>
      </c>
      <c r="V39" s="9" t="str">
        <f>IFERROR(VLOOKUP(I39,[1]krasat!$C$3:$D$87,2,0),"")</f>
        <v/>
      </c>
      <c r="W39" s="18" t="str">
        <f t="shared" si="6"/>
        <v/>
      </c>
      <c r="X39" s="19"/>
      <c r="Y39" s="9"/>
    </row>
    <row r="40" spans="1:25" s="13" customFormat="1" ht="18.75" x14ac:dyDescent="0.25">
      <c r="A40" s="9" t="str">
        <f>+IF(C40="","",SUBTOTAL(3,B$3:B40))</f>
        <v/>
      </c>
      <c r="B40" s="9" t="str">
        <f>IFERROR(VLOOKUP(N40,[1]krasat!$C$3:$D$89,2,0),"")</f>
        <v/>
      </c>
      <c r="C40" s="10" t="str">
        <f t="array" ref="C40">IFERROR(SMALL(IF([1]natiga!$M$3:$M$100="ترسية",ROW([1]natiga!$M$3:$M$100)-2,""),ROW()-2),"")</f>
        <v/>
      </c>
      <c r="D40" s="15" t="str">
        <f>IF(C40="","",(VLOOKUP($C40,[1]natiga!$B$3:$M$102,3,0)))</f>
        <v/>
      </c>
      <c r="E40" s="16" t="str">
        <f>IFERROR(IF($C40="","",(VLOOKUP($C40,[1]natiga!$B$3:$M$102,4,0))),"")</f>
        <v/>
      </c>
      <c r="F40" s="16" t="str">
        <f>IFERROR(IF($C40="","",(VLOOKUP($C40,[1]natiga!$B$3:$M$102,5,0))),"")</f>
        <v/>
      </c>
      <c r="G40" s="9" t="str">
        <f>IFERROR(IF($C40="","",(VLOOKUP($C40,[1]natiga!$B$3:$M$102,6,0))),"")</f>
        <v/>
      </c>
      <c r="H40" s="9" t="str">
        <f>IFERROR(IF($C40="","",(VLOOKUP($C40,[1]natiga!$B$3:$M$102,7,0))),"")</f>
        <v/>
      </c>
      <c r="I40" s="11" t="str">
        <f>IFERROR(IF($C40="","",(VLOOKUP($C40,[1]natiga!$B$3:$M$102,8,0))),"")</f>
        <v/>
      </c>
      <c r="J40" s="9" t="str">
        <f>IFERROR(IF($C40="","",(VLOOKUP($C40,[1]natiga!$B$3:$M$102,9,0))),"")</f>
        <v/>
      </c>
      <c r="K40" s="11" t="str">
        <f>IFERROR(IF($C40="","",(VLOOKUP($C40,[1]natiga!$B$3:$M$102,10,0))),"")</f>
        <v/>
      </c>
      <c r="L40" s="9" t="str">
        <f>IFERROR(IF($C40="","",(VLOOKUP($C40,[1]natiga!$B$3:$M$102,11,0))),"")</f>
        <v/>
      </c>
      <c r="M40" s="17" t="str">
        <f>IFERROR(IF($C40="","",(VLOOKUP($C40,[1]natiga!$B$3:$M$102,11,0))),"")</f>
        <v/>
      </c>
      <c r="N40" s="11" t="str">
        <f t="shared" si="1"/>
        <v/>
      </c>
      <c r="O40" s="16" t="str">
        <f t="shared" si="1"/>
        <v/>
      </c>
      <c r="P40" s="16"/>
      <c r="Q40" s="16" t="str">
        <f t="shared" si="2"/>
        <v/>
      </c>
      <c r="R40" s="9" t="str">
        <f t="shared" si="3"/>
        <v/>
      </c>
      <c r="S40" s="16" t="str">
        <f t="shared" si="7"/>
        <v/>
      </c>
      <c r="T40" s="16" t="str">
        <f t="shared" si="8"/>
        <v/>
      </c>
      <c r="U40" s="16" t="str">
        <f t="shared" si="5"/>
        <v/>
      </c>
      <c r="V40" s="9" t="str">
        <f>IFERROR(VLOOKUP(I40,[1]krasat!$C$3:$D$87,2,0),"")</f>
        <v/>
      </c>
      <c r="W40" s="18" t="str">
        <f t="shared" si="6"/>
        <v/>
      </c>
      <c r="X40" s="19"/>
      <c r="Y40" s="9"/>
    </row>
    <row r="41" spans="1:25" s="13" customFormat="1" ht="18.75" x14ac:dyDescent="0.25">
      <c r="A41" s="9" t="str">
        <f>+IF(C41="","",SUBTOTAL(3,B$3:B41))</f>
        <v/>
      </c>
      <c r="B41" s="9" t="str">
        <f>IFERROR(VLOOKUP(N41,[1]krasat!$C$3:$D$89,2,0),"")</f>
        <v/>
      </c>
      <c r="C41" s="10" t="str">
        <f t="array" ref="C41">IFERROR(SMALL(IF([1]natiga!$M$3:$M$100="ترسية",ROW([1]natiga!$M$3:$M$100)-2,""),ROW()-2),"")</f>
        <v/>
      </c>
      <c r="D41" s="15" t="str">
        <f>IF(C41="","",(VLOOKUP($C41,[1]natiga!$B$3:$M$102,3,0)))</f>
        <v/>
      </c>
      <c r="E41" s="16" t="str">
        <f>IFERROR(IF($C41="","",(VLOOKUP($C41,[1]natiga!$B$3:$M$102,4,0))),"")</f>
        <v/>
      </c>
      <c r="F41" s="16" t="str">
        <f>IFERROR(IF($C41="","",(VLOOKUP($C41,[1]natiga!$B$3:$M$102,5,0))),"")</f>
        <v/>
      </c>
      <c r="G41" s="9" t="str">
        <f>IFERROR(IF($C41="","",(VLOOKUP($C41,[1]natiga!$B$3:$M$102,6,0))),"")</f>
        <v/>
      </c>
      <c r="H41" s="9" t="str">
        <f>IFERROR(IF($C41="","",(VLOOKUP($C41,[1]natiga!$B$3:$M$102,7,0))),"")</f>
        <v/>
      </c>
      <c r="I41" s="11" t="str">
        <f>IFERROR(IF($C41="","",(VLOOKUP($C41,[1]natiga!$B$3:$M$102,8,0))),"")</f>
        <v/>
      </c>
      <c r="J41" s="9" t="str">
        <f>IFERROR(IF($C41="","",(VLOOKUP($C41,[1]natiga!$B$3:$M$102,9,0))),"")</f>
        <v/>
      </c>
      <c r="K41" s="11" t="str">
        <f>IFERROR(IF($C41="","",(VLOOKUP($C41,[1]natiga!$B$3:$M$102,10,0))),"")</f>
        <v/>
      </c>
      <c r="L41" s="9" t="str">
        <f>IFERROR(IF($C41="","",(VLOOKUP($C41,[1]natiga!$B$3:$M$102,11,0))),"")</f>
        <v/>
      </c>
      <c r="M41" s="17" t="str">
        <f>IFERROR(IF($C41="","",(VLOOKUP($C41,[1]natiga!$B$3:$M$102,11,0))),"")</f>
        <v/>
      </c>
      <c r="N41" s="11" t="str">
        <f t="shared" si="1"/>
        <v/>
      </c>
      <c r="O41" s="16" t="str">
        <f t="shared" si="1"/>
        <v/>
      </c>
      <c r="P41" s="16"/>
      <c r="Q41" s="16" t="str">
        <f t="shared" si="2"/>
        <v/>
      </c>
      <c r="R41" s="9" t="str">
        <f t="shared" si="3"/>
        <v/>
      </c>
      <c r="S41" s="16" t="str">
        <f t="shared" si="7"/>
        <v/>
      </c>
      <c r="T41" s="16" t="str">
        <f t="shared" si="8"/>
        <v/>
      </c>
      <c r="U41" s="16" t="str">
        <f t="shared" si="5"/>
        <v/>
      </c>
      <c r="V41" s="9" t="str">
        <f>IFERROR(VLOOKUP(I41,[1]krasat!$C$3:$D$87,2,0),"")</f>
        <v/>
      </c>
      <c r="W41" s="18" t="str">
        <f t="shared" si="6"/>
        <v/>
      </c>
      <c r="X41" s="19"/>
      <c r="Y41" s="9"/>
    </row>
    <row r="42" spans="1:25" s="13" customFormat="1" ht="18.75" x14ac:dyDescent="0.25">
      <c r="A42" s="9" t="str">
        <f>+IF(C42="","",SUBTOTAL(3,B$3:B42))</f>
        <v/>
      </c>
      <c r="B42" s="9" t="str">
        <f>IFERROR(VLOOKUP(N42,[1]krasat!$C$3:$D$89,2,0),"")</f>
        <v/>
      </c>
      <c r="C42" s="10" t="str">
        <f t="array" ref="C42">IFERROR(SMALL(IF([1]natiga!$M$3:$M$100="ترسية",ROW([1]natiga!$M$3:$M$100)-2,""),ROW()-2),"")</f>
        <v/>
      </c>
      <c r="D42" s="15" t="str">
        <f>IF(C42="","",(VLOOKUP($C42,[1]natiga!$B$3:$M$102,3,0)))</f>
        <v/>
      </c>
      <c r="E42" s="16" t="str">
        <f>IFERROR(IF($C42="","",(VLOOKUP($C42,[1]natiga!$B$3:$M$102,4,0))),"")</f>
        <v/>
      </c>
      <c r="F42" s="16" t="str">
        <f>IFERROR(IF($C42="","",(VLOOKUP($C42,[1]natiga!$B$3:$M$102,5,0))),"")</f>
        <v/>
      </c>
      <c r="G42" s="9" t="str">
        <f>IFERROR(IF($C42="","",(VLOOKUP($C42,[1]natiga!$B$3:$M$102,6,0))),"")</f>
        <v/>
      </c>
      <c r="H42" s="9" t="str">
        <f>IFERROR(IF($C42="","",(VLOOKUP($C42,[1]natiga!$B$3:$M$102,7,0))),"")</f>
        <v/>
      </c>
      <c r="I42" s="11" t="str">
        <f>IFERROR(IF($C42="","",(VLOOKUP($C42,[1]natiga!$B$3:$M$102,8,0))),"")</f>
        <v/>
      </c>
      <c r="J42" s="9" t="str">
        <f>IFERROR(IF($C42="","",(VLOOKUP($C42,[1]natiga!$B$3:$M$102,9,0))),"")</f>
        <v/>
      </c>
      <c r="K42" s="11" t="str">
        <f>IFERROR(IF($C42="","",(VLOOKUP($C42,[1]natiga!$B$3:$M$102,10,0))),"")</f>
        <v/>
      </c>
      <c r="L42" s="9" t="str">
        <f>IFERROR(IF($C42="","",(VLOOKUP($C42,[1]natiga!$B$3:$M$102,11,0))),"")</f>
        <v/>
      </c>
      <c r="M42" s="17" t="str">
        <f>IFERROR(IF($C42="","",(VLOOKUP($C42,[1]natiga!$B$3:$M$102,11,0))),"")</f>
        <v/>
      </c>
      <c r="N42" s="11" t="str">
        <f t="shared" si="1"/>
        <v/>
      </c>
      <c r="O42" s="16" t="str">
        <f t="shared" si="1"/>
        <v/>
      </c>
      <c r="P42" s="16"/>
      <c r="Q42" s="16" t="str">
        <f t="shared" si="2"/>
        <v/>
      </c>
      <c r="R42" s="9" t="str">
        <f t="shared" si="3"/>
        <v/>
      </c>
      <c r="S42" s="16" t="str">
        <f t="shared" si="7"/>
        <v/>
      </c>
      <c r="T42" s="16" t="str">
        <f t="shared" si="8"/>
        <v/>
      </c>
      <c r="U42" s="16" t="str">
        <f t="shared" si="5"/>
        <v/>
      </c>
      <c r="V42" s="9" t="str">
        <f>IFERROR(VLOOKUP(I42,[1]krasat!$C$3:$D$87,2,0),"")</f>
        <v/>
      </c>
      <c r="W42" s="18" t="str">
        <f t="shared" si="6"/>
        <v/>
      </c>
      <c r="X42" s="19"/>
      <c r="Y42" s="9"/>
    </row>
    <row r="43" spans="1:25" s="13" customFormat="1" ht="18.75" x14ac:dyDescent="0.25">
      <c r="A43" s="9" t="str">
        <f>+IF(C43="","",SUBTOTAL(3,B$3:B43))</f>
        <v/>
      </c>
      <c r="B43" s="9" t="str">
        <f>IFERROR(VLOOKUP(N43,[1]krasat!$C$3:$D$89,2,0),"")</f>
        <v/>
      </c>
      <c r="C43" s="10" t="str">
        <f t="array" ref="C43">IFERROR(SMALL(IF([1]natiga!$M$3:$M$100="ترسية",ROW([1]natiga!$M$3:$M$100)-2,""),ROW()-2),"")</f>
        <v/>
      </c>
      <c r="D43" s="15" t="str">
        <f>IF(C43="","",(VLOOKUP($C43,[1]natiga!$B$3:$M$102,3,0)))</f>
        <v/>
      </c>
      <c r="E43" s="16" t="str">
        <f>IFERROR(IF($C43="","",(VLOOKUP($C43,[1]natiga!$B$3:$M$102,4,0))),"")</f>
        <v/>
      </c>
      <c r="F43" s="16" t="str">
        <f>IFERROR(IF($C43="","",(VLOOKUP($C43,[1]natiga!$B$3:$M$102,5,0))),"")</f>
        <v/>
      </c>
      <c r="G43" s="9" t="str">
        <f>IFERROR(IF($C43="","",(VLOOKUP($C43,[1]natiga!$B$3:$M$102,6,0))),"")</f>
        <v/>
      </c>
      <c r="H43" s="9" t="str">
        <f>IFERROR(IF($C43="","",(VLOOKUP($C43,[1]natiga!$B$3:$M$102,7,0))),"")</f>
        <v/>
      </c>
      <c r="I43" s="11" t="str">
        <f>IFERROR(IF($C43="","",(VLOOKUP($C43,[1]natiga!$B$3:$M$102,8,0))),"")</f>
        <v/>
      </c>
      <c r="J43" s="9" t="str">
        <f>IFERROR(IF($C43="","",(VLOOKUP($C43,[1]natiga!$B$3:$M$102,9,0))),"")</f>
        <v/>
      </c>
      <c r="K43" s="11" t="str">
        <f>IFERROR(IF($C43="","",(VLOOKUP($C43,[1]natiga!$B$3:$M$102,10,0))),"")</f>
        <v/>
      </c>
      <c r="L43" s="9" t="str">
        <f>IFERROR(IF($C43="","",(VLOOKUP($C43,[1]natiga!$B$3:$M$102,11,0))),"")</f>
        <v/>
      </c>
      <c r="M43" s="17" t="str">
        <f>IFERROR(IF($C43="","",(VLOOKUP($C43,[1]natiga!$B$3:$M$102,11,0))),"")</f>
        <v/>
      </c>
      <c r="N43" s="11" t="str">
        <f t="shared" si="1"/>
        <v/>
      </c>
      <c r="O43" s="16" t="str">
        <f t="shared" si="1"/>
        <v/>
      </c>
      <c r="P43" s="16"/>
      <c r="Q43" s="16" t="str">
        <f t="shared" si="2"/>
        <v/>
      </c>
      <c r="R43" s="9" t="str">
        <f t="shared" si="3"/>
        <v/>
      </c>
      <c r="S43" s="16" t="str">
        <f t="shared" si="7"/>
        <v/>
      </c>
      <c r="T43" s="16" t="str">
        <f t="shared" si="8"/>
        <v/>
      </c>
      <c r="U43" s="16" t="str">
        <f t="shared" si="5"/>
        <v/>
      </c>
      <c r="V43" s="9" t="str">
        <f>IFERROR(VLOOKUP(I43,[1]krasat!$C$3:$D$87,2,0),"")</f>
        <v/>
      </c>
      <c r="W43" s="18" t="str">
        <f t="shared" si="6"/>
        <v/>
      </c>
      <c r="X43" s="19"/>
      <c r="Y43" s="9"/>
    </row>
    <row r="44" spans="1:25" s="13" customFormat="1" ht="18.75" x14ac:dyDescent="0.25">
      <c r="A44" s="9" t="str">
        <f>+IF(C44="","",SUBTOTAL(3,B$3:B44))</f>
        <v/>
      </c>
      <c r="B44" s="9" t="str">
        <f>IFERROR(VLOOKUP(N44,[1]krasat!$C$3:$D$89,2,0),"")</f>
        <v/>
      </c>
      <c r="C44" s="10" t="str">
        <f t="array" ref="C44">IFERROR(SMALL(IF([1]natiga!$M$3:$M$100="ترسية",ROW([1]natiga!$M$3:$M$100)-2,""),ROW()-2),"")</f>
        <v/>
      </c>
      <c r="D44" s="15" t="str">
        <f>IF(C44="","",(VLOOKUP($C44,[1]natiga!$B$3:$M$102,3,0)))</f>
        <v/>
      </c>
      <c r="E44" s="16" t="str">
        <f>IFERROR(IF($C44="","",(VLOOKUP($C44,[1]natiga!$B$3:$M$102,4,0))),"")</f>
        <v/>
      </c>
      <c r="F44" s="16" t="str">
        <f>IFERROR(IF($C44="","",(VLOOKUP($C44,[1]natiga!$B$3:$M$102,5,0))),"")</f>
        <v/>
      </c>
      <c r="G44" s="9" t="str">
        <f>IFERROR(IF($C44="","",(VLOOKUP($C44,[1]natiga!$B$3:$M$102,6,0))),"")</f>
        <v/>
      </c>
      <c r="H44" s="9" t="str">
        <f>IFERROR(IF($C44="","",(VLOOKUP($C44,[1]natiga!$B$3:$M$102,7,0))),"")</f>
        <v/>
      </c>
      <c r="I44" s="11" t="str">
        <f>IFERROR(IF($C44="","",(VLOOKUP($C44,[1]natiga!$B$3:$M$102,8,0))),"")</f>
        <v/>
      </c>
      <c r="J44" s="9" t="str">
        <f>IFERROR(IF($C44="","",(VLOOKUP($C44,[1]natiga!$B$3:$M$102,9,0))),"")</f>
        <v/>
      </c>
      <c r="K44" s="11" t="str">
        <f>IFERROR(IF($C44="","",(VLOOKUP($C44,[1]natiga!$B$3:$M$102,10,0))),"")</f>
        <v/>
      </c>
      <c r="L44" s="9" t="str">
        <f>IFERROR(IF($C44="","",(VLOOKUP($C44,[1]natiga!$B$3:$M$102,11,0))),"")</f>
        <v/>
      </c>
      <c r="M44" s="17" t="str">
        <f>IFERROR(IF($C44="","",(VLOOKUP($C44,[1]natiga!$B$3:$M$102,11,0))),"")</f>
        <v/>
      </c>
      <c r="N44" s="11" t="str">
        <f t="shared" si="1"/>
        <v/>
      </c>
      <c r="O44" s="16" t="str">
        <f t="shared" si="1"/>
        <v/>
      </c>
      <c r="P44" s="16"/>
      <c r="Q44" s="16" t="str">
        <f t="shared" si="2"/>
        <v/>
      </c>
      <c r="R44" s="9" t="str">
        <f t="shared" si="3"/>
        <v/>
      </c>
      <c r="S44" s="16" t="str">
        <f t="shared" si="7"/>
        <v/>
      </c>
      <c r="T44" s="16" t="str">
        <f t="shared" si="8"/>
        <v/>
      </c>
      <c r="U44" s="16" t="str">
        <f t="shared" si="5"/>
        <v/>
      </c>
      <c r="V44" s="9" t="str">
        <f>IFERROR(VLOOKUP(I44,[1]krasat!$C$3:$D$87,2,0),"")</f>
        <v/>
      </c>
      <c r="W44" s="18" t="str">
        <f t="shared" si="6"/>
        <v/>
      </c>
      <c r="X44" s="19"/>
      <c r="Y44" s="9"/>
    </row>
    <row r="45" spans="1:25" s="13" customFormat="1" ht="18.75" x14ac:dyDescent="0.25">
      <c r="A45" s="9" t="str">
        <f>+IF(C45="","",SUBTOTAL(3,B$3:B45))</f>
        <v/>
      </c>
      <c r="B45" s="9" t="str">
        <f>IFERROR(VLOOKUP(N45,[1]krasat!$C$3:$D$89,2,0),"")</f>
        <v/>
      </c>
      <c r="C45" s="10" t="str">
        <f t="array" ref="C45">IFERROR(SMALL(IF([1]natiga!$M$3:$M$100="ترسية",ROW([1]natiga!$M$3:$M$100)-2,""),ROW()-2),"")</f>
        <v/>
      </c>
      <c r="D45" s="15" t="str">
        <f>IF(C45="","",(VLOOKUP($C45,[1]natiga!$B$3:$M$102,3,0)))</f>
        <v/>
      </c>
      <c r="E45" s="16" t="str">
        <f>IFERROR(IF($C45="","",(VLOOKUP($C45,[1]natiga!$B$3:$M$102,4,0))),"")</f>
        <v/>
      </c>
      <c r="F45" s="16" t="str">
        <f>IFERROR(IF($C45="","",(VLOOKUP($C45,[1]natiga!$B$3:$M$102,5,0))),"")</f>
        <v/>
      </c>
      <c r="G45" s="9" t="str">
        <f>IFERROR(IF($C45="","",(VLOOKUP($C45,[1]natiga!$B$3:$M$102,6,0))),"")</f>
        <v/>
      </c>
      <c r="H45" s="9" t="str">
        <f>IFERROR(IF($C45="","",(VLOOKUP($C45,[1]natiga!$B$3:$M$102,7,0))),"")</f>
        <v/>
      </c>
      <c r="I45" s="11" t="str">
        <f>IFERROR(IF($C45="","",(VLOOKUP($C45,[1]natiga!$B$3:$M$102,8,0))),"")</f>
        <v/>
      </c>
      <c r="J45" s="9" t="str">
        <f>IFERROR(IF($C45="","",(VLOOKUP($C45,[1]natiga!$B$3:$M$102,9,0))),"")</f>
        <v/>
      </c>
      <c r="K45" s="11" t="str">
        <f>IFERROR(IF($C45="","",(VLOOKUP($C45,[1]natiga!$B$3:$M$102,10,0))),"")</f>
        <v/>
      </c>
      <c r="L45" s="9" t="str">
        <f>IFERROR(IF($C45="","",(VLOOKUP($C45,[1]natiga!$B$3:$M$102,11,0))),"")</f>
        <v/>
      </c>
      <c r="M45" s="17" t="str">
        <f>IFERROR(IF($C45="","",(VLOOKUP($C45,[1]natiga!$B$3:$M$102,11,0))),"")</f>
        <v/>
      </c>
      <c r="N45" s="11" t="str">
        <f t="shared" si="1"/>
        <v/>
      </c>
      <c r="O45" s="16" t="str">
        <f t="shared" si="1"/>
        <v/>
      </c>
      <c r="P45" s="16"/>
      <c r="Q45" s="16" t="str">
        <f t="shared" si="2"/>
        <v/>
      </c>
      <c r="R45" s="9" t="str">
        <f t="shared" si="3"/>
        <v/>
      </c>
      <c r="S45" s="16" t="str">
        <f t="shared" si="7"/>
        <v/>
      </c>
      <c r="T45" s="16" t="str">
        <f t="shared" si="8"/>
        <v/>
      </c>
      <c r="U45" s="16" t="str">
        <f t="shared" si="5"/>
        <v/>
      </c>
      <c r="V45" s="9" t="str">
        <f>IFERROR(VLOOKUP(I45,[1]krasat!$C$3:$D$87,2,0),"")</f>
        <v/>
      </c>
      <c r="W45" s="18" t="str">
        <f t="shared" si="6"/>
        <v/>
      </c>
      <c r="X45" s="19"/>
      <c r="Y45" s="9"/>
    </row>
    <row r="46" spans="1:25" s="13" customFormat="1" ht="18.75" x14ac:dyDescent="0.25">
      <c r="A46" s="9" t="str">
        <f>+IF(C46="","",SUBTOTAL(3,B$3:B46))</f>
        <v/>
      </c>
      <c r="B46" s="9" t="str">
        <f>IFERROR(VLOOKUP(N46,[1]krasat!$C$3:$D$89,2,0),"")</f>
        <v/>
      </c>
      <c r="C46" s="10" t="str">
        <f t="array" ref="C46">IFERROR(SMALL(IF([1]natiga!$M$3:$M$100="ترسية",ROW([1]natiga!$M$3:$M$100)-2,""),ROW()-2),"")</f>
        <v/>
      </c>
      <c r="D46" s="15" t="str">
        <f>IF(C46="","",(VLOOKUP($C46,[1]natiga!$B$3:$M$102,3,0)))</f>
        <v/>
      </c>
      <c r="E46" s="16" t="str">
        <f>IFERROR(IF($C46="","",(VLOOKUP($C46,[1]natiga!$B$3:$M$102,4,0))),"")</f>
        <v/>
      </c>
      <c r="F46" s="16" t="str">
        <f>IFERROR(IF($C46="","",(VLOOKUP($C46,[1]natiga!$B$3:$M$102,5,0))),"")</f>
        <v/>
      </c>
      <c r="G46" s="9" t="str">
        <f>IFERROR(IF($C46="","",(VLOOKUP($C46,[1]natiga!$B$3:$M$102,6,0))),"")</f>
        <v/>
      </c>
      <c r="H46" s="9" t="str">
        <f>IFERROR(IF($C46="","",(VLOOKUP($C46,[1]natiga!$B$3:$M$102,7,0))),"")</f>
        <v/>
      </c>
      <c r="I46" s="11" t="str">
        <f>IFERROR(IF($C46="","",(VLOOKUP($C46,[1]natiga!$B$3:$M$102,8,0))),"")</f>
        <v/>
      </c>
      <c r="J46" s="9" t="str">
        <f>IFERROR(IF($C46="","",(VLOOKUP($C46,[1]natiga!$B$3:$M$102,9,0))),"")</f>
        <v/>
      </c>
      <c r="K46" s="11" t="str">
        <f>IFERROR(IF($C46="","",(VLOOKUP($C46,[1]natiga!$B$3:$M$102,10,0))),"")</f>
        <v/>
      </c>
      <c r="L46" s="9" t="str">
        <f>IFERROR(IF($C46="","",(VLOOKUP($C46,[1]natiga!$B$3:$M$102,11,0))),"")</f>
        <v/>
      </c>
      <c r="M46" s="17" t="str">
        <f>IFERROR(IF($C46="","",(VLOOKUP($C46,[1]natiga!$B$3:$M$102,11,0))),"")</f>
        <v/>
      </c>
      <c r="N46" s="11" t="str">
        <f t="shared" si="1"/>
        <v/>
      </c>
      <c r="O46" s="16" t="str">
        <f t="shared" si="1"/>
        <v/>
      </c>
      <c r="P46" s="16"/>
      <c r="Q46" s="16" t="str">
        <f t="shared" si="2"/>
        <v/>
      </c>
      <c r="R46" s="9" t="str">
        <f t="shared" si="3"/>
        <v/>
      </c>
      <c r="S46" s="16" t="str">
        <f t="shared" si="7"/>
        <v/>
      </c>
      <c r="T46" s="16" t="str">
        <f t="shared" si="8"/>
        <v/>
      </c>
      <c r="U46" s="16" t="str">
        <f t="shared" si="5"/>
        <v/>
      </c>
      <c r="V46" s="9" t="str">
        <f>IFERROR(VLOOKUP(I46,[1]krasat!$C$3:$D$87,2,0),"")</f>
        <v/>
      </c>
      <c r="W46" s="18" t="str">
        <f t="shared" si="6"/>
        <v/>
      </c>
      <c r="X46" s="19"/>
      <c r="Y46" s="9"/>
    </row>
    <row r="47" spans="1:25" s="13" customFormat="1" ht="18.75" x14ac:dyDescent="0.25">
      <c r="A47" s="9" t="str">
        <f>+IF(C47="","",SUBTOTAL(3,B$3:B47))</f>
        <v/>
      </c>
      <c r="B47" s="9" t="str">
        <f>IFERROR(VLOOKUP(N47,[1]krasat!$C$3:$D$89,2,0),"")</f>
        <v/>
      </c>
      <c r="C47" s="10" t="str">
        <f t="array" ref="C47">IFERROR(SMALL(IF([1]natiga!$M$3:$M$100="ترسية",ROW([1]natiga!$M$3:$M$100)-2,""),ROW()-2),"")</f>
        <v/>
      </c>
      <c r="D47" s="15" t="str">
        <f>IF(C47="","",(VLOOKUP($C47,[1]natiga!$B$3:$M$102,3,0)))</f>
        <v/>
      </c>
      <c r="E47" s="16" t="str">
        <f>IFERROR(IF($C47="","",(VLOOKUP($C47,[1]natiga!$B$3:$M$102,4,0))),"")</f>
        <v/>
      </c>
      <c r="F47" s="16" t="str">
        <f>IFERROR(IF($C47="","",(VLOOKUP($C47,[1]natiga!$B$3:$M$102,5,0))),"")</f>
        <v/>
      </c>
      <c r="G47" s="9" t="str">
        <f>IFERROR(IF($C47="","",(VLOOKUP($C47,[1]natiga!$B$3:$M$102,6,0))),"")</f>
        <v/>
      </c>
      <c r="H47" s="9" t="str">
        <f>IFERROR(IF($C47="","",(VLOOKUP($C47,[1]natiga!$B$3:$M$102,7,0))),"")</f>
        <v/>
      </c>
      <c r="I47" s="11" t="str">
        <f>IFERROR(IF($C47="","",(VLOOKUP($C47,[1]natiga!$B$3:$M$102,8,0))),"")</f>
        <v/>
      </c>
      <c r="J47" s="9" t="str">
        <f>IFERROR(IF($C47="","",(VLOOKUP($C47,[1]natiga!$B$3:$M$102,9,0))),"")</f>
        <v/>
      </c>
      <c r="K47" s="11" t="str">
        <f>IFERROR(IF($C47="","",(VLOOKUP($C47,[1]natiga!$B$3:$M$102,10,0))),"")</f>
        <v/>
      </c>
      <c r="L47" s="9" t="str">
        <f>IFERROR(IF($C47="","",(VLOOKUP($C47,[1]natiga!$B$3:$M$102,11,0))),"")</f>
        <v/>
      </c>
      <c r="M47" s="17" t="str">
        <f>IFERROR(IF($C47="","",(VLOOKUP($C47,[1]natiga!$B$3:$M$102,11,0))),"")</f>
        <v/>
      </c>
      <c r="N47" s="11" t="str">
        <f t="shared" si="1"/>
        <v/>
      </c>
      <c r="O47" s="16" t="str">
        <f t="shared" si="1"/>
        <v/>
      </c>
      <c r="P47" s="16"/>
      <c r="Q47" s="16" t="str">
        <f t="shared" si="2"/>
        <v/>
      </c>
      <c r="R47" s="9" t="str">
        <f t="shared" si="3"/>
        <v/>
      </c>
      <c r="S47" s="16" t="str">
        <f t="shared" si="7"/>
        <v/>
      </c>
      <c r="T47" s="16" t="str">
        <f t="shared" si="8"/>
        <v/>
      </c>
      <c r="U47" s="16" t="str">
        <f t="shared" si="5"/>
        <v/>
      </c>
      <c r="V47" s="9" t="str">
        <f>IFERROR(VLOOKUP(I47,[1]krasat!$C$3:$D$87,2,0),"")</f>
        <v/>
      </c>
      <c r="W47" s="18" t="str">
        <f t="shared" si="6"/>
        <v/>
      </c>
      <c r="X47" s="19"/>
      <c r="Y47" s="9"/>
    </row>
    <row r="48" spans="1:25" s="13" customFormat="1" ht="18.75" x14ac:dyDescent="0.25">
      <c r="A48" s="9" t="str">
        <f>+IF(C48="","",SUBTOTAL(3,B$3:B48))</f>
        <v/>
      </c>
      <c r="B48" s="9" t="str">
        <f>IFERROR(VLOOKUP(N48,[1]krasat!$C$3:$D$89,2,0),"")</f>
        <v/>
      </c>
      <c r="C48" s="10" t="str">
        <f t="array" ref="C48">IFERROR(SMALL(IF([1]natiga!$M$3:$M$100="ترسية",ROW([1]natiga!$M$3:$M$100)-2,""),ROW()-2),"")</f>
        <v/>
      </c>
      <c r="D48" s="15" t="str">
        <f>IF(C48="","",(VLOOKUP($C48,[1]natiga!$B$3:$M$102,3,0)))</f>
        <v/>
      </c>
      <c r="E48" s="16" t="str">
        <f>IFERROR(IF($C48="","",(VLOOKUP($C48,[1]natiga!$B$3:$M$102,4,0))),"")</f>
        <v/>
      </c>
      <c r="F48" s="16" t="str">
        <f>IFERROR(IF($C48="","",(VLOOKUP($C48,[1]natiga!$B$3:$M$102,5,0))),"")</f>
        <v/>
      </c>
      <c r="G48" s="9" t="str">
        <f>IFERROR(IF($C48="","",(VLOOKUP($C48,[1]natiga!$B$3:$M$102,6,0))),"")</f>
        <v/>
      </c>
      <c r="H48" s="9" t="str">
        <f>IFERROR(IF($C48="","",(VLOOKUP($C48,[1]natiga!$B$3:$M$102,7,0))),"")</f>
        <v/>
      </c>
      <c r="I48" s="11" t="str">
        <f>IFERROR(IF($C48="","",(VLOOKUP($C48,[1]natiga!$B$3:$M$102,8,0))),"")</f>
        <v/>
      </c>
      <c r="J48" s="9" t="str">
        <f>IFERROR(IF($C48="","",(VLOOKUP($C48,[1]natiga!$B$3:$M$102,9,0))),"")</f>
        <v/>
      </c>
      <c r="K48" s="11" t="str">
        <f>IFERROR(IF($C48="","",(VLOOKUP($C48,[1]natiga!$B$3:$M$102,10,0))),"")</f>
        <v/>
      </c>
      <c r="L48" s="9" t="str">
        <f>IFERROR(IF($C48="","",(VLOOKUP($C48,[1]natiga!$B$3:$M$102,11,0))),"")</f>
        <v/>
      </c>
      <c r="M48" s="17" t="str">
        <f>IFERROR(IF($C48="","",(VLOOKUP($C48,[1]natiga!$B$3:$M$102,11,0))),"")</f>
        <v/>
      </c>
      <c r="N48" s="11" t="str">
        <f t="shared" si="1"/>
        <v/>
      </c>
      <c r="O48" s="16" t="str">
        <f t="shared" si="1"/>
        <v/>
      </c>
      <c r="P48" s="16"/>
      <c r="Q48" s="16" t="str">
        <f t="shared" si="2"/>
        <v/>
      </c>
      <c r="R48" s="9" t="str">
        <f t="shared" si="3"/>
        <v/>
      </c>
      <c r="S48" s="16" t="str">
        <f t="shared" si="7"/>
        <v/>
      </c>
      <c r="T48" s="16" t="str">
        <f t="shared" si="8"/>
        <v/>
      </c>
      <c r="U48" s="16" t="str">
        <f t="shared" si="5"/>
        <v/>
      </c>
      <c r="V48" s="9" t="str">
        <f>IFERROR(VLOOKUP(I48,[1]krasat!$C$3:$D$87,2,0),"")</f>
        <v/>
      </c>
      <c r="W48" s="18" t="str">
        <f t="shared" si="6"/>
        <v/>
      </c>
      <c r="X48" s="19"/>
      <c r="Y48" s="9"/>
    </row>
    <row r="49" spans="1:25" s="13" customFormat="1" ht="18.75" x14ac:dyDescent="0.25">
      <c r="A49" s="9" t="str">
        <f>+IF(C49="","",SUBTOTAL(3,B$3:B49))</f>
        <v/>
      </c>
      <c r="B49" s="9" t="str">
        <f>IFERROR(VLOOKUP(N49,[1]krasat!$C$3:$D$89,2,0),"")</f>
        <v/>
      </c>
      <c r="C49" s="10" t="str">
        <f t="array" ref="C49">IFERROR(SMALL(IF([1]natiga!$M$3:$M$100="ترسية",ROW([1]natiga!$M$3:$M$100)-2,""),ROW()-2),"")</f>
        <v/>
      </c>
      <c r="D49" s="17" t="str">
        <f>IF(C49="","",(VLOOKUP($C49,[1]natiga!$B$3:$M$102,3,0)))</f>
        <v/>
      </c>
      <c r="E49" s="16" t="str">
        <f>IFERROR(IF($C49="","",(VLOOKUP($C49,[1]natiga!$B$3:$M$102,4,0))),"")</f>
        <v/>
      </c>
      <c r="F49" s="16" t="str">
        <f>IFERROR(IF($C49="","",(VLOOKUP($C49,[1]natiga!$B$3:$M$102,5,0))),"")</f>
        <v/>
      </c>
      <c r="G49" s="9" t="str">
        <f>IFERROR(IF($C49="","",(VLOOKUP($C49,[1]natiga!$B$3:$M$102,6,0))),"")</f>
        <v/>
      </c>
      <c r="H49" s="9" t="str">
        <f>IFERROR(IF($C49="","",(VLOOKUP($C49,[1]natiga!$B$3:$M$102,7,0))),"")</f>
        <v/>
      </c>
      <c r="I49" s="11" t="str">
        <f>IFERROR(IF($C49="","",(VLOOKUP($C49,[1]natiga!$B$3:$M$102,8,0))),"")</f>
        <v/>
      </c>
      <c r="J49" s="9" t="str">
        <f>IFERROR(IF($C49="","",(VLOOKUP($C49,[1]natiga!$B$3:$M$102,9,0))),"")</f>
        <v/>
      </c>
      <c r="K49" s="11" t="str">
        <f>IFERROR(IF($C49="","",(VLOOKUP($C49,[1]natiga!$B$3:$M$102,10,0))),"")</f>
        <v/>
      </c>
      <c r="L49" s="9" t="str">
        <f>IFERROR(IF($C49="","",(VLOOKUP($C49,[1]natiga!$B$3:$M$102,11,0))),"")</f>
        <v/>
      </c>
      <c r="M49" s="17" t="str">
        <f>IFERROR(IF($C49="","",(VLOOKUP($C49,[1]natiga!$B$3:$M$102,11,0))),"")</f>
        <v/>
      </c>
      <c r="N49" s="11" t="str">
        <f t="shared" si="1"/>
        <v/>
      </c>
      <c r="O49" s="16" t="str">
        <f t="shared" si="1"/>
        <v/>
      </c>
      <c r="P49" s="16"/>
      <c r="Q49" s="16" t="str">
        <f t="shared" si="2"/>
        <v/>
      </c>
      <c r="R49" s="9" t="str">
        <f t="shared" si="3"/>
        <v/>
      </c>
      <c r="S49" s="16" t="str">
        <f t="shared" si="7"/>
        <v/>
      </c>
      <c r="T49" s="16" t="str">
        <f t="shared" si="8"/>
        <v/>
      </c>
      <c r="U49" s="16" t="str">
        <f t="shared" si="5"/>
        <v/>
      </c>
      <c r="V49" s="9" t="str">
        <f>IFERROR(VLOOKUP(I49,[1]krasat!$C$3:$D$87,2,0),"")</f>
        <v/>
      </c>
      <c r="W49" s="18" t="str">
        <f t="shared" si="6"/>
        <v/>
      </c>
      <c r="X49" s="19"/>
      <c r="Y49" s="9"/>
    </row>
    <row r="50" spans="1:25" s="13" customFormat="1" ht="18.75" x14ac:dyDescent="0.25">
      <c r="A50" s="9" t="str">
        <f>+IF(C50="","",SUBTOTAL(3,B$3:B50))</f>
        <v/>
      </c>
      <c r="B50" s="9" t="str">
        <f>IFERROR(VLOOKUP(N50,[1]krasat!$C$3:$D$89,2,0),"")</f>
        <v/>
      </c>
      <c r="C50" s="10" t="str">
        <f t="array" ref="C50">IFERROR(SMALL(IF([1]natiga!$M$3:$M$100="ترسية",ROW([1]natiga!$M$3:$M$100)-2,""),ROW()-2),"")</f>
        <v/>
      </c>
      <c r="D50" s="17" t="str">
        <f>IF(C50="","",(VLOOKUP($C50,[1]natiga!$B$3:$M$102,3,0)))</f>
        <v/>
      </c>
      <c r="E50" s="16" t="str">
        <f>IFERROR(IF($C50="","",(VLOOKUP($C50,[1]natiga!$B$3:$M$102,4,0))),"")</f>
        <v/>
      </c>
      <c r="F50" s="16" t="str">
        <f>IFERROR(IF($C50="","",(VLOOKUP($C50,[1]natiga!$B$3:$M$102,5,0))),"")</f>
        <v/>
      </c>
      <c r="G50" s="9" t="str">
        <f>IFERROR(IF($C50="","",(VLOOKUP($C50,[1]natiga!$B$3:$M$102,6,0))),"")</f>
        <v/>
      </c>
      <c r="H50" s="9" t="str">
        <f>IFERROR(IF($C50="","",(VLOOKUP($C50,[1]natiga!$B$3:$M$102,7,0))),"")</f>
        <v/>
      </c>
      <c r="I50" s="11" t="str">
        <f>IFERROR(IF($C50="","",(VLOOKUP($C50,[1]natiga!$B$3:$M$102,8,0))),"")</f>
        <v/>
      </c>
      <c r="J50" s="9" t="str">
        <f>IFERROR(IF($C50="","",(VLOOKUP($C50,[1]natiga!$B$3:$M$102,9,0))),"")</f>
        <v/>
      </c>
      <c r="K50" s="11" t="str">
        <f>IFERROR(IF($C50="","",(VLOOKUP($C50,[1]natiga!$B$3:$M$102,10,0))),"")</f>
        <v/>
      </c>
      <c r="L50" s="9" t="str">
        <f>IFERROR(IF($C50="","",(VLOOKUP($C50,[1]natiga!$B$3:$M$102,11,0))),"")</f>
        <v/>
      </c>
      <c r="M50" s="17" t="str">
        <f>IFERROR(IF($C50="","",(VLOOKUP($C50,[1]natiga!$B$3:$M$102,11,0))),"")</f>
        <v/>
      </c>
      <c r="N50" s="11" t="str">
        <f t="shared" si="1"/>
        <v/>
      </c>
      <c r="O50" s="16" t="str">
        <f t="shared" si="1"/>
        <v/>
      </c>
      <c r="P50" s="16"/>
      <c r="Q50" s="16" t="str">
        <f t="shared" si="2"/>
        <v/>
      </c>
      <c r="R50" s="9" t="str">
        <f t="shared" si="3"/>
        <v/>
      </c>
      <c r="S50" s="16" t="str">
        <f t="shared" si="7"/>
        <v/>
      </c>
      <c r="T50" s="16" t="str">
        <f t="shared" si="8"/>
        <v/>
      </c>
      <c r="U50" s="16" t="str">
        <f t="shared" si="5"/>
        <v/>
      </c>
      <c r="V50" s="9" t="str">
        <f>IFERROR(VLOOKUP(I50,[1]krasat!$C$3:$D$87,2,0),"")</f>
        <v/>
      </c>
      <c r="W50" s="18" t="str">
        <f t="shared" si="6"/>
        <v/>
      </c>
      <c r="X50" s="19"/>
      <c r="Y50" s="9"/>
    </row>
    <row r="51" spans="1:25" s="13" customFormat="1" ht="18.75" x14ac:dyDescent="0.25">
      <c r="A51" s="9" t="str">
        <f>+IF(C51="","",SUBTOTAL(3,B$3:B51))</f>
        <v/>
      </c>
      <c r="B51" s="9" t="str">
        <f>IFERROR(VLOOKUP(N51,[1]krasat!$C$3:$D$89,2,0),"")</f>
        <v/>
      </c>
      <c r="C51" s="10" t="str">
        <f t="array" ref="C51">IFERROR(SMALL(IF([1]natiga!$M$3:$M$100="ترسية",ROW([1]natiga!$M$3:$M$100)-2,""),ROW()-2),"")</f>
        <v/>
      </c>
      <c r="D51" s="17" t="str">
        <f>IF(C51="","",(VLOOKUP($C51,[1]natiga!$B$3:$M$102,3,0)))</f>
        <v/>
      </c>
      <c r="E51" s="16" t="str">
        <f>IFERROR(IF($C51="","",(VLOOKUP($C51,[1]natiga!$B$3:$M$102,4,0))),"")</f>
        <v/>
      </c>
      <c r="F51" s="16" t="str">
        <f>IFERROR(IF($C51="","",(VLOOKUP($C51,[1]natiga!$B$3:$M$102,5,0))),"")</f>
        <v/>
      </c>
      <c r="G51" s="9" t="str">
        <f>IFERROR(IF($C51="","",(VLOOKUP($C51,[1]natiga!$B$3:$M$102,6,0))),"")</f>
        <v/>
      </c>
      <c r="H51" s="9" t="str">
        <f>IFERROR(IF($C51="","",(VLOOKUP($C51,[1]natiga!$B$3:$M$102,7,0))),"")</f>
        <v/>
      </c>
      <c r="I51" s="11" t="str">
        <f>IFERROR(IF($C51="","",(VLOOKUP($C51,[1]natiga!$B$3:$M$102,8,0))),"")</f>
        <v/>
      </c>
      <c r="J51" s="9" t="str">
        <f>IFERROR(IF($C51="","",(VLOOKUP($C51,[1]natiga!$B$3:$M$102,9,0))),"")</f>
        <v/>
      </c>
      <c r="K51" s="11" t="str">
        <f>IFERROR(IF($C51="","",(VLOOKUP($C51,[1]natiga!$B$3:$M$102,10,0))),"")</f>
        <v/>
      </c>
      <c r="L51" s="9" t="str">
        <f>IFERROR(IF($C51="","",(VLOOKUP($C51,[1]natiga!$B$3:$M$102,11,0))),"")</f>
        <v/>
      </c>
      <c r="M51" s="17" t="str">
        <f>IFERROR(IF($C51="","",(VLOOKUP($C51,[1]natiga!$B$3:$M$102,11,0))),"")</f>
        <v/>
      </c>
      <c r="N51" s="11" t="str">
        <f t="shared" si="1"/>
        <v/>
      </c>
      <c r="O51" s="16" t="str">
        <f t="shared" si="1"/>
        <v/>
      </c>
      <c r="P51" s="16"/>
      <c r="Q51" s="16" t="str">
        <f t="shared" si="2"/>
        <v/>
      </c>
      <c r="R51" s="9" t="str">
        <f t="shared" si="3"/>
        <v/>
      </c>
      <c r="S51" s="16" t="str">
        <f t="shared" si="7"/>
        <v/>
      </c>
      <c r="T51" s="16" t="str">
        <f t="shared" si="8"/>
        <v/>
      </c>
      <c r="U51" s="16" t="str">
        <f t="shared" si="5"/>
        <v/>
      </c>
      <c r="V51" s="9" t="str">
        <f>IFERROR(VLOOKUP(I51,[1]krasat!$C$3:$D$87,2,0),"")</f>
        <v/>
      </c>
      <c r="W51" s="18" t="str">
        <f t="shared" si="6"/>
        <v/>
      </c>
      <c r="X51" s="19"/>
      <c r="Y51" s="9"/>
    </row>
    <row r="52" spans="1:25" s="13" customFormat="1" ht="18.75" x14ac:dyDescent="0.25">
      <c r="A52" s="9" t="str">
        <f>+IF(C52="","",SUBTOTAL(3,B$3:B52))</f>
        <v/>
      </c>
      <c r="B52" s="9" t="str">
        <f>IFERROR(VLOOKUP(N52,[1]krasat!$C$3:$D$89,2,0),"")</f>
        <v/>
      </c>
      <c r="C52" s="10" t="str">
        <f t="array" ref="C52">IFERROR(SMALL(IF([1]natiga!$M$3:$M$100="ترسية",ROW([1]natiga!$M$3:$M$100)-2,""),ROW()-2),"")</f>
        <v/>
      </c>
      <c r="D52" s="17" t="str">
        <f>IF(C52="","",(VLOOKUP($C52,[1]natiga!$B$3:$M$102,3,0)))</f>
        <v/>
      </c>
      <c r="E52" s="16" t="str">
        <f>IFERROR(IF($C52="","",(VLOOKUP($C52,[1]natiga!$B$3:$M$102,4,0))),"")</f>
        <v/>
      </c>
      <c r="F52" s="16" t="str">
        <f>IFERROR(IF($C52="","",(VLOOKUP($C52,[1]natiga!$B$3:$M$102,5,0))),"")</f>
        <v/>
      </c>
      <c r="G52" s="9" t="str">
        <f>IFERROR(IF($C52="","",(VLOOKUP($C52,[1]natiga!$B$3:$M$102,6,0))),"")</f>
        <v/>
      </c>
      <c r="H52" s="9" t="str">
        <f>IFERROR(IF($C52="","",(VLOOKUP($C52,[1]natiga!$B$3:$M$102,7,0))),"")</f>
        <v/>
      </c>
      <c r="I52" s="11" t="str">
        <f>IFERROR(IF($C52="","",(VLOOKUP($C52,[1]natiga!$B$3:$M$102,8,0))),"")</f>
        <v/>
      </c>
      <c r="J52" s="9" t="str">
        <f>IFERROR(IF($C52="","",(VLOOKUP($C52,[1]natiga!$B$3:$M$102,9,0))),"")</f>
        <v/>
      </c>
      <c r="K52" s="11" t="str">
        <f>IFERROR(IF($C52="","",(VLOOKUP($C52,[1]natiga!$B$3:$M$102,10,0))),"")</f>
        <v/>
      </c>
      <c r="L52" s="9" t="str">
        <f>IFERROR(IF($C52="","",(VLOOKUP($C52,[1]natiga!$B$3:$M$102,11,0))),"")</f>
        <v/>
      </c>
      <c r="M52" s="17" t="str">
        <f>IFERROR(IF($C52="","",(VLOOKUP($C52,[1]natiga!$B$3:$M$102,11,0))),"")</f>
        <v/>
      </c>
      <c r="N52" s="11" t="str">
        <f t="shared" si="1"/>
        <v/>
      </c>
      <c r="O52" s="16" t="str">
        <f t="shared" si="1"/>
        <v/>
      </c>
      <c r="P52" s="16"/>
      <c r="Q52" s="16" t="str">
        <f t="shared" si="2"/>
        <v/>
      </c>
      <c r="R52" s="9" t="str">
        <f t="shared" si="3"/>
        <v/>
      </c>
      <c r="S52" s="16" t="str">
        <f t="shared" si="7"/>
        <v/>
      </c>
      <c r="T52" s="16" t="str">
        <f t="shared" si="8"/>
        <v/>
      </c>
      <c r="U52" s="16" t="str">
        <f t="shared" si="5"/>
        <v/>
      </c>
      <c r="V52" s="9" t="str">
        <f>IFERROR(VLOOKUP(I52,[1]krasat!$C$3:$D$87,2,0),"")</f>
        <v/>
      </c>
      <c r="W52" s="18" t="str">
        <f t="shared" si="6"/>
        <v/>
      </c>
      <c r="X52" s="19"/>
      <c r="Y52" s="9"/>
    </row>
    <row r="53" spans="1:25" s="13" customFormat="1" ht="18.75" x14ac:dyDescent="0.25">
      <c r="A53" s="9" t="str">
        <f>+IF(C53="","",SUBTOTAL(3,B$3:B53))</f>
        <v/>
      </c>
      <c r="B53" s="9" t="str">
        <f>IFERROR(VLOOKUP(N53,[1]krasat!$C$3:$D$89,2,0),"")</f>
        <v/>
      </c>
      <c r="C53" s="10" t="str">
        <f t="array" ref="C53">IFERROR(SMALL(IF([1]natiga!$M$3:$M$100="ترسية",ROW([1]natiga!$M$3:$M$100)-2,""),ROW()-2),"")</f>
        <v/>
      </c>
      <c r="D53" s="17" t="str">
        <f>IF(C53="","",(VLOOKUP($C53,[1]natiga!$B$3:$M$102,3,0)))</f>
        <v/>
      </c>
      <c r="E53" s="16" t="str">
        <f>IFERROR(IF($C53="","",(VLOOKUP($C53,[1]natiga!$B$3:$M$102,4,0))),"")</f>
        <v/>
      </c>
      <c r="F53" s="16" t="str">
        <f>IFERROR(IF($C53="","",(VLOOKUP($C53,[1]natiga!$B$3:$M$102,5,0))),"")</f>
        <v/>
      </c>
      <c r="G53" s="9" t="str">
        <f>IFERROR(IF($C53="","",(VLOOKUP($C53,[1]natiga!$B$3:$M$102,6,0))),"")</f>
        <v/>
      </c>
      <c r="H53" s="9" t="str">
        <f>IFERROR(IF($C53="","",(VLOOKUP($C53,[1]natiga!$B$3:$M$102,7,0))),"")</f>
        <v/>
      </c>
      <c r="I53" s="11" t="str">
        <f>IFERROR(IF($C53="","",(VLOOKUP($C53,[1]natiga!$B$3:$M$102,8,0))),"")</f>
        <v/>
      </c>
      <c r="J53" s="9" t="str">
        <f>IFERROR(IF($C53="","",(VLOOKUP($C53,[1]natiga!$B$3:$M$102,9,0))),"")</f>
        <v/>
      </c>
      <c r="K53" s="11" t="str">
        <f>IFERROR(IF($C53="","",(VLOOKUP($C53,[1]natiga!$B$3:$M$102,10,0))),"")</f>
        <v/>
      </c>
      <c r="L53" s="9" t="str">
        <f>IFERROR(IF($C53="","",(VLOOKUP($C53,[1]natiga!$B$3:$M$102,11,0))),"")</f>
        <v/>
      </c>
      <c r="M53" s="17" t="str">
        <f>IFERROR(IF($C53="","",(VLOOKUP($C53,[1]natiga!$B$3:$M$102,11,0))),"")</f>
        <v/>
      </c>
      <c r="N53" s="11" t="str">
        <f t="shared" si="1"/>
        <v/>
      </c>
      <c r="O53" s="16" t="str">
        <f t="shared" si="1"/>
        <v/>
      </c>
      <c r="P53" s="16"/>
      <c r="Q53" s="16" t="str">
        <f t="shared" si="2"/>
        <v/>
      </c>
      <c r="R53" s="9" t="str">
        <f t="shared" si="3"/>
        <v/>
      </c>
      <c r="S53" s="16" t="str">
        <f t="shared" si="7"/>
        <v/>
      </c>
      <c r="T53" s="16" t="str">
        <f t="shared" si="8"/>
        <v/>
      </c>
      <c r="U53" s="16" t="str">
        <f t="shared" si="5"/>
        <v/>
      </c>
      <c r="V53" s="9" t="str">
        <f>IFERROR(VLOOKUP(I53,[1]krasat!$C$3:$D$87,2,0),"")</f>
        <v/>
      </c>
      <c r="W53" s="18" t="str">
        <f t="shared" si="6"/>
        <v/>
      </c>
      <c r="X53" s="19"/>
      <c r="Y53" s="9"/>
    </row>
    <row r="54" spans="1:25" s="13" customFormat="1" ht="18.75" x14ac:dyDescent="0.25">
      <c r="A54" s="9" t="str">
        <f>+IF(C54="","",SUBTOTAL(3,B$3:B54))</f>
        <v/>
      </c>
      <c r="B54" s="9" t="str">
        <f>IFERROR(VLOOKUP(N54,[1]krasat!$C$3:$D$89,2,0),"")</f>
        <v/>
      </c>
      <c r="C54" s="10" t="str">
        <f t="array" ref="C54">IFERROR(SMALL(IF([1]natiga!$M$3:$M$100="ترسية",ROW([1]natiga!$M$3:$M$100)-2,""),ROW()-2),"")</f>
        <v/>
      </c>
      <c r="D54" s="17" t="str">
        <f>IF(C54="","",(VLOOKUP($C54,[1]natiga!$B$3:$M$102,3,0)))</f>
        <v/>
      </c>
      <c r="E54" s="16" t="str">
        <f>IFERROR(IF($C54="","",(VLOOKUP($C54,[1]natiga!$B$3:$M$102,4,0))),"")</f>
        <v/>
      </c>
      <c r="F54" s="16" t="str">
        <f>IFERROR(IF($C54="","",(VLOOKUP($C54,[1]natiga!$B$3:$M$102,5,0))),"")</f>
        <v/>
      </c>
      <c r="G54" s="9" t="str">
        <f>IFERROR(IF($C54="","",(VLOOKUP($C54,[1]natiga!$B$3:$M$102,6,0))),"")</f>
        <v/>
      </c>
      <c r="H54" s="9" t="str">
        <f>IFERROR(IF($C54="","",(VLOOKUP($C54,[1]natiga!$B$3:$M$102,7,0))),"")</f>
        <v/>
      </c>
      <c r="I54" s="11" t="str">
        <f>IFERROR(IF($C54="","",(VLOOKUP($C54,[1]natiga!$B$3:$M$102,8,0))),"")</f>
        <v/>
      </c>
      <c r="J54" s="9" t="str">
        <f>IFERROR(IF($C54="","",(VLOOKUP($C54,[1]natiga!$B$3:$M$102,9,0))),"")</f>
        <v/>
      </c>
      <c r="K54" s="11" t="str">
        <f>IFERROR(IF($C54="","",(VLOOKUP($C54,[1]natiga!$B$3:$M$102,10,0))),"")</f>
        <v/>
      </c>
      <c r="L54" s="9" t="str">
        <f>IFERROR(IF($C54="","",(VLOOKUP($C54,[1]natiga!$B$3:$M$102,11,0))),"")</f>
        <v/>
      </c>
      <c r="M54" s="17" t="str">
        <f>IFERROR(IF($C54="","",(VLOOKUP($C54,[1]natiga!$B$3:$M$102,11,0))),"")</f>
        <v/>
      </c>
      <c r="N54" s="11" t="str">
        <f t="shared" si="1"/>
        <v/>
      </c>
      <c r="O54" s="16" t="str">
        <f t="shared" si="1"/>
        <v/>
      </c>
      <c r="P54" s="16"/>
      <c r="Q54" s="16" t="str">
        <f t="shared" si="2"/>
        <v/>
      </c>
      <c r="R54" s="9" t="str">
        <f t="shared" si="3"/>
        <v/>
      </c>
      <c r="S54" s="16" t="str">
        <f t="shared" si="7"/>
        <v/>
      </c>
      <c r="T54" s="16" t="str">
        <f t="shared" si="8"/>
        <v/>
      </c>
      <c r="U54" s="16" t="str">
        <f t="shared" si="5"/>
        <v/>
      </c>
      <c r="V54" s="9" t="str">
        <f>IFERROR(VLOOKUP(I54,[1]krasat!$C$3:$D$87,2,0),"")</f>
        <v/>
      </c>
      <c r="W54" s="18" t="str">
        <f t="shared" si="6"/>
        <v/>
      </c>
      <c r="X54" s="19"/>
      <c r="Y54" s="9"/>
    </row>
    <row r="55" spans="1:25" s="13" customFormat="1" ht="18.75" x14ac:dyDescent="0.25">
      <c r="A55" s="9" t="str">
        <f>+IF(C55="","",SUBTOTAL(3,B$3:B55))</f>
        <v/>
      </c>
      <c r="B55" s="9" t="str">
        <f>IFERROR(VLOOKUP(N55,[1]krasat!$C$3:$D$89,2,0),"")</f>
        <v/>
      </c>
      <c r="C55" s="10" t="str">
        <f t="array" ref="C55">IFERROR(SMALL(IF([1]natiga!$M$3:$M$100="ترسية",ROW([1]natiga!$M$3:$M$100)-2,""),ROW()-2),"")</f>
        <v/>
      </c>
      <c r="D55" s="17" t="str">
        <f>IF(C55="","",(VLOOKUP($C55,[1]natiga!$B$3:$M$102,3,0)))</f>
        <v/>
      </c>
      <c r="E55" s="16" t="str">
        <f>IFERROR(IF($C55="","",(VLOOKUP($C55,[1]natiga!$B$3:$M$102,4,0))),"")</f>
        <v/>
      </c>
      <c r="F55" s="16" t="str">
        <f>IFERROR(IF($C55="","",(VLOOKUP($C55,[1]natiga!$B$3:$M$102,5,0))),"")</f>
        <v/>
      </c>
      <c r="G55" s="9" t="str">
        <f>IFERROR(IF($C55="","",(VLOOKUP($C55,[1]natiga!$B$3:$M$102,6,0))),"")</f>
        <v/>
      </c>
      <c r="H55" s="9" t="str">
        <f>IFERROR(IF($C55="","",(VLOOKUP($C55,[1]natiga!$B$3:$M$102,7,0))),"")</f>
        <v/>
      </c>
      <c r="I55" s="11" t="str">
        <f>IFERROR(IF($C55="","",(VLOOKUP($C55,[1]natiga!$B$3:$M$102,8,0))),"")</f>
        <v/>
      </c>
      <c r="J55" s="9" t="str">
        <f>IFERROR(IF($C55="","",(VLOOKUP($C55,[1]natiga!$B$3:$M$102,9,0))),"")</f>
        <v/>
      </c>
      <c r="K55" s="11" t="str">
        <f>IFERROR(IF($C55="","",(VLOOKUP($C55,[1]natiga!$B$3:$M$102,10,0))),"")</f>
        <v/>
      </c>
      <c r="L55" s="9" t="str">
        <f>IFERROR(IF($C55="","",(VLOOKUP($C55,[1]natiga!$B$3:$M$102,11,0))),"")</f>
        <v/>
      </c>
      <c r="M55" s="17" t="str">
        <f>IFERROR(IF($C55="","",(VLOOKUP($C55,[1]natiga!$B$3:$M$102,11,0))),"")</f>
        <v/>
      </c>
      <c r="N55" s="11" t="str">
        <f t="shared" si="1"/>
        <v/>
      </c>
      <c r="O55" s="16" t="str">
        <f t="shared" si="1"/>
        <v/>
      </c>
      <c r="P55" s="16"/>
      <c r="Q55" s="16" t="str">
        <f t="shared" si="2"/>
        <v/>
      </c>
      <c r="R55" s="9" t="str">
        <f t="shared" si="3"/>
        <v/>
      </c>
      <c r="S55" s="16" t="str">
        <f t="shared" si="7"/>
        <v/>
      </c>
      <c r="T55" s="16" t="str">
        <f t="shared" si="8"/>
        <v/>
      </c>
      <c r="U55" s="16" t="str">
        <f t="shared" si="5"/>
        <v/>
      </c>
      <c r="V55" s="9" t="str">
        <f>IFERROR(VLOOKUP(I55,[1]krasat!$C$3:$D$87,2,0),"")</f>
        <v/>
      </c>
      <c r="W55" s="18" t="str">
        <f t="shared" si="6"/>
        <v/>
      </c>
      <c r="X55" s="19"/>
      <c r="Y55" s="9"/>
    </row>
    <row r="56" spans="1:25" s="13" customFormat="1" ht="18.75" x14ac:dyDescent="0.25">
      <c r="A56" s="9" t="str">
        <f>+IF(C56="","",SUBTOTAL(3,B$3:B56))</f>
        <v/>
      </c>
      <c r="B56" s="9" t="str">
        <f>IFERROR(VLOOKUP(N56,[1]krasat!$C$3:$D$89,2,0),"")</f>
        <v/>
      </c>
      <c r="C56" s="10" t="str">
        <f t="array" ref="C56">IFERROR(SMALL(IF([1]natiga!$M$3:$M$100="ترسية",ROW([1]natiga!$M$3:$M$100)-2,""),ROW()-2),"")</f>
        <v/>
      </c>
      <c r="D56" s="17" t="str">
        <f>IF(C56="","",(VLOOKUP($C56,[1]natiga!$B$3:$M$102,3,0)))</f>
        <v/>
      </c>
      <c r="E56" s="16" t="str">
        <f>IFERROR(IF($C56="","",(VLOOKUP($C56,[1]natiga!$B$3:$M$102,4,0))),"")</f>
        <v/>
      </c>
      <c r="F56" s="16" t="str">
        <f>IFERROR(IF($C56="","",(VLOOKUP($C56,[1]natiga!$B$3:$M$102,5,0))),"")</f>
        <v/>
      </c>
      <c r="G56" s="9" t="str">
        <f>IFERROR(IF($C56="","",(VLOOKUP($C56,[1]natiga!$B$3:$M$102,6,0))),"")</f>
        <v/>
      </c>
      <c r="H56" s="9" t="str">
        <f>IFERROR(IF($C56="","",(VLOOKUP($C56,[1]natiga!$B$3:$M$102,7,0))),"")</f>
        <v/>
      </c>
      <c r="I56" s="11" t="str">
        <f>IFERROR(IF($C56="","",(VLOOKUP($C56,[1]natiga!$B$3:$M$102,8,0))),"")</f>
        <v/>
      </c>
      <c r="J56" s="9" t="str">
        <f>IFERROR(IF($C56="","",(VLOOKUP($C56,[1]natiga!$B$3:$M$102,9,0))),"")</f>
        <v/>
      </c>
      <c r="K56" s="11" t="str">
        <f>IFERROR(IF($C56="","",(VLOOKUP($C56,[1]natiga!$B$3:$M$102,10,0))),"")</f>
        <v/>
      </c>
      <c r="L56" s="9" t="str">
        <f>IFERROR(IF($C56="","",(VLOOKUP($C56,[1]natiga!$B$3:$M$102,11,0))),"")</f>
        <v/>
      </c>
      <c r="M56" s="17" t="str">
        <f>IFERROR(IF($C56="","",(VLOOKUP($C56,[1]natiga!$B$3:$M$102,11,0))),"")</f>
        <v/>
      </c>
      <c r="N56" s="11" t="str">
        <f t="shared" si="1"/>
        <v/>
      </c>
      <c r="O56" s="16" t="str">
        <f t="shared" si="1"/>
        <v/>
      </c>
      <c r="P56" s="16"/>
      <c r="Q56" s="16" t="str">
        <f t="shared" si="2"/>
        <v/>
      </c>
      <c r="R56" s="9" t="str">
        <f t="shared" si="3"/>
        <v/>
      </c>
      <c r="S56" s="16" t="str">
        <f t="shared" si="7"/>
        <v/>
      </c>
      <c r="T56" s="16" t="str">
        <f t="shared" si="8"/>
        <v/>
      </c>
      <c r="U56" s="16" t="str">
        <f t="shared" si="5"/>
        <v/>
      </c>
      <c r="V56" s="9" t="str">
        <f>IFERROR(VLOOKUP(I56,[1]krasat!$C$3:$D$87,2,0),"")</f>
        <v/>
      </c>
      <c r="W56" s="18" t="str">
        <f t="shared" si="6"/>
        <v/>
      </c>
      <c r="X56" s="19"/>
      <c r="Y56" s="9"/>
    </row>
    <row r="57" spans="1:25" s="13" customFormat="1" ht="18.75" x14ac:dyDescent="0.25">
      <c r="A57" s="9" t="str">
        <f>+IF(C57="","",SUBTOTAL(3,B$3:B57))</f>
        <v/>
      </c>
      <c r="B57" s="9" t="str">
        <f>IFERROR(VLOOKUP(N57,[1]krasat!$C$3:$D$89,2,0),"")</f>
        <v/>
      </c>
      <c r="C57" s="10" t="str">
        <f t="array" ref="C57">IFERROR(SMALL(IF([1]natiga!$M$3:$M$100="ترسية",ROW([1]natiga!$M$3:$M$100)-2,""),ROW()-2),"")</f>
        <v/>
      </c>
      <c r="D57" s="17" t="str">
        <f>IF(C57="","",(VLOOKUP($C57,[1]natiga!$B$3:$M$102,3,0)))</f>
        <v/>
      </c>
      <c r="E57" s="16" t="str">
        <f>IFERROR(IF($C57="","",(VLOOKUP($C57,[1]natiga!$B$3:$M$102,4,0))),"")</f>
        <v/>
      </c>
      <c r="F57" s="16" t="str">
        <f>IFERROR(IF($C57="","",(VLOOKUP($C57,[1]natiga!$B$3:$M$102,5,0))),"")</f>
        <v/>
      </c>
      <c r="G57" s="9" t="str">
        <f>IFERROR(IF($C57="","",(VLOOKUP($C57,[1]natiga!$B$3:$M$102,6,0))),"")</f>
        <v/>
      </c>
      <c r="H57" s="9" t="str">
        <f>IFERROR(IF($C57="","",(VLOOKUP($C57,[1]natiga!$B$3:$M$102,7,0))),"")</f>
        <v/>
      </c>
      <c r="I57" s="11" t="str">
        <f>IFERROR(IF($C57="","",(VLOOKUP($C57,[1]natiga!$B$3:$M$102,8,0))),"")</f>
        <v/>
      </c>
      <c r="J57" s="9" t="str">
        <f>IFERROR(IF($C57="","",(VLOOKUP($C57,[1]natiga!$B$3:$M$102,9,0))),"")</f>
        <v/>
      </c>
      <c r="K57" s="11" t="str">
        <f>IFERROR(IF($C57="","",(VLOOKUP($C57,[1]natiga!$B$3:$M$102,10,0))),"")</f>
        <v/>
      </c>
      <c r="L57" s="9" t="str">
        <f>IFERROR(IF($C57="","",(VLOOKUP($C57,[1]natiga!$B$3:$M$102,11,0))),"")</f>
        <v/>
      </c>
      <c r="M57" s="17" t="str">
        <f>IFERROR(IF($C57="","",(VLOOKUP($C57,[1]natiga!$B$3:$M$102,11,0))),"")</f>
        <v/>
      </c>
      <c r="N57" s="11" t="str">
        <f t="shared" si="1"/>
        <v/>
      </c>
      <c r="O57" s="16" t="str">
        <f t="shared" si="1"/>
        <v/>
      </c>
      <c r="P57" s="16"/>
      <c r="Q57" s="16" t="str">
        <f t="shared" si="2"/>
        <v/>
      </c>
      <c r="R57" s="9" t="str">
        <f t="shared" si="3"/>
        <v/>
      </c>
      <c r="S57" s="16" t="str">
        <f t="shared" si="7"/>
        <v/>
      </c>
      <c r="T57" s="16" t="str">
        <f t="shared" si="8"/>
        <v/>
      </c>
      <c r="U57" s="16" t="str">
        <f t="shared" si="5"/>
        <v/>
      </c>
      <c r="V57" s="9" t="str">
        <f>IFERROR(VLOOKUP(I57,[1]krasat!$C$3:$D$87,2,0),"")</f>
        <v/>
      </c>
      <c r="W57" s="18" t="str">
        <f t="shared" si="6"/>
        <v/>
      </c>
      <c r="X57" s="19"/>
      <c r="Y57" s="9"/>
    </row>
    <row r="58" spans="1:25" s="13" customFormat="1" ht="18.75" x14ac:dyDescent="0.25">
      <c r="A58" s="9" t="str">
        <f>+IF(C58="","",SUBTOTAL(3,B$3:B58))</f>
        <v/>
      </c>
      <c r="B58" s="9" t="str">
        <f>IFERROR(VLOOKUP(N58,[1]krasat!$C$3:$D$89,2,0),"")</f>
        <v/>
      </c>
      <c r="C58" s="10" t="str">
        <f t="array" ref="C58">IFERROR(SMALL(IF([1]natiga!$M$3:$M$100="ترسية",ROW([1]natiga!$M$3:$M$100)-2,""),ROW()-2),"")</f>
        <v/>
      </c>
      <c r="D58" s="17" t="str">
        <f>IF(C58="","",(VLOOKUP($C58,[1]natiga!$B$3:$M$102,3,0)))</f>
        <v/>
      </c>
      <c r="E58" s="16" t="str">
        <f>IFERROR(IF($C58="","",(VLOOKUP($C58,[1]natiga!$B$3:$M$102,4,0))),"")</f>
        <v/>
      </c>
      <c r="F58" s="16" t="str">
        <f>IFERROR(IF($C58="","",(VLOOKUP($C58,[1]natiga!$B$3:$M$102,5,0))),"")</f>
        <v/>
      </c>
      <c r="G58" s="9" t="str">
        <f>IFERROR(IF($C58="","",(VLOOKUP($C58,[1]natiga!$B$3:$M$102,6,0))),"")</f>
        <v/>
      </c>
      <c r="H58" s="9" t="str">
        <f>IFERROR(IF($C58="","",(VLOOKUP($C58,[1]natiga!$B$3:$M$102,7,0))),"")</f>
        <v/>
      </c>
      <c r="I58" s="11" t="str">
        <f>IFERROR(IF($C58="","",(VLOOKUP($C58,[1]natiga!$B$3:$M$102,8,0))),"")</f>
        <v/>
      </c>
      <c r="J58" s="9" t="str">
        <f>IFERROR(IF($C58="","",(VLOOKUP($C58,[1]natiga!$B$3:$M$102,9,0))),"")</f>
        <v/>
      </c>
      <c r="K58" s="11" t="str">
        <f>IFERROR(IF($C58="","",(VLOOKUP($C58,[1]natiga!$B$3:$M$102,10,0))),"")</f>
        <v/>
      </c>
      <c r="L58" s="9" t="str">
        <f>IFERROR(IF($C58="","",(VLOOKUP($C58,[1]natiga!$B$3:$M$102,11,0))),"")</f>
        <v/>
      </c>
      <c r="M58" s="17" t="str">
        <f>IFERROR(IF($C58="","",(VLOOKUP($C58,[1]natiga!$B$3:$M$102,11,0))),"")</f>
        <v/>
      </c>
      <c r="N58" s="11" t="str">
        <f t="shared" si="1"/>
        <v/>
      </c>
      <c r="O58" s="16" t="str">
        <f t="shared" si="1"/>
        <v/>
      </c>
      <c r="P58" s="16"/>
      <c r="Q58" s="16" t="str">
        <f t="shared" si="2"/>
        <v/>
      </c>
      <c r="R58" s="9" t="str">
        <f t="shared" si="3"/>
        <v/>
      </c>
      <c r="S58" s="16" t="str">
        <f t="shared" si="7"/>
        <v/>
      </c>
      <c r="T58" s="16" t="str">
        <f t="shared" si="8"/>
        <v/>
      </c>
      <c r="U58" s="16" t="str">
        <f t="shared" si="5"/>
        <v/>
      </c>
      <c r="V58" s="9" t="str">
        <f>IFERROR(VLOOKUP(I58,[1]krasat!$C$3:$D$87,2,0),"")</f>
        <v/>
      </c>
      <c r="W58" s="18" t="str">
        <f t="shared" si="6"/>
        <v/>
      </c>
      <c r="X58" s="19"/>
      <c r="Y58" s="9"/>
    </row>
    <row r="59" spans="1:25" s="13" customFormat="1" ht="18.75" x14ac:dyDescent="0.25">
      <c r="A59" s="9" t="str">
        <f>+IF(C59="","",SUBTOTAL(3,B$3:B59))</f>
        <v/>
      </c>
      <c r="B59" s="9" t="str">
        <f>IFERROR(VLOOKUP(N59,[1]krasat!$C$3:$D$89,2,0),"")</f>
        <v/>
      </c>
      <c r="C59" s="10" t="str">
        <f t="array" ref="C59">IFERROR(SMALL(IF([1]natiga!$M$3:$M$100="ترسية",ROW([1]natiga!$M$3:$M$100)-2,""),ROW()-2),"")</f>
        <v/>
      </c>
      <c r="D59" s="17" t="str">
        <f>IF(C59="","",(VLOOKUP($C59,[1]natiga!$B$3:$M$102,3,0)))</f>
        <v/>
      </c>
      <c r="E59" s="16" t="str">
        <f>IFERROR(IF($C59="","",(VLOOKUP($C59,[1]natiga!$B$3:$M$102,4,0))),"")</f>
        <v/>
      </c>
      <c r="F59" s="16" t="str">
        <f>IFERROR(IF($C59="","",(VLOOKUP($C59,[1]natiga!$B$3:$M$102,5,0))),"")</f>
        <v/>
      </c>
      <c r="G59" s="9" t="str">
        <f>IFERROR(IF($C59="","",(VLOOKUP($C59,[1]natiga!$B$3:$M$102,6,0))),"")</f>
        <v/>
      </c>
      <c r="H59" s="9" t="str">
        <f>IFERROR(IF($C59="","",(VLOOKUP($C59,[1]natiga!$B$3:$M$102,7,0))),"")</f>
        <v/>
      </c>
      <c r="I59" s="11" t="str">
        <f>IFERROR(IF($C59="","",(VLOOKUP($C59,[1]natiga!$B$3:$M$102,8,0))),"")</f>
        <v/>
      </c>
      <c r="J59" s="9" t="str">
        <f>IFERROR(IF($C59="","",(VLOOKUP($C59,[1]natiga!$B$3:$M$102,9,0))),"")</f>
        <v/>
      </c>
      <c r="K59" s="11" t="str">
        <f>IFERROR(IF($C59="","",(VLOOKUP($C59,[1]natiga!$B$3:$M$102,10,0))),"")</f>
        <v/>
      </c>
      <c r="L59" s="9" t="str">
        <f>IFERROR(IF($C59="","",(VLOOKUP($C59,[1]natiga!$B$3:$M$102,11,0))),"")</f>
        <v/>
      </c>
      <c r="M59" s="17" t="str">
        <f>IFERROR(IF($C59="","",(VLOOKUP($C59,[1]natiga!$B$3:$M$102,11,0))),"")</f>
        <v/>
      </c>
      <c r="N59" s="11" t="str">
        <f t="shared" si="1"/>
        <v/>
      </c>
      <c r="O59" s="16" t="str">
        <f t="shared" si="1"/>
        <v/>
      </c>
      <c r="P59" s="16"/>
      <c r="Q59" s="16" t="str">
        <f t="shared" si="2"/>
        <v/>
      </c>
      <c r="R59" s="9" t="str">
        <f t="shared" si="3"/>
        <v/>
      </c>
      <c r="S59" s="16" t="str">
        <f t="shared" si="7"/>
        <v/>
      </c>
      <c r="T59" s="16" t="str">
        <f t="shared" si="8"/>
        <v/>
      </c>
      <c r="U59" s="16" t="str">
        <f t="shared" si="5"/>
        <v/>
      </c>
      <c r="V59" s="9" t="str">
        <f>IFERROR(VLOOKUP(I59,[1]krasat!$C$3:$D$87,2,0),"")</f>
        <v/>
      </c>
      <c r="W59" s="18" t="str">
        <f t="shared" si="6"/>
        <v/>
      </c>
      <c r="X59" s="19"/>
      <c r="Y59" s="9"/>
    </row>
    <row r="60" spans="1:25" s="13" customFormat="1" ht="18.75" x14ac:dyDescent="0.25">
      <c r="A60" s="9" t="str">
        <f>+IF(C60="","",SUBTOTAL(3,B$3:B60))</f>
        <v/>
      </c>
      <c r="B60" s="9" t="str">
        <f>IFERROR(VLOOKUP(N60,[1]krasat!$C$3:$D$89,2,0),"")</f>
        <v/>
      </c>
      <c r="C60" s="10" t="str">
        <f t="array" ref="C60">IFERROR(SMALL(IF([1]natiga!$M$3:$M$100="ترسية",ROW([1]natiga!$M$3:$M$100)-2,""),ROW()-2),"")</f>
        <v/>
      </c>
      <c r="D60" s="17" t="str">
        <f>IF(C60="","",(VLOOKUP($C60,[1]natiga!$B$3:$M$102,3,0)))</f>
        <v/>
      </c>
      <c r="E60" s="16" t="str">
        <f>IFERROR(IF($C60="","",(VLOOKUP($C60,[1]natiga!$B$3:$M$102,4,0))),"")</f>
        <v/>
      </c>
      <c r="F60" s="16" t="str">
        <f>IFERROR(IF($C60="","",(VLOOKUP($C60,[1]natiga!$B$3:$M$102,5,0))),"")</f>
        <v/>
      </c>
      <c r="G60" s="9" t="str">
        <f>IFERROR(IF($C60="","",(VLOOKUP($C60,[1]natiga!$B$3:$M$102,6,0))),"")</f>
        <v/>
      </c>
      <c r="H60" s="9" t="str">
        <f>IFERROR(IF($C60="","",(VLOOKUP($C60,[1]natiga!$B$3:$M$102,7,0))),"")</f>
        <v/>
      </c>
      <c r="I60" s="11" t="str">
        <f>IFERROR(IF($C60="","",(VLOOKUP($C60,[1]natiga!$B$3:$M$102,8,0))),"")</f>
        <v/>
      </c>
      <c r="J60" s="9" t="str">
        <f>IFERROR(IF($C60="","",(VLOOKUP($C60,[1]natiga!$B$3:$M$102,9,0))),"")</f>
        <v/>
      </c>
      <c r="K60" s="11" t="str">
        <f>IFERROR(IF($C60="","",(VLOOKUP($C60,[1]natiga!$B$3:$M$102,10,0))),"")</f>
        <v/>
      </c>
      <c r="L60" s="9" t="str">
        <f>IFERROR(IF($C60="","",(VLOOKUP($C60,[1]natiga!$B$3:$M$102,11,0))),"")</f>
        <v/>
      </c>
      <c r="M60" s="17" t="str">
        <f>IFERROR(IF($C60="","",(VLOOKUP($C60,[1]natiga!$B$3:$M$102,11,0))),"")</f>
        <v/>
      </c>
      <c r="N60" s="11" t="str">
        <f t="shared" si="1"/>
        <v/>
      </c>
      <c r="O60" s="16" t="str">
        <f t="shared" si="1"/>
        <v/>
      </c>
      <c r="P60" s="16"/>
      <c r="Q60" s="16" t="str">
        <f t="shared" si="2"/>
        <v/>
      </c>
      <c r="R60" s="9" t="str">
        <f t="shared" si="3"/>
        <v/>
      </c>
      <c r="S60" s="16" t="str">
        <f t="shared" si="7"/>
        <v/>
      </c>
      <c r="T60" s="16" t="str">
        <f t="shared" si="8"/>
        <v/>
      </c>
      <c r="U60" s="16" t="str">
        <f t="shared" si="5"/>
        <v/>
      </c>
      <c r="V60" s="9" t="str">
        <f>IFERROR(VLOOKUP(I60,[1]krasat!$C$3:$D$87,2,0),"")</f>
        <v/>
      </c>
      <c r="W60" s="18" t="str">
        <f t="shared" si="6"/>
        <v/>
      </c>
      <c r="X60" s="19"/>
      <c r="Y60" s="9"/>
    </row>
    <row r="61" spans="1:25" s="13" customFormat="1" ht="18.75" x14ac:dyDescent="0.25">
      <c r="A61" s="9" t="str">
        <f>+IF(C61="","",SUBTOTAL(3,B$3:B61))</f>
        <v/>
      </c>
      <c r="B61" s="9" t="str">
        <f>IFERROR(VLOOKUP(N61,[1]krasat!$C$3:$D$89,2,0),"")</f>
        <v/>
      </c>
      <c r="C61" s="10" t="str">
        <f t="array" ref="C61">IFERROR(SMALL(IF([1]natiga!$M$3:$M$100="ترسية",ROW([1]natiga!$M$3:$M$100)-2,""),ROW()-2),"")</f>
        <v/>
      </c>
      <c r="D61" s="17" t="str">
        <f>IF(C61="","",(VLOOKUP($C61,[1]natiga!$B$3:$M$102,3,0)))</f>
        <v/>
      </c>
      <c r="E61" s="16" t="str">
        <f>IFERROR(IF($C61="","",(VLOOKUP($C61,[1]natiga!$B$3:$M$102,4,0))),"")</f>
        <v/>
      </c>
      <c r="F61" s="16" t="str">
        <f>IFERROR(IF($C61="","",(VLOOKUP($C61,[1]natiga!$B$3:$M$102,5,0))),"")</f>
        <v/>
      </c>
      <c r="G61" s="9" t="str">
        <f>IFERROR(IF($C61="","",(VLOOKUP($C61,[1]natiga!$B$3:$M$102,6,0))),"")</f>
        <v/>
      </c>
      <c r="H61" s="9" t="str">
        <f>IFERROR(IF($C61="","",(VLOOKUP($C61,[1]natiga!$B$3:$M$102,7,0))),"")</f>
        <v/>
      </c>
      <c r="I61" s="11" t="str">
        <f>IFERROR(IF($C61="","",(VLOOKUP($C61,[1]natiga!$B$3:$M$102,8,0))),"")</f>
        <v/>
      </c>
      <c r="J61" s="9" t="str">
        <f>IFERROR(IF($C61="","",(VLOOKUP($C61,[1]natiga!$B$3:$M$102,9,0))),"")</f>
        <v/>
      </c>
      <c r="K61" s="11" t="str">
        <f>IFERROR(IF($C61="","",(VLOOKUP($C61,[1]natiga!$B$3:$M$102,10,0))),"")</f>
        <v/>
      </c>
      <c r="L61" s="9" t="str">
        <f>IFERROR(IF($C61="","",(VLOOKUP($C61,[1]natiga!$B$3:$M$102,11,0))),"")</f>
        <v/>
      </c>
      <c r="M61" s="17" t="str">
        <f>IFERROR(IF($C61="","",(VLOOKUP($C61,[1]natiga!$B$3:$M$102,11,0))),"")</f>
        <v/>
      </c>
      <c r="N61" s="11" t="str">
        <f t="shared" si="1"/>
        <v/>
      </c>
      <c r="O61" s="16" t="str">
        <f t="shared" si="1"/>
        <v/>
      </c>
      <c r="P61" s="16"/>
      <c r="Q61" s="16" t="str">
        <f t="shared" si="2"/>
        <v/>
      </c>
      <c r="R61" s="9" t="str">
        <f t="shared" si="3"/>
        <v/>
      </c>
      <c r="S61" s="16" t="str">
        <f t="shared" si="7"/>
        <v/>
      </c>
      <c r="T61" s="16" t="str">
        <f t="shared" si="8"/>
        <v/>
      </c>
      <c r="U61" s="16" t="str">
        <f t="shared" si="5"/>
        <v/>
      </c>
      <c r="V61" s="9" t="str">
        <f>IFERROR(VLOOKUP(I61,[1]krasat!$C$3:$D$87,2,0),"")</f>
        <v/>
      </c>
      <c r="W61" s="18" t="str">
        <f t="shared" si="6"/>
        <v/>
      </c>
      <c r="X61" s="19"/>
      <c r="Y61" s="9"/>
    </row>
    <row r="62" spans="1:25" s="13" customFormat="1" ht="19.5" thickBot="1" x14ac:dyDescent="0.3">
      <c r="A62" s="20" t="str">
        <f>+IF(C62="","",SUBTOTAL(3,B$3:B62))</f>
        <v/>
      </c>
      <c r="B62" s="20" t="str">
        <f>IFERROR(VLOOKUP(N62,[1]krasat!$C$3:$D$89,2,0),"")</f>
        <v/>
      </c>
      <c r="C62" s="21" t="str">
        <f t="array" ref="C62">IFERROR(SMALL(IF([1]natiga!$M$3:$M$100="ترسية",ROW([1]natiga!$M$3:$M$100)-2,""),ROW()-2),"")</f>
        <v/>
      </c>
      <c r="D62" s="22" t="str">
        <f>IF(C62="","",(VLOOKUP($C62,[1]natiga!$B$3:$M$102,3,0)))</f>
        <v/>
      </c>
      <c r="E62" s="23" t="str">
        <f>IFERROR(IF($C62="","",(VLOOKUP($C62,[1]natiga!$B$3:$M$102,4,0))),"")</f>
        <v/>
      </c>
      <c r="F62" s="23" t="str">
        <f>IFERROR(IF($C62="","",(VLOOKUP($C62,[1]natiga!$B$3:$M$102,5,0))),"")</f>
        <v/>
      </c>
      <c r="G62" s="9" t="str">
        <f>IFERROR(IF($C62="","",(VLOOKUP($C62,[1]natiga!$B$3:$M$102,6,0))),"")</f>
        <v/>
      </c>
      <c r="H62" s="9" t="str">
        <f>IFERROR(IF($C62="","",(VLOOKUP($C62,[1]natiga!$B$3:$M$102,7,0))),"")</f>
        <v/>
      </c>
      <c r="I62" s="11" t="str">
        <f>IFERROR(IF($C62="","",(VLOOKUP($C62,[1]natiga!$B$3:$M$102,8,0))),"")</f>
        <v/>
      </c>
      <c r="J62" s="9" t="str">
        <f>IFERROR(IF($C62="","",(VLOOKUP($C62,[1]natiga!$B$3:$M$102,9,0))),"")</f>
        <v/>
      </c>
      <c r="K62" s="11" t="str">
        <f>IFERROR(IF($C62="","",(VLOOKUP($C62,[1]natiga!$B$3:$M$102,10,0))),"")</f>
        <v/>
      </c>
      <c r="L62" s="9" t="str">
        <f>IFERROR(IF($C62="","",(VLOOKUP($C62,[1]natiga!$B$3:$M$102,11,0))),"")</f>
        <v/>
      </c>
      <c r="M62" s="22" t="str">
        <f>IFERROR(IF($C62="","",(VLOOKUP($C62,[1]natiga!$B$3:$M$102,11,0))),"")</f>
        <v/>
      </c>
      <c r="N62" s="11" t="str">
        <f t="shared" si="1"/>
        <v/>
      </c>
      <c r="O62" s="23" t="str">
        <f t="shared" si="1"/>
        <v/>
      </c>
      <c r="P62" s="23"/>
      <c r="Q62" s="23" t="str">
        <f t="shared" si="2"/>
        <v/>
      </c>
      <c r="R62" s="9" t="str">
        <f t="shared" si="3"/>
        <v/>
      </c>
      <c r="S62" s="23" t="str">
        <f t="shared" si="7"/>
        <v/>
      </c>
      <c r="T62" s="16" t="str">
        <f t="shared" si="8"/>
        <v/>
      </c>
      <c r="U62" s="23" t="str">
        <f t="shared" si="5"/>
        <v/>
      </c>
      <c r="V62" s="20" t="str">
        <f>IFERROR(VLOOKUP(I62,[1]krasat!$C$3:$D$87,2,0),"")</f>
        <v/>
      </c>
      <c r="W62" s="24" t="str">
        <f t="shared" si="6"/>
        <v/>
      </c>
      <c r="X62" s="25"/>
      <c r="Y62" s="20"/>
    </row>
    <row r="63" spans="1:25" s="13" customFormat="1" ht="27" customHeight="1" thickBot="1" x14ac:dyDescent="0.3">
      <c r="A63" s="42" t="s">
        <v>26</v>
      </c>
      <c r="B63" s="43"/>
      <c r="C63" s="43"/>
      <c r="D63" s="44"/>
      <c r="E63" s="26">
        <f>IF(SUM(E3:E62)=0,"",(SUBTOTAL(9,E3:E62)))</f>
        <v>4466796</v>
      </c>
      <c r="F63" s="27">
        <f t="shared" ref="F63:Y63" si="9">IF(SUM(F3:F62)=0,"",(SUBTOTAL(9,F3:F62)))</f>
        <v>3225000</v>
      </c>
      <c r="G63" s="27">
        <f t="shared" si="9"/>
        <v>3055000</v>
      </c>
      <c r="H63" s="27">
        <f t="shared" si="9"/>
        <v>3135000</v>
      </c>
      <c r="I63" s="27" t="str">
        <f t="shared" si="9"/>
        <v/>
      </c>
      <c r="J63" s="27">
        <f t="shared" si="9"/>
        <v>4105523</v>
      </c>
      <c r="K63" s="28" t="str">
        <f t="shared" si="9"/>
        <v/>
      </c>
      <c r="L63" s="27">
        <f t="shared" si="9"/>
        <v>3806343</v>
      </c>
      <c r="M63" s="28">
        <f t="shared" si="9"/>
        <v>3806343</v>
      </c>
      <c r="N63" s="27" t="str">
        <f t="shared" si="9"/>
        <v/>
      </c>
      <c r="O63" s="29">
        <f t="shared" si="9"/>
        <v>4105523</v>
      </c>
      <c r="P63" s="30" t="str">
        <f t="shared" si="9"/>
        <v/>
      </c>
      <c r="Q63" s="27">
        <f t="shared" si="9"/>
        <v>115000</v>
      </c>
      <c r="R63" s="9">
        <f>[1]ehab!J63</f>
        <v>180000</v>
      </c>
      <c r="S63" s="27">
        <f t="shared" si="9"/>
        <v>295000</v>
      </c>
      <c r="T63" s="27">
        <f t="shared" si="9"/>
        <v>91</v>
      </c>
      <c r="U63" s="28">
        <f t="shared" si="9"/>
        <v>3810523</v>
      </c>
      <c r="V63" s="27">
        <f t="shared" si="9"/>
        <v>400</v>
      </c>
      <c r="W63" s="28">
        <f t="shared" si="9"/>
        <v>115000</v>
      </c>
      <c r="X63" s="27" t="str">
        <f t="shared" si="9"/>
        <v/>
      </c>
      <c r="Y63" s="26" t="str">
        <f t="shared" si="9"/>
        <v/>
      </c>
    </row>
    <row r="64" spans="1:25" s="38" customFormat="1" ht="18.75" x14ac:dyDescent="0.25">
      <c r="A64" s="31"/>
      <c r="B64" s="31"/>
      <c r="C64" s="32"/>
      <c r="D64" s="33"/>
      <c r="E64" s="34"/>
      <c r="F64" s="34"/>
      <c r="G64" s="34"/>
      <c r="H64" s="34"/>
      <c r="I64" s="35"/>
      <c r="J64" s="34"/>
      <c r="K64" s="35"/>
      <c r="L64" s="34"/>
      <c r="M64" s="33"/>
      <c r="N64" s="35"/>
      <c r="O64" s="34"/>
      <c r="P64" s="34"/>
      <c r="Q64" s="34"/>
      <c r="R64" s="31"/>
      <c r="S64" s="34"/>
      <c r="T64" s="34"/>
      <c r="U64" s="34"/>
      <c r="V64" s="31"/>
      <c r="W64" s="36"/>
      <c r="X64" s="37"/>
      <c r="Y64" s="31"/>
    </row>
    <row r="65" spans="1:25" s="38" customFormat="1" ht="18.75" x14ac:dyDescent="0.25">
      <c r="A65" s="31"/>
      <c r="B65" s="31"/>
      <c r="C65" s="32"/>
      <c r="D65" s="33"/>
      <c r="E65" s="34"/>
      <c r="F65" s="34"/>
      <c r="G65" s="34"/>
      <c r="H65" s="34"/>
      <c r="I65" s="35"/>
      <c r="J65" s="34"/>
      <c r="K65" s="35"/>
      <c r="L65" s="34"/>
      <c r="M65" s="33"/>
      <c r="N65" s="35"/>
      <c r="O65" s="34"/>
      <c r="P65" s="34"/>
      <c r="Q65" s="34"/>
      <c r="R65" s="31"/>
      <c r="S65" s="34"/>
      <c r="T65" s="34"/>
      <c r="U65" s="34"/>
      <c r="V65" s="31"/>
      <c r="W65" s="36"/>
      <c r="X65" s="37"/>
      <c r="Y65" s="31"/>
    </row>
    <row r="66" spans="1:25" s="38" customFormat="1" ht="18.75" x14ac:dyDescent="0.25">
      <c r="A66" s="31"/>
      <c r="B66" s="31"/>
      <c r="C66" s="32"/>
      <c r="D66" s="33"/>
      <c r="E66" s="34"/>
      <c r="F66" s="34"/>
      <c r="G66" s="34"/>
      <c r="H66" s="34"/>
      <c r="I66" s="35"/>
      <c r="J66" s="34"/>
      <c r="K66" s="35"/>
      <c r="L66" s="34"/>
      <c r="M66" s="33"/>
      <c r="N66" s="35"/>
      <c r="O66" s="34"/>
      <c r="P66" s="34"/>
      <c r="Q66" s="34"/>
      <c r="R66" s="31"/>
      <c r="S66" s="34"/>
      <c r="T66" s="34"/>
      <c r="U66" s="34"/>
      <c r="V66" s="31"/>
      <c r="W66" s="36"/>
      <c r="X66" s="37"/>
      <c r="Y66" s="31"/>
    </row>
    <row r="67" spans="1:25" s="38" customFormat="1" ht="18.75" x14ac:dyDescent="0.25">
      <c r="A67" s="31"/>
      <c r="B67" s="31"/>
      <c r="C67" s="32"/>
      <c r="D67" s="33"/>
      <c r="E67" s="34"/>
      <c r="F67" s="34"/>
      <c r="G67" s="34"/>
      <c r="H67" s="34"/>
      <c r="I67" s="35"/>
      <c r="J67" s="34"/>
      <c r="K67" s="35"/>
      <c r="L67" s="34"/>
      <c r="M67" s="33"/>
      <c r="N67" s="35"/>
      <c r="O67" s="34"/>
      <c r="P67" s="34"/>
      <c r="Q67" s="34"/>
      <c r="R67" s="31"/>
      <c r="S67" s="34"/>
      <c r="T67" s="34"/>
      <c r="U67" s="34"/>
      <c r="V67" s="31"/>
      <c r="W67" s="36"/>
      <c r="X67" s="37"/>
      <c r="Y67" s="31"/>
    </row>
    <row r="68" spans="1:25" s="38" customFormat="1" ht="21" customHeight="1" x14ac:dyDescent="0.25">
      <c r="A68" s="31"/>
      <c r="B68" s="31"/>
      <c r="C68" s="32"/>
      <c r="D68" s="33"/>
      <c r="E68" s="34"/>
      <c r="F68" s="34"/>
      <c r="G68" s="34"/>
      <c r="H68" s="34"/>
      <c r="I68" s="35"/>
      <c r="J68" s="34"/>
      <c r="K68" s="35"/>
      <c r="L68" s="34"/>
      <c r="M68" s="33"/>
      <c r="N68" s="35"/>
      <c r="O68" s="34"/>
      <c r="P68" s="34"/>
      <c r="Q68" s="34"/>
      <c r="R68" s="31"/>
      <c r="S68" s="34"/>
      <c r="T68" s="34"/>
      <c r="U68" s="34"/>
      <c r="V68" s="31"/>
      <c r="W68" s="36"/>
      <c r="X68" s="37"/>
      <c r="Y68" s="31"/>
    </row>
    <row r="69" spans="1:25" s="38" customFormat="1" ht="16.5" customHeight="1" x14ac:dyDescent="0.25">
      <c r="A69" s="31"/>
      <c r="B69" s="31"/>
      <c r="C69" s="32"/>
      <c r="D69" s="33"/>
      <c r="E69" s="34"/>
      <c r="F69" s="34"/>
      <c r="G69" s="34"/>
      <c r="H69" s="34"/>
      <c r="I69" s="35"/>
      <c r="J69" s="34"/>
      <c r="K69" s="35"/>
      <c r="L69" s="34"/>
      <c r="M69" s="33"/>
      <c r="N69" s="35"/>
      <c r="O69" s="34"/>
      <c r="P69" s="34"/>
      <c r="Q69" s="34"/>
      <c r="R69" s="31"/>
      <c r="S69" s="34"/>
      <c r="T69" s="34"/>
      <c r="U69" s="34"/>
      <c r="V69" s="31"/>
      <c r="W69" s="36"/>
      <c r="X69" s="37"/>
      <c r="Y69" s="31"/>
    </row>
    <row r="70" spans="1:25" s="38" customFormat="1" ht="21" customHeight="1" x14ac:dyDescent="0.25">
      <c r="A70" s="31"/>
      <c r="B70" s="31"/>
      <c r="C70" s="32"/>
      <c r="D70" s="33"/>
      <c r="E70" s="34"/>
      <c r="F70" s="34"/>
      <c r="G70" s="34"/>
      <c r="H70" s="34"/>
      <c r="I70" s="35"/>
      <c r="J70" s="34"/>
      <c r="K70" s="35"/>
      <c r="L70" s="34"/>
      <c r="M70" s="33"/>
      <c r="N70" s="35"/>
      <c r="O70" s="34"/>
      <c r="P70" s="34"/>
      <c r="Q70" s="34"/>
      <c r="R70" s="31"/>
      <c r="S70" s="34"/>
      <c r="T70" s="34"/>
      <c r="U70" s="34"/>
      <c r="V70" s="31"/>
      <c r="W70" s="36"/>
      <c r="X70" s="37"/>
      <c r="Y70" s="31"/>
    </row>
    <row r="71" spans="1:25" s="38" customFormat="1" ht="27" customHeight="1" x14ac:dyDescent="0.25">
      <c r="A71" s="31"/>
      <c r="B71" s="31"/>
      <c r="C71" s="32"/>
      <c r="D71" s="33"/>
      <c r="E71" s="34"/>
      <c r="F71" s="34"/>
      <c r="G71" s="34"/>
      <c r="H71" s="34"/>
      <c r="I71" s="35"/>
      <c r="J71" s="34"/>
      <c r="K71" s="35"/>
      <c r="L71" s="34"/>
      <c r="M71" s="33"/>
      <c r="N71" s="35"/>
      <c r="O71" s="34"/>
      <c r="P71" s="34"/>
      <c r="Q71" s="34"/>
      <c r="R71" s="31"/>
      <c r="S71" s="34"/>
      <c r="T71" s="34"/>
      <c r="U71" s="34"/>
      <c r="V71" s="31"/>
      <c r="W71" s="36"/>
      <c r="X71" s="37"/>
      <c r="Y71" s="31"/>
    </row>
    <row r="72" spans="1:25" s="38" customFormat="1" ht="14.25" customHeight="1" x14ac:dyDescent="0.25">
      <c r="A72" s="31"/>
      <c r="B72" s="31"/>
      <c r="C72" s="32"/>
      <c r="D72" s="33"/>
      <c r="E72" s="34"/>
      <c r="F72" s="34"/>
      <c r="G72" s="34"/>
      <c r="H72" s="34"/>
      <c r="I72" s="35"/>
      <c r="J72" s="34"/>
      <c r="K72" s="35"/>
      <c r="L72" s="34"/>
      <c r="M72" s="33"/>
      <c r="N72" s="35"/>
      <c r="O72" s="34"/>
      <c r="P72" s="34"/>
      <c r="Q72" s="34"/>
      <c r="R72" s="31"/>
      <c r="S72" s="34"/>
      <c r="T72" s="34"/>
      <c r="U72" s="34"/>
      <c r="V72" s="31"/>
      <c r="W72" s="36"/>
      <c r="X72" s="37"/>
      <c r="Y72" s="31"/>
    </row>
    <row r="73" spans="1:25" s="38" customFormat="1" ht="20.25" customHeight="1" x14ac:dyDescent="0.25">
      <c r="A73" s="31"/>
      <c r="B73" s="31"/>
      <c r="C73" s="32"/>
      <c r="D73" s="33"/>
      <c r="E73" s="34"/>
      <c r="F73" s="34"/>
      <c r="G73" s="34"/>
      <c r="H73" s="34"/>
      <c r="I73" s="35"/>
      <c r="J73" s="34"/>
      <c r="K73" s="35"/>
      <c r="L73" s="34"/>
      <c r="M73" s="33"/>
      <c r="N73" s="35"/>
      <c r="O73" s="34"/>
      <c r="P73" s="34"/>
      <c r="Q73" s="34"/>
      <c r="R73" s="31"/>
      <c r="S73" s="34"/>
      <c r="T73" s="34"/>
      <c r="U73" s="34"/>
      <c r="V73" s="31"/>
      <c r="W73" s="36"/>
      <c r="X73" s="37"/>
      <c r="Y73" s="31"/>
    </row>
    <row r="74" spans="1:25" s="38" customFormat="1" ht="16.5" customHeight="1" x14ac:dyDescent="0.25">
      <c r="A74" s="31"/>
      <c r="B74" s="31"/>
      <c r="C74" s="32"/>
      <c r="D74" s="33"/>
      <c r="E74" s="34"/>
      <c r="F74" s="34"/>
      <c r="G74" s="34"/>
      <c r="H74" s="34"/>
      <c r="I74" s="35"/>
      <c r="J74" s="34"/>
      <c r="K74" s="35"/>
      <c r="L74" s="34"/>
      <c r="M74" s="33"/>
      <c r="N74" s="35"/>
      <c r="O74" s="34"/>
      <c r="P74" s="34"/>
      <c r="Q74" s="34"/>
      <c r="R74" s="31"/>
      <c r="S74" s="34"/>
      <c r="T74" s="34"/>
      <c r="U74" s="34"/>
      <c r="V74" s="31"/>
      <c r="W74" s="36"/>
      <c r="X74" s="37"/>
      <c r="Y74" s="31"/>
    </row>
    <row r="75" spans="1:25" s="38" customFormat="1" ht="31.5" customHeight="1" x14ac:dyDescent="0.25">
      <c r="A75" s="31"/>
      <c r="B75" s="31"/>
      <c r="C75" s="32"/>
      <c r="D75" s="33"/>
      <c r="E75" s="34"/>
      <c r="F75" s="34"/>
      <c r="G75" s="34"/>
      <c r="H75" s="34"/>
      <c r="I75" s="35"/>
      <c r="J75" s="34"/>
      <c r="K75" s="35"/>
      <c r="L75" s="34"/>
      <c r="M75" s="33"/>
      <c r="N75" s="35"/>
      <c r="O75" s="34"/>
      <c r="P75" s="34"/>
      <c r="Q75" s="34"/>
      <c r="R75" s="31"/>
      <c r="S75" s="34"/>
      <c r="T75" s="34"/>
      <c r="U75" s="34"/>
      <c r="V75" s="31"/>
      <c r="W75" s="36"/>
      <c r="X75" s="37"/>
      <c r="Y75" s="31"/>
    </row>
    <row r="76" spans="1:25" s="38" customFormat="1" ht="24" customHeight="1" x14ac:dyDescent="0.25">
      <c r="A76" s="39"/>
      <c r="B76" s="31"/>
      <c r="C76" s="31"/>
      <c r="D76" s="31"/>
      <c r="E76" s="40"/>
      <c r="F76" s="40"/>
      <c r="G76" s="40"/>
      <c r="H76" s="40"/>
      <c r="I76" s="31"/>
      <c r="J76" s="34"/>
      <c r="K76" s="31"/>
      <c r="L76" s="34"/>
      <c r="M76" s="31"/>
      <c r="N76" s="31"/>
      <c r="O76" s="40"/>
      <c r="P76" s="40"/>
      <c r="Q76" s="40"/>
      <c r="R76" s="40"/>
      <c r="S76" s="40"/>
      <c r="T76" s="40"/>
      <c r="U76" s="40"/>
      <c r="V76" s="31"/>
      <c r="W76" s="31"/>
      <c r="X76" s="31"/>
      <c r="Y76" s="41"/>
    </row>
    <row r="77" spans="1:25" x14ac:dyDescent="0.25">
      <c r="R77">
        <f>COUNT(R3:R62)</f>
        <v>9</v>
      </c>
    </row>
  </sheetData>
  <mergeCells count="1">
    <mergeCell ref="A63:D6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rightToLeft="1" topLeftCell="L1" workbookViewId="0">
      <selection activeCell="R4" sqref="R4"/>
    </sheetView>
  </sheetViews>
  <sheetFormatPr defaultRowHeight="15" x14ac:dyDescent="0.25"/>
  <cols>
    <col min="1" max="1" width="6.42578125" customWidth="1"/>
    <col min="2" max="2" width="7" customWidth="1"/>
    <col min="3" max="3" width="11" customWidth="1"/>
    <col min="4" max="4" width="33" customWidth="1"/>
    <col min="5" max="6" width="12.85546875" bestFit="1" customWidth="1"/>
    <col min="7" max="7" width="12.85546875" customWidth="1"/>
    <col min="8" max="8" width="14.140625" customWidth="1"/>
    <col min="9" max="9" width="41" customWidth="1"/>
    <col min="10" max="10" width="12" customWidth="1"/>
    <col min="11" max="11" width="35.5703125" customWidth="1"/>
    <col min="12" max="12" width="12" customWidth="1"/>
    <col min="13" max="13" width="0" hidden="1" customWidth="1"/>
    <col min="14" max="14" width="37.7109375" customWidth="1"/>
    <col min="15" max="15" width="12.85546875" bestFit="1" customWidth="1"/>
    <col min="16" max="16" width="0" hidden="1" customWidth="1"/>
    <col min="17" max="17" width="12" customWidth="1"/>
    <col min="18" max="18" width="9.7109375" bestFit="1" customWidth="1"/>
    <col min="19" max="19" width="11" bestFit="1" customWidth="1"/>
    <col min="20" max="20" width="12" customWidth="1"/>
    <col min="21" max="21" width="12.85546875" bestFit="1" customWidth="1"/>
    <col min="22" max="25" width="12" customWidth="1"/>
    <col min="27" max="27" width="14.140625" customWidth="1"/>
  </cols>
  <sheetData>
    <row r="1" spans="1:27" ht="84" customHeight="1" x14ac:dyDescent="0.25">
      <c r="A1" s="1" t="s">
        <v>27</v>
      </c>
      <c r="B1" s="1" t="s">
        <v>28</v>
      </c>
      <c r="C1" s="2" t="s">
        <v>29</v>
      </c>
      <c r="D1" t="s">
        <v>30</v>
      </c>
      <c r="E1" t="s">
        <v>31</v>
      </c>
      <c r="F1" t="s">
        <v>32</v>
      </c>
      <c r="G1" t="s">
        <v>33</v>
      </c>
      <c r="H1" s="3" t="s">
        <v>34</v>
      </c>
      <c r="I1" s="3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s="4" t="s">
        <v>41</v>
      </c>
      <c r="P1" s="2" t="s">
        <v>42</v>
      </c>
      <c r="Q1" s="2" t="s">
        <v>43</v>
      </c>
      <c r="R1" s="2" t="s">
        <v>44</v>
      </c>
      <c r="S1" s="2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50</v>
      </c>
      <c r="Y1" t="s">
        <v>51</v>
      </c>
    </row>
    <row r="2" spans="1:27" ht="51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6" t="s">
        <v>25</v>
      </c>
      <c r="AA2" s="5" t="s">
        <v>14</v>
      </c>
    </row>
    <row r="3" spans="1:27" s="13" customFormat="1" ht="15.75" x14ac:dyDescent="0.25">
      <c r="A3" s="9">
        <f>+IF(C3="","",SUBTOTAL(3,B$3:B3))</f>
        <v>1</v>
      </c>
      <c r="B3" s="9">
        <f>IFERROR(VLOOKUP(N3,[1]krasat!$C$3:$D$89,2,0),"")</f>
        <v>9</v>
      </c>
      <c r="C3" s="10">
        <f t="array" ref="C3">IFERROR(SMALL(IF([1]natiga!$M$3:$M$100="ترسية",ROW([1]natiga!$M$3:$M$100)-2,""),ROW()-2),"")</f>
        <v>1</v>
      </c>
      <c r="D3" s="11" t="str">
        <f>IF(C3="","",(VLOOKUP($C3,[1]natiga!$B$3:$M$102,3,0)))</f>
        <v>تويوتا كورولا   موديل  2022</v>
      </c>
      <c r="E3" s="9">
        <f>IFERROR(IF($C3="","",(VLOOKUP($C3,[1]natiga!$B$3:$M$102,4,0))),"")</f>
        <v>311625</v>
      </c>
      <c r="F3" s="9">
        <f>IFERROR(IF($C3="","",(VLOOKUP($C3,[1]natiga!$B$3:$M$102,5,0))),"")</f>
        <v>70000</v>
      </c>
      <c r="G3" s="9">
        <f>IFERROR(IF($C3="","",(VLOOKUP($C3,[1]natiga!$B$3:$M$102,6,0))),"")</f>
        <v>50000</v>
      </c>
      <c r="H3" s="9">
        <f>IFERROR(IF($C3="","",(VLOOKUP($C3,[1]natiga!$B$3:$M$102,7,0))),"")</f>
        <v>50000</v>
      </c>
      <c r="I3" s="11" t="str">
        <f>IFERROR(IF($C3="","",(VLOOKUP($C3,[1]natiga!$B$3:$M$102,8,0))),"")</f>
        <v xml:space="preserve">الموسسة الكورية </v>
      </c>
      <c r="J3" s="9">
        <f>IFERROR(IF($C3="","",(VLOOKUP($C3,[1]natiga!$B$3:$M$102,9,0))),"")</f>
        <v>127390</v>
      </c>
      <c r="K3" s="11" t="str">
        <f>IFERROR(IF($C3="","",(VLOOKUP($C3,[1]natiga!$B$3:$M$102,10,0))),"")</f>
        <v>عماد محمد محمود مكى</v>
      </c>
      <c r="L3" s="9">
        <f>IFERROR(IF($C3="","",(VLOOKUP($C3,[1]natiga!$B$3:$M$102,11,0))),"")</f>
        <v>87333</v>
      </c>
      <c r="M3" s="9">
        <f>IFERROR(IF($C3="","",(VLOOKUP($C3,[1]natiga!$B$3:$M$102,11,0))),"")</f>
        <v>87333</v>
      </c>
      <c r="N3" s="11" t="str">
        <f>I3</f>
        <v xml:space="preserve">الموسسة الكورية </v>
      </c>
      <c r="O3" s="9">
        <f>J3</f>
        <v>127390</v>
      </c>
      <c r="P3" s="9"/>
      <c r="Q3" s="9">
        <f>IF(O3&lt;&gt;"",5000,"")</f>
        <v>5000</v>
      </c>
      <c r="R3" s="9" t="str">
        <f>IF(O3="","",IF(SUMPRODUCT(MAX(($O$3:$O$25)*($N$3:$N$25=N3)))&gt;O3,"",20000))</f>
        <v/>
      </c>
      <c r="S3" s="9">
        <f>IF(SUM(Q3:R3)=0,"",SUM(Q3:R3))</f>
        <v>5000</v>
      </c>
      <c r="T3" s="9">
        <f t="shared" ref="T3:T36" si="0">IF(V3="","",COUNTIF($V$3:$V$62,$B3))</f>
        <v>7</v>
      </c>
      <c r="U3" s="9">
        <f>IFERROR(IF(SUM(O3-S3)="","",SUM(O3-S3)),"")</f>
        <v>122390</v>
      </c>
      <c r="V3" s="9">
        <f>IFERROR(VLOOKUP(I3,[1]krasat!$C$3:$D$87,2,0),"")</f>
        <v>9</v>
      </c>
      <c r="W3" s="9">
        <f>Q3</f>
        <v>5000</v>
      </c>
      <c r="X3" s="12"/>
      <c r="Y3" s="9"/>
    </row>
    <row r="4" spans="1:27" s="13" customFormat="1" ht="15.75" x14ac:dyDescent="0.25">
      <c r="A4" s="9">
        <f>+IF(C4="","",SUBTOTAL(3,B$3:B4))</f>
        <v>2</v>
      </c>
      <c r="B4" s="9">
        <f>IFERROR(VLOOKUP(N4,[1]krasat!$C$3:$D$89,2,0),"")</f>
        <v>6</v>
      </c>
      <c r="C4" s="10">
        <f t="array" ref="C4">IFERROR(SMALL(IF([1]natiga!$M$3:$M$100="ترسية",ROW([1]natiga!$M$3:$M$100)-2,""),ROW()-2),"")</f>
        <v>2</v>
      </c>
      <c r="D4" s="11" t="str">
        <f>IF(C4="","",(VLOOKUP($C4,[1]natiga!$B$3:$M$102,3,0)))</f>
        <v>BYD   موديل  2021</v>
      </c>
      <c r="E4" s="9">
        <f>IFERROR(IF($C4="","",(VLOOKUP($C4,[1]natiga!$B$3:$M$102,4,0))),"")</f>
        <v>165408</v>
      </c>
      <c r="F4" s="9">
        <f>IFERROR(IF($C4="","",(VLOOKUP($C4,[1]natiga!$B$3:$M$102,5,0))),"")</f>
        <v>115000</v>
      </c>
      <c r="G4" s="9">
        <f>IFERROR(IF($C4="","",(VLOOKUP($C4,[1]natiga!$B$3:$M$102,6,0))),"")</f>
        <v>115000</v>
      </c>
      <c r="H4" s="9">
        <f>IFERROR(IF($C4="","",(VLOOKUP($C4,[1]natiga!$B$3:$M$102,7,0))),"")</f>
        <v>115000</v>
      </c>
      <c r="I4" s="11" t="str">
        <f>IFERROR(IF($C4="","",(VLOOKUP($C4,[1]natiga!$B$3:$M$102,8,0))),"")</f>
        <v>اوتو العز لتجارة السيارات</v>
      </c>
      <c r="J4" s="9">
        <f>IFERROR(IF($C4="","",(VLOOKUP($C4,[1]natiga!$B$3:$M$102,9,0))),"")</f>
        <v>127000</v>
      </c>
      <c r="K4" s="11" t="str">
        <f>IFERROR(IF($C4="","",(VLOOKUP($C4,[1]natiga!$B$3:$M$102,10,0))),"")</f>
        <v>شيماء طارق أنور محمد</v>
      </c>
      <c r="L4" s="9">
        <f>IFERROR(IF($C4="","",(VLOOKUP($C4,[1]natiga!$B$3:$M$102,11,0))),"")</f>
        <v>120222</v>
      </c>
      <c r="M4" s="9">
        <f>IFERROR(IF($C4="","",(VLOOKUP($C4,[1]natiga!$B$3:$M$102,11,0))),"")</f>
        <v>120222</v>
      </c>
      <c r="N4" s="11" t="str">
        <f t="shared" ref="N4:O62" si="1">I4</f>
        <v>اوتو العز لتجارة السيارات</v>
      </c>
      <c r="O4" s="9">
        <f t="shared" si="1"/>
        <v>127000</v>
      </c>
      <c r="P4" s="9"/>
      <c r="Q4" s="9">
        <f t="shared" ref="Q4:Q62" si="2">IF(O4&lt;&gt;"",5000,"")</f>
        <v>5000</v>
      </c>
      <c r="R4" s="9" t="str">
        <f t="shared" ref="R4:R62" si="3">IF(O4="","",IF(SUMPRODUCT(MAX(($O$3:$O$25)*($N$3:$N$25=N4)))&gt;O4,"",20000))</f>
        <v/>
      </c>
      <c r="S4" s="9">
        <f t="shared" ref="S4:S12" si="4">IF(SUM(Q4:R4)=0,"",SUM(Q4:R4))</f>
        <v>5000</v>
      </c>
      <c r="T4" s="9">
        <f t="shared" si="0"/>
        <v>4</v>
      </c>
      <c r="U4" s="9">
        <f t="shared" ref="U4:U62" si="5">IFERROR(IF(SUM(O4-S4)="","",SUM(O4-S4)),"")</f>
        <v>122000</v>
      </c>
      <c r="V4" s="9">
        <f>IFERROR(VLOOKUP(I4,[1]krasat!$C$3:$D$87,2,0),"")</f>
        <v>6</v>
      </c>
      <c r="W4" s="14">
        <f t="shared" ref="W4:W62" si="6">Q4</f>
        <v>5000</v>
      </c>
      <c r="X4" s="12"/>
      <c r="Y4" s="9"/>
    </row>
    <row r="5" spans="1:27" s="13" customFormat="1" ht="15.75" x14ac:dyDescent="0.25">
      <c r="A5" s="9">
        <f>+IF(C5="","",SUBTOTAL(3,B$3:B5))</f>
        <v>3</v>
      </c>
      <c r="B5" s="9">
        <f>IFERROR(VLOOKUP(N5,[1]krasat!$C$3:$D$89,2,0),"")</f>
        <v>9</v>
      </c>
      <c r="C5" s="10">
        <f t="array" ref="C5">IFERROR(SMALL(IF([1]natiga!$M$3:$M$100="ترسية",ROW([1]natiga!$M$3:$M$100)-2,""),ROW()-2),"")</f>
        <v>3</v>
      </c>
      <c r="D5" s="11" t="str">
        <f>IF(C5="","",(VLOOKUP($C5,[1]natiga!$B$3:$M$102,3,0)))</f>
        <v>MG5   موديل  2022</v>
      </c>
      <c r="E5" s="9">
        <f>IFERROR(IF($C5="","",(VLOOKUP($C5,[1]natiga!$B$3:$M$102,4,0))),"")</f>
        <v>257825</v>
      </c>
      <c r="F5" s="9">
        <f>IFERROR(IF($C5="","",(VLOOKUP($C5,[1]natiga!$B$3:$M$102,5,0))),"")</f>
        <v>260000</v>
      </c>
      <c r="G5" s="9">
        <f>IFERROR(IF($C5="","",(VLOOKUP($C5,[1]natiga!$B$3:$M$102,6,0))),"")</f>
        <v>280000</v>
      </c>
      <c r="H5" s="9">
        <f>IFERROR(IF($C5="","",(VLOOKUP($C5,[1]natiga!$B$3:$M$102,7,0))),"")</f>
        <v>260000</v>
      </c>
      <c r="I5" s="11" t="str">
        <f>IFERROR(IF($C5="","",(VLOOKUP($C5,[1]natiga!$B$3:$M$102,8,0))),"")</f>
        <v xml:space="preserve">الموسسة الكورية </v>
      </c>
      <c r="J5" s="9">
        <f>IFERROR(IF($C5="","",(VLOOKUP($C5,[1]natiga!$B$3:$M$102,9,0))),"")</f>
        <v>327680</v>
      </c>
      <c r="K5" s="11" t="str">
        <f>IFERROR(IF($C5="","",(VLOOKUP($C5,[1]natiga!$B$3:$M$102,10,0))),"")</f>
        <v>مؤسسه الحلوانى لتجارة السيارت إسماعيل محمد</v>
      </c>
      <c r="L5" s="9">
        <f>IFERROR(IF($C5="","",(VLOOKUP($C5,[1]natiga!$B$3:$M$102,11,0))),"")</f>
        <v>322100</v>
      </c>
      <c r="M5" s="9">
        <f>IFERROR(IF($C5="","",(VLOOKUP($C5,[1]natiga!$B$3:$M$102,11,0))),"")</f>
        <v>322100</v>
      </c>
      <c r="N5" s="11" t="str">
        <f t="shared" si="1"/>
        <v xml:space="preserve">الموسسة الكورية </v>
      </c>
      <c r="O5" s="9">
        <f t="shared" si="1"/>
        <v>327680</v>
      </c>
      <c r="P5" s="9"/>
      <c r="Q5" s="9">
        <f t="shared" si="2"/>
        <v>5000</v>
      </c>
      <c r="R5" s="9" t="str">
        <f t="shared" si="3"/>
        <v/>
      </c>
      <c r="S5" s="9">
        <f t="shared" si="4"/>
        <v>5000</v>
      </c>
      <c r="T5" s="9">
        <f t="shared" si="0"/>
        <v>7</v>
      </c>
      <c r="U5" s="9">
        <f t="shared" si="5"/>
        <v>322680</v>
      </c>
      <c r="V5" s="9">
        <f>IFERROR(VLOOKUP(I5,[1]krasat!$C$3:$D$87,2,0),"")</f>
        <v>9</v>
      </c>
      <c r="W5" s="14">
        <f t="shared" si="6"/>
        <v>5000</v>
      </c>
      <c r="X5" s="12"/>
      <c r="Y5" s="9"/>
    </row>
    <row r="6" spans="1:27" s="13" customFormat="1" ht="15.75" x14ac:dyDescent="0.25">
      <c r="A6" s="9">
        <f>+IF(C6="","",SUBTOTAL(3,B$3:B6))</f>
        <v>4</v>
      </c>
      <c r="B6" s="9">
        <f>IFERROR(VLOOKUP(N6,[1]krasat!$C$3:$D$89,2,0),"")</f>
        <v>9</v>
      </c>
      <c r="C6" s="10">
        <f t="array" ref="C6">IFERROR(SMALL(IF([1]natiga!$M$3:$M$100="ترسية",ROW([1]natiga!$M$3:$M$100)-2,""),ROW()-2),"")</f>
        <v>4</v>
      </c>
      <c r="D6" s="11" t="str">
        <f>IF(C6="","",(VLOOKUP($C6,[1]natiga!$B$3:$M$102,3,0)))</f>
        <v>كيا سبورتاج   موديل  2022</v>
      </c>
      <c r="E6" s="9">
        <f>IFERROR(IF($C6="","",(VLOOKUP($C6,[1]natiga!$B$3:$M$102,4,0))),"")</f>
        <v>385625</v>
      </c>
      <c r="F6" s="9">
        <f>IFERROR(IF($C6="","",(VLOOKUP($C6,[1]natiga!$B$3:$M$102,5,0))),"")</f>
        <v>350000</v>
      </c>
      <c r="G6" s="9">
        <f>IFERROR(IF($C6="","",(VLOOKUP($C6,[1]natiga!$B$3:$M$102,6,0))),"")</f>
        <v>350000</v>
      </c>
      <c r="H6" s="9">
        <f>IFERROR(IF($C6="","",(VLOOKUP($C6,[1]natiga!$B$3:$M$102,7,0))),"")</f>
        <v>350000</v>
      </c>
      <c r="I6" s="11" t="str">
        <f>IFERROR(IF($C6="","",(VLOOKUP($C6,[1]natiga!$B$3:$M$102,8,0))),"")</f>
        <v xml:space="preserve">الموسسة الكورية </v>
      </c>
      <c r="J6" s="9">
        <f>IFERROR(IF($C6="","",(VLOOKUP($C6,[1]natiga!$B$3:$M$102,9,0))),"")</f>
        <v>461690</v>
      </c>
      <c r="K6" s="11" t="str">
        <f>IFERROR(IF($C6="","",(VLOOKUP($C6,[1]natiga!$B$3:$M$102,10,0))),"")</f>
        <v>علاء على ماهر جاد الله</v>
      </c>
      <c r="L6" s="9">
        <f>IFERROR(IF($C6="","",(VLOOKUP($C6,[1]natiga!$B$3:$M$102,11,0))),"")</f>
        <v>422600</v>
      </c>
      <c r="M6" s="9">
        <f>IFERROR(IF($C6="","",(VLOOKUP($C6,[1]natiga!$B$3:$M$102,11,0))),"")</f>
        <v>422600</v>
      </c>
      <c r="N6" s="11" t="str">
        <f t="shared" si="1"/>
        <v xml:space="preserve">الموسسة الكورية </v>
      </c>
      <c r="O6" s="9">
        <f>J6</f>
        <v>461690</v>
      </c>
      <c r="P6" s="9"/>
      <c r="Q6" s="9">
        <f t="shared" si="2"/>
        <v>5000</v>
      </c>
      <c r="R6" s="9">
        <f t="shared" si="3"/>
        <v>20000</v>
      </c>
      <c r="S6" s="9">
        <f t="shared" si="4"/>
        <v>25000</v>
      </c>
      <c r="T6" s="9">
        <f t="shared" si="0"/>
        <v>7</v>
      </c>
      <c r="U6" s="9">
        <f t="shared" si="5"/>
        <v>436690</v>
      </c>
      <c r="V6" s="9">
        <f>IFERROR(VLOOKUP(I6,[1]krasat!$C$3:$D$87,2,0),"")</f>
        <v>9</v>
      </c>
      <c r="W6" s="14">
        <f t="shared" si="6"/>
        <v>5000</v>
      </c>
      <c r="X6" s="12"/>
      <c r="Y6" s="9"/>
    </row>
    <row r="7" spans="1:27" s="13" customFormat="1" ht="15.75" x14ac:dyDescent="0.25">
      <c r="A7" s="9">
        <f>+IF(C7="","",SUBTOTAL(3,B$3:B7))</f>
        <v>5</v>
      </c>
      <c r="B7" s="9">
        <f>IFERROR(VLOOKUP(N7,[1]krasat!$C$3:$D$89,2,0),"")</f>
        <v>9</v>
      </c>
      <c r="C7" s="10">
        <f t="array" ref="C7">IFERROR(SMALL(IF([1]natiga!$M$3:$M$100="ترسية",ROW([1]natiga!$M$3:$M$100)-2,""),ROW()-2),"")</f>
        <v>5</v>
      </c>
      <c r="D7" s="11" t="str">
        <f>IF(C7="","",(VLOOKUP($C7,[1]natiga!$B$3:$M$102,3,0)))</f>
        <v>رينو لوجان   موديل  2022</v>
      </c>
      <c r="E7" s="9">
        <f>IFERROR(IF($C7="","",(VLOOKUP($C7,[1]natiga!$B$3:$M$102,4,0))),"")</f>
        <v>239593</v>
      </c>
      <c r="F7" s="9">
        <f>IFERROR(IF($C7="","",(VLOOKUP($C7,[1]natiga!$B$3:$M$102,5,0))),"")</f>
        <v>100000</v>
      </c>
      <c r="G7" s="9">
        <f>IFERROR(IF($C7="","",(VLOOKUP($C7,[1]natiga!$B$3:$M$102,6,0))),"")</f>
        <v>100000</v>
      </c>
      <c r="H7" s="9">
        <f>IFERROR(IF($C7="","",(VLOOKUP($C7,[1]natiga!$B$3:$M$102,7,0))),"")</f>
        <v>100000</v>
      </c>
      <c r="I7" s="11" t="str">
        <f>IFERROR(IF($C7="","",(VLOOKUP($C7,[1]natiga!$B$3:$M$102,8,0))),"")</f>
        <v xml:space="preserve">الموسسة الكورية </v>
      </c>
      <c r="J7" s="9">
        <f>IFERROR(IF($C7="","",(VLOOKUP($C7,[1]natiga!$B$3:$M$102,9,0))),"")</f>
        <v>140690</v>
      </c>
      <c r="K7" s="11" t="str">
        <f>IFERROR(IF($C7="","",(VLOOKUP($C7,[1]natiga!$B$3:$M$102,10,0))),"")</f>
        <v>معرض الطيب لتجارة السيارت</v>
      </c>
      <c r="L7" s="9">
        <f>IFERROR(IF($C7="","",(VLOOKUP($C7,[1]natiga!$B$3:$M$102,11,0))),"")</f>
        <v>129200</v>
      </c>
      <c r="M7" s="9">
        <f>IFERROR(IF($C7="","",(VLOOKUP($C7,[1]natiga!$B$3:$M$102,11,0))),"")</f>
        <v>129200</v>
      </c>
      <c r="N7" s="11" t="str">
        <f t="shared" si="1"/>
        <v xml:space="preserve">الموسسة الكورية </v>
      </c>
      <c r="O7" s="9">
        <f t="shared" si="1"/>
        <v>140690</v>
      </c>
      <c r="P7" s="9"/>
      <c r="Q7" s="9">
        <f t="shared" si="2"/>
        <v>5000</v>
      </c>
      <c r="R7" s="9" t="str">
        <f t="shared" si="3"/>
        <v/>
      </c>
      <c r="S7" s="9">
        <f t="shared" si="4"/>
        <v>5000</v>
      </c>
      <c r="T7" s="9">
        <f t="shared" si="0"/>
        <v>7</v>
      </c>
      <c r="U7" s="9">
        <f t="shared" si="5"/>
        <v>135690</v>
      </c>
      <c r="V7" s="9">
        <f>IFERROR(VLOOKUP(I7,[1]krasat!$C$3:$D$87,2,0),"")</f>
        <v>9</v>
      </c>
      <c r="W7" s="14">
        <f t="shared" si="6"/>
        <v>5000</v>
      </c>
      <c r="X7" s="12"/>
      <c r="Y7" s="9"/>
    </row>
    <row r="8" spans="1:27" s="13" customFormat="1" ht="15.75" x14ac:dyDescent="0.25">
      <c r="A8" s="9">
        <f>+IF(C8="","",SUBTOTAL(3,B$3:B8))</f>
        <v>6</v>
      </c>
      <c r="B8" s="9">
        <f>IFERROR(VLOOKUP(N8,[1]krasat!$C$3:$D$89,2,0),"")</f>
        <v>7</v>
      </c>
      <c r="C8" s="10">
        <f t="array" ref="C8">IFERROR(SMALL(IF([1]natiga!$M$3:$M$100="ترسية",ROW([1]natiga!$M$3:$M$100)-2,""),ROW()-2),"")</f>
        <v>6</v>
      </c>
      <c r="D8" s="11" t="str">
        <f>IF(C8="","",(VLOOKUP($C8,[1]natiga!$B$3:$M$102,3,0)))</f>
        <v>شيفرولية اوبترا   موديل  2022</v>
      </c>
      <c r="E8" s="9">
        <f>IFERROR(IF($C8="","",(VLOOKUP($C8,[1]natiga!$B$3:$M$102,4,0))),"")</f>
        <v>280000</v>
      </c>
      <c r="F8" s="9">
        <f>IFERROR(IF($C8="","",(VLOOKUP($C8,[1]natiga!$B$3:$M$102,5,0))),"")</f>
        <v>200000</v>
      </c>
      <c r="G8" s="9">
        <f>IFERROR(IF($C8="","",(VLOOKUP($C8,[1]natiga!$B$3:$M$102,6,0))),"")</f>
        <v>200000</v>
      </c>
      <c r="H8" s="9">
        <f>IFERROR(IF($C8="","",(VLOOKUP($C8,[1]natiga!$B$3:$M$102,7,0))),"")</f>
        <v>200000</v>
      </c>
      <c r="I8" s="11" t="str">
        <f>IFERROR(IF($C8="","",(VLOOKUP($C8,[1]natiga!$B$3:$M$102,8,0))),"")</f>
        <v>مصطفى محمود ناصر على</v>
      </c>
      <c r="J8" s="9">
        <f>IFERROR(IF($C8="","",(VLOOKUP($C8,[1]natiga!$B$3:$M$102,9,0))),"")</f>
        <v>253000</v>
      </c>
      <c r="K8" s="11" t="str">
        <f>IFERROR(IF($C8="","",(VLOOKUP($C8,[1]natiga!$B$3:$M$102,10,0))),"")</f>
        <v>هانى رمضان نجيب</v>
      </c>
      <c r="L8" s="9">
        <f>IFERROR(IF($C8="","",(VLOOKUP($C8,[1]natiga!$B$3:$M$102,11,0))),"")</f>
        <v>235555</v>
      </c>
      <c r="M8" s="9">
        <f>IFERROR(IF($C8="","",(VLOOKUP($C8,[1]natiga!$B$3:$M$102,11,0))),"")</f>
        <v>235555</v>
      </c>
      <c r="N8" s="11" t="str">
        <f t="shared" si="1"/>
        <v>مصطفى محمود ناصر على</v>
      </c>
      <c r="O8" s="9">
        <f t="shared" si="1"/>
        <v>253000</v>
      </c>
      <c r="P8" s="9"/>
      <c r="Q8" s="9">
        <f t="shared" si="2"/>
        <v>5000</v>
      </c>
      <c r="R8" s="9" t="str">
        <f t="shared" si="3"/>
        <v/>
      </c>
      <c r="S8" s="9">
        <f t="shared" si="4"/>
        <v>5000</v>
      </c>
      <c r="T8" s="9">
        <f t="shared" si="0"/>
        <v>2</v>
      </c>
      <c r="U8" s="9">
        <f t="shared" si="5"/>
        <v>248000</v>
      </c>
      <c r="V8" s="9">
        <f>IFERROR(VLOOKUP(I8,[1]krasat!$C$3:$D$87,2,0),"")</f>
        <v>7</v>
      </c>
      <c r="W8" s="14">
        <f t="shared" si="6"/>
        <v>5000</v>
      </c>
      <c r="X8" s="12"/>
      <c r="Y8" s="9"/>
    </row>
    <row r="9" spans="1:27" s="13" customFormat="1" ht="15.75" x14ac:dyDescent="0.25">
      <c r="A9" s="9">
        <f>+IF(C9="","",SUBTOTAL(3,B$3:B9))</f>
        <v>7</v>
      </c>
      <c r="B9" s="9">
        <f>IFERROR(VLOOKUP(N9,[1]krasat!$C$3:$D$89,2,0),"")</f>
        <v>6</v>
      </c>
      <c r="C9" s="10">
        <f t="array" ref="C9">IFERROR(SMALL(IF([1]natiga!$M$3:$M$100="ترسية",ROW([1]natiga!$M$3:$M$100)-2,""),ROW()-2),"")</f>
        <v>7</v>
      </c>
      <c r="D9" s="11" t="str">
        <f>IF(C9="","",(VLOOKUP($C9,[1]natiga!$B$3:$M$102,3,0)))</f>
        <v>BYD   موديل  2021</v>
      </c>
      <c r="E9" s="9">
        <f>IFERROR(IF($C9="","",(VLOOKUP($C9,[1]natiga!$B$3:$M$102,4,0))),"")</f>
        <v>136000</v>
      </c>
      <c r="F9" s="9">
        <f>IFERROR(IF($C9="","",(VLOOKUP($C9,[1]natiga!$B$3:$M$102,5,0))),"")</f>
        <v>110000</v>
      </c>
      <c r="G9" s="9">
        <f>IFERROR(IF($C9="","",(VLOOKUP($C9,[1]natiga!$B$3:$M$102,6,0))),"")</f>
        <v>110000</v>
      </c>
      <c r="H9" s="9">
        <f>IFERROR(IF($C9="","",(VLOOKUP($C9,[1]natiga!$B$3:$M$102,7,0))),"")</f>
        <v>110000</v>
      </c>
      <c r="I9" s="11" t="str">
        <f>IFERROR(IF($C9="","",(VLOOKUP($C9,[1]natiga!$B$3:$M$102,8,0))),"")</f>
        <v>اوتو العز لتجارة السيارات</v>
      </c>
      <c r="J9" s="9">
        <f>IFERROR(IF($C9="","",(VLOOKUP($C9,[1]natiga!$B$3:$M$102,9,0))),"")</f>
        <v>176000</v>
      </c>
      <c r="K9" s="11" t="str">
        <f>IFERROR(IF($C9="","",(VLOOKUP($C9,[1]natiga!$B$3:$M$102,10,0))),"")</f>
        <v>اسامه محمد احمد حسين</v>
      </c>
      <c r="L9" s="9">
        <f>IFERROR(IF($C9="","",(VLOOKUP($C9,[1]natiga!$B$3:$M$102,11,0))),"")</f>
        <v>143000</v>
      </c>
      <c r="M9" s="9">
        <f>IFERROR(IF($C9="","",(VLOOKUP($C9,[1]natiga!$B$3:$M$102,11,0))),"")</f>
        <v>143000</v>
      </c>
      <c r="N9" s="11" t="str">
        <f t="shared" si="1"/>
        <v>اوتو العز لتجارة السيارات</v>
      </c>
      <c r="O9" s="9">
        <f t="shared" si="1"/>
        <v>176000</v>
      </c>
      <c r="P9" s="9"/>
      <c r="Q9" s="9">
        <f t="shared" si="2"/>
        <v>5000</v>
      </c>
      <c r="R9" s="9" t="str">
        <f t="shared" si="3"/>
        <v/>
      </c>
      <c r="S9" s="9">
        <f t="shared" si="4"/>
        <v>5000</v>
      </c>
      <c r="T9" s="9">
        <f t="shared" si="0"/>
        <v>4</v>
      </c>
      <c r="U9" s="9">
        <f t="shared" si="5"/>
        <v>171000</v>
      </c>
      <c r="V9" s="9">
        <f>IFERROR(VLOOKUP(I9,[1]krasat!$C$3:$D$87,2,0),"")</f>
        <v>6</v>
      </c>
      <c r="W9" s="14">
        <f t="shared" si="6"/>
        <v>5000</v>
      </c>
      <c r="X9" s="12"/>
      <c r="Y9" s="9"/>
    </row>
    <row r="10" spans="1:27" s="13" customFormat="1" ht="15.75" x14ac:dyDescent="0.25">
      <c r="A10" s="9">
        <f>+IF(C10="","",SUBTOTAL(3,B$3:B10))</f>
        <v>8</v>
      </c>
      <c r="B10" s="9">
        <f>IFERROR(VLOOKUP(N10,[1]krasat!$C$3:$D$89,2,0),"")</f>
        <v>14</v>
      </c>
      <c r="C10" s="10">
        <f t="array" ref="C10">IFERROR(SMALL(IF([1]natiga!$M$3:$M$100="ترسية",ROW([1]natiga!$M$3:$M$100)-2,""),ROW()-2),"")</f>
        <v>8</v>
      </c>
      <c r="D10" s="11" t="str">
        <f>IF(C10="","",(VLOOKUP($C10,[1]natiga!$B$3:$M$102,3,0)))</f>
        <v>رينو سانديرو ستيب واى   موديل  2021</v>
      </c>
      <c r="E10" s="9">
        <f>IFERROR(IF($C10="","",(VLOOKUP($C10,[1]natiga!$B$3:$M$102,4,0))),"")</f>
        <v>189070</v>
      </c>
      <c r="F10" s="9">
        <f>IFERROR(IF($C10="","",(VLOOKUP($C10,[1]natiga!$B$3:$M$102,5,0))),"")</f>
        <v>150000</v>
      </c>
      <c r="G10" s="9">
        <f>IFERROR(IF($C10="","",(VLOOKUP($C10,[1]natiga!$B$3:$M$102,6,0))),"")</f>
        <v>150000</v>
      </c>
      <c r="H10" s="9">
        <f>IFERROR(IF($C10="","",(VLOOKUP($C10,[1]natiga!$B$3:$M$102,7,0))),"")</f>
        <v>170000</v>
      </c>
      <c r="I10" s="11" t="str">
        <f>IFERROR(IF($C10="","",(VLOOKUP($C10,[1]natiga!$B$3:$M$102,8,0))),"")</f>
        <v>عبد الرحمن ايمن صالح</v>
      </c>
      <c r="J10" s="9">
        <f>IFERROR(IF($C10="","",(VLOOKUP($C10,[1]natiga!$B$3:$M$102,9,0))),"")</f>
        <v>172000</v>
      </c>
      <c r="K10" s="11" t="str">
        <f>IFERROR(IF($C10="","",(VLOOKUP($C10,[1]natiga!$B$3:$M$102,10,0))),"")</f>
        <v>الفتح لتجارة السيارات</v>
      </c>
      <c r="L10" s="9">
        <f>IFERROR(IF($C10="","",(VLOOKUP($C10,[1]natiga!$B$3:$M$102,11,0))),"")</f>
        <v>171007</v>
      </c>
      <c r="M10" s="9">
        <f>IFERROR(IF($C10="","",(VLOOKUP($C10,[1]natiga!$B$3:$M$102,11,0))),"")</f>
        <v>171007</v>
      </c>
      <c r="N10" s="11" t="str">
        <f t="shared" si="1"/>
        <v>عبد الرحمن ايمن صالح</v>
      </c>
      <c r="O10" s="9">
        <f t="shared" si="1"/>
        <v>172000</v>
      </c>
      <c r="P10" s="9"/>
      <c r="Q10" s="9">
        <f t="shared" si="2"/>
        <v>5000</v>
      </c>
      <c r="R10" s="9">
        <f t="shared" si="3"/>
        <v>20000</v>
      </c>
      <c r="S10" s="9">
        <f t="shared" si="4"/>
        <v>25000</v>
      </c>
      <c r="T10" s="9">
        <f t="shared" si="0"/>
        <v>1</v>
      </c>
      <c r="U10" s="9">
        <f t="shared" si="5"/>
        <v>147000</v>
      </c>
      <c r="V10" s="9">
        <f>IFERROR(VLOOKUP(I10,[1]krasat!$C$3:$D$87,2,0),"")</f>
        <v>14</v>
      </c>
      <c r="W10" s="14">
        <f t="shared" si="6"/>
        <v>5000</v>
      </c>
      <c r="X10" s="12"/>
      <c r="Y10" s="9"/>
    </row>
    <row r="11" spans="1:27" s="13" customFormat="1" ht="15.75" x14ac:dyDescent="0.25">
      <c r="A11" s="9">
        <f>+IF(C11="","",SUBTOTAL(3,B$3:B11))</f>
        <v>9</v>
      </c>
      <c r="B11" s="9">
        <f>IFERROR(VLOOKUP(N11,[1]krasat!$C$3:$D$89,2,0),"")</f>
        <v>28</v>
      </c>
      <c r="C11" s="10">
        <f t="array" ref="C11">IFERROR(SMALL(IF([1]natiga!$M$3:$M$100="ترسية",ROW([1]natiga!$M$3:$M$100)-2,""),ROW()-2),"")</f>
        <v>9</v>
      </c>
      <c r="D11" s="11" t="str">
        <f>IF(C11="","",(VLOOKUP($C11,[1]natiga!$B$3:$M$102,3,0)))</f>
        <v>MG5   موديل  2022</v>
      </c>
      <c r="E11" s="9">
        <f>IFERROR(IF($C11="","",(VLOOKUP($C11,[1]natiga!$B$3:$M$102,4,0))),"")</f>
        <v>272800</v>
      </c>
      <c r="F11" s="9">
        <f>IFERROR(IF($C11="","",(VLOOKUP($C11,[1]natiga!$B$3:$M$102,5,0))),"")</f>
        <v>180000</v>
      </c>
      <c r="G11" s="9">
        <f>IFERROR(IF($C11="","",(VLOOKUP($C11,[1]natiga!$B$3:$M$102,6,0))),"")</f>
        <v>200000</v>
      </c>
      <c r="H11" s="9">
        <f>IFERROR(IF($C11="","",(VLOOKUP($C11,[1]natiga!$B$3:$M$102,7,0))),"")</f>
        <v>200000</v>
      </c>
      <c r="I11" s="11" t="str">
        <f>IFERROR(IF($C11="","",(VLOOKUP($C11,[1]natiga!$B$3:$M$102,8,0))),"")</f>
        <v>علاء على ماهر جاد الله</v>
      </c>
      <c r="J11" s="9">
        <f>IFERROR(IF($C11="","",(VLOOKUP($C11,[1]natiga!$B$3:$M$102,9,0))),"")</f>
        <v>241600</v>
      </c>
      <c r="K11" s="11" t="str">
        <f>IFERROR(IF($C11="","",(VLOOKUP($C11,[1]natiga!$B$3:$M$102,10,0))),"")</f>
        <v>معرض الساعى محمد احمد نبيل</v>
      </c>
      <c r="L11" s="9">
        <f>IFERROR(IF($C11="","",(VLOOKUP($C11,[1]natiga!$B$3:$M$102,11,0))),"")</f>
        <v>230000</v>
      </c>
      <c r="M11" s="9">
        <f>IFERROR(IF($C11="","",(VLOOKUP($C11,[1]natiga!$B$3:$M$102,11,0))),"")</f>
        <v>230000</v>
      </c>
      <c r="N11" s="11" t="str">
        <f t="shared" si="1"/>
        <v>علاء على ماهر جاد الله</v>
      </c>
      <c r="O11" s="9">
        <f t="shared" si="1"/>
        <v>241600</v>
      </c>
      <c r="P11" s="9"/>
      <c r="Q11" s="9">
        <f t="shared" si="2"/>
        <v>5000</v>
      </c>
      <c r="R11" s="9">
        <f t="shared" si="3"/>
        <v>20000</v>
      </c>
      <c r="S11" s="9">
        <f t="shared" si="4"/>
        <v>25000</v>
      </c>
      <c r="T11" s="9">
        <f t="shared" si="0"/>
        <v>3</v>
      </c>
      <c r="U11" s="9">
        <f t="shared" si="5"/>
        <v>216600</v>
      </c>
      <c r="V11" s="9">
        <f>IFERROR(VLOOKUP(I11,[1]krasat!$C$3:$D$87,2,0),"")</f>
        <v>28</v>
      </c>
      <c r="W11" s="14">
        <f t="shared" si="6"/>
        <v>5000</v>
      </c>
      <c r="X11" s="12"/>
      <c r="Y11" s="9"/>
    </row>
    <row r="12" spans="1:27" s="13" customFormat="1" ht="15.75" x14ac:dyDescent="0.25">
      <c r="A12" s="9">
        <f>+IF(C12="","",SUBTOTAL(3,B$3:B12))</f>
        <v>10</v>
      </c>
      <c r="B12" s="9">
        <f>IFERROR(VLOOKUP(N12,[1]krasat!$C$3:$D$89,2,0),"")</f>
        <v>6</v>
      </c>
      <c r="C12" s="10">
        <f t="array" ref="C12">IFERROR(SMALL(IF([1]natiga!$M$3:$M$100="ترسية",ROW([1]natiga!$M$3:$M$100)-2,""),ROW()-2),"")</f>
        <v>10</v>
      </c>
      <c r="D12" s="11" t="str">
        <f>IF(C12="","",(VLOOKUP($C12,[1]natiga!$B$3:$M$102,3,0)))</f>
        <v>هيونداى فيرنا   موديل  2018</v>
      </c>
      <c r="E12" s="9">
        <f>IFERROR(IF($C12="","",(VLOOKUP($C12,[1]natiga!$B$3:$M$102,4,0))),"")</f>
        <v>131200</v>
      </c>
      <c r="F12" s="9">
        <f>IFERROR(IF($C12="","",(VLOOKUP($C12,[1]natiga!$B$3:$M$102,5,0))),"")</f>
        <v>135000</v>
      </c>
      <c r="G12" s="9">
        <f>IFERROR(IF($C12="","",(VLOOKUP($C12,[1]natiga!$B$3:$M$102,6,0))),"")</f>
        <v>100000</v>
      </c>
      <c r="H12" s="9">
        <f>IFERROR(IF($C12="","",(VLOOKUP($C12,[1]natiga!$B$3:$M$102,7,0))),"")</f>
        <v>100000</v>
      </c>
      <c r="I12" s="11" t="str">
        <f>IFERROR(IF($C12="","",(VLOOKUP($C12,[1]natiga!$B$3:$M$102,8,0))),"")</f>
        <v>اوتو العز لتجارة السيارات</v>
      </c>
      <c r="J12" s="9">
        <f>IFERROR(IF($C12="","",(VLOOKUP($C12,[1]natiga!$B$3:$M$102,9,0))),"")</f>
        <v>136000</v>
      </c>
      <c r="K12" s="11" t="str">
        <f>IFERROR(IF($C12="","",(VLOOKUP($C12,[1]natiga!$B$3:$M$102,10,0))),"")</f>
        <v xml:space="preserve">الموسسة الكورية </v>
      </c>
      <c r="L12" s="9">
        <f>IFERROR(IF($C12="","",(VLOOKUP($C12,[1]natiga!$B$3:$M$102,11,0))),"")</f>
        <v>131390</v>
      </c>
      <c r="M12" s="9">
        <f>IFERROR(IF($C12="","",(VLOOKUP($C12,[1]natiga!$B$3:$M$102,11,0))),"")</f>
        <v>131390</v>
      </c>
      <c r="N12" s="11" t="str">
        <f t="shared" si="1"/>
        <v>اوتو العز لتجارة السيارات</v>
      </c>
      <c r="O12" s="9">
        <f t="shared" si="1"/>
        <v>136000</v>
      </c>
      <c r="P12" s="9"/>
      <c r="Q12" s="9">
        <f t="shared" si="2"/>
        <v>5000</v>
      </c>
      <c r="R12" s="9" t="str">
        <f t="shared" si="3"/>
        <v/>
      </c>
      <c r="S12" s="9">
        <f t="shared" si="4"/>
        <v>5000</v>
      </c>
      <c r="T12" s="9">
        <f t="shared" si="0"/>
        <v>4</v>
      </c>
      <c r="U12" s="9">
        <f t="shared" si="5"/>
        <v>131000</v>
      </c>
      <c r="V12" s="9">
        <f>IFERROR(VLOOKUP(I12,[1]krasat!$C$3:$D$87,2,0),"")</f>
        <v>6</v>
      </c>
      <c r="W12" s="14">
        <f t="shared" si="6"/>
        <v>5000</v>
      </c>
      <c r="X12" s="12"/>
      <c r="Y12" s="9"/>
    </row>
    <row r="13" spans="1:27" s="13" customFormat="1" ht="15.75" x14ac:dyDescent="0.25">
      <c r="A13" s="9">
        <f>+IF(C13="","",SUBTOTAL(3,B$3:B13))</f>
        <v>11</v>
      </c>
      <c r="B13" s="9">
        <f>IFERROR(VLOOKUP(N13,[1]krasat!$C$3:$D$89,2,0),"")</f>
        <v>31</v>
      </c>
      <c r="C13" s="10">
        <f t="array" ref="C13">IFERROR(SMALL(IF([1]natiga!$M$3:$M$100="ترسية",ROW([1]natiga!$M$3:$M$100)-2,""),ROW()-2),"")</f>
        <v>11</v>
      </c>
      <c r="D13" s="11" t="str">
        <f>IF(C13="","",(VLOOKUP($C13,[1]natiga!$B$3:$M$102,3,0)))</f>
        <v>سوزوكى التو   موديل  2020</v>
      </c>
      <c r="E13" s="9">
        <f>IFERROR(IF($C13="","",(VLOOKUP($C13,[1]natiga!$B$3:$M$102,4,0))),"")</f>
        <v>121500</v>
      </c>
      <c r="F13" s="9">
        <f>IFERROR(IF($C13="","",(VLOOKUP($C13,[1]natiga!$B$3:$M$102,5,0))),"")</f>
        <v>110000</v>
      </c>
      <c r="G13" s="9">
        <f>IFERROR(IF($C13="","",(VLOOKUP($C13,[1]natiga!$B$3:$M$102,6,0))),"")</f>
        <v>110000</v>
      </c>
      <c r="H13" s="9">
        <f>IFERROR(IF($C13="","",(VLOOKUP($C13,[1]natiga!$B$3:$M$102,7,0))),"")</f>
        <v>105000</v>
      </c>
      <c r="I13" s="11" t="str">
        <f>IFERROR(IF($C13="","",(VLOOKUP($C13,[1]natiga!$B$3:$M$102,8,0))),"")</f>
        <v>محمد عبد الفتاح نصر</v>
      </c>
      <c r="J13" s="9">
        <f>IFERROR(IF($C13="","",(VLOOKUP($C13,[1]natiga!$B$3:$M$102,9,0))),"")</f>
        <v>105000</v>
      </c>
      <c r="K13" s="11" t="str">
        <f>IFERROR(IF($C13="","",(VLOOKUP($C13,[1]natiga!$B$3:$M$102,10,0))),"")</f>
        <v>اوتو العز لتجارة السيارات</v>
      </c>
      <c r="L13" s="9">
        <f>IFERROR(IF($C13="","",(VLOOKUP($C13,[1]natiga!$B$3:$M$102,11,0))),"")</f>
        <v>102000</v>
      </c>
      <c r="M13" s="9">
        <f>IFERROR(IF($C13="","",(VLOOKUP($C13,[1]natiga!$B$3:$M$102,11,0))),"")</f>
        <v>102000</v>
      </c>
      <c r="N13" s="11" t="str">
        <f t="shared" si="1"/>
        <v>محمد عبد الفتاح نصر</v>
      </c>
      <c r="O13" s="9">
        <f t="shared" si="1"/>
        <v>105000</v>
      </c>
      <c r="P13" s="9"/>
      <c r="Q13" s="9">
        <f t="shared" si="2"/>
        <v>5000</v>
      </c>
      <c r="R13" s="9">
        <f t="shared" si="3"/>
        <v>20000</v>
      </c>
      <c r="S13" s="9">
        <f>IF(SUM(Q13:R13)=0,"",SUM(Q13:R13))</f>
        <v>25000</v>
      </c>
      <c r="T13" s="9">
        <f t="shared" si="0"/>
        <v>1</v>
      </c>
      <c r="U13" s="9">
        <f t="shared" si="5"/>
        <v>80000</v>
      </c>
      <c r="V13" s="9">
        <f>IFERROR(VLOOKUP(I13,[1]krasat!$C$3:$D$87,2,0),"")</f>
        <v>31</v>
      </c>
      <c r="W13" s="14">
        <f t="shared" si="6"/>
        <v>5000</v>
      </c>
      <c r="X13" s="12"/>
      <c r="Y13" s="9"/>
    </row>
    <row r="14" spans="1:27" s="13" customFormat="1" ht="15.75" x14ac:dyDescent="0.25">
      <c r="A14" s="9">
        <f>+IF(C14="","",SUBTOTAL(3,B$3:B14))</f>
        <v>12</v>
      </c>
      <c r="B14" s="9">
        <f>IFERROR(VLOOKUP(N14,[1]krasat!$C$3:$D$89,2,0),"")</f>
        <v>32</v>
      </c>
      <c r="C14" s="10">
        <f t="array" ref="C14">IFERROR(SMALL(IF([1]natiga!$M$3:$M$100="ترسية",ROW([1]natiga!$M$3:$M$100)-2,""),ROW()-2),"")</f>
        <v>12</v>
      </c>
      <c r="D14" s="11" t="str">
        <f>IF(C14="","",(VLOOKUP($C14,[1]natiga!$B$3:$M$102,3,0)))</f>
        <v>فيات تيبو   موديل  2021</v>
      </c>
      <c r="E14" s="9">
        <f>IFERROR(IF($C14="","",(VLOOKUP($C14,[1]natiga!$B$3:$M$102,4,0))),"")</f>
        <v>190000</v>
      </c>
      <c r="F14" s="9">
        <f>IFERROR(IF($C14="","",(VLOOKUP($C14,[1]natiga!$B$3:$M$102,5,0))),"")</f>
        <v>150000</v>
      </c>
      <c r="G14" s="9">
        <f>IFERROR(IF($C14="","",(VLOOKUP($C14,[1]natiga!$B$3:$M$102,6,0))),"")</f>
        <v>150000</v>
      </c>
      <c r="H14" s="9">
        <f>IFERROR(IF($C14="","",(VLOOKUP($C14,[1]natiga!$B$3:$M$102,7,0))),"")</f>
        <v>150000</v>
      </c>
      <c r="I14" s="11" t="str">
        <f>IFERROR(IF($C14="","",(VLOOKUP($C14,[1]natiga!$B$3:$M$102,8,0))),"")</f>
        <v>معرض الممتاز لتجارة السيارات</v>
      </c>
      <c r="J14" s="9">
        <f>IFERROR(IF($C14="","",(VLOOKUP($C14,[1]natiga!$B$3:$M$102,9,0))),"")</f>
        <v>178660</v>
      </c>
      <c r="K14" s="11" t="str">
        <f>IFERROR(IF($C14="","",(VLOOKUP($C14,[1]natiga!$B$3:$M$102,10,0))),"")</f>
        <v>الليثى موتورز ممدوح سيد عبد الواهاب</v>
      </c>
      <c r="L14" s="9">
        <f>IFERROR(IF($C14="","",(VLOOKUP($C14,[1]natiga!$B$3:$M$102,11,0))),"")</f>
        <v>167999</v>
      </c>
      <c r="M14" s="9">
        <f>IFERROR(IF($C14="","",(VLOOKUP($C14,[1]natiga!$B$3:$M$102,11,0))),"")</f>
        <v>167999</v>
      </c>
      <c r="N14" s="11" t="str">
        <f t="shared" si="1"/>
        <v>معرض الممتاز لتجارة السيارات</v>
      </c>
      <c r="O14" s="9">
        <f t="shared" si="1"/>
        <v>178660</v>
      </c>
      <c r="P14" s="9"/>
      <c r="Q14" s="9">
        <f t="shared" si="2"/>
        <v>5000</v>
      </c>
      <c r="R14" s="9">
        <f t="shared" si="3"/>
        <v>20000</v>
      </c>
      <c r="S14" s="9">
        <f t="shared" ref="S14:S62" si="7">IF(SUM(Q14:R14)=0,"",SUM(Q14:R14))</f>
        <v>25000</v>
      </c>
      <c r="T14" s="9">
        <f t="shared" si="0"/>
        <v>1</v>
      </c>
      <c r="U14" s="9">
        <f t="shared" si="5"/>
        <v>153660</v>
      </c>
      <c r="V14" s="9">
        <f>IFERROR(VLOOKUP(I14,[1]krasat!$C$3:$D$87,2,0),"")</f>
        <v>32</v>
      </c>
      <c r="W14" s="14">
        <f t="shared" si="6"/>
        <v>5000</v>
      </c>
      <c r="X14" s="12"/>
      <c r="Y14" s="9"/>
    </row>
    <row r="15" spans="1:27" s="13" customFormat="1" ht="15.75" x14ac:dyDescent="0.25">
      <c r="A15" s="9">
        <f>+IF(C15="","",SUBTOTAL(3,B$3:B15))</f>
        <v>13</v>
      </c>
      <c r="B15" s="9">
        <f>IFERROR(VLOOKUP(N15,[1]krasat!$C$3:$D$89,2,0),"")</f>
        <v>35</v>
      </c>
      <c r="C15" s="10">
        <f t="array" ref="C15">IFERROR(SMALL(IF([1]natiga!$M$3:$M$100="ترسية",ROW([1]natiga!$M$3:$M$100)-2,""),ROW()-2),"")</f>
        <v>13</v>
      </c>
      <c r="D15" s="11" t="str">
        <f>IF(C15="","",(VLOOKUP($C15,[1]natiga!$B$3:$M$102,3,0)))</f>
        <v>سوزوكى ديزاير   موديل  2022</v>
      </c>
      <c r="E15" s="9">
        <f>IFERROR(IF($C15="","",(VLOOKUP($C15,[1]natiga!$B$3:$M$102,4,0))),"")</f>
        <v>173737</v>
      </c>
      <c r="F15" s="9">
        <f>IFERROR(IF($C15="","",(VLOOKUP($C15,[1]natiga!$B$3:$M$102,5,0))),"")</f>
        <v>160000</v>
      </c>
      <c r="G15" s="9">
        <f>IFERROR(IF($C15="","",(VLOOKUP($C15,[1]natiga!$B$3:$M$102,6,0))),"")</f>
        <v>170000</v>
      </c>
      <c r="H15" s="9">
        <f>IFERROR(IF($C15="","",(VLOOKUP($C15,[1]natiga!$B$3:$M$102,7,0))),"")</f>
        <v>175000</v>
      </c>
      <c r="I15" s="11" t="str">
        <f>IFERROR(IF($C15="","",(VLOOKUP($C15,[1]natiga!$B$3:$M$102,8,0))),"")</f>
        <v>الفتح لتجارة السيارات</v>
      </c>
      <c r="J15" s="9">
        <f>IFERROR(IF($C15="","",(VLOOKUP($C15,[1]natiga!$B$3:$M$102,9,0))),"")</f>
        <v>178888</v>
      </c>
      <c r="K15" s="11" t="str">
        <f>IFERROR(IF($C15="","",(VLOOKUP($C15,[1]natiga!$B$3:$M$102,10,0))),"")</f>
        <v>مؤسسه الحلوانى لتجارة السيارت إسماعيل محمد</v>
      </c>
      <c r="L15" s="9">
        <f>IFERROR(IF($C15="","",(VLOOKUP($C15,[1]natiga!$B$3:$M$102,11,0))),"")</f>
        <v>177200</v>
      </c>
      <c r="M15" s="9">
        <f>IFERROR(IF($C15="","",(VLOOKUP($C15,[1]natiga!$B$3:$M$102,11,0))),"")</f>
        <v>177200</v>
      </c>
      <c r="N15" s="11" t="str">
        <f t="shared" si="1"/>
        <v>الفتح لتجارة السيارات</v>
      </c>
      <c r="O15" s="9">
        <f t="shared" si="1"/>
        <v>178888</v>
      </c>
      <c r="P15" s="9"/>
      <c r="Q15" s="9">
        <f t="shared" si="2"/>
        <v>5000</v>
      </c>
      <c r="R15" s="9">
        <f t="shared" si="3"/>
        <v>20000</v>
      </c>
      <c r="S15" s="9">
        <f t="shared" si="7"/>
        <v>25000</v>
      </c>
      <c r="T15" s="9">
        <f t="shared" si="0"/>
        <v>3</v>
      </c>
      <c r="U15" s="9">
        <f t="shared" si="5"/>
        <v>153888</v>
      </c>
      <c r="V15" s="9">
        <f>IFERROR(VLOOKUP(I15,[1]krasat!$C$3:$D$87,2,0),"")</f>
        <v>35</v>
      </c>
      <c r="W15" s="14">
        <f t="shared" si="6"/>
        <v>5000</v>
      </c>
      <c r="X15" s="12"/>
      <c r="Y15" s="9"/>
    </row>
    <row r="16" spans="1:27" s="13" customFormat="1" ht="15.75" x14ac:dyDescent="0.25">
      <c r="A16" s="9">
        <f>+IF(C16="","",SUBTOTAL(3,B$3:B16))</f>
        <v>14</v>
      </c>
      <c r="B16" s="9">
        <f>IFERROR(VLOOKUP(N16,[1]krasat!$C$3:$D$89,2,0),"")</f>
        <v>6</v>
      </c>
      <c r="C16" s="10">
        <f t="array" ref="C16">IFERROR(SMALL(IF([1]natiga!$M$3:$M$100="ترسية",ROW([1]natiga!$M$3:$M$100)-2,""),ROW()-2),"")</f>
        <v>14</v>
      </c>
      <c r="D16" s="11" t="str">
        <f>IF(C16="","",(VLOOKUP($C16,[1]natiga!$B$3:$M$102,3,0)))</f>
        <v>بيجو 301   موديل  2021</v>
      </c>
      <c r="E16" s="9">
        <f>IFERROR(IF($C16="","",(VLOOKUP($C16,[1]natiga!$B$3:$M$102,4,0))),"")</f>
        <v>248000</v>
      </c>
      <c r="F16" s="9">
        <f>IFERROR(IF($C16="","",(VLOOKUP($C16,[1]natiga!$B$3:$M$102,5,0))),"")</f>
        <v>140000</v>
      </c>
      <c r="G16" s="9">
        <f>IFERROR(IF($C16="","",(VLOOKUP($C16,[1]natiga!$B$3:$M$102,6,0))),"")</f>
        <v>100000</v>
      </c>
      <c r="H16" s="9">
        <f>IFERROR(IF($C16="","",(VLOOKUP($C16,[1]natiga!$B$3:$M$102,7,0))),"")</f>
        <v>100000</v>
      </c>
      <c r="I16" s="11" t="str">
        <f>IFERROR(IF($C16="","",(VLOOKUP($C16,[1]natiga!$B$3:$M$102,8,0))),"")</f>
        <v>اوتو العز لتجارة السيارات</v>
      </c>
      <c r="J16" s="9">
        <f>IFERROR(IF($C16="","",(VLOOKUP($C16,[1]natiga!$B$3:$M$102,9,0))),"")</f>
        <v>211000</v>
      </c>
      <c r="K16" s="11" t="str">
        <f>IFERROR(IF($C16="","",(VLOOKUP($C16,[1]natiga!$B$3:$M$102,10,0))),"")</f>
        <v>اسامه محمد احمد حسين</v>
      </c>
      <c r="L16" s="9">
        <f>IFERROR(IF($C16="","",(VLOOKUP($C16,[1]natiga!$B$3:$M$102,11,0))),"")</f>
        <v>205000</v>
      </c>
      <c r="M16" s="9">
        <f>IFERROR(IF($C16="","",(VLOOKUP($C16,[1]natiga!$B$3:$M$102,11,0))),"")</f>
        <v>205000</v>
      </c>
      <c r="N16" s="11" t="str">
        <f t="shared" si="1"/>
        <v>اوتو العز لتجارة السيارات</v>
      </c>
      <c r="O16" s="9">
        <f t="shared" si="1"/>
        <v>211000</v>
      </c>
      <c r="P16" s="9"/>
      <c r="Q16" s="9">
        <f t="shared" si="2"/>
        <v>5000</v>
      </c>
      <c r="R16" s="9">
        <f t="shared" si="3"/>
        <v>20000</v>
      </c>
      <c r="S16" s="9">
        <f t="shared" si="7"/>
        <v>25000</v>
      </c>
      <c r="T16" s="9">
        <f t="shared" si="0"/>
        <v>4</v>
      </c>
      <c r="U16" s="9">
        <f t="shared" si="5"/>
        <v>186000</v>
      </c>
      <c r="V16" s="9">
        <f>IFERROR(VLOOKUP(I16,[1]krasat!$C$3:$D$87,2,0),"")</f>
        <v>6</v>
      </c>
      <c r="W16" s="14">
        <f t="shared" si="6"/>
        <v>5000</v>
      </c>
      <c r="X16" s="12"/>
      <c r="Y16" s="9"/>
    </row>
    <row r="17" spans="1:25" s="13" customFormat="1" ht="15.75" x14ac:dyDescent="0.25">
      <c r="A17" s="9">
        <f>+IF(C17="","",SUBTOTAL(3,B$3:B17))</f>
        <v>15</v>
      </c>
      <c r="B17" s="9">
        <f>IFERROR(VLOOKUP(N17,[1]krasat!$C$3:$D$89,2,0),"")</f>
        <v>9</v>
      </c>
      <c r="C17" s="10">
        <f t="array" ref="C17">IFERROR(SMALL(IF([1]natiga!$M$3:$M$100="ترسية",ROW([1]natiga!$M$3:$M$100)-2,""),ROW()-2),"")</f>
        <v>15</v>
      </c>
      <c r="D17" s="11" t="str">
        <f>IF(C17="","",(VLOOKUP($C17,[1]natiga!$B$3:$M$102,3,0)))</f>
        <v>دايهاتسو فان   موديل  2014</v>
      </c>
      <c r="E17" s="9">
        <f>IFERROR(IF($C17="","",(VLOOKUP($C17,[1]natiga!$B$3:$M$102,4,0))),"")</f>
        <v>94700</v>
      </c>
      <c r="F17" s="9">
        <f>IFERROR(IF($C17="","",(VLOOKUP($C17,[1]natiga!$B$3:$M$102,5,0))),"")</f>
        <v>70000</v>
      </c>
      <c r="G17" s="9">
        <f>IFERROR(IF($C17="","",(VLOOKUP($C17,[1]natiga!$B$3:$M$102,6,0))),"")</f>
        <v>60000</v>
      </c>
      <c r="H17" s="9">
        <f>IFERROR(IF($C17="","",(VLOOKUP($C17,[1]natiga!$B$3:$M$102,7,0))),"")</f>
        <v>70000</v>
      </c>
      <c r="I17" s="11" t="str">
        <f>IFERROR(IF($C17="","",(VLOOKUP($C17,[1]natiga!$B$3:$M$102,8,0))),"")</f>
        <v xml:space="preserve">الموسسة الكورية </v>
      </c>
      <c r="J17" s="9">
        <f>IFERROR(IF($C17="","",(VLOOKUP($C17,[1]natiga!$B$3:$M$102,9,0))),"")</f>
        <v>76390</v>
      </c>
      <c r="K17" s="11" t="str">
        <f>IFERROR(IF($C17="","",(VLOOKUP($C17,[1]natiga!$B$3:$M$102,10,0))),"")</f>
        <v>الفتح لتجارة السيارات</v>
      </c>
      <c r="L17" s="9">
        <f>IFERROR(IF($C17="","",(VLOOKUP($C17,[1]natiga!$B$3:$M$102,11,0))),"")</f>
        <v>60000</v>
      </c>
      <c r="M17" s="9">
        <f>IFERROR(IF($C17="","",(VLOOKUP($C17,[1]natiga!$B$3:$M$102,11,0))),"")</f>
        <v>60000</v>
      </c>
      <c r="N17" s="11" t="str">
        <f t="shared" si="1"/>
        <v xml:space="preserve">الموسسة الكورية </v>
      </c>
      <c r="O17" s="9">
        <f t="shared" si="1"/>
        <v>76390</v>
      </c>
      <c r="P17" s="9"/>
      <c r="Q17" s="9">
        <f t="shared" si="2"/>
        <v>5000</v>
      </c>
      <c r="R17" s="9" t="str">
        <f t="shared" si="3"/>
        <v/>
      </c>
      <c r="S17" s="9">
        <f t="shared" si="7"/>
        <v>5000</v>
      </c>
      <c r="T17" s="9">
        <f t="shared" si="0"/>
        <v>7</v>
      </c>
      <c r="U17" s="9">
        <f t="shared" si="5"/>
        <v>71390</v>
      </c>
      <c r="V17" s="9">
        <f>IFERROR(VLOOKUP(I17,[1]krasat!$C$3:$D$87,2,0),"")</f>
        <v>9</v>
      </c>
      <c r="W17" s="14">
        <f t="shared" si="6"/>
        <v>5000</v>
      </c>
      <c r="X17" s="12"/>
      <c r="Y17" s="9"/>
    </row>
    <row r="18" spans="1:25" s="13" customFormat="1" ht="15.75" x14ac:dyDescent="0.25">
      <c r="A18" s="9">
        <f>+IF(C18="","",SUBTOTAL(3,B$3:B18))</f>
        <v>16</v>
      </c>
      <c r="B18" s="9">
        <f>IFERROR(VLOOKUP(N18,[1]krasat!$C$3:$D$89,2,0),"")</f>
        <v>35</v>
      </c>
      <c r="C18" s="10">
        <f t="array" ref="C18">IFERROR(SMALL(IF([1]natiga!$M$3:$M$100="ترسية",ROW([1]natiga!$M$3:$M$100)-2,""),ROW()-2),"")</f>
        <v>16</v>
      </c>
      <c r="D18" s="11" t="str">
        <f>IF(C18="","",(VLOOKUP($C18,[1]natiga!$B$3:$M$102,3,0)))</f>
        <v>شانجى   موديل  2019</v>
      </c>
      <c r="E18" s="9">
        <f>IFERROR(IF($C18="","",(VLOOKUP($C18,[1]natiga!$B$3:$M$102,4,0))),"")</f>
        <v>134125</v>
      </c>
      <c r="F18" s="9">
        <f>IFERROR(IF($C18="","",(VLOOKUP($C18,[1]natiga!$B$3:$M$102,5,0))),"")</f>
        <v>100000</v>
      </c>
      <c r="G18" s="9">
        <f>IFERROR(IF($C18="","",(VLOOKUP($C18,[1]natiga!$B$3:$M$102,6,0))),"")</f>
        <v>50000</v>
      </c>
      <c r="H18" s="9">
        <f>IFERROR(IF($C18="","",(VLOOKUP($C18,[1]natiga!$B$3:$M$102,7,0))),"")</f>
        <v>50000</v>
      </c>
      <c r="I18" s="11" t="str">
        <f>IFERROR(IF($C18="","",(VLOOKUP($C18,[1]natiga!$B$3:$M$102,8,0))),"")</f>
        <v>الفتح لتجارة السيارات</v>
      </c>
      <c r="J18" s="9">
        <f>IFERROR(IF($C18="","",(VLOOKUP($C18,[1]natiga!$B$3:$M$102,9,0))),"")</f>
        <v>68000</v>
      </c>
      <c r="K18" s="11" t="str">
        <f>IFERROR(IF($C18="","",(VLOOKUP($C18,[1]natiga!$B$3:$M$102,10,0))),"")</f>
        <v>معرض عالميه كونتننتل</v>
      </c>
      <c r="L18" s="9">
        <f>IFERROR(IF($C18="","",(VLOOKUP($C18,[1]natiga!$B$3:$M$102,11,0))),"")</f>
        <v>63777</v>
      </c>
      <c r="M18" s="9">
        <f>IFERROR(IF($C18="","",(VLOOKUP($C18,[1]natiga!$B$3:$M$102,11,0))),"")</f>
        <v>63777</v>
      </c>
      <c r="N18" s="11" t="str">
        <f t="shared" si="1"/>
        <v>الفتح لتجارة السيارات</v>
      </c>
      <c r="O18" s="9">
        <f t="shared" si="1"/>
        <v>68000</v>
      </c>
      <c r="P18" s="9"/>
      <c r="Q18" s="9">
        <f t="shared" si="2"/>
        <v>5000</v>
      </c>
      <c r="R18" s="9" t="str">
        <f t="shared" si="3"/>
        <v/>
      </c>
      <c r="S18" s="9">
        <f t="shared" si="7"/>
        <v>5000</v>
      </c>
      <c r="T18" s="9">
        <f t="shared" si="0"/>
        <v>3</v>
      </c>
      <c r="U18" s="9">
        <f t="shared" si="5"/>
        <v>63000</v>
      </c>
      <c r="V18" s="9">
        <f>IFERROR(VLOOKUP(I18,[1]krasat!$C$3:$D$87,2,0),"")</f>
        <v>35</v>
      </c>
      <c r="W18" s="14">
        <f t="shared" si="6"/>
        <v>5000</v>
      </c>
      <c r="X18" s="12"/>
      <c r="Y18" s="9"/>
    </row>
    <row r="19" spans="1:25" s="13" customFormat="1" ht="15.75" x14ac:dyDescent="0.25">
      <c r="A19" s="9">
        <f>+IF(C19="","",SUBTOTAL(3,B$3:B19))</f>
        <v>17</v>
      </c>
      <c r="B19" s="9">
        <f>IFERROR(VLOOKUP(N19,[1]krasat!$C$3:$D$89,2,0),"")</f>
        <v>33</v>
      </c>
      <c r="C19" s="10">
        <f t="array" ref="C19">IFERROR(SMALL(IF([1]natiga!$M$3:$M$100="ترسية",ROW([1]natiga!$M$3:$M$100)-2,""),ROW()-2),"")</f>
        <v>17</v>
      </c>
      <c r="D19" s="11" t="str">
        <f>IF(C19="","",(VLOOKUP($C19,[1]natiga!$B$3:$M$102,3,0)))</f>
        <v>سوزوكى فان   موديل  2014</v>
      </c>
      <c r="E19" s="9">
        <f>IFERROR(IF($C19="","",(VLOOKUP($C19,[1]natiga!$B$3:$M$102,4,0))),"")</f>
        <v>89675</v>
      </c>
      <c r="F19" s="9">
        <f>IFERROR(IF($C19="","",(VLOOKUP($C19,[1]natiga!$B$3:$M$102,5,0))),"")</f>
        <v>75000</v>
      </c>
      <c r="G19" s="9">
        <f>IFERROR(IF($C19="","",(VLOOKUP($C19,[1]natiga!$B$3:$M$102,6,0))),"")</f>
        <v>60000</v>
      </c>
      <c r="H19" s="9">
        <f>IFERROR(IF($C19="","",(VLOOKUP($C19,[1]natiga!$B$3:$M$102,7,0))),"")</f>
        <v>70000</v>
      </c>
      <c r="I19" s="11" t="str">
        <f>IFERROR(IF($C19="","",(VLOOKUP($C19,[1]natiga!$B$3:$M$102,8,0))),"")</f>
        <v>معرض عالميه كونتننتل</v>
      </c>
      <c r="J19" s="9">
        <f>IFERROR(IF($C19="","",(VLOOKUP($C19,[1]natiga!$B$3:$M$102,9,0))),"")</f>
        <v>71555</v>
      </c>
      <c r="K19" s="11" t="str">
        <f>IFERROR(IF($C19="","",(VLOOKUP($C19,[1]natiga!$B$3:$M$102,10,0))),"")</f>
        <v>معرض الفقير محمد عبد البر طه</v>
      </c>
      <c r="L19" s="9">
        <f>IFERROR(IF($C19="","",(VLOOKUP($C19,[1]natiga!$B$3:$M$102,11,0))),"")</f>
        <v>62000</v>
      </c>
      <c r="M19" s="9">
        <f>IFERROR(IF($C19="","",(VLOOKUP($C19,[1]natiga!$B$3:$M$102,11,0))),"")</f>
        <v>62000</v>
      </c>
      <c r="N19" s="11" t="str">
        <f t="shared" si="1"/>
        <v>معرض عالميه كونتننتل</v>
      </c>
      <c r="O19" s="9">
        <f t="shared" si="1"/>
        <v>71555</v>
      </c>
      <c r="P19" s="9"/>
      <c r="Q19" s="9">
        <f t="shared" si="2"/>
        <v>5000</v>
      </c>
      <c r="R19" s="9">
        <f t="shared" si="3"/>
        <v>20000</v>
      </c>
      <c r="S19" s="9">
        <f t="shared" si="7"/>
        <v>25000</v>
      </c>
      <c r="T19" s="9">
        <f t="shared" si="0"/>
        <v>1</v>
      </c>
      <c r="U19" s="9">
        <f t="shared" si="5"/>
        <v>46555</v>
      </c>
      <c r="V19" s="9">
        <f>IFERROR(VLOOKUP(I19,[1]krasat!$C$3:$D$87,2,0),"")</f>
        <v>33</v>
      </c>
      <c r="W19" s="14">
        <f t="shared" si="6"/>
        <v>5000</v>
      </c>
      <c r="X19" s="12"/>
      <c r="Y19" s="9"/>
    </row>
    <row r="20" spans="1:25" s="13" customFormat="1" ht="15.75" x14ac:dyDescent="0.25">
      <c r="A20" s="9">
        <f>+IF(C20="","",SUBTOTAL(3,B$3:B20))</f>
        <v>18</v>
      </c>
      <c r="B20" s="9">
        <f>IFERROR(VLOOKUP(N20,[1]krasat!$C$3:$D$89,2,0),"")</f>
        <v>9</v>
      </c>
      <c r="C20" s="10">
        <f t="array" ref="C20">IFERROR(SMALL(IF([1]natiga!$M$3:$M$100="ترسية",ROW([1]natiga!$M$3:$M$100)-2,""),ROW()-2),"")</f>
        <v>18</v>
      </c>
      <c r="D20" s="11" t="str">
        <f>IF(C20="","",(VLOOKUP($C20,[1]natiga!$B$3:$M$102,3,0)))</f>
        <v>دايهاتسو فان   موديل  2014</v>
      </c>
      <c r="E20" s="9">
        <f>IFERROR(IF($C20="","",(VLOOKUP($C20,[1]natiga!$B$3:$M$102,4,0))),"")</f>
        <v>83950</v>
      </c>
      <c r="F20" s="9">
        <f>IFERROR(IF($C20="","",(VLOOKUP($C20,[1]natiga!$B$3:$M$102,5,0))),"")</f>
        <v>75000</v>
      </c>
      <c r="G20" s="9">
        <f>IFERROR(IF($C20="","",(VLOOKUP($C20,[1]natiga!$B$3:$M$102,6,0))),"")</f>
        <v>50000</v>
      </c>
      <c r="H20" s="9">
        <f>IFERROR(IF($C20="","",(VLOOKUP($C20,[1]natiga!$B$3:$M$102,7,0))),"")</f>
        <v>50000</v>
      </c>
      <c r="I20" s="11" t="str">
        <f>IFERROR(IF($C20="","",(VLOOKUP($C20,[1]natiga!$B$3:$M$102,8,0))),"")</f>
        <v xml:space="preserve">الموسسة الكورية </v>
      </c>
      <c r="J20" s="9">
        <f>IFERROR(IF($C20="","",(VLOOKUP($C20,[1]natiga!$B$3:$M$102,9,0))),"")</f>
        <v>64390</v>
      </c>
      <c r="K20" s="11" t="str">
        <f>IFERROR(IF($C20="","",(VLOOKUP($C20,[1]natiga!$B$3:$M$102,10,0))),"")</f>
        <v>الفتح لتجارة السيارات</v>
      </c>
      <c r="L20" s="9">
        <f>IFERROR(IF($C20="","",(VLOOKUP($C20,[1]natiga!$B$3:$M$102,11,0))),"")</f>
        <v>46000</v>
      </c>
      <c r="M20" s="9">
        <f>IFERROR(IF($C20="","",(VLOOKUP($C20,[1]natiga!$B$3:$M$102,11,0))),"")</f>
        <v>46000</v>
      </c>
      <c r="N20" s="11" t="str">
        <f t="shared" si="1"/>
        <v xml:space="preserve">الموسسة الكورية </v>
      </c>
      <c r="O20" s="9">
        <f t="shared" si="1"/>
        <v>64390</v>
      </c>
      <c r="P20" s="9"/>
      <c r="Q20" s="9">
        <f t="shared" si="2"/>
        <v>5000</v>
      </c>
      <c r="R20" s="9" t="str">
        <f t="shared" si="3"/>
        <v/>
      </c>
      <c r="S20" s="9">
        <f t="shared" si="7"/>
        <v>5000</v>
      </c>
      <c r="T20" s="9">
        <f t="shared" si="0"/>
        <v>7</v>
      </c>
      <c r="U20" s="9">
        <f t="shared" si="5"/>
        <v>59390</v>
      </c>
      <c r="V20" s="9">
        <f>IFERROR(VLOOKUP(I20,[1]krasat!$C$3:$D$87,2,0),"")</f>
        <v>9</v>
      </c>
      <c r="W20" s="14">
        <f t="shared" si="6"/>
        <v>5000</v>
      </c>
      <c r="X20" s="12"/>
      <c r="Y20" s="9"/>
    </row>
    <row r="21" spans="1:25" s="13" customFormat="1" ht="15.75" x14ac:dyDescent="0.25">
      <c r="A21" s="9">
        <f>+IF(C21="","",SUBTOTAL(3,B$3:B21))</f>
        <v>19</v>
      </c>
      <c r="B21" s="9">
        <f>IFERROR(VLOOKUP(N21,[1]krasat!$C$3:$D$89,2,0),"")</f>
        <v>7</v>
      </c>
      <c r="C21" s="10">
        <f t="array" ref="C21">IFERROR(SMALL(IF([1]natiga!$M$3:$M$100="ترسية",ROW([1]natiga!$M$3:$M$100)-2,""),ROW()-2),"")</f>
        <v>19</v>
      </c>
      <c r="D21" s="11" t="str">
        <f>IF(C21="","",(VLOOKUP($C21,[1]natiga!$B$3:$M$102,3,0)))</f>
        <v>نيسان صانى   موديل  2022</v>
      </c>
      <c r="E21" s="9">
        <f>IFERROR(IF($C21="","",(VLOOKUP($C21,[1]natiga!$B$3:$M$102,4,0))),"")</f>
        <v>240000</v>
      </c>
      <c r="F21" s="9">
        <f>IFERROR(IF($C21="","",(VLOOKUP($C21,[1]natiga!$B$3:$M$102,5,0))),"")</f>
        <v>175000</v>
      </c>
      <c r="G21" s="9">
        <f>IFERROR(IF($C21="","",(VLOOKUP($C21,[1]natiga!$B$3:$M$102,6,0))),"")</f>
        <v>175000</v>
      </c>
      <c r="H21" s="9">
        <f>IFERROR(IF($C21="","",(VLOOKUP($C21,[1]natiga!$B$3:$M$102,7,0))),"")</f>
        <v>220000</v>
      </c>
      <c r="I21" s="11" t="str">
        <f>IFERROR(IF($C21="","",(VLOOKUP($C21,[1]natiga!$B$3:$M$102,8,0))),"")</f>
        <v>مصطفى محمود ناصر على</v>
      </c>
      <c r="J21" s="9">
        <f>IFERROR(IF($C21="","",(VLOOKUP($C21,[1]natiga!$B$3:$M$102,9,0))),"")</f>
        <v>293000</v>
      </c>
      <c r="K21" s="11" t="str">
        <f>IFERROR(IF($C21="","",(VLOOKUP($C21,[1]natiga!$B$3:$M$102,10,0))),"")</f>
        <v>هانى رمضان نجيب</v>
      </c>
      <c r="L21" s="9">
        <f>IFERROR(IF($C21="","",(VLOOKUP($C21,[1]natiga!$B$3:$M$102,11,0))),"")</f>
        <v>270270</v>
      </c>
      <c r="M21" s="9">
        <f>IFERROR(IF($C21="","",(VLOOKUP($C21,[1]natiga!$B$3:$M$102,11,0))),"")</f>
        <v>270270</v>
      </c>
      <c r="N21" s="11" t="str">
        <f t="shared" si="1"/>
        <v>مصطفى محمود ناصر على</v>
      </c>
      <c r="O21" s="9">
        <f t="shared" si="1"/>
        <v>293000</v>
      </c>
      <c r="P21" s="9"/>
      <c r="Q21" s="9">
        <f t="shared" si="2"/>
        <v>5000</v>
      </c>
      <c r="R21" s="9">
        <f t="shared" si="3"/>
        <v>20000</v>
      </c>
      <c r="S21" s="9">
        <f t="shared" si="7"/>
        <v>25000</v>
      </c>
      <c r="T21" s="9">
        <f t="shared" si="0"/>
        <v>2</v>
      </c>
      <c r="U21" s="9">
        <f t="shared" si="5"/>
        <v>268000</v>
      </c>
      <c r="V21" s="9">
        <f>IFERROR(VLOOKUP(I21,[1]krasat!$C$3:$D$87,2,0),"")</f>
        <v>7</v>
      </c>
      <c r="W21" s="14">
        <f t="shared" si="6"/>
        <v>5000</v>
      </c>
      <c r="X21" s="12"/>
      <c r="Y21" s="9"/>
    </row>
    <row r="22" spans="1:25" s="13" customFormat="1" ht="15.75" x14ac:dyDescent="0.25">
      <c r="A22" s="9">
        <f>+IF(C22="","",SUBTOTAL(3,B$3:B22))</f>
        <v>20</v>
      </c>
      <c r="B22" s="9">
        <f>IFERROR(VLOOKUP(N22,[1]krasat!$C$3:$D$89,2,0),"")</f>
        <v>28</v>
      </c>
      <c r="C22" s="10">
        <f t="array" ref="C22">IFERROR(SMALL(IF([1]natiga!$M$3:$M$100="ترسية",ROW([1]natiga!$M$3:$M$100)-2,""),ROW()-2),"")</f>
        <v>20</v>
      </c>
      <c r="D22" s="11" t="str">
        <f>IF(C22="","",(VLOOKUP($C22,[1]natiga!$B$3:$M$102,3,0)))</f>
        <v>متسوبيشى لانسر   موديل  2005</v>
      </c>
      <c r="E22" s="9">
        <f>IFERROR(IF($C22="","",(VLOOKUP($C22,[1]natiga!$B$3:$M$102,4,0))),"")</f>
        <v>105400</v>
      </c>
      <c r="F22" s="9">
        <f>IFERROR(IF($C22="","",(VLOOKUP($C22,[1]natiga!$B$3:$M$102,5,0))),"")</f>
        <v>50000</v>
      </c>
      <c r="G22" s="9">
        <f>IFERROR(IF($C22="","",(VLOOKUP($C22,[1]natiga!$B$3:$M$102,6,0))),"")</f>
        <v>50000</v>
      </c>
      <c r="H22" s="9">
        <f>IFERROR(IF($C22="","",(VLOOKUP($C22,[1]natiga!$B$3:$M$102,7,0))),"")</f>
        <v>50000</v>
      </c>
      <c r="I22" s="11" t="str">
        <f>IFERROR(IF($C22="","",(VLOOKUP($C22,[1]natiga!$B$3:$M$102,8,0))),"")</f>
        <v>علاء على ماهر جاد الله</v>
      </c>
      <c r="J22" s="9">
        <f>IFERROR(IF($C22="","",(VLOOKUP($C22,[1]natiga!$B$3:$M$102,9,0))),"")</f>
        <v>76600</v>
      </c>
      <c r="K22" s="11" t="str">
        <f>IFERROR(IF($C22="","",(VLOOKUP($C22,[1]natiga!$B$3:$M$102,10,0))),"")</f>
        <v xml:space="preserve">الموسسة الكورية </v>
      </c>
      <c r="L22" s="9">
        <f>IFERROR(IF($C22="","",(VLOOKUP($C22,[1]natiga!$B$3:$M$102,11,0))),"")</f>
        <v>75690</v>
      </c>
      <c r="M22" s="9">
        <f>IFERROR(IF($C22="","",(VLOOKUP($C22,[1]natiga!$B$3:$M$102,11,0))),"")</f>
        <v>75690</v>
      </c>
      <c r="N22" s="11" t="str">
        <f t="shared" si="1"/>
        <v>علاء على ماهر جاد الله</v>
      </c>
      <c r="O22" s="9">
        <f t="shared" si="1"/>
        <v>76600</v>
      </c>
      <c r="P22" s="9"/>
      <c r="Q22" s="9">
        <f t="shared" si="2"/>
        <v>5000</v>
      </c>
      <c r="R22" s="9" t="str">
        <f t="shared" si="3"/>
        <v/>
      </c>
      <c r="S22" s="9">
        <f t="shared" si="7"/>
        <v>5000</v>
      </c>
      <c r="T22" s="9">
        <f t="shared" si="0"/>
        <v>3</v>
      </c>
      <c r="U22" s="9">
        <f t="shared" si="5"/>
        <v>71600</v>
      </c>
      <c r="V22" s="9">
        <f>IFERROR(VLOOKUP(I22,[1]krasat!$C$3:$D$87,2,0),"")</f>
        <v>28</v>
      </c>
      <c r="W22" s="14">
        <f t="shared" si="6"/>
        <v>5000</v>
      </c>
      <c r="X22" s="12"/>
      <c r="Y22" s="9"/>
    </row>
    <row r="23" spans="1:25" s="13" customFormat="1" ht="15.75" x14ac:dyDescent="0.25">
      <c r="A23" s="9">
        <f>+IF(C23="","",SUBTOTAL(3,B$3:B23))</f>
        <v>21</v>
      </c>
      <c r="B23" s="9">
        <f>IFERROR(VLOOKUP(N23,[1]krasat!$C$3:$D$89,2,0),"")</f>
        <v>9</v>
      </c>
      <c r="C23" s="10">
        <f t="array" ref="C23">IFERROR(SMALL(IF([1]natiga!$M$3:$M$100="ترسية",ROW([1]natiga!$M$3:$M$100)-2,""),ROW()-2),"")</f>
        <v>21</v>
      </c>
      <c r="D23" s="11" t="str">
        <f>IF(C23="","",(VLOOKUP($C23,[1]natiga!$B$3:$M$102,3,0)))</f>
        <v>هيونداى بايون   موديل  2022</v>
      </c>
      <c r="E23" s="9">
        <f>IFERROR(IF($C23="","",(VLOOKUP($C23,[1]natiga!$B$3:$M$102,4,0))),"")</f>
        <v>345238</v>
      </c>
      <c r="F23" s="9">
        <f>IFERROR(IF($C23="","",(VLOOKUP($C23,[1]natiga!$B$3:$M$102,5,0))),"")</f>
        <v>275000</v>
      </c>
      <c r="G23" s="9">
        <f>IFERROR(IF($C23="","",(VLOOKUP($C23,[1]natiga!$B$3:$M$102,6,0))),"")</f>
        <v>250000</v>
      </c>
      <c r="H23" s="9">
        <f>IFERROR(IF($C23="","",(VLOOKUP($C23,[1]natiga!$B$3:$M$102,7,0))),"")</f>
        <v>275000</v>
      </c>
      <c r="I23" s="11" t="str">
        <f>IFERROR(IF($C23="","",(VLOOKUP($C23,[1]natiga!$B$3:$M$102,8,0))),"")</f>
        <v xml:space="preserve">الموسسة الكورية </v>
      </c>
      <c r="J23" s="9">
        <f>IFERROR(IF($C23="","",(VLOOKUP($C23,[1]natiga!$B$3:$M$102,9,0))),"")</f>
        <v>413390</v>
      </c>
      <c r="K23" s="11" t="str">
        <f>IFERROR(IF($C23="","",(VLOOKUP($C23,[1]natiga!$B$3:$M$102,10,0))),"")</f>
        <v>معرض عبده رمضان لتجارة السيارت</v>
      </c>
      <c r="L23" s="9">
        <f>IFERROR(IF($C23="","",(VLOOKUP($C23,[1]natiga!$B$3:$M$102,11,0))),"")</f>
        <v>388000</v>
      </c>
      <c r="M23" s="9">
        <f>IFERROR(IF($C23="","",(VLOOKUP($C23,[1]natiga!$B$3:$M$102,11,0))),"")</f>
        <v>388000</v>
      </c>
      <c r="N23" s="11" t="str">
        <f t="shared" si="1"/>
        <v xml:space="preserve">الموسسة الكورية </v>
      </c>
      <c r="O23" s="9">
        <f t="shared" si="1"/>
        <v>413390</v>
      </c>
      <c r="P23" s="9"/>
      <c r="Q23" s="9">
        <f t="shared" si="2"/>
        <v>5000</v>
      </c>
      <c r="R23" s="9" t="str">
        <f t="shared" si="3"/>
        <v/>
      </c>
      <c r="S23" s="9">
        <f t="shared" si="7"/>
        <v>5000</v>
      </c>
      <c r="T23" s="9">
        <f t="shared" si="0"/>
        <v>7</v>
      </c>
      <c r="U23" s="9">
        <f t="shared" si="5"/>
        <v>408390</v>
      </c>
      <c r="V23" s="9">
        <f>IFERROR(VLOOKUP(I23,[1]krasat!$C$3:$D$87,2,0),"")</f>
        <v>9</v>
      </c>
      <c r="W23" s="14">
        <f t="shared" si="6"/>
        <v>5000</v>
      </c>
      <c r="X23" s="12"/>
      <c r="Y23" s="9"/>
    </row>
    <row r="24" spans="1:25" s="13" customFormat="1" ht="15.75" x14ac:dyDescent="0.25">
      <c r="A24" s="9">
        <f>+IF(C24="","",SUBTOTAL(3,B$3:B24))</f>
        <v>22</v>
      </c>
      <c r="B24" s="9">
        <f>IFERROR(VLOOKUP(N24,[1]krasat!$C$3:$D$89,2,0),"")</f>
        <v>35</v>
      </c>
      <c r="C24" s="10">
        <f t="array" ref="C24">IFERROR(SMALL(IF([1]natiga!$M$3:$M$100="ترسية",ROW([1]natiga!$M$3:$M$100)-2,""),ROW()-2),"")</f>
        <v>22</v>
      </c>
      <c r="D24" s="11" t="str">
        <f>IF(C24="","",(VLOOKUP($C24,[1]natiga!$B$3:$M$102,3,0)))</f>
        <v>نيسان سنترا   موديل  2019</v>
      </c>
      <c r="E24" s="9">
        <f>IFERROR(IF($C24="","",(VLOOKUP($C24,[1]natiga!$B$3:$M$102,4,0))),"")</f>
        <v>271325</v>
      </c>
      <c r="F24" s="9">
        <f>IFERROR(IF($C24="","",(VLOOKUP($C24,[1]natiga!$B$3:$M$102,5,0))),"")</f>
        <v>175000</v>
      </c>
      <c r="G24" s="9">
        <f>IFERROR(IF($C24="","",(VLOOKUP($C24,[1]natiga!$B$3:$M$102,6,0))),"")</f>
        <v>150000</v>
      </c>
      <c r="H24" s="9">
        <f>IFERROR(IF($C24="","",(VLOOKUP($C24,[1]natiga!$B$3:$M$102,7,0))),"")</f>
        <v>140000</v>
      </c>
      <c r="I24" s="11" t="str">
        <f>IFERROR(IF($C24="","",(VLOOKUP($C24,[1]natiga!$B$3:$M$102,8,0))),"")</f>
        <v>الفتح لتجارة السيارات</v>
      </c>
      <c r="J24" s="9">
        <f>IFERROR(IF($C24="","",(VLOOKUP($C24,[1]natiga!$B$3:$M$102,9,0))),"")</f>
        <v>158000</v>
      </c>
      <c r="K24" s="11" t="str">
        <f>IFERROR(IF($C24="","",(VLOOKUP($C24,[1]natiga!$B$3:$M$102,10,0))),"")</f>
        <v>اوتو العز لتجارة السيارات</v>
      </c>
      <c r="L24" s="9">
        <f>IFERROR(IF($C24="","",(VLOOKUP($C24,[1]natiga!$B$3:$M$102,11,0))),"")</f>
        <v>155000</v>
      </c>
      <c r="M24" s="9">
        <f>IFERROR(IF($C24="","",(VLOOKUP($C24,[1]natiga!$B$3:$M$102,11,0))),"")</f>
        <v>155000</v>
      </c>
      <c r="N24" s="11" t="str">
        <f t="shared" si="1"/>
        <v>الفتح لتجارة السيارات</v>
      </c>
      <c r="O24" s="9">
        <f t="shared" si="1"/>
        <v>158000</v>
      </c>
      <c r="P24" s="9"/>
      <c r="Q24" s="9">
        <f t="shared" si="2"/>
        <v>5000</v>
      </c>
      <c r="R24" s="9" t="str">
        <f t="shared" si="3"/>
        <v/>
      </c>
      <c r="S24" s="9">
        <f t="shared" si="7"/>
        <v>5000</v>
      </c>
      <c r="T24" s="9">
        <f t="shared" si="0"/>
        <v>3</v>
      </c>
      <c r="U24" s="9">
        <f t="shared" si="5"/>
        <v>153000</v>
      </c>
      <c r="V24" s="9">
        <f>IFERROR(VLOOKUP(I24,[1]krasat!$C$3:$D$87,2,0),"")</f>
        <v>35</v>
      </c>
      <c r="W24" s="14">
        <f t="shared" si="6"/>
        <v>5000</v>
      </c>
      <c r="X24" s="12"/>
      <c r="Y24" s="9"/>
    </row>
    <row r="25" spans="1:25" s="13" customFormat="1" ht="15.75" x14ac:dyDescent="0.25">
      <c r="A25" s="9">
        <f>+IF(C25="","",SUBTOTAL(3,B$3:B25))</f>
        <v>23</v>
      </c>
      <c r="B25" s="9">
        <f>IFERROR(VLOOKUP(N25,[1]krasat!$C$3:$D$89,2,0),"")</f>
        <v>28</v>
      </c>
      <c r="C25" s="10">
        <f t="array" ref="C25">IFERROR(SMALL(IF([1]natiga!$M$3:$M$100="ترسية",ROW([1]natiga!$M$3:$M$100)-2,""),ROW()-2),"")</f>
        <v>23</v>
      </c>
      <c r="D25" s="11" t="str">
        <f>IF(C25="","",(VLOOKUP($C25,[1]natiga!$B$3:$M$102,3,0)))</f>
        <v xml:space="preserve">مخلفات جزئية   موديل  </v>
      </c>
      <c r="E25" s="9" t="str">
        <f>IFERROR(IF($C25="","",(VLOOKUP($C25,[1]natiga!$B$3:$M$102,4,0))),"")</f>
        <v/>
      </c>
      <c r="F25" s="9" t="str">
        <f>IFERROR(IF($C25="","",(VLOOKUP($C25,[1]natiga!$B$3:$M$102,5,0))),"")</f>
        <v/>
      </c>
      <c r="G25" s="9">
        <f>IFERROR(IF($C25="","",(VLOOKUP($C25,[1]natiga!$B$3:$M$102,6,0))),"")</f>
        <v>25000</v>
      </c>
      <c r="H25" s="9">
        <f>IFERROR(IF($C25="","",(VLOOKUP($C25,[1]natiga!$B$3:$M$102,7,0))),"")</f>
        <v>25000</v>
      </c>
      <c r="I25" s="11" t="str">
        <f>IFERROR(IF($C25="","",(VLOOKUP($C25,[1]natiga!$B$3:$M$102,8,0))),"")</f>
        <v>علاء على ماهر جاد الله</v>
      </c>
      <c r="J25" s="9">
        <f>IFERROR(IF($C25="","",(VLOOKUP($C25,[1]natiga!$B$3:$M$102,9,0))),"")</f>
        <v>47600</v>
      </c>
      <c r="K25" s="11" t="str">
        <f>IFERROR(IF($C25="","",(VLOOKUP($C25,[1]natiga!$B$3:$M$102,10,0))),"")</f>
        <v>الفتح لتجارة السيارات</v>
      </c>
      <c r="L25" s="9">
        <f>IFERROR(IF($C25="","",(VLOOKUP($C25,[1]natiga!$B$3:$M$102,11,0))),"")</f>
        <v>41000</v>
      </c>
      <c r="M25" s="9">
        <f>IFERROR(IF($C25="","",(VLOOKUP($C25,[1]natiga!$B$3:$M$102,11,0))),"")</f>
        <v>41000</v>
      </c>
      <c r="N25" s="11" t="str">
        <f t="shared" si="1"/>
        <v>علاء على ماهر جاد الله</v>
      </c>
      <c r="O25" s="9">
        <f t="shared" si="1"/>
        <v>47600</v>
      </c>
      <c r="P25" s="9"/>
      <c r="Q25" s="9">
        <f t="shared" si="2"/>
        <v>5000</v>
      </c>
      <c r="R25" s="9" t="str">
        <f t="shared" si="3"/>
        <v/>
      </c>
      <c r="S25" s="9">
        <f t="shared" si="7"/>
        <v>5000</v>
      </c>
      <c r="T25" s="9">
        <f t="shared" si="0"/>
        <v>3</v>
      </c>
      <c r="U25" s="9">
        <f t="shared" si="5"/>
        <v>42600</v>
      </c>
      <c r="V25" s="9">
        <f>IFERROR(VLOOKUP(I25,[1]krasat!$C$3:$D$87,2,0),"")</f>
        <v>28</v>
      </c>
      <c r="W25" s="14">
        <f t="shared" si="6"/>
        <v>5000</v>
      </c>
      <c r="X25" s="12"/>
      <c r="Y25" s="9"/>
    </row>
    <row r="26" spans="1:25" s="13" customFormat="1" ht="15.75" x14ac:dyDescent="0.25">
      <c r="A26" s="9" t="str">
        <f>+IF(C26="","",SUBTOTAL(3,B$3:B26))</f>
        <v/>
      </c>
      <c r="B26" s="9">
        <f>IFERROR(VLOOKUP(N26,[1]krasat!$C$3:$D$89,2,0),"")</f>
        <v>9</v>
      </c>
      <c r="C26" s="10" t="str">
        <f t="array" ref="C26">IFERROR(SMALL(IF([1]natiga!$M$3:$M$100="ترسية",ROW([1]natiga!$M$3:$M$100)-2,""),ROW()-2),"")</f>
        <v/>
      </c>
      <c r="D26" s="11" t="str">
        <f>IF(C26="","",(VLOOKUP($C26,[1]natiga!$B$3:$M$102,3,0)))</f>
        <v/>
      </c>
      <c r="E26" s="9" t="str">
        <f>IFERROR(IF($C26="","",(VLOOKUP($C26,[1]natiga!$B$3:$M$102,4,0))),"")</f>
        <v/>
      </c>
      <c r="F26" s="9" t="str">
        <f>IFERROR(IF($C26="","",(VLOOKUP($C26,[1]natiga!$B$3:$M$102,5,0))),"")</f>
        <v/>
      </c>
      <c r="G26" s="9" t="str">
        <f>IFERROR(IF($C26="","",(VLOOKUP($C26,[1]natiga!$B$3:$M$102,6,0))),"")</f>
        <v/>
      </c>
      <c r="H26" s="9" t="str">
        <f>IFERROR(IF($C26="","",(VLOOKUP($C26,[1]natiga!$B$3:$M$102,7,0))),"")</f>
        <v/>
      </c>
      <c r="I26" s="11" t="str">
        <f>IFERROR(IF($C26="","",(VLOOKUP($C26,[1]natiga!$B$3:$M$102,8,0))),"")</f>
        <v/>
      </c>
      <c r="J26" s="9" t="str">
        <f>IFERROR(IF($C26="","",(VLOOKUP($C26,[1]natiga!$B$3:$M$102,9,0))),"")</f>
        <v/>
      </c>
      <c r="K26" s="11" t="str">
        <f>IFERROR(IF($C26="","",(VLOOKUP($C26,[1]natiga!$B$3:$M$102,10,0))),"")</f>
        <v/>
      </c>
      <c r="L26" s="9" t="str">
        <f>IFERROR(IF($C26="","",(VLOOKUP($C26,[1]natiga!$B$3:$M$102,11,0))),"")</f>
        <v/>
      </c>
      <c r="M26" s="9" t="str">
        <f>IFERROR(IF($C26="","",(VLOOKUP($C26,[1]natiga!$B$3:$M$102,11,0))),"")</f>
        <v/>
      </c>
      <c r="N26" s="11" t="s">
        <v>52</v>
      </c>
      <c r="O26" s="9">
        <v>1000000</v>
      </c>
      <c r="P26" s="9"/>
      <c r="Q26" s="9">
        <f t="shared" si="2"/>
        <v>5000</v>
      </c>
      <c r="R26" s="9">
        <f t="shared" si="3"/>
        <v>20000</v>
      </c>
      <c r="S26" s="9">
        <f t="shared" si="7"/>
        <v>25000</v>
      </c>
      <c r="T26" s="9" t="str">
        <f t="shared" si="0"/>
        <v/>
      </c>
      <c r="U26" s="9">
        <f t="shared" si="5"/>
        <v>975000</v>
      </c>
      <c r="V26" s="9" t="str">
        <f>IFERROR(VLOOKUP(I26,[1]krasat!$C$3:$D$87,2,0),"")</f>
        <v/>
      </c>
      <c r="W26" s="14">
        <f t="shared" si="6"/>
        <v>5000</v>
      </c>
      <c r="X26" s="12"/>
      <c r="Y26" s="9"/>
    </row>
    <row r="27" spans="1:25" s="13" customFormat="1" ht="15.75" x14ac:dyDescent="0.25">
      <c r="A27" s="9" t="str">
        <f>+IF(C27="","",SUBTOTAL(3,B$3:B27))</f>
        <v/>
      </c>
      <c r="B27" s="9" t="str">
        <f>IFERROR(VLOOKUP(N27,[1]krasat!$C$3:$D$89,2,0),"")</f>
        <v/>
      </c>
      <c r="C27" s="10" t="str">
        <f t="array" ref="C27">IFERROR(SMALL(IF([1]natiga!$M$3:$M$100="ترسية",ROW([1]natiga!$M$3:$M$100)-2,""),ROW()-2),"")</f>
        <v/>
      </c>
      <c r="D27" s="11" t="str">
        <f>IF(C27="","",(VLOOKUP($C27,[1]natiga!$B$3:$M$102,3,0)))</f>
        <v/>
      </c>
      <c r="E27" s="9" t="str">
        <f>IFERROR(IF($C27="","",(VLOOKUP($C27,[1]natiga!$B$3:$M$102,4,0))),"")</f>
        <v/>
      </c>
      <c r="F27" s="9" t="str">
        <f>IFERROR(IF($C27="","",(VLOOKUP($C27,[1]natiga!$B$3:$M$102,5,0))),"")</f>
        <v/>
      </c>
      <c r="G27" s="9" t="str">
        <f>IFERROR(IF($C27="","",(VLOOKUP($C27,[1]natiga!$B$3:$M$102,6,0))),"")</f>
        <v/>
      </c>
      <c r="H27" s="9" t="str">
        <f>IFERROR(IF($C27="","",(VLOOKUP($C27,[1]natiga!$B$3:$M$102,7,0))),"")</f>
        <v/>
      </c>
      <c r="I27" s="11" t="str">
        <f>IFERROR(IF($C27="","",(VLOOKUP($C27,[1]natiga!$B$3:$M$102,8,0))),"")</f>
        <v/>
      </c>
      <c r="J27" s="9" t="str">
        <f>IFERROR(IF($C27="","",(VLOOKUP($C27,[1]natiga!$B$3:$M$102,9,0))),"")</f>
        <v/>
      </c>
      <c r="K27" s="11" t="str">
        <f>IFERROR(IF($C27="","",(VLOOKUP($C27,[1]natiga!$B$3:$M$102,10,0))),"")</f>
        <v/>
      </c>
      <c r="L27" s="9" t="str">
        <f>IFERROR(IF($C27="","",(VLOOKUP($C27,[1]natiga!$B$3:$M$102,11,0))),"")</f>
        <v/>
      </c>
      <c r="M27" s="9" t="str">
        <f>IFERROR(IF($C27="","",(VLOOKUP($C27,[1]natiga!$B$3:$M$102,11,0))),"")</f>
        <v/>
      </c>
      <c r="N27" s="11" t="str">
        <f t="shared" si="1"/>
        <v/>
      </c>
      <c r="O27" s="9" t="str">
        <f t="shared" si="1"/>
        <v/>
      </c>
      <c r="P27" s="9"/>
      <c r="Q27" s="9" t="str">
        <f t="shared" si="2"/>
        <v/>
      </c>
      <c r="R27" s="9" t="str">
        <f t="shared" si="3"/>
        <v/>
      </c>
      <c r="S27" s="9" t="str">
        <f t="shared" si="7"/>
        <v/>
      </c>
      <c r="T27" s="9" t="str">
        <f t="shared" si="0"/>
        <v/>
      </c>
      <c r="U27" s="9" t="str">
        <f t="shared" si="5"/>
        <v/>
      </c>
      <c r="V27" s="9" t="str">
        <f>IFERROR(VLOOKUP(I27,[1]krasat!$C$3:$D$87,2,0),"")</f>
        <v/>
      </c>
      <c r="W27" s="14" t="str">
        <f t="shared" si="6"/>
        <v/>
      </c>
      <c r="X27" s="12"/>
      <c r="Y27" s="9"/>
    </row>
    <row r="28" spans="1:25" s="13" customFormat="1" ht="15.75" x14ac:dyDescent="0.25">
      <c r="A28" s="9" t="str">
        <f>+IF(C28="","",SUBTOTAL(3,B$3:B28))</f>
        <v/>
      </c>
      <c r="B28" s="9" t="str">
        <f>IFERROR(VLOOKUP(N28,[1]krasat!$C$3:$D$89,2,0),"")</f>
        <v/>
      </c>
      <c r="C28" s="10" t="str">
        <f t="array" ref="C28">IFERROR(SMALL(IF([1]natiga!$M$3:$M$100="ترسية",ROW([1]natiga!$M$3:$M$100)-2,""),ROW()-2),"")</f>
        <v/>
      </c>
      <c r="D28" s="11" t="str">
        <f>IF(C28="","",(VLOOKUP($C28,[1]natiga!$B$3:$M$102,3,0)))</f>
        <v/>
      </c>
      <c r="E28" s="9" t="str">
        <f>IFERROR(IF($C28="","",(VLOOKUP($C28,[1]natiga!$B$3:$M$102,4,0))),"")</f>
        <v/>
      </c>
      <c r="F28" s="9" t="str">
        <f>IFERROR(IF($C28="","",(VLOOKUP($C28,[1]natiga!$B$3:$M$102,5,0))),"")</f>
        <v/>
      </c>
      <c r="G28" s="9" t="str">
        <f>IFERROR(IF($C28="","",(VLOOKUP($C28,[1]natiga!$B$3:$M$102,6,0))),"")</f>
        <v/>
      </c>
      <c r="H28" s="9" t="str">
        <f>IFERROR(IF($C28="","",(VLOOKUP($C28,[1]natiga!$B$3:$M$102,7,0))),"")</f>
        <v/>
      </c>
      <c r="I28" s="11" t="str">
        <f>IFERROR(IF($C28="","",(VLOOKUP($C28,[1]natiga!$B$3:$M$102,8,0))),"")</f>
        <v/>
      </c>
      <c r="J28" s="9" t="str">
        <f>IFERROR(IF($C28="","",(VLOOKUP($C28,[1]natiga!$B$3:$M$102,9,0))),"")</f>
        <v/>
      </c>
      <c r="K28" s="11" t="str">
        <f>IFERROR(IF($C28="","",(VLOOKUP($C28,[1]natiga!$B$3:$M$102,10,0))),"")</f>
        <v/>
      </c>
      <c r="L28" s="9" t="str">
        <f>IFERROR(IF($C28="","",(VLOOKUP($C28,[1]natiga!$B$3:$M$102,11,0))),"")</f>
        <v/>
      </c>
      <c r="M28" s="9" t="str">
        <f>IFERROR(IF($C28="","",(VLOOKUP($C28,[1]natiga!$B$3:$M$102,11,0))),"")</f>
        <v/>
      </c>
      <c r="N28" s="11" t="str">
        <f t="shared" si="1"/>
        <v/>
      </c>
      <c r="O28" s="9" t="str">
        <f t="shared" si="1"/>
        <v/>
      </c>
      <c r="P28" s="9"/>
      <c r="Q28" s="9" t="str">
        <f t="shared" si="2"/>
        <v/>
      </c>
      <c r="R28" s="9" t="str">
        <f t="shared" si="3"/>
        <v/>
      </c>
      <c r="S28" s="9" t="str">
        <f t="shared" si="7"/>
        <v/>
      </c>
      <c r="T28" s="9" t="str">
        <f t="shared" si="0"/>
        <v/>
      </c>
      <c r="U28" s="9" t="str">
        <f t="shared" si="5"/>
        <v/>
      </c>
      <c r="V28" s="9" t="str">
        <f>IFERROR(VLOOKUP(I28,[1]krasat!$C$3:$D$87,2,0),"")</f>
        <v/>
      </c>
      <c r="W28" s="14" t="str">
        <f t="shared" si="6"/>
        <v/>
      </c>
      <c r="X28" s="12"/>
      <c r="Y28" s="9"/>
    </row>
    <row r="29" spans="1:25" s="13" customFormat="1" ht="15.75" x14ac:dyDescent="0.25">
      <c r="A29" s="9" t="str">
        <f>+IF(C29="","",SUBTOTAL(3,B$3:B29))</f>
        <v/>
      </c>
      <c r="B29" s="9" t="str">
        <f>IFERROR(VLOOKUP(N29,[1]krasat!$C$3:$D$89,2,0),"")</f>
        <v/>
      </c>
      <c r="C29" s="10" t="str">
        <f t="array" ref="C29">IFERROR(SMALL(IF([1]natiga!$M$3:$M$100="ترسية",ROW([1]natiga!$M$3:$M$100)-2,""),ROW()-2),"")</f>
        <v/>
      </c>
      <c r="D29" s="11" t="str">
        <f>IF(C29="","",(VLOOKUP($C29,[1]natiga!$B$3:$M$102,3,0)))</f>
        <v/>
      </c>
      <c r="E29" s="9" t="str">
        <f>IFERROR(IF($C29="","",(VLOOKUP($C29,[1]natiga!$B$3:$M$102,4,0))),"")</f>
        <v/>
      </c>
      <c r="F29" s="9" t="str">
        <f>IFERROR(IF($C29="","",(VLOOKUP($C29,[1]natiga!$B$3:$M$102,5,0))),"")</f>
        <v/>
      </c>
      <c r="G29" s="9" t="str">
        <f>IFERROR(IF($C29="","",(VLOOKUP($C29,[1]natiga!$B$3:$M$102,6,0))),"")</f>
        <v/>
      </c>
      <c r="H29" s="9" t="str">
        <f>IFERROR(IF($C29="","",(VLOOKUP($C29,[1]natiga!$B$3:$M$102,7,0))),"")</f>
        <v/>
      </c>
      <c r="I29" s="11" t="str">
        <f>IFERROR(IF($C29="","",(VLOOKUP($C29,[1]natiga!$B$3:$M$102,8,0))),"")</f>
        <v/>
      </c>
      <c r="J29" s="9" t="str">
        <f>IFERROR(IF($C29="","",(VLOOKUP($C29,[1]natiga!$B$3:$M$102,9,0))),"")</f>
        <v/>
      </c>
      <c r="K29" s="11" t="str">
        <f>IFERROR(IF($C29="","",(VLOOKUP($C29,[1]natiga!$B$3:$M$102,10,0))),"")</f>
        <v/>
      </c>
      <c r="L29" s="9" t="str">
        <f>IFERROR(IF($C29="","",(VLOOKUP($C29,[1]natiga!$B$3:$M$102,11,0))),"")</f>
        <v/>
      </c>
      <c r="M29" s="9" t="str">
        <f>IFERROR(IF($C29="","",(VLOOKUP($C29,[1]natiga!$B$3:$M$102,11,0))),"")</f>
        <v/>
      </c>
      <c r="N29" s="11" t="str">
        <f t="shared" si="1"/>
        <v/>
      </c>
      <c r="O29" s="9" t="str">
        <f t="shared" si="1"/>
        <v/>
      </c>
      <c r="P29" s="9"/>
      <c r="Q29" s="9" t="str">
        <f t="shared" si="2"/>
        <v/>
      </c>
      <c r="R29" s="9" t="str">
        <f t="shared" si="3"/>
        <v/>
      </c>
      <c r="S29" s="9" t="str">
        <f t="shared" si="7"/>
        <v/>
      </c>
      <c r="T29" s="9" t="str">
        <f t="shared" si="0"/>
        <v/>
      </c>
      <c r="U29" s="9" t="str">
        <f t="shared" si="5"/>
        <v/>
      </c>
      <c r="V29" s="9" t="str">
        <f>IFERROR(VLOOKUP(I29,[1]krasat!$C$3:$D$87,2,0),"")</f>
        <v/>
      </c>
      <c r="W29" s="14" t="str">
        <f t="shared" si="6"/>
        <v/>
      </c>
      <c r="X29" s="12"/>
      <c r="Y29" s="9"/>
    </row>
    <row r="30" spans="1:25" s="13" customFormat="1" ht="15.75" x14ac:dyDescent="0.25">
      <c r="A30" s="9" t="str">
        <f>+IF(C30="","",SUBTOTAL(3,B$3:B30))</f>
        <v/>
      </c>
      <c r="B30" s="9" t="str">
        <f>IFERROR(VLOOKUP(N30,[1]krasat!$C$3:$D$89,2,0),"")</f>
        <v/>
      </c>
      <c r="C30" s="10" t="str">
        <f t="array" ref="C30">IFERROR(SMALL(IF([1]natiga!$M$3:$M$100="ترسية",ROW([1]natiga!$M$3:$M$100)-2,""),ROW()-2),"")</f>
        <v/>
      </c>
      <c r="D30" s="11" t="str">
        <f>IF(C30="","",(VLOOKUP($C30,[1]natiga!$B$3:$M$102,3,0)))</f>
        <v/>
      </c>
      <c r="E30" s="9" t="str">
        <f>IFERROR(IF($C30="","",(VLOOKUP($C30,[1]natiga!$B$3:$M$102,4,0))),"")</f>
        <v/>
      </c>
      <c r="F30" s="9" t="str">
        <f>IFERROR(IF($C30="","",(VLOOKUP($C30,[1]natiga!$B$3:$M$102,5,0))),"")</f>
        <v/>
      </c>
      <c r="G30" s="9" t="str">
        <f>IFERROR(IF($C30="","",(VLOOKUP($C30,[1]natiga!$B$3:$M$102,6,0))),"")</f>
        <v/>
      </c>
      <c r="H30" s="9" t="str">
        <f>IFERROR(IF($C30="","",(VLOOKUP($C30,[1]natiga!$B$3:$M$102,7,0))),"")</f>
        <v/>
      </c>
      <c r="I30" s="11" t="str">
        <f>IFERROR(IF($C30="","",(VLOOKUP($C30,[1]natiga!$B$3:$M$102,8,0))),"")</f>
        <v/>
      </c>
      <c r="J30" s="9" t="str">
        <f>IFERROR(IF($C30="","",(VLOOKUP($C30,[1]natiga!$B$3:$M$102,9,0))),"")</f>
        <v/>
      </c>
      <c r="K30" s="11" t="str">
        <f>IFERROR(IF($C30="","",(VLOOKUP($C30,[1]natiga!$B$3:$M$102,10,0))),"")</f>
        <v/>
      </c>
      <c r="L30" s="9" t="str">
        <f>IFERROR(IF($C30="","",(VLOOKUP($C30,[1]natiga!$B$3:$M$102,11,0))),"")</f>
        <v/>
      </c>
      <c r="M30" s="9" t="str">
        <f>IFERROR(IF($C30="","",(VLOOKUP($C30,[1]natiga!$B$3:$M$102,11,0))),"")</f>
        <v/>
      </c>
      <c r="N30" s="11" t="str">
        <f t="shared" si="1"/>
        <v/>
      </c>
      <c r="O30" s="9" t="str">
        <f t="shared" si="1"/>
        <v/>
      </c>
      <c r="P30" s="9"/>
      <c r="Q30" s="9" t="str">
        <f t="shared" si="2"/>
        <v/>
      </c>
      <c r="R30" s="9" t="str">
        <f t="shared" si="3"/>
        <v/>
      </c>
      <c r="S30" s="9" t="str">
        <f t="shared" si="7"/>
        <v/>
      </c>
      <c r="T30" s="9" t="str">
        <f t="shared" si="0"/>
        <v/>
      </c>
      <c r="U30" s="9" t="str">
        <f t="shared" si="5"/>
        <v/>
      </c>
      <c r="V30" s="9" t="str">
        <f>IFERROR(VLOOKUP(I30,[1]krasat!$C$3:$D$87,2,0),"")</f>
        <v/>
      </c>
      <c r="W30" s="14" t="str">
        <f t="shared" si="6"/>
        <v/>
      </c>
      <c r="X30" s="12"/>
      <c r="Y30" s="9"/>
    </row>
    <row r="31" spans="1:25" s="13" customFormat="1" ht="15.75" x14ac:dyDescent="0.25">
      <c r="A31" s="9" t="str">
        <f>+IF(C31="","",SUBTOTAL(3,B$3:B31))</f>
        <v/>
      </c>
      <c r="B31" s="9" t="str">
        <f>IFERROR(VLOOKUP(N31,[1]krasat!$C$3:$D$89,2,0),"")</f>
        <v/>
      </c>
      <c r="C31" s="10" t="str">
        <f t="array" ref="C31">IFERROR(SMALL(IF([1]natiga!$M$3:$M$100="ترسية",ROW([1]natiga!$M$3:$M$100)-2,""),ROW()-2),"")</f>
        <v/>
      </c>
      <c r="D31" s="11" t="str">
        <f>IF(C31="","",(VLOOKUP($C31,[1]natiga!$B$3:$M$102,3,0)))</f>
        <v/>
      </c>
      <c r="E31" s="9" t="str">
        <f>IFERROR(IF($C31="","",(VLOOKUP($C31,[1]natiga!$B$3:$M$102,4,0))),"")</f>
        <v/>
      </c>
      <c r="F31" s="9" t="str">
        <f>IFERROR(IF($C31="","",(VLOOKUP($C31,[1]natiga!$B$3:$M$102,5,0))),"")</f>
        <v/>
      </c>
      <c r="G31" s="9" t="str">
        <f>IFERROR(IF($C31="","",(VLOOKUP($C31,[1]natiga!$B$3:$M$102,6,0))),"")</f>
        <v/>
      </c>
      <c r="H31" s="9" t="str">
        <f>IFERROR(IF($C31="","",(VLOOKUP($C31,[1]natiga!$B$3:$M$102,7,0))),"")</f>
        <v/>
      </c>
      <c r="I31" s="11" t="str">
        <f>IFERROR(IF($C31="","",(VLOOKUP($C31,[1]natiga!$B$3:$M$102,8,0))),"")</f>
        <v/>
      </c>
      <c r="J31" s="9" t="str">
        <f>IFERROR(IF($C31="","",(VLOOKUP($C31,[1]natiga!$B$3:$M$102,9,0))),"")</f>
        <v/>
      </c>
      <c r="K31" s="11" t="str">
        <f>IFERROR(IF($C31="","",(VLOOKUP($C31,[1]natiga!$B$3:$M$102,10,0))),"")</f>
        <v/>
      </c>
      <c r="L31" s="9" t="str">
        <f>IFERROR(IF($C31="","",(VLOOKUP($C31,[1]natiga!$B$3:$M$102,11,0))),"")</f>
        <v/>
      </c>
      <c r="M31" s="9" t="str">
        <f>IFERROR(IF($C31="","",(VLOOKUP($C31,[1]natiga!$B$3:$M$102,11,0))),"")</f>
        <v/>
      </c>
      <c r="N31" s="11" t="str">
        <f t="shared" si="1"/>
        <v/>
      </c>
      <c r="O31" s="9" t="str">
        <f t="shared" si="1"/>
        <v/>
      </c>
      <c r="P31" s="9"/>
      <c r="Q31" s="9" t="str">
        <f t="shared" si="2"/>
        <v/>
      </c>
      <c r="R31" s="9" t="str">
        <f t="shared" si="3"/>
        <v/>
      </c>
      <c r="S31" s="9" t="str">
        <f t="shared" si="7"/>
        <v/>
      </c>
      <c r="T31" s="9" t="str">
        <f t="shared" si="0"/>
        <v/>
      </c>
      <c r="U31" s="9" t="str">
        <f t="shared" si="5"/>
        <v/>
      </c>
      <c r="V31" s="9" t="str">
        <f>IFERROR(VLOOKUP(I31,[1]krasat!$C$3:$D$87,2,0),"")</f>
        <v/>
      </c>
      <c r="W31" s="14" t="str">
        <f t="shared" si="6"/>
        <v/>
      </c>
      <c r="X31" s="12"/>
      <c r="Y31" s="9"/>
    </row>
    <row r="32" spans="1:25" s="13" customFormat="1" ht="15.75" x14ac:dyDescent="0.25">
      <c r="A32" s="9" t="str">
        <f>+IF(C32="","",SUBTOTAL(3,B$3:B32))</f>
        <v/>
      </c>
      <c r="B32" s="9" t="str">
        <f>IFERROR(VLOOKUP(N32,[1]krasat!$C$3:$D$89,2,0),"")</f>
        <v/>
      </c>
      <c r="C32" s="10" t="str">
        <f t="array" ref="C32">IFERROR(SMALL(IF([1]natiga!$M$3:$M$100="ترسية",ROW([1]natiga!$M$3:$M$100)-2,""),ROW()-2),"")</f>
        <v/>
      </c>
      <c r="D32" s="11" t="str">
        <f>IF(C32="","",(VLOOKUP($C32,[1]natiga!$B$3:$M$102,3,0)))</f>
        <v/>
      </c>
      <c r="E32" s="9" t="str">
        <f>IFERROR(IF($C32="","",(VLOOKUP($C32,[1]natiga!$B$3:$M$102,4,0))),"")</f>
        <v/>
      </c>
      <c r="F32" s="9" t="str">
        <f>IFERROR(IF($C32="","",(VLOOKUP($C32,[1]natiga!$B$3:$M$102,5,0))),"")</f>
        <v/>
      </c>
      <c r="G32" s="9" t="str">
        <f>IFERROR(IF($C32="","",(VLOOKUP($C32,[1]natiga!$B$3:$M$102,6,0))),"")</f>
        <v/>
      </c>
      <c r="H32" s="9" t="str">
        <f>IFERROR(IF($C32="","",(VLOOKUP($C32,[1]natiga!$B$3:$M$102,7,0))),"")</f>
        <v/>
      </c>
      <c r="I32" s="11" t="str">
        <f>IFERROR(IF($C32="","",(VLOOKUP($C32,[1]natiga!$B$3:$M$102,8,0))),"")</f>
        <v/>
      </c>
      <c r="J32" s="9" t="str">
        <f>IFERROR(IF($C32="","",(VLOOKUP($C32,[1]natiga!$B$3:$M$102,9,0))),"")</f>
        <v/>
      </c>
      <c r="K32" s="11" t="str">
        <f>IFERROR(IF($C32="","",(VLOOKUP($C32,[1]natiga!$B$3:$M$102,10,0))),"")</f>
        <v/>
      </c>
      <c r="L32" s="9" t="str">
        <f>IFERROR(IF($C32="","",(VLOOKUP($C32,[1]natiga!$B$3:$M$102,11,0))),"")</f>
        <v/>
      </c>
      <c r="M32" s="9" t="str">
        <f>IFERROR(IF($C32="","",(VLOOKUP($C32,[1]natiga!$B$3:$M$102,11,0))),"")</f>
        <v/>
      </c>
      <c r="N32" s="11" t="str">
        <f t="shared" si="1"/>
        <v/>
      </c>
      <c r="O32" s="9" t="str">
        <f t="shared" si="1"/>
        <v/>
      </c>
      <c r="P32" s="9"/>
      <c r="Q32" s="9" t="str">
        <f t="shared" si="2"/>
        <v/>
      </c>
      <c r="R32" s="9" t="str">
        <f t="shared" si="3"/>
        <v/>
      </c>
      <c r="S32" s="9" t="str">
        <f t="shared" si="7"/>
        <v/>
      </c>
      <c r="T32" s="9" t="str">
        <f t="shared" si="0"/>
        <v/>
      </c>
      <c r="U32" s="9" t="str">
        <f t="shared" si="5"/>
        <v/>
      </c>
      <c r="V32" s="9" t="str">
        <f>IFERROR(VLOOKUP(I32,[1]krasat!$C$3:$D$87,2,0),"")</f>
        <v/>
      </c>
      <c r="W32" s="14" t="str">
        <f t="shared" si="6"/>
        <v/>
      </c>
      <c r="X32" s="12"/>
      <c r="Y32" s="9"/>
    </row>
    <row r="33" spans="1:25" s="13" customFormat="1" ht="15.75" x14ac:dyDescent="0.25">
      <c r="A33" s="9" t="str">
        <f>+IF(C33="","",SUBTOTAL(3,B$3:B33))</f>
        <v/>
      </c>
      <c r="B33" s="9" t="str">
        <f>IFERROR(VLOOKUP(N33,[1]krasat!$C$3:$D$89,2,0),"")</f>
        <v/>
      </c>
      <c r="C33" s="10" t="str">
        <f t="array" ref="C33">IFERROR(SMALL(IF([1]natiga!$M$3:$M$100="ترسية",ROW([1]natiga!$M$3:$M$100)-2,""),ROW()-2),"")</f>
        <v/>
      </c>
      <c r="D33" s="11" t="str">
        <f>IF(C33="","",(VLOOKUP($C33,[1]natiga!$B$3:$M$102,3,0)))</f>
        <v/>
      </c>
      <c r="E33" s="9" t="str">
        <f>IFERROR(IF($C33="","",(VLOOKUP($C33,[1]natiga!$B$3:$M$102,4,0))),"")</f>
        <v/>
      </c>
      <c r="F33" s="9" t="str">
        <f>IFERROR(IF($C33="","",(VLOOKUP($C33,[1]natiga!$B$3:$M$102,5,0))),"")</f>
        <v/>
      </c>
      <c r="G33" s="9" t="str">
        <f>IFERROR(IF($C33="","",(VLOOKUP($C33,[1]natiga!$B$3:$M$102,6,0))),"")</f>
        <v/>
      </c>
      <c r="H33" s="9" t="str">
        <f>IFERROR(IF($C33="","",(VLOOKUP($C33,[1]natiga!$B$3:$M$102,7,0))),"")</f>
        <v/>
      </c>
      <c r="I33" s="11" t="str">
        <f>IFERROR(IF($C33="","",(VLOOKUP($C33,[1]natiga!$B$3:$M$102,8,0))),"")</f>
        <v/>
      </c>
      <c r="J33" s="9" t="str">
        <f>IFERROR(IF($C33="","",(VLOOKUP($C33,[1]natiga!$B$3:$M$102,9,0))),"")</f>
        <v/>
      </c>
      <c r="K33" s="11" t="str">
        <f>IFERROR(IF($C33="","",(VLOOKUP($C33,[1]natiga!$B$3:$M$102,10,0))),"")</f>
        <v/>
      </c>
      <c r="L33" s="9" t="str">
        <f>IFERROR(IF($C33="","",(VLOOKUP($C33,[1]natiga!$B$3:$M$102,11,0))),"")</f>
        <v/>
      </c>
      <c r="M33" s="9" t="str">
        <f>IFERROR(IF($C33="","",(VLOOKUP($C33,[1]natiga!$B$3:$M$102,11,0))),"")</f>
        <v/>
      </c>
      <c r="N33" s="11" t="str">
        <f t="shared" si="1"/>
        <v/>
      </c>
      <c r="O33" s="9" t="str">
        <f t="shared" si="1"/>
        <v/>
      </c>
      <c r="P33" s="9"/>
      <c r="Q33" s="9" t="str">
        <f t="shared" si="2"/>
        <v/>
      </c>
      <c r="R33" s="9" t="str">
        <f t="shared" si="3"/>
        <v/>
      </c>
      <c r="S33" s="9" t="str">
        <f t="shared" si="7"/>
        <v/>
      </c>
      <c r="T33" s="9" t="str">
        <f t="shared" si="0"/>
        <v/>
      </c>
      <c r="U33" s="9" t="str">
        <f t="shared" si="5"/>
        <v/>
      </c>
      <c r="V33" s="9" t="str">
        <f>IFERROR(VLOOKUP(I33,[1]krasat!$C$3:$D$87,2,0),"")</f>
        <v/>
      </c>
      <c r="W33" s="14" t="str">
        <f t="shared" si="6"/>
        <v/>
      </c>
      <c r="X33" s="12"/>
      <c r="Y33" s="9"/>
    </row>
    <row r="34" spans="1:25" s="13" customFormat="1" ht="15.75" x14ac:dyDescent="0.25">
      <c r="A34" s="9" t="str">
        <f>+IF(C34="","",SUBTOTAL(3,B$3:B34))</f>
        <v/>
      </c>
      <c r="B34" s="9" t="str">
        <f>IFERROR(VLOOKUP(N34,[1]krasat!$C$3:$D$89,2,0),"")</f>
        <v/>
      </c>
      <c r="C34" s="10" t="str">
        <f t="array" ref="C34">IFERROR(SMALL(IF([1]natiga!$M$3:$M$100="ترسية",ROW([1]natiga!$M$3:$M$100)-2,""),ROW()-2),"")</f>
        <v/>
      </c>
      <c r="D34" s="11" t="str">
        <f>IF(C34="","",(VLOOKUP($C34,[1]natiga!$B$3:$M$102,3,0)))</f>
        <v/>
      </c>
      <c r="E34" s="9" t="str">
        <f>IFERROR(IF($C34="","",(VLOOKUP($C34,[1]natiga!$B$3:$M$102,4,0))),"")</f>
        <v/>
      </c>
      <c r="F34" s="9" t="str">
        <f>IFERROR(IF($C34="","",(VLOOKUP($C34,[1]natiga!$B$3:$M$102,5,0))),"")</f>
        <v/>
      </c>
      <c r="G34" s="9" t="str">
        <f>IFERROR(IF($C34="","",(VLOOKUP($C34,[1]natiga!$B$3:$M$102,6,0))),"")</f>
        <v/>
      </c>
      <c r="H34" s="9" t="str">
        <f>IFERROR(IF($C34="","",(VLOOKUP($C34,[1]natiga!$B$3:$M$102,7,0))),"")</f>
        <v/>
      </c>
      <c r="I34" s="11" t="str">
        <f>IFERROR(IF($C34="","",(VLOOKUP($C34,[1]natiga!$B$3:$M$102,8,0))),"")</f>
        <v/>
      </c>
      <c r="J34" s="9" t="str">
        <f>IFERROR(IF($C34="","",(VLOOKUP($C34,[1]natiga!$B$3:$M$102,9,0))),"")</f>
        <v/>
      </c>
      <c r="K34" s="11" t="str">
        <f>IFERROR(IF($C34="","",(VLOOKUP($C34,[1]natiga!$B$3:$M$102,10,0))),"")</f>
        <v/>
      </c>
      <c r="L34" s="9" t="str">
        <f>IFERROR(IF($C34="","",(VLOOKUP($C34,[1]natiga!$B$3:$M$102,11,0))),"")</f>
        <v/>
      </c>
      <c r="M34" s="9" t="str">
        <f>IFERROR(IF($C34="","",(VLOOKUP($C34,[1]natiga!$B$3:$M$102,11,0))),"")</f>
        <v/>
      </c>
      <c r="N34" s="11" t="str">
        <f t="shared" si="1"/>
        <v/>
      </c>
      <c r="O34" s="9" t="str">
        <f t="shared" si="1"/>
        <v/>
      </c>
      <c r="P34" s="9"/>
      <c r="Q34" s="9" t="str">
        <f t="shared" si="2"/>
        <v/>
      </c>
      <c r="R34" s="9" t="str">
        <f t="shared" si="3"/>
        <v/>
      </c>
      <c r="S34" s="9" t="str">
        <f t="shared" si="7"/>
        <v/>
      </c>
      <c r="T34" s="9" t="str">
        <f t="shared" si="0"/>
        <v/>
      </c>
      <c r="U34" s="9" t="str">
        <f t="shared" si="5"/>
        <v/>
      </c>
      <c r="V34" s="9" t="str">
        <f>IFERROR(VLOOKUP(I34,[1]krasat!$C$3:$D$87,2,0),"")</f>
        <v/>
      </c>
      <c r="W34" s="14" t="str">
        <f t="shared" si="6"/>
        <v/>
      </c>
      <c r="X34" s="12"/>
      <c r="Y34" s="9"/>
    </row>
    <row r="35" spans="1:25" s="13" customFormat="1" ht="15.75" x14ac:dyDescent="0.25">
      <c r="A35" s="9" t="str">
        <f>+IF(C35="","",SUBTOTAL(3,B$3:B35))</f>
        <v/>
      </c>
      <c r="B35" s="9" t="str">
        <f>IFERROR(VLOOKUP(N35,[1]krasat!$C$3:$D$89,2,0),"")</f>
        <v/>
      </c>
      <c r="C35" s="10" t="str">
        <f t="array" ref="C35">IFERROR(SMALL(IF([1]natiga!$M$3:$M$100="ترسية",ROW([1]natiga!$M$3:$M$100)-2,""),ROW()-2),"")</f>
        <v/>
      </c>
      <c r="D35" s="11" t="str">
        <f>IF(C35="","",(VLOOKUP($C35,[1]natiga!$B$3:$M$102,3,0)))</f>
        <v/>
      </c>
      <c r="E35" s="9" t="str">
        <f>IFERROR(IF($C35="","",(VLOOKUP($C35,[1]natiga!$B$3:$M$102,4,0))),"")</f>
        <v/>
      </c>
      <c r="F35" s="9" t="str">
        <f>IFERROR(IF($C35="","",(VLOOKUP($C35,[1]natiga!$B$3:$M$102,5,0))),"")</f>
        <v/>
      </c>
      <c r="G35" s="9" t="str">
        <f>IFERROR(IF($C35="","",(VLOOKUP($C35,[1]natiga!$B$3:$M$102,6,0))),"")</f>
        <v/>
      </c>
      <c r="H35" s="9" t="str">
        <f>IFERROR(IF($C35="","",(VLOOKUP($C35,[1]natiga!$B$3:$M$102,7,0))),"")</f>
        <v/>
      </c>
      <c r="I35" s="11" t="str">
        <f>IFERROR(IF($C35="","",(VLOOKUP($C35,[1]natiga!$B$3:$M$102,8,0))),"")</f>
        <v/>
      </c>
      <c r="J35" s="9" t="str">
        <f>IFERROR(IF($C35="","",(VLOOKUP($C35,[1]natiga!$B$3:$M$102,9,0))),"")</f>
        <v/>
      </c>
      <c r="K35" s="11" t="str">
        <f>IFERROR(IF($C35="","",(VLOOKUP($C35,[1]natiga!$B$3:$M$102,10,0))),"")</f>
        <v/>
      </c>
      <c r="L35" s="9" t="str">
        <f>IFERROR(IF($C35="","",(VLOOKUP($C35,[1]natiga!$B$3:$M$102,11,0))),"")</f>
        <v/>
      </c>
      <c r="M35" s="9" t="str">
        <f>IFERROR(IF($C35="","",(VLOOKUP($C35,[1]natiga!$B$3:$M$102,11,0))),"")</f>
        <v/>
      </c>
      <c r="N35" s="11" t="str">
        <f t="shared" si="1"/>
        <v/>
      </c>
      <c r="O35" s="9" t="str">
        <f t="shared" si="1"/>
        <v/>
      </c>
      <c r="P35" s="9"/>
      <c r="Q35" s="9" t="str">
        <f t="shared" si="2"/>
        <v/>
      </c>
      <c r="R35" s="9" t="str">
        <f t="shared" si="3"/>
        <v/>
      </c>
      <c r="S35" s="9" t="str">
        <f t="shared" si="7"/>
        <v/>
      </c>
      <c r="T35" s="9" t="str">
        <f t="shared" si="0"/>
        <v/>
      </c>
      <c r="U35" s="9" t="str">
        <f t="shared" si="5"/>
        <v/>
      </c>
      <c r="V35" s="9" t="str">
        <f>IFERROR(VLOOKUP(I35,[1]krasat!$C$3:$D$87,2,0),"")</f>
        <v/>
      </c>
      <c r="W35" s="14" t="str">
        <f t="shared" si="6"/>
        <v/>
      </c>
      <c r="X35" s="12"/>
      <c r="Y35" s="9"/>
    </row>
    <row r="36" spans="1:25" s="13" customFormat="1" ht="15.75" x14ac:dyDescent="0.25">
      <c r="A36" s="9" t="str">
        <f>+IF(C36="","",SUBTOTAL(3,B$3:B36))</f>
        <v/>
      </c>
      <c r="B36" s="9" t="str">
        <f>IFERROR(VLOOKUP(N36,[1]krasat!$C$3:$D$89,2,0),"")</f>
        <v/>
      </c>
      <c r="C36" s="10" t="str">
        <f t="array" ref="C36">IFERROR(SMALL(IF([1]natiga!$M$3:$M$100="ترسية",ROW([1]natiga!$M$3:$M$100)-2,""),ROW()-2),"")</f>
        <v/>
      </c>
      <c r="D36" s="11" t="str">
        <f>IF(C36="","",(VLOOKUP($C36,[1]natiga!$B$3:$M$102,3,0)))</f>
        <v/>
      </c>
      <c r="E36" s="9" t="str">
        <f>IFERROR(IF($C36="","",(VLOOKUP($C36,[1]natiga!$B$3:$M$102,4,0))),"")</f>
        <v/>
      </c>
      <c r="F36" s="9" t="str">
        <f>IFERROR(IF($C36="","",(VLOOKUP($C36,[1]natiga!$B$3:$M$102,5,0))),"")</f>
        <v/>
      </c>
      <c r="G36" s="9" t="str">
        <f>IFERROR(IF($C36="","",(VLOOKUP($C36,[1]natiga!$B$3:$M$102,6,0))),"")</f>
        <v/>
      </c>
      <c r="H36" s="9" t="str">
        <f>IFERROR(IF($C36="","",(VLOOKUP($C36,[1]natiga!$B$3:$M$102,7,0))),"")</f>
        <v/>
      </c>
      <c r="I36" s="11" t="str">
        <f>IFERROR(IF($C36="","",(VLOOKUP($C36,[1]natiga!$B$3:$M$102,8,0))),"")</f>
        <v/>
      </c>
      <c r="J36" s="9" t="str">
        <f>IFERROR(IF($C36="","",(VLOOKUP($C36,[1]natiga!$B$3:$M$102,9,0))),"")</f>
        <v/>
      </c>
      <c r="K36" s="11" t="str">
        <f>IFERROR(IF($C36="","",(VLOOKUP($C36,[1]natiga!$B$3:$M$102,10,0))),"")</f>
        <v/>
      </c>
      <c r="L36" s="9" t="str">
        <f>IFERROR(IF($C36="","",(VLOOKUP($C36,[1]natiga!$B$3:$M$102,11,0))),"")</f>
        <v/>
      </c>
      <c r="M36" s="9" t="str">
        <f>IFERROR(IF($C36="","",(VLOOKUP($C36,[1]natiga!$B$3:$M$102,11,0))),"")</f>
        <v/>
      </c>
      <c r="N36" s="11" t="str">
        <f t="shared" si="1"/>
        <v/>
      </c>
      <c r="O36" s="9" t="str">
        <f t="shared" si="1"/>
        <v/>
      </c>
      <c r="P36" s="9"/>
      <c r="Q36" s="9" t="str">
        <f t="shared" si="2"/>
        <v/>
      </c>
      <c r="R36" s="9" t="str">
        <f t="shared" si="3"/>
        <v/>
      </c>
      <c r="S36" s="9" t="str">
        <f t="shared" si="7"/>
        <v/>
      </c>
      <c r="T36" s="9" t="str">
        <f t="shared" si="0"/>
        <v/>
      </c>
      <c r="U36" s="9" t="str">
        <f t="shared" si="5"/>
        <v/>
      </c>
      <c r="V36" s="9" t="str">
        <f>IFERROR(VLOOKUP(I36,[1]krasat!$C$3:$D$87,2,0),"")</f>
        <v/>
      </c>
      <c r="W36" s="14" t="str">
        <f t="shared" si="6"/>
        <v/>
      </c>
      <c r="X36" s="12"/>
      <c r="Y36" s="9"/>
    </row>
    <row r="37" spans="1:25" s="13" customFormat="1" ht="15.75" x14ac:dyDescent="0.25">
      <c r="A37" s="9" t="str">
        <f>+IF(C37="","",SUBTOTAL(3,B$3:B37))</f>
        <v/>
      </c>
      <c r="B37" s="9" t="str">
        <f>IFERROR(VLOOKUP(N37,[1]krasat!$C$3:$D$89,2,0),"")</f>
        <v/>
      </c>
      <c r="C37" s="10" t="str">
        <f t="array" ref="C37">IFERROR(SMALL(IF([1]natiga!$M$3:$M$100="ترسية",ROW([1]natiga!$M$3:$M$100)-2,""),ROW()-2),"")</f>
        <v/>
      </c>
      <c r="D37" s="11" t="str">
        <f>IF(C37="","",(VLOOKUP($C37,[1]natiga!$B$3:$M$102,3,0)))</f>
        <v/>
      </c>
      <c r="E37" s="9" t="str">
        <f>IFERROR(IF($C37="","",(VLOOKUP($C37,[1]natiga!$B$3:$M$102,4,0))),"")</f>
        <v/>
      </c>
      <c r="F37" s="9" t="str">
        <f>IFERROR(IF($C37="","",(VLOOKUP($C37,[1]natiga!$B$3:$M$102,5,0))),"")</f>
        <v/>
      </c>
      <c r="G37" s="9" t="str">
        <f>IFERROR(IF($C37="","",(VLOOKUP($C37,[1]natiga!$B$3:$M$102,6,0))),"")</f>
        <v/>
      </c>
      <c r="H37" s="9" t="str">
        <f>IFERROR(IF($C37="","",(VLOOKUP($C37,[1]natiga!$B$3:$M$102,7,0))),"")</f>
        <v/>
      </c>
      <c r="I37" s="11" t="str">
        <f>IFERROR(IF($C37="","",(VLOOKUP($C37,[1]natiga!$B$3:$M$102,8,0))),"")</f>
        <v/>
      </c>
      <c r="J37" s="9" t="str">
        <f>IFERROR(IF($C37="","",(VLOOKUP($C37,[1]natiga!$B$3:$M$102,9,0))),"")</f>
        <v/>
      </c>
      <c r="K37" s="11" t="str">
        <f>IFERROR(IF($C37="","",(VLOOKUP($C37,[1]natiga!$B$3:$M$102,10,0))),"")</f>
        <v/>
      </c>
      <c r="L37" s="9" t="str">
        <f>IFERROR(IF($C37="","",(VLOOKUP($C37,[1]natiga!$B$3:$M$102,11,0))),"")</f>
        <v/>
      </c>
      <c r="M37" s="9" t="str">
        <f>IFERROR(IF($C37="","",(VLOOKUP($C37,[1]natiga!$B$3:$M$102,11,0))),"")</f>
        <v/>
      </c>
      <c r="N37" s="11" t="str">
        <f t="shared" si="1"/>
        <v/>
      </c>
      <c r="O37" s="9" t="str">
        <f t="shared" si="1"/>
        <v/>
      </c>
      <c r="P37" s="9"/>
      <c r="Q37" s="9" t="str">
        <f t="shared" si="2"/>
        <v/>
      </c>
      <c r="R37" s="9" t="str">
        <f t="shared" si="3"/>
        <v/>
      </c>
      <c r="S37" s="9" t="str">
        <f t="shared" si="7"/>
        <v/>
      </c>
      <c r="T37" s="9" t="str">
        <f>IF(V37="","",COUNTIF($V$3:$V$62,$B37))</f>
        <v/>
      </c>
      <c r="U37" s="9" t="str">
        <f t="shared" si="5"/>
        <v/>
      </c>
      <c r="V37" s="9" t="str">
        <f>IFERROR(VLOOKUP(I37,[1]krasat!$C$3:$D$87,2,0),"")</f>
        <v/>
      </c>
      <c r="W37" s="14" t="str">
        <f t="shared" si="6"/>
        <v/>
      </c>
      <c r="X37" s="12"/>
      <c r="Y37" s="9"/>
    </row>
    <row r="38" spans="1:25" s="13" customFormat="1" ht="18.75" x14ac:dyDescent="0.25">
      <c r="A38" s="9" t="str">
        <f>+IF(C38="","",SUBTOTAL(3,B$3:B38))</f>
        <v/>
      </c>
      <c r="B38" s="9" t="str">
        <f>IFERROR(VLOOKUP(N38,[1]krasat!$C$3:$D$89,2,0),"")</f>
        <v/>
      </c>
      <c r="C38" s="10" t="str">
        <f t="array" ref="C38">IFERROR(SMALL(IF([1]natiga!$M$3:$M$100="ترسية",ROW([1]natiga!$M$3:$M$100)-2,""),ROW()-2),"")</f>
        <v/>
      </c>
      <c r="D38" s="15" t="str">
        <f>IF(C38="","",(VLOOKUP($C38,[1]natiga!$B$3:$M$102,3,0)))</f>
        <v/>
      </c>
      <c r="E38" s="16" t="str">
        <f>IFERROR(IF($C38="","",(VLOOKUP($C38,[1]natiga!$B$3:$M$102,4,0))),"")</f>
        <v/>
      </c>
      <c r="F38" s="16" t="str">
        <f>IFERROR(IF($C38="","",(VLOOKUP($C38,[1]natiga!$B$3:$M$102,5,0))),"")</f>
        <v/>
      </c>
      <c r="G38" s="9" t="str">
        <f>IFERROR(IF($C38="","",(VLOOKUP($C38,[1]natiga!$B$3:$M$102,6,0))),"")</f>
        <v/>
      </c>
      <c r="H38" s="9" t="str">
        <f>IFERROR(IF($C38="","",(VLOOKUP($C38,[1]natiga!$B$3:$M$102,7,0))),"")</f>
        <v/>
      </c>
      <c r="I38" s="11" t="str">
        <f>IFERROR(IF($C38="","",(VLOOKUP($C38,[1]natiga!$B$3:$M$102,8,0))),"")</f>
        <v/>
      </c>
      <c r="J38" s="9" t="str">
        <f>IFERROR(IF($C38="","",(VLOOKUP($C38,[1]natiga!$B$3:$M$102,9,0))),"")</f>
        <v/>
      </c>
      <c r="K38" s="11" t="str">
        <f>IFERROR(IF($C38="","",(VLOOKUP($C38,[1]natiga!$B$3:$M$102,10,0))),"")</f>
        <v/>
      </c>
      <c r="L38" s="9" t="str">
        <f>IFERROR(IF($C38="","",(VLOOKUP($C38,[1]natiga!$B$3:$M$102,11,0))),"")</f>
        <v/>
      </c>
      <c r="M38" s="17" t="str">
        <f>IFERROR(IF($C38="","",(VLOOKUP($C38,[1]natiga!$B$3:$M$102,11,0))),"")</f>
        <v/>
      </c>
      <c r="N38" s="11" t="str">
        <f t="shared" si="1"/>
        <v/>
      </c>
      <c r="O38" s="16" t="str">
        <f t="shared" si="1"/>
        <v/>
      </c>
      <c r="P38" s="16"/>
      <c r="Q38" s="16" t="str">
        <f t="shared" si="2"/>
        <v/>
      </c>
      <c r="R38" s="9" t="str">
        <f t="shared" si="3"/>
        <v/>
      </c>
      <c r="S38" s="16" t="str">
        <f t="shared" si="7"/>
        <v/>
      </c>
      <c r="T38" s="16" t="str">
        <f>IF(V38="","",COUNTIF($V$3:$V$62,$B38))</f>
        <v/>
      </c>
      <c r="U38" s="16" t="str">
        <f t="shared" si="5"/>
        <v/>
      </c>
      <c r="V38" s="9" t="str">
        <f>IFERROR(VLOOKUP(I38,[1]krasat!$C$3:$D$87,2,0),"")</f>
        <v/>
      </c>
      <c r="W38" s="18" t="str">
        <f t="shared" si="6"/>
        <v/>
      </c>
      <c r="X38" s="19"/>
      <c r="Y38" s="9"/>
    </row>
    <row r="39" spans="1:25" s="13" customFormat="1" ht="18.75" x14ac:dyDescent="0.25">
      <c r="A39" s="9" t="str">
        <f>+IF(C39="","",SUBTOTAL(3,B$3:B39))</f>
        <v/>
      </c>
      <c r="B39" s="9" t="str">
        <f>IFERROR(VLOOKUP(N39,[1]krasat!$C$3:$D$89,2,0),"")</f>
        <v/>
      </c>
      <c r="C39" s="10" t="str">
        <f t="array" ref="C39">IFERROR(SMALL(IF([1]natiga!$M$3:$M$100="ترسية",ROW([1]natiga!$M$3:$M$100)-2,""),ROW()-2),"")</f>
        <v/>
      </c>
      <c r="D39" s="15" t="str">
        <f>IF(C39="","",(VLOOKUP($C39,[1]natiga!$B$3:$M$102,3,0)))</f>
        <v/>
      </c>
      <c r="E39" s="16" t="str">
        <f>IFERROR(IF($C39="","",(VLOOKUP($C39,[1]natiga!$B$3:$M$102,4,0))),"")</f>
        <v/>
      </c>
      <c r="F39" s="16" t="str">
        <f>IFERROR(IF($C39="","",(VLOOKUP($C39,[1]natiga!$B$3:$M$102,5,0))),"")</f>
        <v/>
      </c>
      <c r="G39" s="9" t="str">
        <f>IFERROR(IF($C39="","",(VLOOKUP($C39,[1]natiga!$B$3:$M$102,6,0))),"")</f>
        <v/>
      </c>
      <c r="H39" s="9" t="str">
        <f>IFERROR(IF($C39="","",(VLOOKUP($C39,[1]natiga!$B$3:$M$102,7,0))),"")</f>
        <v/>
      </c>
      <c r="I39" s="11" t="str">
        <f>IFERROR(IF($C39="","",(VLOOKUP($C39,[1]natiga!$B$3:$M$102,8,0))),"")</f>
        <v/>
      </c>
      <c r="J39" s="9" t="str">
        <f>IFERROR(IF($C39="","",(VLOOKUP($C39,[1]natiga!$B$3:$M$102,9,0))),"")</f>
        <v/>
      </c>
      <c r="K39" s="11" t="str">
        <f>IFERROR(IF($C39="","",(VLOOKUP($C39,[1]natiga!$B$3:$M$102,10,0))),"")</f>
        <v/>
      </c>
      <c r="L39" s="9" t="str">
        <f>IFERROR(IF($C39="","",(VLOOKUP($C39,[1]natiga!$B$3:$M$102,11,0))),"")</f>
        <v/>
      </c>
      <c r="M39" s="17" t="str">
        <f>IFERROR(IF($C39="","",(VLOOKUP($C39,[1]natiga!$B$3:$M$102,11,0))),"")</f>
        <v/>
      </c>
      <c r="N39" s="11" t="str">
        <f t="shared" si="1"/>
        <v/>
      </c>
      <c r="O39" s="16" t="str">
        <f t="shared" si="1"/>
        <v/>
      </c>
      <c r="P39" s="16"/>
      <c r="Q39" s="16" t="str">
        <f t="shared" si="2"/>
        <v/>
      </c>
      <c r="R39" s="9" t="str">
        <f t="shared" si="3"/>
        <v/>
      </c>
      <c r="S39" s="16" t="str">
        <f t="shared" si="7"/>
        <v/>
      </c>
      <c r="T39" s="16" t="str">
        <f t="shared" ref="T39:T62" si="8">IF(V39="","",COUNTIF($V$3:$V$62,$B39))</f>
        <v/>
      </c>
      <c r="U39" s="16" t="str">
        <f t="shared" si="5"/>
        <v/>
      </c>
      <c r="V39" s="9" t="str">
        <f>IFERROR(VLOOKUP(I39,[1]krasat!$C$3:$D$87,2,0),"")</f>
        <v/>
      </c>
      <c r="W39" s="18" t="str">
        <f t="shared" si="6"/>
        <v/>
      </c>
      <c r="X39" s="19"/>
      <c r="Y39" s="9"/>
    </row>
    <row r="40" spans="1:25" s="13" customFormat="1" ht="18.75" x14ac:dyDescent="0.25">
      <c r="A40" s="9" t="str">
        <f>+IF(C40="","",SUBTOTAL(3,B$3:B40))</f>
        <v/>
      </c>
      <c r="B40" s="9" t="str">
        <f>IFERROR(VLOOKUP(N40,[1]krasat!$C$3:$D$89,2,0),"")</f>
        <v/>
      </c>
      <c r="C40" s="10" t="str">
        <f t="array" ref="C40">IFERROR(SMALL(IF([1]natiga!$M$3:$M$100="ترسية",ROW([1]natiga!$M$3:$M$100)-2,""),ROW()-2),"")</f>
        <v/>
      </c>
      <c r="D40" s="15" t="str">
        <f>IF(C40="","",(VLOOKUP($C40,[1]natiga!$B$3:$M$102,3,0)))</f>
        <v/>
      </c>
      <c r="E40" s="16" t="str">
        <f>IFERROR(IF($C40="","",(VLOOKUP($C40,[1]natiga!$B$3:$M$102,4,0))),"")</f>
        <v/>
      </c>
      <c r="F40" s="16" t="str">
        <f>IFERROR(IF($C40="","",(VLOOKUP($C40,[1]natiga!$B$3:$M$102,5,0))),"")</f>
        <v/>
      </c>
      <c r="G40" s="9" t="str">
        <f>IFERROR(IF($C40="","",(VLOOKUP($C40,[1]natiga!$B$3:$M$102,6,0))),"")</f>
        <v/>
      </c>
      <c r="H40" s="9" t="str">
        <f>IFERROR(IF($C40="","",(VLOOKUP($C40,[1]natiga!$B$3:$M$102,7,0))),"")</f>
        <v/>
      </c>
      <c r="I40" s="11" t="str">
        <f>IFERROR(IF($C40="","",(VLOOKUP($C40,[1]natiga!$B$3:$M$102,8,0))),"")</f>
        <v/>
      </c>
      <c r="J40" s="9" t="str">
        <f>IFERROR(IF($C40="","",(VLOOKUP($C40,[1]natiga!$B$3:$M$102,9,0))),"")</f>
        <v/>
      </c>
      <c r="K40" s="11" t="str">
        <f>IFERROR(IF($C40="","",(VLOOKUP($C40,[1]natiga!$B$3:$M$102,10,0))),"")</f>
        <v/>
      </c>
      <c r="L40" s="9" t="str">
        <f>IFERROR(IF($C40="","",(VLOOKUP($C40,[1]natiga!$B$3:$M$102,11,0))),"")</f>
        <v/>
      </c>
      <c r="M40" s="17" t="str">
        <f>IFERROR(IF($C40="","",(VLOOKUP($C40,[1]natiga!$B$3:$M$102,11,0))),"")</f>
        <v/>
      </c>
      <c r="N40" s="11" t="str">
        <f t="shared" si="1"/>
        <v/>
      </c>
      <c r="O40" s="16" t="str">
        <f t="shared" si="1"/>
        <v/>
      </c>
      <c r="P40" s="16"/>
      <c r="Q40" s="16" t="str">
        <f t="shared" si="2"/>
        <v/>
      </c>
      <c r="R40" s="9" t="str">
        <f t="shared" si="3"/>
        <v/>
      </c>
      <c r="S40" s="16" t="str">
        <f t="shared" si="7"/>
        <v/>
      </c>
      <c r="T40" s="16" t="str">
        <f t="shared" si="8"/>
        <v/>
      </c>
      <c r="U40" s="16" t="str">
        <f t="shared" si="5"/>
        <v/>
      </c>
      <c r="V40" s="9" t="str">
        <f>IFERROR(VLOOKUP(I40,[1]krasat!$C$3:$D$87,2,0),"")</f>
        <v/>
      </c>
      <c r="W40" s="18" t="str">
        <f t="shared" si="6"/>
        <v/>
      </c>
      <c r="X40" s="19"/>
      <c r="Y40" s="9"/>
    </row>
    <row r="41" spans="1:25" s="13" customFormat="1" ht="18.75" x14ac:dyDescent="0.25">
      <c r="A41" s="9" t="str">
        <f>+IF(C41="","",SUBTOTAL(3,B$3:B41))</f>
        <v/>
      </c>
      <c r="B41" s="9" t="str">
        <f>IFERROR(VLOOKUP(N41,[1]krasat!$C$3:$D$89,2,0),"")</f>
        <v/>
      </c>
      <c r="C41" s="10" t="str">
        <f t="array" ref="C41">IFERROR(SMALL(IF([1]natiga!$M$3:$M$100="ترسية",ROW([1]natiga!$M$3:$M$100)-2,""),ROW()-2),"")</f>
        <v/>
      </c>
      <c r="D41" s="15" t="str">
        <f>IF(C41="","",(VLOOKUP($C41,[1]natiga!$B$3:$M$102,3,0)))</f>
        <v/>
      </c>
      <c r="E41" s="16" t="str">
        <f>IFERROR(IF($C41="","",(VLOOKUP($C41,[1]natiga!$B$3:$M$102,4,0))),"")</f>
        <v/>
      </c>
      <c r="F41" s="16" t="str">
        <f>IFERROR(IF($C41="","",(VLOOKUP($C41,[1]natiga!$B$3:$M$102,5,0))),"")</f>
        <v/>
      </c>
      <c r="G41" s="9" t="str">
        <f>IFERROR(IF($C41="","",(VLOOKUP($C41,[1]natiga!$B$3:$M$102,6,0))),"")</f>
        <v/>
      </c>
      <c r="H41" s="9" t="str">
        <f>IFERROR(IF($C41="","",(VLOOKUP($C41,[1]natiga!$B$3:$M$102,7,0))),"")</f>
        <v/>
      </c>
      <c r="I41" s="11" t="str">
        <f>IFERROR(IF($C41="","",(VLOOKUP($C41,[1]natiga!$B$3:$M$102,8,0))),"")</f>
        <v/>
      </c>
      <c r="J41" s="9" t="str">
        <f>IFERROR(IF($C41="","",(VLOOKUP($C41,[1]natiga!$B$3:$M$102,9,0))),"")</f>
        <v/>
      </c>
      <c r="K41" s="11" t="str">
        <f>IFERROR(IF($C41="","",(VLOOKUP($C41,[1]natiga!$B$3:$M$102,10,0))),"")</f>
        <v/>
      </c>
      <c r="L41" s="9" t="str">
        <f>IFERROR(IF($C41="","",(VLOOKUP($C41,[1]natiga!$B$3:$M$102,11,0))),"")</f>
        <v/>
      </c>
      <c r="M41" s="17" t="str">
        <f>IFERROR(IF($C41="","",(VLOOKUP($C41,[1]natiga!$B$3:$M$102,11,0))),"")</f>
        <v/>
      </c>
      <c r="N41" s="11" t="str">
        <f t="shared" si="1"/>
        <v/>
      </c>
      <c r="O41" s="16" t="str">
        <f t="shared" si="1"/>
        <v/>
      </c>
      <c r="P41" s="16"/>
      <c r="Q41" s="16" t="str">
        <f t="shared" si="2"/>
        <v/>
      </c>
      <c r="R41" s="9" t="str">
        <f t="shared" si="3"/>
        <v/>
      </c>
      <c r="S41" s="16" t="str">
        <f t="shared" si="7"/>
        <v/>
      </c>
      <c r="T41" s="16" t="str">
        <f t="shared" si="8"/>
        <v/>
      </c>
      <c r="U41" s="16" t="str">
        <f t="shared" si="5"/>
        <v/>
      </c>
      <c r="V41" s="9" t="str">
        <f>IFERROR(VLOOKUP(I41,[1]krasat!$C$3:$D$87,2,0),"")</f>
        <v/>
      </c>
      <c r="W41" s="18" t="str">
        <f t="shared" si="6"/>
        <v/>
      </c>
      <c r="X41" s="19"/>
      <c r="Y41" s="9"/>
    </row>
    <row r="42" spans="1:25" s="13" customFormat="1" ht="18.75" x14ac:dyDescent="0.25">
      <c r="A42" s="9" t="str">
        <f>+IF(C42="","",SUBTOTAL(3,B$3:B42))</f>
        <v/>
      </c>
      <c r="B42" s="9" t="str">
        <f>IFERROR(VLOOKUP(N42,[1]krasat!$C$3:$D$89,2,0),"")</f>
        <v/>
      </c>
      <c r="C42" s="10" t="str">
        <f t="array" ref="C42">IFERROR(SMALL(IF([1]natiga!$M$3:$M$100="ترسية",ROW([1]natiga!$M$3:$M$100)-2,""),ROW()-2),"")</f>
        <v/>
      </c>
      <c r="D42" s="15" t="str">
        <f>IF(C42="","",(VLOOKUP($C42,[1]natiga!$B$3:$M$102,3,0)))</f>
        <v/>
      </c>
      <c r="E42" s="16" t="str">
        <f>IFERROR(IF($C42="","",(VLOOKUP($C42,[1]natiga!$B$3:$M$102,4,0))),"")</f>
        <v/>
      </c>
      <c r="F42" s="16" t="str">
        <f>IFERROR(IF($C42="","",(VLOOKUP($C42,[1]natiga!$B$3:$M$102,5,0))),"")</f>
        <v/>
      </c>
      <c r="G42" s="9" t="str">
        <f>IFERROR(IF($C42="","",(VLOOKUP($C42,[1]natiga!$B$3:$M$102,6,0))),"")</f>
        <v/>
      </c>
      <c r="H42" s="9" t="str">
        <f>IFERROR(IF($C42="","",(VLOOKUP($C42,[1]natiga!$B$3:$M$102,7,0))),"")</f>
        <v/>
      </c>
      <c r="I42" s="11" t="str">
        <f>IFERROR(IF($C42="","",(VLOOKUP($C42,[1]natiga!$B$3:$M$102,8,0))),"")</f>
        <v/>
      </c>
      <c r="J42" s="9" t="str">
        <f>IFERROR(IF($C42="","",(VLOOKUP($C42,[1]natiga!$B$3:$M$102,9,0))),"")</f>
        <v/>
      </c>
      <c r="K42" s="11" t="str">
        <f>IFERROR(IF($C42="","",(VLOOKUP($C42,[1]natiga!$B$3:$M$102,10,0))),"")</f>
        <v/>
      </c>
      <c r="L42" s="9" t="str">
        <f>IFERROR(IF($C42="","",(VLOOKUP($C42,[1]natiga!$B$3:$M$102,11,0))),"")</f>
        <v/>
      </c>
      <c r="M42" s="17" t="str">
        <f>IFERROR(IF($C42="","",(VLOOKUP($C42,[1]natiga!$B$3:$M$102,11,0))),"")</f>
        <v/>
      </c>
      <c r="N42" s="11" t="str">
        <f t="shared" si="1"/>
        <v/>
      </c>
      <c r="O42" s="16" t="str">
        <f t="shared" si="1"/>
        <v/>
      </c>
      <c r="P42" s="16"/>
      <c r="Q42" s="16" t="str">
        <f t="shared" si="2"/>
        <v/>
      </c>
      <c r="R42" s="9" t="str">
        <f t="shared" si="3"/>
        <v/>
      </c>
      <c r="S42" s="16" t="str">
        <f t="shared" si="7"/>
        <v/>
      </c>
      <c r="T42" s="16" t="str">
        <f t="shared" si="8"/>
        <v/>
      </c>
      <c r="U42" s="16" t="str">
        <f t="shared" si="5"/>
        <v/>
      </c>
      <c r="V42" s="9" t="str">
        <f>IFERROR(VLOOKUP(I42,[1]krasat!$C$3:$D$87,2,0),"")</f>
        <v/>
      </c>
      <c r="W42" s="18" t="str">
        <f t="shared" si="6"/>
        <v/>
      </c>
      <c r="X42" s="19"/>
      <c r="Y42" s="9"/>
    </row>
    <row r="43" spans="1:25" s="13" customFormat="1" ht="18.75" x14ac:dyDescent="0.25">
      <c r="A43" s="9" t="str">
        <f>+IF(C43="","",SUBTOTAL(3,B$3:B43))</f>
        <v/>
      </c>
      <c r="B43" s="9" t="str">
        <f>IFERROR(VLOOKUP(N43,[1]krasat!$C$3:$D$89,2,0),"")</f>
        <v/>
      </c>
      <c r="C43" s="10" t="str">
        <f t="array" ref="C43">IFERROR(SMALL(IF([1]natiga!$M$3:$M$100="ترسية",ROW([1]natiga!$M$3:$M$100)-2,""),ROW()-2),"")</f>
        <v/>
      </c>
      <c r="D43" s="15" t="str">
        <f>IF(C43="","",(VLOOKUP($C43,[1]natiga!$B$3:$M$102,3,0)))</f>
        <v/>
      </c>
      <c r="E43" s="16" t="str">
        <f>IFERROR(IF($C43="","",(VLOOKUP($C43,[1]natiga!$B$3:$M$102,4,0))),"")</f>
        <v/>
      </c>
      <c r="F43" s="16" t="str">
        <f>IFERROR(IF($C43="","",(VLOOKUP($C43,[1]natiga!$B$3:$M$102,5,0))),"")</f>
        <v/>
      </c>
      <c r="G43" s="9" t="str">
        <f>IFERROR(IF($C43="","",(VLOOKUP($C43,[1]natiga!$B$3:$M$102,6,0))),"")</f>
        <v/>
      </c>
      <c r="H43" s="9" t="str">
        <f>IFERROR(IF($C43="","",(VLOOKUP($C43,[1]natiga!$B$3:$M$102,7,0))),"")</f>
        <v/>
      </c>
      <c r="I43" s="11" t="str">
        <f>IFERROR(IF($C43="","",(VLOOKUP($C43,[1]natiga!$B$3:$M$102,8,0))),"")</f>
        <v/>
      </c>
      <c r="J43" s="9" t="str">
        <f>IFERROR(IF($C43="","",(VLOOKUP($C43,[1]natiga!$B$3:$M$102,9,0))),"")</f>
        <v/>
      </c>
      <c r="K43" s="11" t="str">
        <f>IFERROR(IF($C43="","",(VLOOKUP($C43,[1]natiga!$B$3:$M$102,10,0))),"")</f>
        <v/>
      </c>
      <c r="L43" s="9" t="str">
        <f>IFERROR(IF($C43="","",(VLOOKUP($C43,[1]natiga!$B$3:$M$102,11,0))),"")</f>
        <v/>
      </c>
      <c r="M43" s="17" t="str">
        <f>IFERROR(IF($C43="","",(VLOOKUP($C43,[1]natiga!$B$3:$M$102,11,0))),"")</f>
        <v/>
      </c>
      <c r="N43" s="11" t="str">
        <f t="shared" si="1"/>
        <v/>
      </c>
      <c r="O43" s="16" t="str">
        <f t="shared" si="1"/>
        <v/>
      </c>
      <c r="P43" s="16"/>
      <c r="Q43" s="16" t="str">
        <f t="shared" si="2"/>
        <v/>
      </c>
      <c r="R43" s="9" t="str">
        <f t="shared" si="3"/>
        <v/>
      </c>
      <c r="S43" s="16" t="str">
        <f t="shared" si="7"/>
        <v/>
      </c>
      <c r="T43" s="16" t="str">
        <f t="shared" si="8"/>
        <v/>
      </c>
      <c r="U43" s="16" t="str">
        <f t="shared" si="5"/>
        <v/>
      </c>
      <c r="V43" s="9" t="str">
        <f>IFERROR(VLOOKUP(I43,[1]krasat!$C$3:$D$87,2,0),"")</f>
        <v/>
      </c>
      <c r="W43" s="18" t="str">
        <f t="shared" si="6"/>
        <v/>
      </c>
      <c r="X43" s="19"/>
      <c r="Y43" s="9"/>
    </row>
    <row r="44" spans="1:25" s="13" customFormat="1" ht="18.75" x14ac:dyDescent="0.25">
      <c r="A44" s="9" t="str">
        <f>+IF(C44="","",SUBTOTAL(3,B$3:B44))</f>
        <v/>
      </c>
      <c r="B44" s="9" t="str">
        <f>IFERROR(VLOOKUP(N44,[1]krasat!$C$3:$D$89,2,0),"")</f>
        <v/>
      </c>
      <c r="C44" s="10" t="str">
        <f t="array" ref="C44">IFERROR(SMALL(IF([1]natiga!$M$3:$M$100="ترسية",ROW([1]natiga!$M$3:$M$100)-2,""),ROW()-2),"")</f>
        <v/>
      </c>
      <c r="D44" s="15" t="str">
        <f>IF(C44="","",(VLOOKUP($C44,[1]natiga!$B$3:$M$102,3,0)))</f>
        <v/>
      </c>
      <c r="E44" s="16" t="str">
        <f>IFERROR(IF($C44="","",(VLOOKUP($C44,[1]natiga!$B$3:$M$102,4,0))),"")</f>
        <v/>
      </c>
      <c r="F44" s="16" t="str">
        <f>IFERROR(IF($C44="","",(VLOOKUP($C44,[1]natiga!$B$3:$M$102,5,0))),"")</f>
        <v/>
      </c>
      <c r="G44" s="9" t="str">
        <f>IFERROR(IF($C44="","",(VLOOKUP($C44,[1]natiga!$B$3:$M$102,6,0))),"")</f>
        <v/>
      </c>
      <c r="H44" s="9" t="str">
        <f>IFERROR(IF($C44="","",(VLOOKUP($C44,[1]natiga!$B$3:$M$102,7,0))),"")</f>
        <v/>
      </c>
      <c r="I44" s="11" t="str">
        <f>IFERROR(IF($C44="","",(VLOOKUP($C44,[1]natiga!$B$3:$M$102,8,0))),"")</f>
        <v/>
      </c>
      <c r="J44" s="9" t="str">
        <f>IFERROR(IF($C44="","",(VLOOKUP($C44,[1]natiga!$B$3:$M$102,9,0))),"")</f>
        <v/>
      </c>
      <c r="K44" s="11" t="str">
        <f>IFERROR(IF($C44="","",(VLOOKUP($C44,[1]natiga!$B$3:$M$102,10,0))),"")</f>
        <v/>
      </c>
      <c r="L44" s="9" t="str">
        <f>IFERROR(IF($C44="","",(VLOOKUP($C44,[1]natiga!$B$3:$M$102,11,0))),"")</f>
        <v/>
      </c>
      <c r="M44" s="17" t="str">
        <f>IFERROR(IF($C44="","",(VLOOKUP($C44,[1]natiga!$B$3:$M$102,11,0))),"")</f>
        <v/>
      </c>
      <c r="N44" s="11" t="str">
        <f t="shared" si="1"/>
        <v/>
      </c>
      <c r="O44" s="16" t="str">
        <f t="shared" si="1"/>
        <v/>
      </c>
      <c r="P44" s="16"/>
      <c r="Q44" s="16" t="str">
        <f t="shared" si="2"/>
        <v/>
      </c>
      <c r="R44" s="9" t="str">
        <f t="shared" si="3"/>
        <v/>
      </c>
      <c r="S44" s="16" t="str">
        <f t="shared" si="7"/>
        <v/>
      </c>
      <c r="T44" s="16" t="str">
        <f t="shared" si="8"/>
        <v/>
      </c>
      <c r="U44" s="16" t="str">
        <f t="shared" si="5"/>
        <v/>
      </c>
      <c r="V44" s="9" t="str">
        <f>IFERROR(VLOOKUP(I44,[1]krasat!$C$3:$D$87,2,0),"")</f>
        <v/>
      </c>
      <c r="W44" s="18" t="str">
        <f t="shared" si="6"/>
        <v/>
      </c>
      <c r="X44" s="19"/>
      <c r="Y44" s="9"/>
    </row>
    <row r="45" spans="1:25" s="13" customFormat="1" ht="18.75" x14ac:dyDescent="0.25">
      <c r="A45" s="9" t="str">
        <f>+IF(C45="","",SUBTOTAL(3,B$3:B45))</f>
        <v/>
      </c>
      <c r="B45" s="9" t="str">
        <f>IFERROR(VLOOKUP(N45,[1]krasat!$C$3:$D$89,2,0),"")</f>
        <v/>
      </c>
      <c r="C45" s="10" t="str">
        <f t="array" ref="C45">IFERROR(SMALL(IF([1]natiga!$M$3:$M$100="ترسية",ROW([1]natiga!$M$3:$M$100)-2,""),ROW()-2),"")</f>
        <v/>
      </c>
      <c r="D45" s="15" t="str">
        <f>IF(C45="","",(VLOOKUP($C45,[1]natiga!$B$3:$M$102,3,0)))</f>
        <v/>
      </c>
      <c r="E45" s="16" t="str">
        <f>IFERROR(IF($C45="","",(VLOOKUP($C45,[1]natiga!$B$3:$M$102,4,0))),"")</f>
        <v/>
      </c>
      <c r="F45" s="16" t="str">
        <f>IFERROR(IF($C45="","",(VLOOKUP($C45,[1]natiga!$B$3:$M$102,5,0))),"")</f>
        <v/>
      </c>
      <c r="G45" s="9" t="str">
        <f>IFERROR(IF($C45="","",(VLOOKUP($C45,[1]natiga!$B$3:$M$102,6,0))),"")</f>
        <v/>
      </c>
      <c r="H45" s="9" t="str">
        <f>IFERROR(IF($C45="","",(VLOOKUP($C45,[1]natiga!$B$3:$M$102,7,0))),"")</f>
        <v/>
      </c>
      <c r="I45" s="11" t="str">
        <f>IFERROR(IF($C45="","",(VLOOKUP($C45,[1]natiga!$B$3:$M$102,8,0))),"")</f>
        <v/>
      </c>
      <c r="J45" s="9" t="str">
        <f>IFERROR(IF($C45="","",(VLOOKUP($C45,[1]natiga!$B$3:$M$102,9,0))),"")</f>
        <v/>
      </c>
      <c r="K45" s="11" t="str">
        <f>IFERROR(IF($C45="","",(VLOOKUP($C45,[1]natiga!$B$3:$M$102,10,0))),"")</f>
        <v/>
      </c>
      <c r="L45" s="9" t="str">
        <f>IFERROR(IF($C45="","",(VLOOKUP($C45,[1]natiga!$B$3:$M$102,11,0))),"")</f>
        <v/>
      </c>
      <c r="M45" s="17" t="str">
        <f>IFERROR(IF($C45="","",(VLOOKUP($C45,[1]natiga!$B$3:$M$102,11,0))),"")</f>
        <v/>
      </c>
      <c r="N45" s="11" t="str">
        <f t="shared" si="1"/>
        <v/>
      </c>
      <c r="O45" s="16" t="str">
        <f t="shared" si="1"/>
        <v/>
      </c>
      <c r="P45" s="16"/>
      <c r="Q45" s="16" t="str">
        <f t="shared" si="2"/>
        <v/>
      </c>
      <c r="R45" s="9" t="str">
        <f t="shared" si="3"/>
        <v/>
      </c>
      <c r="S45" s="16" t="str">
        <f t="shared" si="7"/>
        <v/>
      </c>
      <c r="T45" s="16" t="str">
        <f t="shared" si="8"/>
        <v/>
      </c>
      <c r="U45" s="16" t="str">
        <f t="shared" si="5"/>
        <v/>
      </c>
      <c r="V45" s="9" t="str">
        <f>IFERROR(VLOOKUP(I45,[1]krasat!$C$3:$D$87,2,0),"")</f>
        <v/>
      </c>
      <c r="W45" s="18" t="str">
        <f t="shared" si="6"/>
        <v/>
      </c>
      <c r="X45" s="19"/>
      <c r="Y45" s="9"/>
    </row>
    <row r="46" spans="1:25" s="13" customFormat="1" ht="18.75" x14ac:dyDescent="0.25">
      <c r="A46" s="9" t="str">
        <f>+IF(C46="","",SUBTOTAL(3,B$3:B46))</f>
        <v/>
      </c>
      <c r="B46" s="9" t="str">
        <f>IFERROR(VLOOKUP(N46,[1]krasat!$C$3:$D$89,2,0),"")</f>
        <v/>
      </c>
      <c r="C46" s="10" t="str">
        <f t="array" ref="C46">IFERROR(SMALL(IF([1]natiga!$M$3:$M$100="ترسية",ROW([1]natiga!$M$3:$M$100)-2,""),ROW()-2),"")</f>
        <v/>
      </c>
      <c r="D46" s="15" t="str">
        <f>IF(C46="","",(VLOOKUP($C46,[1]natiga!$B$3:$M$102,3,0)))</f>
        <v/>
      </c>
      <c r="E46" s="16" t="str">
        <f>IFERROR(IF($C46="","",(VLOOKUP($C46,[1]natiga!$B$3:$M$102,4,0))),"")</f>
        <v/>
      </c>
      <c r="F46" s="16" t="str">
        <f>IFERROR(IF($C46="","",(VLOOKUP($C46,[1]natiga!$B$3:$M$102,5,0))),"")</f>
        <v/>
      </c>
      <c r="G46" s="9" t="str">
        <f>IFERROR(IF($C46="","",(VLOOKUP($C46,[1]natiga!$B$3:$M$102,6,0))),"")</f>
        <v/>
      </c>
      <c r="H46" s="9" t="str">
        <f>IFERROR(IF($C46="","",(VLOOKUP($C46,[1]natiga!$B$3:$M$102,7,0))),"")</f>
        <v/>
      </c>
      <c r="I46" s="11" t="str">
        <f>IFERROR(IF($C46="","",(VLOOKUP($C46,[1]natiga!$B$3:$M$102,8,0))),"")</f>
        <v/>
      </c>
      <c r="J46" s="9" t="str">
        <f>IFERROR(IF($C46="","",(VLOOKUP($C46,[1]natiga!$B$3:$M$102,9,0))),"")</f>
        <v/>
      </c>
      <c r="K46" s="11" t="str">
        <f>IFERROR(IF($C46="","",(VLOOKUP($C46,[1]natiga!$B$3:$M$102,10,0))),"")</f>
        <v/>
      </c>
      <c r="L46" s="9" t="str">
        <f>IFERROR(IF($C46="","",(VLOOKUP($C46,[1]natiga!$B$3:$M$102,11,0))),"")</f>
        <v/>
      </c>
      <c r="M46" s="17" t="str">
        <f>IFERROR(IF($C46="","",(VLOOKUP($C46,[1]natiga!$B$3:$M$102,11,0))),"")</f>
        <v/>
      </c>
      <c r="N46" s="11" t="str">
        <f t="shared" si="1"/>
        <v/>
      </c>
      <c r="O46" s="16" t="str">
        <f t="shared" si="1"/>
        <v/>
      </c>
      <c r="P46" s="16"/>
      <c r="Q46" s="16" t="str">
        <f t="shared" si="2"/>
        <v/>
      </c>
      <c r="R46" s="9" t="str">
        <f t="shared" si="3"/>
        <v/>
      </c>
      <c r="S46" s="16" t="str">
        <f t="shared" si="7"/>
        <v/>
      </c>
      <c r="T46" s="16" t="str">
        <f t="shared" si="8"/>
        <v/>
      </c>
      <c r="U46" s="16" t="str">
        <f t="shared" si="5"/>
        <v/>
      </c>
      <c r="V46" s="9" t="str">
        <f>IFERROR(VLOOKUP(I46,[1]krasat!$C$3:$D$87,2,0),"")</f>
        <v/>
      </c>
      <c r="W46" s="18" t="str">
        <f t="shared" si="6"/>
        <v/>
      </c>
      <c r="X46" s="19"/>
      <c r="Y46" s="9"/>
    </row>
    <row r="47" spans="1:25" s="13" customFormat="1" ht="18.75" x14ac:dyDescent="0.25">
      <c r="A47" s="9" t="str">
        <f>+IF(C47="","",SUBTOTAL(3,B$3:B47))</f>
        <v/>
      </c>
      <c r="B47" s="9" t="str">
        <f>IFERROR(VLOOKUP(N47,[1]krasat!$C$3:$D$89,2,0),"")</f>
        <v/>
      </c>
      <c r="C47" s="10" t="str">
        <f t="array" ref="C47">IFERROR(SMALL(IF([1]natiga!$M$3:$M$100="ترسية",ROW([1]natiga!$M$3:$M$100)-2,""),ROW()-2),"")</f>
        <v/>
      </c>
      <c r="D47" s="15" t="str">
        <f>IF(C47="","",(VLOOKUP($C47,[1]natiga!$B$3:$M$102,3,0)))</f>
        <v/>
      </c>
      <c r="E47" s="16" t="str">
        <f>IFERROR(IF($C47="","",(VLOOKUP($C47,[1]natiga!$B$3:$M$102,4,0))),"")</f>
        <v/>
      </c>
      <c r="F47" s="16" t="str">
        <f>IFERROR(IF($C47="","",(VLOOKUP($C47,[1]natiga!$B$3:$M$102,5,0))),"")</f>
        <v/>
      </c>
      <c r="G47" s="9" t="str">
        <f>IFERROR(IF($C47="","",(VLOOKUP($C47,[1]natiga!$B$3:$M$102,6,0))),"")</f>
        <v/>
      </c>
      <c r="H47" s="9" t="str">
        <f>IFERROR(IF($C47="","",(VLOOKUP($C47,[1]natiga!$B$3:$M$102,7,0))),"")</f>
        <v/>
      </c>
      <c r="I47" s="11" t="str">
        <f>IFERROR(IF($C47="","",(VLOOKUP($C47,[1]natiga!$B$3:$M$102,8,0))),"")</f>
        <v/>
      </c>
      <c r="J47" s="9" t="str">
        <f>IFERROR(IF($C47="","",(VLOOKUP($C47,[1]natiga!$B$3:$M$102,9,0))),"")</f>
        <v/>
      </c>
      <c r="K47" s="11" t="str">
        <f>IFERROR(IF($C47="","",(VLOOKUP($C47,[1]natiga!$B$3:$M$102,10,0))),"")</f>
        <v/>
      </c>
      <c r="L47" s="9" t="str">
        <f>IFERROR(IF($C47="","",(VLOOKUP($C47,[1]natiga!$B$3:$M$102,11,0))),"")</f>
        <v/>
      </c>
      <c r="M47" s="17" t="str">
        <f>IFERROR(IF($C47="","",(VLOOKUP($C47,[1]natiga!$B$3:$M$102,11,0))),"")</f>
        <v/>
      </c>
      <c r="N47" s="11" t="str">
        <f t="shared" si="1"/>
        <v/>
      </c>
      <c r="O47" s="16" t="str">
        <f t="shared" si="1"/>
        <v/>
      </c>
      <c r="P47" s="16"/>
      <c r="Q47" s="16" t="str">
        <f t="shared" si="2"/>
        <v/>
      </c>
      <c r="R47" s="9" t="str">
        <f t="shared" si="3"/>
        <v/>
      </c>
      <c r="S47" s="16" t="str">
        <f t="shared" si="7"/>
        <v/>
      </c>
      <c r="T47" s="16" t="str">
        <f t="shared" si="8"/>
        <v/>
      </c>
      <c r="U47" s="16" t="str">
        <f t="shared" si="5"/>
        <v/>
      </c>
      <c r="V47" s="9" t="str">
        <f>IFERROR(VLOOKUP(I47,[1]krasat!$C$3:$D$87,2,0),"")</f>
        <v/>
      </c>
      <c r="W47" s="18" t="str">
        <f t="shared" si="6"/>
        <v/>
      </c>
      <c r="X47" s="19"/>
      <c r="Y47" s="9"/>
    </row>
    <row r="48" spans="1:25" s="13" customFormat="1" ht="18.75" x14ac:dyDescent="0.25">
      <c r="A48" s="9" t="str">
        <f>+IF(C48="","",SUBTOTAL(3,B$3:B48))</f>
        <v/>
      </c>
      <c r="B48" s="9" t="str">
        <f>IFERROR(VLOOKUP(N48,[1]krasat!$C$3:$D$89,2,0),"")</f>
        <v/>
      </c>
      <c r="C48" s="10" t="str">
        <f t="array" ref="C48">IFERROR(SMALL(IF([1]natiga!$M$3:$M$100="ترسية",ROW([1]natiga!$M$3:$M$100)-2,""),ROW()-2),"")</f>
        <v/>
      </c>
      <c r="D48" s="15" t="str">
        <f>IF(C48="","",(VLOOKUP($C48,[1]natiga!$B$3:$M$102,3,0)))</f>
        <v/>
      </c>
      <c r="E48" s="16" t="str">
        <f>IFERROR(IF($C48="","",(VLOOKUP($C48,[1]natiga!$B$3:$M$102,4,0))),"")</f>
        <v/>
      </c>
      <c r="F48" s="16" t="str">
        <f>IFERROR(IF($C48="","",(VLOOKUP($C48,[1]natiga!$B$3:$M$102,5,0))),"")</f>
        <v/>
      </c>
      <c r="G48" s="9" t="str">
        <f>IFERROR(IF($C48="","",(VLOOKUP($C48,[1]natiga!$B$3:$M$102,6,0))),"")</f>
        <v/>
      </c>
      <c r="H48" s="9" t="str">
        <f>IFERROR(IF($C48="","",(VLOOKUP($C48,[1]natiga!$B$3:$M$102,7,0))),"")</f>
        <v/>
      </c>
      <c r="I48" s="11" t="str">
        <f>IFERROR(IF($C48="","",(VLOOKUP($C48,[1]natiga!$B$3:$M$102,8,0))),"")</f>
        <v/>
      </c>
      <c r="J48" s="9" t="str">
        <f>IFERROR(IF($C48="","",(VLOOKUP($C48,[1]natiga!$B$3:$M$102,9,0))),"")</f>
        <v/>
      </c>
      <c r="K48" s="11" t="str">
        <f>IFERROR(IF($C48="","",(VLOOKUP($C48,[1]natiga!$B$3:$M$102,10,0))),"")</f>
        <v/>
      </c>
      <c r="L48" s="9" t="str">
        <f>IFERROR(IF($C48="","",(VLOOKUP($C48,[1]natiga!$B$3:$M$102,11,0))),"")</f>
        <v/>
      </c>
      <c r="M48" s="17" t="str">
        <f>IFERROR(IF($C48="","",(VLOOKUP($C48,[1]natiga!$B$3:$M$102,11,0))),"")</f>
        <v/>
      </c>
      <c r="N48" s="11" t="str">
        <f t="shared" si="1"/>
        <v/>
      </c>
      <c r="O48" s="16" t="str">
        <f t="shared" si="1"/>
        <v/>
      </c>
      <c r="P48" s="16"/>
      <c r="Q48" s="16" t="str">
        <f t="shared" si="2"/>
        <v/>
      </c>
      <c r="R48" s="9" t="str">
        <f t="shared" si="3"/>
        <v/>
      </c>
      <c r="S48" s="16" t="str">
        <f t="shared" si="7"/>
        <v/>
      </c>
      <c r="T48" s="16" t="str">
        <f t="shared" si="8"/>
        <v/>
      </c>
      <c r="U48" s="16" t="str">
        <f t="shared" si="5"/>
        <v/>
      </c>
      <c r="V48" s="9" t="str">
        <f>IFERROR(VLOOKUP(I48,[1]krasat!$C$3:$D$87,2,0),"")</f>
        <v/>
      </c>
      <c r="W48" s="18" t="str">
        <f t="shared" si="6"/>
        <v/>
      </c>
      <c r="X48" s="19"/>
      <c r="Y48" s="9"/>
    </row>
    <row r="49" spans="1:25" s="13" customFormat="1" ht="18.75" x14ac:dyDescent="0.25">
      <c r="A49" s="9" t="str">
        <f>+IF(C49="","",SUBTOTAL(3,B$3:B49))</f>
        <v/>
      </c>
      <c r="B49" s="9" t="str">
        <f>IFERROR(VLOOKUP(N49,[1]krasat!$C$3:$D$89,2,0),"")</f>
        <v/>
      </c>
      <c r="C49" s="10" t="str">
        <f t="array" ref="C49">IFERROR(SMALL(IF([1]natiga!$M$3:$M$100="ترسية",ROW([1]natiga!$M$3:$M$100)-2,""),ROW()-2),"")</f>
        <v/>
      </c>
      <c r="D49" s="17" t="str">
        <f>IF(C49="","",(VLOOKUP($C49,[1]natiga!$B$3:$M$102,3,0)))</f>
        <v/>
      </c>
      <c r="E49" s="16" t="str">
        <f>IFERROR(IF($C49="","",(VLOOKUP($C49,[1]natiga!$B$3:$M$102,4,0))),"")</f>
        <v/>
      </c>
      <c r="F49" s="16" t="str">
        <f>IFERROR(IF($C49="","",(VLOOKUP($C49,[1]natiga!$B$3:$M$102,5,0))),"")</f>
        <v/>
      </c>
      <c r="G49" s="9" t="str">
        <f>IFERROR(IF($C49="","",(VLOOKUP($C49,[1]natiga!$B$3:$M$102,6,0))),"")</f>
        <v/>
      </c>
      <c r="H49" s="9" t="str">
        <f>IFERROR(IF($C49="","",(VLOOKUP($C49,[1]natiga!$B$3:$M$102,7,0))),"")</f>
        <v/>
      </c>
      <c r="I49" s="11" t="str">
        <f>IFERROR(IF($C49="","",(VLOOKUP($C49,[1]natiga!$B$3:$M$102,8,0))),"")</f>
        <v/>
      </c>
      <c r="J49" s="9" t="str">
        <f>IFERROR(IF($C49="","",(VLOOKUP($C49,[1]natiga!$B$3:$M$102,9,0))),"")</f>
        <v/>
      </c>
      <c r="K49" s="11" t="str">
        <f>IFERROR(IF($C49="","",(VLOOKUP($C49,[1]natiga!$B$3:$M$102,10,0))),"")</f>
        <v/>
      </c>
      <c r="L49" s="9" t="str">
        <f>IFERROR(IF($C49="","",(VLOOKUP($C49,[1]natiga!$B$3:$M$102,11,0))),"")</f>
        <v/>
      </c>
      <c r="M49" s="17" t="str">
        <f>IFERROR(IF($C49="","",(VLOOKUP($C49,[1]natiga!$B$3:$M$102,11,0))),"")</f>
        <v/>
      </c>
      <c r="N49" s="11" t="str">
        <f t="shared" si="1"/>
        <v/>
      </c>
      <c r="O49" s="16" t="str">
        <f t="shared" si="1"/>
        <v/>
      </c>
      <c r="P49" s="16"/>
      <c r="Q49" s="16" t="str">
        <f t="shared" si="2"/>
        <v/>
      </c>
      <c r="R49" s="9" t="str">
        <f t="shared" si="3"/>
        <v/>
      </c>
      <c r="S49" s="16" t="str">
        <f t="shared" si="7"/>
        <v/>
      </c>
      <c r="T49" s="16" t="str">
        <f t="shared" si="8"/>
        <v/>
      </c>
      <c r="U49" s="16" t="str">
        <f t="shared" si="5"/>
        <v/>
      </c>
      <c r="V49" s="9" t="str">
        <f>IFERROR(VLOOKUP(I49,[1]krasat!$C$3:$D$87,2,0),"")</f>
        <v/>
      </c>
      <c r="W49" s="18" t="str">
        <f t="shared" si="6"/>
        <v/>
      </c>
      <c r="X49" s="19"/>
      <c r="Y49" s="9"/>
    </row>
    <row r="50" spans="1:25" s="13" customFormat="1" ht="18.75" x14ac:dyDescent="0.25">
      <c r="A50" s="9" t="str">
        <f>+IF(C50="","",SUBTOTAL(3,B$3:B50))</f>
        <v/>
      </c>
      <c r="B50" s="9" t="str">
        <f>IFERROR(VLOOKUP(N50,[1]krasat!$C$3:$D$89,2,0),"")</f>
        <v/>
      </c>
      <c r="C50" s="10" t="str">
        <f t="array" ref="C50">IFERROR(SMALL(IF([1]natiga!$M$3:$M$100="ترسية",ROW([1]natiga!$M$3:$M$100)-2,""),ROW()-2),"")</f>
        <v/>
      </c>
      <c r="D50" s="17" t="str">
        <f>IF(C50="","",(VLOOKUP($C50,[1]natiga!$B$3:$M$102,3,0)))</f>
        <v/>
      </c>
      <c r="E50" s="16" t="str">
        <f>IFERROR(IF($C50="","",(VLOOKUP($C50,[1]natiga!$B$3:$M$102,4,0))),"")</f>
        <v/>
      </c>
      <c r="F50" s="16" t="str">
        <f>IFERROR(IF($C50="","",(VLOOKUP($C50,[1]natiga!$B$3:$M$102,5,0))),"")</f>
        <v/>
      </c>
      <c r="G50" s="9" t="str">
        <f>IFERROR(IF($C50="","",(VLOOKUP($C50,[1]natiga!$B$3:$M$102,6,0))),"")</f>
        <v/>
      </c>
      <c r="H50" s="9" t="str">
        <f>IFERROR(IF($C50="","",(VLOOKUP($C50,[1]natiga!$B$3:$M$102,7,0))),"")</f>
        <v/>
      </c>
      <c r="I50" s="11" t="str">
        <f>IFERROR(IF($C50="","",(VLOOKUP($C50,[1]natiga!$B$3:$M$102,8,0))),"")</f>
        <v/>
      </c>
      <c r="J50" s="9" t="str">
        <f>IFERROR(IF($C50="","",(VLOOKUP($C50,[1]natiga!$B$3:$M$102,9,0))),"")</f>
        <v/>
      </c>
      <c r="K50" s="11" t="str">
        <f>IFERROR(IF($C50="","",(VLOOKUP($C50,[1]natiga!$B$3:$M$102,10,0))),"")</f>
        <v/>
      </c>
      <c r="L50" s="9" t="str">
        <f>IFERROR(IF($C50="","",(VLOOKUP($C50,[1]natiga!$B$3:$M$102,11,0))),"")</f>
        <v/>
      </c>
      <c r="M50" s="17" t="str">
        <f>IFERROR(IF($C50="","",(VLOOKUP($C50,[1]natiga!$B$3:$M$102,11,0))),"")</f>
        <v/>
      </c>
      <c r="N50" s="11" t="str">
        <f t="shared" si="1"/>
        <v/>
      </c>
      <c r="O50" s="16" t="str">
        <f t="shared" si="1"/>
        <v/>
      </c>
      <c r="P50" s="16"/>
      <c r="Q50" s="16" t="str">
        <f t="shared" si="2"/>
        <v/>
      </c>
      <c r="R50" s="9" t="str">
        <f t="shared" si="3"/>
        <v/>
      </c>
      <c r="S50" s="16" t="str">
        <f t="shared" si="7"/>
        <v/>
      </c>
      <c r="T50" s="16" t="str">
        <f t="shared" si="8"/>
        <v/>
      </c>
      <c r="U50" s="16" t="str">
        <f t="shared" si="5"/>
        <v/>
      </c>
      <c r="V50" s="9" t="str">
        <f>IFERROR(VLOOKUP(I50,[1]krasat!$C$3:$D$87,2,0),"")</f>
        <v/>
      </c>
      <c r="W50" s="18" t="str">
        <f t="shared" si="6"/>
        <v/>
      </c>
      <c r="X50" s="19"/>
      <c r="Y50" s="9"/>
    </row>
    <row r="51" spans="1:25" s="13" customFormat="1" ht="18.75" x14ac:dyDescent="0.25">
      <c r="A51" s="9" t="str">
        <f>+IF(C51="","",SUBTOTAL(3,B$3:B51))</f>
        <v/>
      </c>
      <c r="B51" s="9" t="str">
        <f>IFERROR(VLOOKUP(N51,[1]krasat!$C$3:$D$89,2,0),"")</f>
        <v/>
      </c>
      <c r="C51" s="10" t="str">
        <f t="array" ref="C51">IFERROR(SMALL(IF([1]natiga!$M$3:$M$100="ترسية",ROW([1]natiga!$M$3:$M$100)-2,""),ROW()-2),"")</f>
        <v/>
      </c>
      <c r="D51" s="17" t="str">
        <f>IF(C51="","",(VLOOKUP($C51,[1]natiga!$B$3:$M$102,3,0)))</f>
        <v/>
      </c>
      <c r="E51" s="16" t="str">
        <f>IFERROR(IF($C51="","",(VLOOKUP($C51,[1]natiga!$B$3:$M$102,4,0))),"")</f>
        <v/>
      </c>
      <c r="F51" s="16" t="str">
        <f>IFERROR(IF($C51="","",(VLOOKUP($C51,[1]natiga!$B$3:$M$102,5,0))),"")</f>
        <v/>
      </c>
      <c r="G51" s="9" t="str">
        <f>IFERROR(IF($C51="","",(VLOOKUP($C51,[1]natiga!$B$3:$M$102,6,0))),"")</f>
        <v/>
      </c>
      <c r="H51" s="9" t="str">
        <f>IFERROR(IF($C51="","",(VLOOKUP($C51,[1]natiga!$B$3:$M$102,7,0))),"")</f>
        <v/>
      </c>
      <c r="I51" s="11" t="str">
        <f>IFERROR(IF($C51="","",(VLOOKUP($C51,[1]natiga!$B$3:$M$102,8,0))),"")</f>
        <v/>
      </c>
      <c r="J51" s="9" t="str">
        <f>IFERROR(IF($C51="","",(VLOOKUP($C51,[1]natiga!$B$3:$M$102,9,0))),"")</f>
        <v/>
      </c>
      <c r="K51" s="11" t="str">
        <f>IFERROR(IF($C51="","",(VLOOKUP($C51,[1]natiga!$B$3:$M$102,10,0))),"")</f>
        <v/>
      </c>
      <c r="L51" s="9" t="str">
        <f>IFERROR(IF($C51="","",(VLOOKUP($C51,[1]natiga!$B$3:$M$102,11,0))),"")</f>
        <v/>
      </c>
      <c r="M51" s="17" t="str">
        <f>IFERROR(IF($C51="","",(VLOOKUP($C51,[1]natiga!$B$3:$M$102,11,0))),"")</f>
        <v/>
      </c>
      <c r="N51" s="11" t="str">
        <f t="shared" si="1"/>
        <v/>
      </c>
      <c r="O51" s="16" t="str">
        <f t="shared" si="1"/>
        <v/>
      </c>
      <c r="P51" s="16"/>
      <c r="Q51" s="16" t="str">
        <f t="shared" si="2"/>
        <v/>
      </c>
      <c r="R51" s="9" t="str">
        <f t="shared" si="3"/>
        <v/>
      </c>
      <c r="S51" s="16" t="str">
        <f t="shared" si="7"/>
        <v/>
      </c>
      <c r="T51" s="16" t="str">
        <f t="shared" si="8"/>
        <v/>
      </c>
      <c r="U51" s="16" t="str">
        <f t="shared" si="5"/>
        <v/>
      </c>
      <c r="V51" s="9" t="str">
        <f>IFERROR(VLOOKUP(I51,[1]krasat!$C$3:$D$87,2,0),"")</f>
        <v/>
      </c>
      <c r="W51" s="18" t="str">
        <f t="shared" si="6"/>
        <v/>
      </c>
      <c r="X51" s="19"/>
      <c r="Y51" s="9"/>
    </row>
    <row r="52" spans="1:25" s="13" customFormat="1" ht="18.75" x14ac:dyDescent="0.25">
      <c r="A52" s="9" t="str">
        <f>+IF(C52="","",SUBTOTAL(3,B$3:B52))</f>
        <v/>
      </c>
      <c r="B52" s="9" t="str">
        <f>IFERROR(VLOOKUP(N52,[1]krasat!$C$3:$D$89,2,0),"")</f>
        <v/>
      </c>
      <c r="C52" s="10" t="str">
        <f t="array" ref="C52">IFERROR(SMALL(IF([1]natiga!$M$3:$M$100="ترسية",ROW([1]natiga!$M$3:$M$100)-2,""),ROW()-2),"")</f>
        <v/>
      </c>
      <c r="D52" s="17" t="str">
        <f>IF(C52="","",(VLOOKUP($C52,[1]natiga!$B$3:$M$102,3,0)))</f>
        <v/>
      </c>
      <c r="E52" s="16" t="str">
        <f>IFERROR(IF($C52="","",(VLOOKUP($C52,[1]natiga!$B$3:$M$102,4,0))),"")</f>
        <v/>
      </c>
      <c r="F52" s="16" t="str">
        <f>IFERROR(IF($C52="","",(VLOOKUP($C52,[1]natiga!$B$3:$M$102,5,0))),"")</f>
        <v/>
      </c>
      <c r="G52" s="9" t="str">
        <f>IFERROR(IF($C52="","",(VLOOKUP($C52,[1]natiga!$B$3:$M$102,6,0))),"")</f>
        <v/>
      </c>
      <c r="H52" s="9" t="str">
        <f>IFERROR(IF($C52="","",(VLOOKUP($C52,[1]natiga!$B$3:$M$102,7,0))),"")</f>
        <v/>
      </c>
      <c r="I52" s="11" t="str">
        <f>IFERROR(IF($C52="","",(VLOOKUP($C52,[1]natiga!$B$3:$M$102,8,0))),"")</f>
        <v/>
      </c>
      <c r="J52" s="9" t="str">
        <f>IFERROR(IF($C52="","",(VLOOKUP($C52,[1]natiga!$B$3:$M$102,9,0))),"")</f>
        <v/>
      </c>
      <c r="K52" s="11" t="str">
        <f>IFERROR(IF($C52="","",(VLOOKUP($C52,[1]natiga!$B$3:$M$102,10,0))),"")</f>
        <v/>
      </c>
      <c r="L52" s="9" t="str">
        <f>IFERROR(IF($C52="","",(VLOOKUP($C52,[1]natiga!$B$3:$M$102,11,0))),"")</f>
        <v/>
      </c>
      <c r="M52" s="17" t="str">
        <f>IFERROR(IF($C52="","",(VLOOKUP($C52,[1]natiga!$B$3:$M$102,11,0))),"")</f>
        <v/>
      </c>
      <c r="N52" s="11" t="str">
        <f t="shared" si="1"/>
        <v/>
      </c>
      <c r="O52" s="16" t="str">
        <f t="shared" si="1"/>
        <v/>
      </c>
      <c r="P52" s="16"/>
      <c r="Q52" s="16" t="str">
        <f t="shared" si="2"/>
        <v/>
      </c>
      <c r="R52" s="9" t="str">
        <f t="shared" si="3"/>
        <v/>
      </c>
      <c r="S52" s="16" t="str">
        <f t="shared" si="7"/>
        <v/>
      </c>
      <c r="T52" s="16" t="str">
        <f t="shared" si="8"/>
        <v/>
      </c>
      <c r="U52" s="16" t="str">
        <f t="shared" si="5"/>
        <v/>
      </c>
      <c r="V52" s="9" t="str">
        <f>IFERROR(VLOOKUP(I52,[1]krasat!$C$3:$D$87,2,0),"")</f>
        <v/>
      </c>
      <c r="W52" s="18" t="str">
        <f t="shared" si="6"/>
        <v/>
      </c>
      <c r="X52" s="19"/>
      <c r="Y52" s="9"/>
    </row>
    <row r="53" spans="1:25" s="13" customFormat="1" ht="18.75" x14ac:dyDescent="0.25">
      <c r="A53" s="9" t="str">
        <f>+IF(C53="","",SUBTOTAL(3,B$3:B53))</f>
        <v/>
      </c>
      <c r="B53" s="9" t="str">
        <f>IFERROR(VLOOKUP(N53,[1]krasat!$C$3:$D$89,2,0),"")</f>
        <v/>
      </c>
      <c r="C53" s="10" t="str">
        <f t="array" ref="C53">IFERROR(SMALL(IF([1]natiga!$M$3:$M$100="ترسية",ROW([1]natiga!$M$3:$M$100)-2,""),ROW()-2),"")</f>
        <v/>
      </c>
      <c r="D53" s="17" t="str">
        <f>IF(C53="","",(VLOOKUP($C53,[1]natiga!$B$3:$M$102,3,0)))</f>
        <v/>
      </c>
      <c r="E53" s="16" t="str">
        <f>IFERROR(IF($C53="","",(VLOOKUP($C53,[1]natiga!$B$3:$M$102,4,0))),"")</f>
        <v/>
      </c>
      <c r="F53" s="16" t="str">
        <f>IFERROR(IF($C53="","",(VLOOKUP($C53,[1]natiga!$B$3:$M$102,5,0))),"")</f>
        <v/>
      </c>
      <c r="G53" s="9" t="str">
        <f>IFERROR(IF($C53="","",(VLOOKUP($C53,[1]natiga!$B$3:$M$102,6,0))),"")</f>
        <v/>
      </c>
      <c r="H53" s="9" t="str">
        <f>IFERROR(IF($C53="","",(VLOOKUP($C53,[1]natiga!$B$3:$M$102,7,0))),"")</f>
        <v/>
      </c>
      <c r="I53" s="11" t="str">
        <f>IFERROR(IF($C53="","",(VLOOKUP($C53,[1]natiga!$B$3:$M$102,8,0))),"")</f>
        <v/>
      </c>
      <c r="J53" s="9" t="str">
        <f>IFERROR(IF($C53="","",(VLOOKUP($C53,[1]natiga!$B$3:$M$102,9,0))),"")</f>
        <v/>
      </c>
      <c r="K53" s="11" t="str">
        <f>IFERROR(IF($C53="","",(VLOOKUP($C53,[1]natiga!$B$3:$M$102,10,0))),"")</f>
        <v/>
      </c>
      <c r="L53" s="9" t="str">
        <f>IFERROR(IF($C53="","",(VLOOKUP($C53,[1]natiga!$B$3:$M$102,11,0))),"")</f>
        <v/>
      </c>
      <c r="M53" s="17" t="str">
        <f>IFERROR(IF($C53="","",(VLOOKUP($C53,[1]natiga!$B$3:$M$102,11,0))),"")</f>
        <v/>
      </c>
      <c r="N53" s="11" t="str">
        <f t="shared" si="1"/>
        <v/>
      </c>
      <c r="O53" s="16" t="str">
        <f t="shared" si="1"/>
        <v/>
      </c>
      <c r="P53" s="16"/>
      <c r="Q53" s="16" t="str">
        <f t="shared" si="2"/>
        <v/>
      </c>
      <c r="R53" s="9" t="str">
        <f t="shared" si="3"/>
        <v/>
      </c>
      <c r="S53" s="16" t="str">
        <f t="shared" si="7"/>
        <v/>
      </c>
      <c r="T53" s="16" t="str">
        <f t="shared" si="8"/>
        <v/>
      </c>
      <c r="U53" s="16" t="str">
        <f t="shared" si="5"/>
        <v/>
      </c>
      <c r="V53" s="9" t="str">
        <f>IFERROR(VLOOKUP(I53,[1]krasat!$C$3:$D$87,2,0),"")</f>
        <v/>
      </c>
      <c r="W53" s="18" t="str">
        <f t="shared" si="6"/>
        <v/>
      </c>
      <c r="X53" s="19"/>
      <c r="Y53" s="9"/>
    </row>
    <row r="54" spans="1:25" s="13" customFormat="1" ht="18.75" x14ac:dyDescent="0.25">
      <c r="A54" s="9" t="str">
        <f>+IF(C54="","",SUBTOTAL(3,B$3:B54))</f>
        <v/>
      </c>
      <c r="B54" s="9" t="str">
        <f>IFERROR(VLOOKUP(N54,[1]krasat!$C$3:$D$89,2,0),"")</f>
        <v/>
      </c>
      <c r="C54" s="10" t="str">
        <f t="array" ref="C54">IFERROR(SMALL(IF([1]natiga!$M$3:$M$100="ترسية",ROW([1]natiga!$M$3:$M$100)-2,""),ROW()-2),"")</f>
        <v/>
      </c>
      <c r="D54" s="17" t="str">
        <f>IF(C54="","",(VLOOKUP($C54,[1]natiga!$B$3:$M$102,3,0)))</f>
        <v/>
      </c>
      <c r="E54" s="16" t="str">
        <f>IFERROR(IF($C54="","",(VLOOKUP($C54,[1]natiga!$B$3:$M$102,4,0))),"")</f>
        <v/>
      </c>
      <c r="F54" s="16" t="str">
        <f>IFERROR(IF($C54="","",(VLOOKUP($C54,[1]natiga!$B$3:$M$102,5,0))),"")</f>
        <v/>
      </c>
      <c r="G54" s="9" t="str">
        <f>IFERROR(IF($C54="","",(VLOOKUP($C54,[1]natiga!$B$3:$M$102,6,0))),"")</f>
        <v/>
      </c>
      <c r="H54" s="9" t="str">
        <f>IFERROR(IF($C54="","",(VLOOKUP($C54,[1]natiga!$B$3:$M$102,7,0))),"")</f>
        <v/>
      </c>
      <c r="I54" s="11" t="str">
        <f>IFERROR(IF($C54="","",(VLOOKUP($C54,[1]natiga!$B$3:$M$102,8,0))),"")</f>
        <v/>
      </c>
      <c r="J54" s="9" t="str">
        <f>IFERROR(IF($C54="","",(VLOOKUP($C54,[1]natiga!$B$3:$M$102,9,0))),"")</f>
        <v/>
      </c>
      <c r="K54" s="11" t="str">
        <f>IFERROR(IF($C54="","",(VLOOKUP($C54,[1]natiga!$B$3:$M$102,10,0))),"")</f>
        <v/>
      </c>
      <c r="L54" s="9" t="str">
        <f>IFERROR(IF($C54="","",(VLOOKUP($C54,[1]natiga!$B$3:$M$102,11,0))),"")</f>
        <v/>
      </c>
      <c r="M54" s="17" t="str">
        <f>IFERROR(IF($C54="","",(VLOOKUP($C54,[1]natiga!$B$3:$M$102,11,0))),"")</f>
        <v/>
      </c>
      <c r="N54" s="11" t="str">
        <f t="shared" si="1"/>
        <v/>
      </c>
      <c r="O54" s="16" t="str">
        <f t="shared" si="1"/>
        <v/>
      </c>
      <c r="P54" s="16"/>
      <c r="Q54" s="16" t="str">
        <f t="shared" si="2"/>
        <v/>
      </c>
      <c r="R54" s="9" t="str">
        <f t="shared" si="3"/>
        <v/>
      </c>
      <c r="S54" s="16" t="str">
        <f t="shared" si="7"/>
        <v/>
      </c>
      <c r="T54" s="16" t="str">
        <f t="shared" si="8"/>
        <v/>
      </c>
      <c r="U54" s="16" t="str">
        <f t="shared" si="5"/>
        <v/>
      </c>
      <c r="V54" s="9" t="str">
        <f>IFERROR(VLOOKUP(I54,[1]krasat!$C$3:$D$87,2,0),"")</f>
        <v/>
      </c>
      <c r="W54" s="18" t="str">
        <f t="shared" si="6"/>
        <v/>
      </c>
      <c r="X54" s="19"/>
      <c r="Y54" s="9"/>
    </row>
    <row r="55" spans="1:25" s="13" customFormat="1" ht="18.75" x14ac:dyDescent="0.25">
      <c r="A55" s="9" t="str">
        <f>+IF(C55="","",SUBTOTAL(3,B$3:B55))</f>
        <v/>
      </c>
      <c r="B55" s="9" t="str">
        <f>IFERROR(VLOOKUP(N55,[1]krasat!$C$3:$D$89,2,0),"")</f>
        <v/>
      </c>
      <c r="C55" s="10" t="str">
        <f t="array" ref="C55">IFERROR(SMALL(IF([1]natiga!$M$3:$M$100="ترسية",ROW([1]natiga!$M$3:$M$100)-2,""),ROW()-2),"")</f>
        <v/>
      </c>
      <c r="D55" s="17" t="str">
        <f>IF(C55="","",(VLOOKUP($C55,[1]natiga!$B$3:$M$102,3,0)))</f>
        <v/>
      </c>
      <c r="E55" s="16" t="str">
        <f>IFERROR(IF($C55="","",(VLOOKUP($C55,[1]natiga!$B$3:$M$102,4,0))),"")</f>
        <v/>
      </c>
      <c r="F55" s="16" t="str">
        <f>IFERROR(IF($C55="","",(VLOOKUP($C55,[1]natiga!$B$3:$M$102,5,0))),"")</f>
        <v/>
      </c>
      <c r="G55" s="9" t="str">
        <f>IFERROR(IF($C55="","",(VLOOKUP($C55,[1]natiga!$B$3:$M$102,6,0))),"")</f>
        <v/>
      </c>
      <c r="H55" s="9" t="str">
        <f>IFERROR(IF($C55="","",(VLOOKUP($C55,[1]natiga!$B$3:$M$102,7,0))),"")</f>
        <v/>
      </c>
      <c r="I55" s="11" t="str">
        <f>IFERROR(IF($C55="","",(VLOOKUP($C55,[1]natiga!$B$3:$M$102,8,0))),"")</f>
        <v/>
      </c>
      <c r="J55" s="9" t="str">
        <f>IFERROR(IF($C55="","",(VLOOKUP($C55,[1]natiga!$B$3:$M$102,9,0))),"")</f>
        <v/>
      </c>
      <c r="K55" s="11" t="str">
        <f>IFERROR(IF($C55="","",(VLOOKUP($C55,[1]natiga!$B$3:$M$102,10,0))),"")</f>
        <v/>
      </c>
      <c r="L55" s="9" t="str">
        <f>IFERROR(IF($C55="","",(VLOOKUP($C55,[1]natiga!$B$3:$M$102,11,0))),"")</f>
        <v/>
      </c>
      <c r="M55" s="17" t="str">
        <f>IFERROR(IF($C55="","",(VLOOKUP($C55,[1]natiga!$B$3:$M$102,11,0))),"")</f>
        <v/>
      </c>
      <c r="N55" s="11" t="str">
        <f t="shared" si="1"/>
        <v/>
      </c>
      <c r="O55" s="16" t="str">
        <f t="shared" si="1"/>
        <v/>
      </c>
      <c r="P55" s="16"/>
      <c r="Q55" s="16" t="str">
        <f t="shared" si="2"/>
        <v/>
      </c>
      <c r="R55" s="9" t="str">
        <f t="shared" si="3"/>
        <v/>
      </c>
      <c r="S55" s="16" t="str">
        <f t="shared" si="7"/>
        <v/>
      </c>
      <c r="T55" s="16" t="str">
        <f t="shared" si="8"/>
        <v/>
      </c>
      <c r="U55" s="16" t="str">
        <f t="shared" si="5"/>
        <v/>
      </c>
      <c r="V55" s="9" t="str">
        <f>IFERROR(VLOOKUP(I55,[1]krasat!$C$3:$D$87,2,0),"")</f>
        <v/>
      </c>
      <c r="W55" s="18" t="str">
        <f t="shared" si="6"/>
        <v/>
      </c>
      <c r="X55" s="19"/>
      <c r="Y55" s="9"/>
    </row>
    <row r="56" spans="1:25" s="13" customFormat="1" ht="18.75" x14ac:dyDescent="0.25">
      <c r="A56" s="9" t="str">
        <f>+IF(C56="","",SUBTOTAL(3,B$3:B56))</f>
        <v/>
      </c>
      <c r="B56" s="9" t="str">
        <f>IFERROR(VLOOKUP(N56,[1]krasat!$C$3:$D$89,2,0),"")</f>
        <v/>
      </c>
      <c r="C56" s="10" t="str">
        <f t="array" ref="C56">IFERROR(SMALL(IF([1]natiga!$M$3:$M$100="ترسية",ROW([1]natiga!$M$3:$M$100)-2,""),ROW()-2),"")</f>
        <v/>
      </c>
      <c r="D56" s="17" t="str">
        <f>IF(C56="","",(VLOOKUP($C56,[1]natiga!$B$3:$M$102,3,0)))</f>
        <v/>
      </c>
      <c r="E56" s="16" t="str">
        <f>IFERROR(IF($C56="","",(VLOOKUP($C56,[1]natiga!$B$3:$M$102,4,0))),"")</f>
        <v/>
      </c>
      <c r="F56" s="16" t="str">
        <f>IFERROR(IF($C56="","",(VLOOKUP($C56,[1]natiga!$B$3:$M$102,5,0))),"")</f>
        <v/>
      </c>
      <c r="G56" s="9" t="str">
        <f>IFERROR(IF($C56="","",(VLOOKUP($C56,[1]natiga!$B$3:$M$102,6,0))),"")</f>
        <v/>
      </c>
      <c r="H56" s="9" t="str">
        <f>IFERROR(IF($C56="","",(VLOOKUP($C56,[1]natiga!$B$3:$M$102,7,0))),"")</f>
        <v/>
      </c>
      <c r="I56" s="11" t="str">
        <f>IFERROR(IF($C56="","",(VLOOKUP($C56,[1]natiga!$B$3:$M$102,8,0))),"")</f>
        <v/>
      </c>
      <c r="J56" s="9" t="str">
        <f>IFERROR(IF($C56="","",(VLOOKUP($C56,[1]natiga!$B$3:$M$102,9,0))),"")</f>
        <v/>
      </c>
      <c r="K56" s="11" t="str">
        <f>IFERROR(IF($C56="","",(VLOOKUP($C56,[1]natiga!$B$3:$M$102,10,0))),"")</f>
        <v/>
      </c>
      <c r="L56" s="9" t="str">
        <f>IFERROR(IF($C56="","",(VLOOKUP($C56,[1]natiga!$B$3:$M$102,11,0))),"")</f>
        <v/>
      </c>
      <c r="M56" s="17" t="str">
        <f>IFERROR(IF($C56="","",(VLOOKUP($C56,[1]natiga!$B$3:$M$102,11,0))),"")</f>
        <v/>
      </c>
      <c r="N56" s="11" t="str">
        <f t="shared" si="1"/>
        <v/>
      </c>
      <c r="O56" s="16" t="str">
        <f t="shared" si="1"/>
        <v/>
      </c>
      <c r="P56" s="16"/>
      <c r="Q56" s="16" t="str">
        <f t="shared" si="2"/>
        <v/>
      </c>
      <c r="R56" s="9" t="str">
        <f t="shared" si="3"/>
        <v/>
      </c>
      <c r="S56" s="16" t="str">
        <f t="shared" si="7"/>
        <v/>
      </c>
      <c r="T56" s="16" t="str">
        <f t="shared" si="8"/>
        <v/>
      </c>
      <c r="U56" s="16" t="str">
        <f t="shared" si="5"/>
        <v/>
      </c>
      <c r="V56" s="9" t="str">
        <f>IFERROR(VLOOKUP(I56,[1]krasat!$C$3:$D$87,2,0),"")</f>
        <v/>
      </c>
      <c r="W56" s="18" t="str">
        <f t="shared" si="6"/>
        <v/>
      </c>
      <c r="X56" s="19"/>
      <c r="Y56" s="9"/>
    </row>
    <row r="57" spans="1:25" s="13" customFormat="1" ht="18.75" x14ac:dyDescent="0.25">
      <c r="A57" s="9" t="str">
        <f>+IF(C57="","",SUBTOTAL(3,B$3:B57))</f>
        <v/>
      </c>
      <c r="B57" s="9" t="str">
        <f>IFERROR(VLOOKUP(N57,[1]krasat!$C$3:$D$89,2,0),"")</f>
        <v/>
      </c>
      <c r="C57" s="10" t="str">
        <f t="array" ref="C57">IFERROR(SMALL(IF([1]natiga!$M$3:$M$100="ترسية",ROW([1]natiga!$M$3:$M$100)-2,""),ROW()-2),"")</f>
        <v/>
      </c>
      <c r="D57" s="17" t="str">
        <f>IF(C57="","",(VLOOKUP($C57,[1]natiga!$B$3:$M$102,3,0)))</f>
        <v/>
      </c>
      <c r="E57" s="16" t="str">
        <f>IFERROR(IF($C57="","",(VLOOKUP($C57,[1]natiga!$B$3:$M$102,4,0))),"")</f>
        <v/>
      </c>
      <c r="F57" s="16" t="str">
        <f>IFERROR(IF($C57="","",(VLOOKUP($C57,[1]natiga!$B$3:$M$102,5,0))),"")</f>
        <v/>
      </c>
      <c r="G57" s="9" t="str">
        <f>IFERROR(IF($C57="","",(VLOOKUP($C57,[1]natiga!$B$3:$M$102,6,0))),"")</f>
        <v/>
      </c>
      <c r="H57" s="9" t="str">
        <f>IFERROR(IF($C57="","",(VLOOKUP($C57,[1]natiga!$B$3:$M$102,7,0))),"")</f>
        <v/>
      </c>
      <c r="I57" s="11" t="str">
        <f>IFERROR(IF($C57="","",(VLOOKUP($C57,[1]natiga!$B$3:$M$102,8,0))),"")</f>
        <v/>
      </c>
      <c r="J57" s="9" t="str">
        <f>IFERROR(IF($C57="","",(VLOOKUP($C57,[1]natiga!$B$3:$M$102,9,0))),"")</f>
        <v/>
      </c>
      <c r="K57" s="11" t="str">
        <f>IFERROR(IF($C57="","",(VLOOKUP($C57,[1]natiga!$B$3:$M$102,10,0))),"")</f>
        <v/>
      </c>
      <c r="L57" s="9" t="str">
        <f>IFERROR(IF($C57="","",(VLOOKUP($C57,[1]natiga!$B$3:$M$102,11,0))),"")</f>
        <v/>
      </c>
      <c r="M57" s="17" t="str">
        <f>IFERROR(IF($C57="","",(VLOOKUP($C57,[1]natiga!$B$3:$M$102,11,0))),"")</f>
        <v/>
      </c>
      <c r="N57" s="11" t="str">
        <f t="shared" si="1"/>
        <v/>
      </c>
      <c r="O57" s="16" t="str">
        <f t="shared" si="1"/>
        <v/>
      </c>
      <c r="P57" s="16"/>
      <c r="Q57" s="16" t="str">
        <f t="shared" si="2"/>
        <v/>
      </c>
      <c r="R57" s="9" t="str">
        <f t="shared" si="3"/>
        <v/>
      </c>
      <c r="S57" s="16" t="str">
        <f t="shared" si="7"/>
        <v/>
      </c>
      <c r="T57" s="16" t="str">
        <f t="shared" si="8"/>
        <v/>
      </c>
      <c r="U57" s="16" t="str">
        <f t="shared" si="5"/>
        <v/>
      </c>
      <c r="V57" s="9" t="str">
        <f>IFERROR(VLOOKUP(I57,[1]krasat!$C$3:$D$87,2,0),"")</f>
        <v/>
      </c>
      <c r="W57" s="18" t="str">
        <f t="shared" si="6"/>
        <v/>
      </c>
      <c r="X57" s="19"/>
      <c r="Y57" s="9"/>
    </row>
    <row r="58" spans="1:25" s="13" customFormat="1" ht="18.75" x14ac:dyDescent="0.25">
      <c r="A58" s="9" t="str">
        <f>+IF(C58="","",SUBTOTAL(3,B$3:B58))</f>
        <v/>
      </c>
      <c r="B58" s="9" t="str">
        <f>IFERROR(VLOOKUP(N58,[1]krasat!$C$3:$D$89,2,0),"")</f>
        <v/>
      </c>
      <c r="C58" s="10" t="str">
        <f t="array" ref="C58">IFERROR(SMALL(IF([1]natiga!$M$3:$M$100="ترسية",ROW([1]natiga!$M$3:$M$100)-2,""),ROW()-2),"")</f>
        <v/>
      </c>
      <c r="D58" s="17" t="str">
        <f>IF(C58="","",(VLOOKUP($C58,[1]natiga!$B$3:$M$102,3,0)))</f>
        <v/>
      </c>
      <c r="E58" s="16" t="str">
        <f>IFERROR(IF($C58="","",(VLOOKUP($C58,[1]natiga!$B$3:$M$102,4,0))),"")</f>
        <v/>
      </c>
      <c r="F58" s="16" t="str">
        <f>IFERROR(IF($C58="","",(VLOOKUP($C58,[1]natiga!$B$3:$M$102,5,0))),"")</f>
        <v/>
      </c>
      <c r="G58" s="9" t="str">
        <f>IFERROR(IF($C58="","",(VLOOKUP($C58,[1]natiga!$B$3:$M$102,6,0))),"")</f>
        <v/>
      </c>
      <c r="H58" s="9" t="str">
        <f>IFERROR(IF($C58="","",(VLOOKUP($C58,[1]natiga!$B$3:$M$102,7,0))),"")</f>
        <v/>
      </c>
      <c r="I58" s="11" t="str">
        <f>IFERROR(IF($C58="","",(VLOOKUP($C58,[1]natiga!$B$3:$M$102,8,0))),"")</f>
        <v/>
      </c>
      <c r="J58" s="9" t="str">
        <f>IFERROR(IF($C58="","",(VLOOKUP($C58,[1]natiga!$B$3:$M$102,9,0))),"")</f>
        <v/>
      </c>
      <c r="K58" s="11" t="str">
        <f>IFERROR(IF($C58="","",(VLOOKUP($C58,[1]natiga!$B$3:$M$102,10,0))),"")</f>
        <v/>
      </c>
      <c r="L58" s="9" t="str">
        <f>IFERROR(IF($C58="","",(VLOOKUP($C58,[1]natiga!$B$3:$M$102,11,0))),"")</f>
        <v/>
      </c>
      <c r="M58" s="17" t="str">
        <f>IFERROR(IF($C58="","",(VLOOKUP($C58,[1]natiga!$B$3:$M$102,11,0))),"")</f>
        <v/>
      </c>
      <c r="N58" s="11" t="str">
        <f t="shared" si="1"/>
        <v/>
      </c>
      <c r="O58" s="16" t="str">
        <f t="shared" si="1"/>
        <v/>
      </c>
      <c r="P58" s="16"/>
      <c r="Q58" s="16" t="str">
        <f t="shared" si="2"/>
        <v/>
      </c>
      <c r="R58" s="9" t="str">
        <f t="shared" si="3"/>
        <v/>
      </c>
      <c r="S58" s="16" t="str">
        <f t="shared" si="7"/>
        <v/>
      </c>
      <c r="T58" s="16" t="str">
        <f t="shared" si="8"/>
        <v/>
      </c>
      <c r="U58" s="16" t="str">
        <f t="shared" si="5"/>
        <v/>
      </c>
      <c r="V58" s="9" t="str">
        <f>IFERROR(VLOOKUP(I58,[1]krasat!$C$3:$D$87,2,0),"")</f>
        <v/>
      </c>
      <c r="W58" s="18" t="str">
        <f t="shared" si="6"/>
        <v/>
      </c>
      <c r="X58" s="19"/>
      <c r="Y58" s="9"/>
    </row>
    <row r="59" spans="1:25" s="13" customFormat="1" ht="18.75" x14ac:dyDescent="0.25">
      <c r="A59" s="9" t="str">
        <f>+IF(C59="","",SUBTOTAL(3,B$3:B59))</f>
        <v/>
      </c>
      <c r="B59" s="9" t="str">
        <f>IFERROR(VLOOKUP(N59,[1]krasat!$C$3:$D$89,2,0),"")</f>
        <v/>
      </c>
      <c r="C59" s="10" t="str">
        <f t="array" ref="C59">IFERROR(SMALL(IF([1]natiga!$M$3:$M$100="ترسية",ROW([1]natiga!$M$3:$M$100)-2,""),ROW()-2),"")</f>
        <v/>
      </c>
      <c r="D59" s="17" t="str">
        <f>IF(C59="","",(VLOOKUP($C59,[1]natiga!$B$3:$M$102,3,0)))</f>
        <v/>
      </c>
      <c r="E59" s="16" t="str">
        <f>IFERROR(IF($C59="","",(VLOOKUP($C59,[1]natiga!$B$3:$M$102,4,0))),"")</f>
        <v/>
      </c>
      <c r="F59" s="16" t="str">
        <f>IFERROR(IF($C59="","",(VLOOKUP($C59,[1]natiga!$B$3:$M$102,5,0))),"")</f>
        <v/>
      </c>
      <c r="G59" s="9" t="str">
        <f>IFERROR(IF($C59="","",(VLOOKUP($C59,[1]natiga!$B$3:$M$102,6,0))),"")</f>
        <v/>
      </c>
      <c r="H59" s="9" t="str">
        <f>IFERROR(IF($C59="","",(VLOOKUP($C59,[1]natiga!$B$3:$M$102,7,0))),"")</f>
        <v/>
      </c>
      <c r="I59" s="11" t="str">
        <f>IFERROR(IF($C59="","",(VLOOKUP($C59,[1]natiga!$B$3:$M$102,8,0))),"")</f>
        <v/>
      </c>
      <c r="J59" s="9" t="str">
        <f>IFERROR(IF($C59="","",(VLOOKUP($C59,[1]natiga!$B$3:$M$102,9,0))),"")</f>
        <v/>
      </c>
      <c r="K59" s="11" t="str">
        <f>IFERROR(IF($C59="","",(VLOOKUP($C59,[1]natiga!$B$3:$M$102,10,0))),"")</f>
        <v/>
      </c>
      <c r="L59" s="9" t="str">
        <f>IFERROR(IF($C59="","",(VLOOKUP($C59,[1]natiga!$B$3:$M$102,11,0))),"")</f>
        <v/>
      </c>
      <c r="M59" s="17" t="str">
        <f>IFERROR(IF($C59="","",(VLOOKUP($C59,[1]natiga!$B$3:$M$102,11,0))),"")</f>
        <v/>
      </c>
      <c r="N59" s="11" t="str">
        <f t="shared" si="1"/>
        <v/>
      </c>
      <c r="O59" s="16" t="str">
        <f t="shared" si="1"/>
        <v/>
      </c>
      <c r="P59" s="16"/>
      <c r="Q59" s="16" t="str">
        <f t="shared" si="2"/>
        <v/>
      </c>
      <c r="R59" s="9" t="str">
        <f t="shared" si="3"/>
        <v/>
      </c>
      <c r="S59" s="16" t="str">
        <f t="shared" si="7"/>
        <v/>
      </c>
      <c r="T59" s="16" t="str">
        <f t="shared" si="8"/>
        <v/>
      </c>
      <c r="U59" s="16" t="str">
        <f t="shared" si="5"/>
        <v/>
      </c>
      <c r="V59" s="9" t="str">
        <f>IFERROR(VLOOKUP(I59,[1]krasat!$C$3:$D$87,2,0),"")</f>
        <v/>
      </c>
      <c r="W59" s="18" t="str">
        <f t="shared" si="6"/>
        <v/>
      </c>
      <c r="X59" s="19"/>
      <c r="Y59" s="9"/>
    </row>
    <row r="60" spans="1:25" s="13" customFormat="1" ht="18.75" x14ac:dyDescent="0.25">
      <c r="A60" s="9" t="str">
        <f>+IF(C60="","",SUBTOTAL(3,B$3:B60))</f>
        <v/>
      </c>
      <c r="B60" s="9" t="str">
        <f>IFERROR(VLOOKUP(N60,[1]krasat!$C$3:$D$89,2,0),"")</f>
        <v/>
      </c>
      <c r="C60" s="10" t="str">
        <f t="array" ref="C60">IFERROR(SMALL(IF([1]natiga!$M$3:$M$100="ترسية",ROW([1]natiga!$M$3:$M$100)-2,""),ROW()-2),"")</f>
        <v/>
      </c>
      <c r="D60" s="17" t="str">
        <f>IF(C60="","",(VLOOKUP($C60,[1]natiga!$B$3:$M$102,3,0)))</f>
        <v/>
      </c>
      <c r="E60" s="16" t="str">
        <f>IFERROR(IF($C60="","",(VLOOKUP($C60,[1]natiga!$B$3:$M$102,4,0))),"")</f>
        <v/>
      </c>
      <c r="F60" s="16" t="str">
        <f>IFERROR(IF($C60="","",(VLOOKUP($C60,[1]natiga!$B$3:$M$102,5,0))),"")</f>
        <v/>
      </c>
      <c r="G60" s="9" t="str">
        <f>IFERROR(IF($C60="","",(VLOOKUP($C60,[1]natiga!$B$3:$M$102,6,0))),"")</f>
        <v/>
      </c>
      <c r="H60" s="9" t="str">
        <f>IFERROR(IF($C60="","",(VLOOKUP($C60,[1]natiga!$B$3:$M$102,7,0))),"")</f>
        <v/>
      </c>
      <c r="I60" s="11" t="str">
        <f>IFERROR(IF($C60="","",(VLOOKUP($C60,[1]natiga!$B$3:$M$102,8,0))),"")</f>
        <v/>
      </c>
      <c r="J60" s="9" t="str">
        <f>IFERROR(IF($C60="","",(VLOOKUP($C60,[1]natiga!$B$3:$M$102,9,0))),"")</f>
        <v/>
      </c>
      <c r="K60" s="11" t="str">
        <f>IFERROR(IF($C60="","",(VLOOKUP($C60,[1]natiga!$B$3:$M$102,10,0))),"")</f>
        <v/>
      </c>
      <c r="L60" s="9" t="str">
        <f>IFERROR(IF($C60="","",(VLOOKUP($C60,[1]natiga!$B$3:$M$102,11,0))),"")</f>
        <v/>
      </c>
      <c r="M60" s="17" t="str">
        <f>IFERROR(IF($C60="","",(VLOOKUP($C60,[1]natiga!$B$3:$M$102,11,0))),"")</f>
        <v/>
      </c>
      <c r="N60" s="11" t="str">
        <f t="shared" si="1"/>
        <v/>
      </c>
      <c r="O60" s="16" t="str">
        <f t="shared" si="1"/>
        <v/>
      </c>
      <c r="P60" s="16"/>
      <c r="Q60" s="16" t="str">
        <f t="shared" si="2"/>
        <v/>
      </c>
      <c r="R60" s="9" t="str">
        <f t="shared" si="3"/>
        <v/>
      </c>
      <c r="S60" s="16" t="str">
        <f t="shared" si="7"/>
        <v/>
      </c>
      <c r="T60" s="16" t="str">
        <f t="shared" si="8"/>
        <v/>
      </c>
      <c r="U60" s="16" t="str">
        <f t="shared" si="5"/>
        <v/>
      </c>
      <c r="V60" s="9" t="str">
        <f>IFERROR(VLOOKUP(I60,[1]krasat!$C$3:$D$87,2,0),"")</f>
        <v/>
      </c>
      <c r="W60" s="18" t="str">
        <f t="shared" si="6"/>
        <v/>
      </c>
      <c r="X60" s="19"/>
      <c r="Y60" s="9"/>
    </row>
    <row r="61" spans="1:25" s="13" customFormat="1" ht="18.75" x14ac:dyDescent="0.25">
      <c r="A61" s="9" t="str">
        <f>+IF(C61="","",SUBTOTAL(3,B$3:B61))</f>
        <v/>
      </c>
      <c r="B61" s="9" t="str">
        <f>IFERROR(VLOOKUP(N61,[1]krasat!$C$3:$D$89,2,0),"")</f>
        <v/>
      </c>
      <c r="C61" s="10" t="str">
        <f t="array" ref="C61">IFERROR(SMALL(IF([1]natiga!$M$3:$M$100="ترسية",ROW([1]natiga!$M$3:$M$100)-2,""),ROW()-2),"")</f>
        <v/>
      </c>
      <c r="D61" s="17" t="str">
        <f>IF(C61="","",(VLOOKUP($C61,[1]natiga!$B$3:$M$102,3,0)))</f>
        <v/>
      </c>
      <c r="E61" s="16" t="str">
        <f>IFERROR(IF($C61="","",(VLOOKUP($C61,[1]natiga!$B$3:$M$102,4,0))),"")</f>
        <v/>
      </c>
      <c r="F61" s="16" t="str">
        <f>IFERROR(IF($C61="","",(VLOOKUP($C61,[1]natiga!$B$3:$M$102,5,0))),"")</f>
        <v/>
      </c>
      <c r="G61" s="9" t="str">
        <f>IFERROR(IF($C61="","",(VLOOKUP($C61,[1]natiga!$B$3:$M$102,6,0))),"")</f>
        <v/>
      </c>
      <c r="H61" s="9" t="str">
        <f>IFERROR(IF($C61="","",(VLOOKUP($C61,[1]natiga!$B$3:$M$102,7,0))),"")</f>
        <v/>
      </c>
      <c r="I61" s="11" t="str">
        <f>IFERROR(IF($C61="","",(VLOOKUP($C61,[1]natiga!$B$3:$M$102,8,0))),"")</f>
        <v/>
      </c>
      <c r="J61" s="9" t="str">
        <f>IFERROR(IF($C61="","",(VLOOKUP($C61,[1]natiga!$B$3:$M$102,9,0))),"")</f>
        <v/>
      </c>
      <c r="K61" s="11" t="str">
        <f>IFERROR(IF($C61="","",(VLOOKUP($C61,[1]natiga!$B$3:$M$102,10,0))),"")</f>
        <v/>
      </c>
      <c r="L61" s="9" t="str">
        <f>IFERROR(IF($C61="","",(VLOOKUP($C61,[1]natiga!$B$3:$M$102,11,0))),"")</f>
        <v/>
      </c>
      <c r="M61" s="17" t="str">
        <f>IFERROR(IF($C61="","",(VLOOKUP($C61,[1]natiga!$B$3:$M$102,11,0))),"")</f>
        <v/>
      </c>
      <c r="N61" s="11" t="str">
        <f t="shared" si="1"/>
        <v/>
      </c>
      <c r="O61" s="16" t="str">
        <f t="shared" si="1"/>
        <v/>
      </c>
      <c r="P61" s="16"/>
      <c r="Q61" s="16" t="str">
        <f t="shared" si="2"/>
        <v/>
      </c>
      <c r="R61" s="9" t="str">
        <f t="shared" si="3"/>
        <v/>
      </c>
      <c r="S61" s="16" t="str">
        <f t="shared" si="7"/>
        <v/>
      </c>
      <c r="T61" s="16" t="str">
        <f t="shared" si="8"/>
        <v/>
      </c>
      <c r="U61" s="16" t="str">
        <f t="shared" si="5"/>
        <v/>
      </c>
      <c r="V61" s="9" t="str">
        <f>IFERROR(VLOOKUP(I61,[1]krasat!$C$3:$D$87,2,0),"")</f>
        <v/>
      </c>
      <c r="W61" s="18" t="str">
        <f t="shared" si="6"/>
        <v/>
      </c>
      <c r="X61" s="19"/>
      <c r="Y61" s="9"/>
    </row>
    <row r="62" spans="1:25" s="13" customFormat="1" ht="19.5" thickBot="1" x14ac:dyDescent="0.3">
      <c r="A62" s="20" t="str">
        <f>+IF(C62="","",SUBTOTAL(3,B$3:B62))</f>
        <v/>
      </c>
      <c r="B62" s="20" t="str">
        <f>IFERROR(VLOOKUP(N62,[1]krasat!$C$3:$D$89,2,0),"")</f>
        <v/>
      </c>
      <c r="C62" s="21" t="str">
        <f t="array" ref="C62">IFERROR(SMALL(IF([1]natiga!$M$3:$M$100="ترسية",ROW([1]natiga!$M$3:$M$100)-2,""),ROW()-2),"")</f>
        <v/>
      </c>
      <c r="D62" s="22" t="str">
        <f>IF(C62="","",(VLOOKUP($C62,[1]natiga!$B$3:$M$102,3,0)))</f>
        <v/>
      </c>
      <c r="E62" s="23" t="str">
        <f>IFERROR(IF($C62="","",(VLOOKUP($C62,[1]natiga!$B$3:$M$102,4,0))),"")</f>
        <v/>
      </c>
      <c r="F62" s="23" t="str">
        <f>IFERROR(IF($C62="","",(VLOOKUP($C62,[1]natiga!$B$3:$M$102,5,0))),"")</f>
        <v/>
      </c>
      <c r="G62" s="9" t="str">
        <f>IFERROR(IF($C62="","",(VLOOKUP($C62,[1]natiga!$B$3:$M$102,6,0))),"")</f>
        <v/>
      </c>
      <c r="H62" s="9" t="str">
        <f>IFERROR(IF($C62="","",(VLOOKUP($C62,[1]natiga!$B$3:$M$102,7,0))),"")</f>
        <v/>
      </c>
      <c r="I62" s="11" t="str">
        <f>IFERROR(IF($C62="","",(VLOOKUP($C62,[1]natiga!$B$3:$M$102,8,0))),"")</f>
        <v/>
      </c>
      <c r="J62" s="9" t="str">
        <f>IFERROR(IF($C62="","",(VLOOKUP($C62,[1]natiga!$B$3:$M$102,9,0))),"")</f>
        <v/>
      </c>
      <c r="K62" s="11" t="str">
        <f>IFERROR(IF($C62="","",(VLOOKUP($C62,[1]natiga!$B$3:$M$102,10,0))),"")</f>
        <v/>
      </c>
      <c r="L62" s="9" t="str">
        <f>IFERROR(IF($C62="","",(VLOOKUP($C62,[1]natiga!$B$3:$M$102,11,0))),"")</f>
        <v/>
      </c>
      <c r="M62" s="22" t="str">
        <f>IFERROR(IF($C62="","",(VLOOKUP($C62,[1]natiga!$B$3:$M$102,11,0))),"")</f>
        <v/>
      </c>
      <c r="N62" s="11" t="str">
        <f t="shared" si="1"/>
        <v/>
      </c>
      <c r="O62" s="23" t="str">
        <f t="shared" si="1"/>
        <v/>
      </c>
      <c r="P62" s="23"/>
      <c r="Q62" s="23" t="str">
        <f t="shared" si="2"/>
        <v/>
      </c>
      <c r="R62" s="9" t="str">
        <f t="shared" si="3"/>
        <v/>
      </c>
      <c r="S62" s="23" t="str">
        <f t="shared" si="7"/>
        <v/>
      </c>
      <c r="T62" s="16" t="str">
        <f t="shared" si="8"/>
        <v/>
      </c>
      <c r="U62" s="23" t="str">
        <f t="shared" si="5"/>
        <v/>
      </c>
      <c r="V62" s="20" t="str">
        <f>IFERROR(VLOOKUP(I62,[1]krasat!$C$3:$D$87,2,0),"")</f>
        <v/>
      </c>
      <c r="W62" s="24" t="str">
        <f t="shared" si="6"/>
        <v/>
      </c>
      <c r="X62" s="25"/>
      <c r="Y62" s="20"/>
    </row>
    <row r="63" spans="1:25" s="13" customFormat="1" ht="27" customHeight="1" thickBot="1" x14ac:dyDescent="0.3">
      <c r="A63" s="42" t="s">
        <v>26</v>
      </c>
      <c r="B63" s="43"/>
      <c r="C63" s="43"/>
      <c r="D63" s="44"/>
      <c r="E63" s="26">
        <f>IF(SUM(E3:E62)=0,"",(SUBTOTAL(9,E3:E62)))</f>
        <v>4466796</v>
      </c>
      <c r="F63" s="27">
        <f t="shared" ref="F63:Y63" si="9">IF(SUM(F3:F62)=0,"",(SUBTOTAL(9,F3:F62)))</f>
        <v>3225000</v>
      </c>
      <c r="G63" s="27">
        <f t="shared" si="9"/>
        <v>3055000</v>
      </c>
      <c r="H63" s="27">
        <f t="shared" si="9"/>
        <v>3135000</v>
      </c>
      <c r="I63" s="27" t="str">
        <f t="shared" si="9"/>
        <v/>
      </c>
      <c r="J63" s="27">
        <f t="shared" si="9"/>
        <v>4105523</v>
      </c>
      <c r="K63" s="28" t="str">
        <f t="shared" si="9"/>
        <v/>
      </c>
      <c r="L63" s="27">
        <f t="shared" si="9"/>
        <v>3806343</v>
      </c>
      <c r="M63" s="28">
        <f t="shared" si="9"/>
        <v>3806343</v>
      </c>
      <c r="N63" s="27" t="str">
        <f t="shared" si="9"/>
        <v/>
      </c>
      <c r="O63" s="29">
        <f t="shared" si="9"/>
        <v>5105523</v>
      </c>
      <c r="P63" s="30" t="str">
        <f t="shared" si="9"/>
        <v/>
      </c>
      <c r="Q63" s="27">
        <f t="shared" si="9"/>
        <v>120000</v>
      </c>
      <c r="R63" s="9">
        <f>SUBTOTAL(9,$R$3:$R$62)</f>
        <v>200000</v>
      </c>
      <c r="S63" s="27">
        <f t="shared" si="9"/>
        <v>320000</v>
      </c>
      <c r="T63" s="27">
        <f t="shared" si="9"/>
        <v>91</v>
      </c>
      <c r="U63" s="28">
        <f t="shared" si="9"/>
        <v>4785523</v>
      </c>
      <c r="V63" s="27">
        <f t="shared" si="9"/>
        <v>400</v>
      </c>
      <c r="W63" s="28">
        <f t="shared" si="9"/>
        <v>120000</v>
      </c>
      <c r="X63" s="27" t="str">
        <f t="shared" si="9"/>
        <v/>
      </c>
      <c r="Y63" s="26" t="str">
        <f t="shared" si="9"/>
        <v/>
      </c>
    </row>
    <row r="64" spans="1:25" s="38" customFormat="1" ht="18.75" x14ac:dyDescent="0.25">
      <c r="A64" s="31"/>
      <c r="B64" s="31"/>
      <c r="C64" s="32"/>
      <c r="D64" s="33"/>
      <c r="E64" s="34"/>
      <c r="F64" s="34"/>
      <c r="G64" s="34"/>
      <c r="H64" s="34"/>
      <c r="I64" s="35"/>
      <c r="J64" s="34"/>
      <c r="K64" s="35"/>
      <c r="L64" s="34"/>
      <c r="M64" s="33"/>
      <c r="N64" s="35"/>
      <c r="O64" s="34"/>
      <c r="P64" s="34"/>
      <c r="Q64" s="34"/>
      <c r="R64" s="31"/>
      <c r="S64" s="34"/>
      <c r="T64" s="34"/>
      <c r="U64" s="34"/>
      <c r="V64" s="31"/>
      <c r="W64" s="36"/>
      <c r="X64" s="37"/>
      <c r="Y64" s="31"/>
    </row>
    <row r="65" spans="1:25" s="38" customFormat="1" ht="18.75" x14ac:dyDescent="0.25">
      <c r="A65" s="31"/>
      <c r="B65" s="31"/>
      <c r="C65" s="32"/>
      <c r="D65" s="33"/>
      <c r="E65" s="34"/>
      <c r="F65" s="34"/>
      <c r="G65" s="34"/>
      <c r="H65" s="34"/>
      <c r="I65" s="35"/>
      <c r="J65" s="34"/>
      <c r="K65" s="35"/>
      <c r="L65" s="34"/>
      <c r="M65" s="33"/>
      <c r="N65" s="35"/>
      <c r="O65" s="34"/>
      <c r="P65" s="34"/>
      <c r="Q65" s="34"/>
      <c r="R65" s="31"/>
      <c r="S65" s="34"/>
      <c r="T65" s="34"/>
      <c r="U65" s="34"/>
      <c r="V65" s="31"/>
      <c r="W65" s="36"/>
      <c r="X65" s="37"/>
      <c r="Y65" s="31"/>
    </row>
    <row r="66" spans="1:25" s="38" customFormat="1" ht="18.75" x14ac:dyDescent="0.25">
      <c r="A66" s="31"/>
      <c r="B66" s="31"/>
      <c r="C66" s="32"/>
      <c r="D66" s="33"/>
      <c r="E66" s="34"/>
      <c r="F66" s="34"/>
      <c r="G66" s="34"/>
      <c r="H66" s="34"/>
      <c r="I66" s="35"/>
      <c r="J66" s="34"/>
      <c r="K66" s="35"/>
      <c r="L66" s="34"/>
      <c r="M66" s="33"/>
      <c r="N66" s="35"/>
      <c r="O66" s="34"/>
      <c r="P66" s="34"/>
      <c r="Q66" s="34"/>
      <c r="R66" s="31"/>
      <c r="S66" s="34"/>
      <c r="T66" s="34"/>
      <c r="U66" s="34"/>
      <c r="V66" s="31"/>
      <c r="W66" s="36"/>
      <c r="X66" s="37"/>
      <c r="Y66" s="31"/>
    </row>
    <row r="67" spans="1:25" s="38" customFormat="1" ht="18.75" x14ac:dyDescent="0.25">
      <c r="A67" s="31"/>
      <c r="B67" s="31"/>
      <c r="C67" s="32"/>
      <c r="D67" s="33"/>
      <c r="E67" s="34"/>
      <c r="F67" s="34"/>
      <c r="G67" s="34"/>
      <c r="H67" s="34"/>
      <c r="I67" s="35"/>
      <c r="J67" s="34"/>
      <c r="K67" s="35"/>
      <c r="L67" s="34"/>
      <c r="M67" s="33"/>
      <c r="N67" s="35"/>
      <c r="O67" s="34"/>
      <c r="P67" s="34"/>
      <c r="Q67" s="34"/>
      <c r="R67" s="31"/>
      <c r="S67" s="34"/>
      <c r="T67" s="34"/>
      <c r="U67" s="34"/>
      <c r="V67" s="31"/>
      <c r="W67" s="36"/>
      <c r="X67" s="37"/>
      <c r="Y67" s="31"/>
    </row>
    <row r="68" spans="1:25" s="38" customFormat="1" ht="21" customHeight="1" x14ac:dyDescent="0.25">
      <c r="A68" s="31"/>
      <c r="B68" s="31"/>
      <c r="C68" s="32"/>
      <c r="D68" s="33"/>
      <c r="E68" s="34"/>
      <c r="F68" s="34"/>
      <c r="G68" s="34"/>
      <c r="H68" s="34"/>
      <c r="I68" s="35"/>
      <c r="J68" s="34"/>
      <c r="K68" s="35"/>
      <c r="L68" s="34"/>
      <c r="M68" s="33"/>
      <c r="N68" s="35"/>
      <c r="O68" s="34"/>
      <c r="P68" s="34"/>
      <c r="Q68" s="34"/>
      <c r="R68" s="31"/>
      <c r="S68" s="34"/>
      <c r="T68" s="34"/>
      <c r="U68" s="34"/>
      <c r="V68" s="31"/>
      <c r="W68" s="36"/>
      <c r="X68" s="37"/>
      <c r="Y68" s="31"/>
    </row>
    <row r="69" spans="1:25" s="38" customFormat="1" ht="16.5" customHeight="1" x14ac:dyDescent="0.25">
      <c r="A69" s="31"/>
      <c r="B69" s="31"/>
      <c r="C69" s="32"/>
      <c r="D69" s="33"/>
      <c r="E69" s="34"/>
      <c r="F69" s="34"/>
      <c r="G69" s="34"/>
      <c r="H69" s="34"/>
      <c r="I69" s="35"/>
      <c r="J69" s="34"/>
      <c r="K69" s="35"/>
      <c r="L69" s="34"/>
      <c r="M69" s="33"/>
      <c r="N69" s="35"/>
      <c r="O69" s="34"/>
      <c r="P69" s="34"/>
      <c r="Q69" s="34"/>
      <c r="R69" s="31"/>
      <c r="S69" s="34"/>
      <c r="T69" s="34"/>
      <c r="U69" s="34"/>
      <c r="V69" s="31"/>
      <c r="W69" s="36"/>
      <c r="X69" s="37"/>
      <c r="Y69" s="31"/>
    </row>
    <row r="70" spans="1:25" s="38" customFormat="1" ht="21" customHeight="1" x14ac:dyDescent="0.25">
      <c r="A70" s="31"/>
      <c r="B70" s="31"/>
      <c r="C70" s="32"/>
      <c r="D70" s="33"/>
      <c r="E70" s="34"/>
      <c r="F70" s="34"/>
      <c r="G70" s="34"/>
      <c r="H70" s="34"/>
      <c r="I70" s="35"/>
      <c r="J70" s="34"/>
      <c r="K70" s="35"/>
      <c r="L70" s="34"/>
      <c r="M70" s="33"/>
      <c r="N70" s="35"/>
      <c r="O70" s="34"/>
      <c r="P70" s="34"/>
      <c r="Q70" s="34"/>
      <c r="R70" s="31"/>
      <c r="S70" s="34"/>
      <c r="T70" s="34"/>
      <c r="U70" s="34"/>
      <c r="V70" s="31"/>
      <c r="W70" s="36"/>
      <c r="X70" s="37"/>
      <c r="Y70" s="31"/>
    </row>
    <row r="71" spans="1:25" s="38" customFormat="1" ht="27" customHeight="1" x14ac:dyDescent="0.25">
      <c r="A71" s="31"/>
      <c r="B71" s="31"/>
      <c r="C71" s="32"/>
      <c r="D71" s="33"/>
      <c r="E71" s="34"/>
      <c r="F71" s="34"/>
      <c r="G71" s="34"/>
      <c r="H71" s="34"/>
      <c r="I71" s="35"/>
      <c r="J71" s="34"/>
      <c r="K71" s="35"/>
      <c r="L71" s="34"/>
      <c r="M71" s="33"/>
      <c r="N71" s="35"/>
      <c r="O71" s="34"/>
      <c r="P71" s="34"/>
      <c r="Q71" s="34"/>
      <c r="R71" s="31"/>
      <c r="S71" s="34"/>
      <c r="T71" s="34"/>
      <c r="U71" s="34"/>
      <c r="V71" s="31"/>
      <c r="W71" s="36"/>
      <c r="X71" s="37"/>
      <c r="Y71" s="31"/>
    </row>
    <row r="72" spans="1:25" s="38" customFormat="1" ht="14.25" customHeight="1" x14ac:dyDescent="0.25">
      <c r="A72" s="31"/>
      <c r="B72" s="31"/>
      <c r="C72" s="32"/>
      <c r="D72" s="33"/>
      <c r="E72" s="34"/>
      <c r="F72" s="34"/>
      <c r="G72" s="34"/>
      <c r="H72" s="34"/>
      <c r="I72" s="35"/>
      <c r="J72" s="34"/>
      <c r="K72" s="35"/>
      <c r="L72" s="34"/>
      <c r="M72" s="33"/>
      <c r="N72" s="35"/>
      <c r="O72" s="34"/>
      <c r="P72" s="34"/>
      <c r="Q72" s="34"/>
      <c r="R72" s="31"/>
      <c r="S72" s="34"/>
      <c r="T72" s="34"/>
      <c r="U72" s="34"/>
      <c r="V72" s="31"/>
      <c r="W72" s="36"/>
      <c r="X72" s="37"/>
      <c r="Y72" s="31"/>
    </row>
    <row r="73" spans="1:25" s="38" customFormat="1" ht="20.25" customHeight="1" x14ac:dyDescent="0.25">
      <c r="A73" s="31"/>
      <c r="B73" s="31"/>
      <c r="C73" s="32"/>
      <c r="D73" s="33"/>
      <c r="E73" s="34"/>
      <c r="F73" s="34"/>
      <c r="G73" s="34"/>
      <c r="H73" s="34"/>
      <c r="I73" s="35"/>
      <c r="J73" s="34"/>
      <c r="K73" s="35"/>
      <c r="L73" s="34"/>
      <c r="M73" s="33"/>
      <c r="N73" s="35"/>
      <c r="O73" s="34"/>
      <c r="P73" s="34"/>
      <c r="Q73" s="34"/>
      <c r="R73" s="31"/>
      <c r="S73" s="34"/>
      <c r="T73" s="34"/>
      <c r="U73" s="34"/>
      <c r="V73" s="31"/>
      <c r="W73" s="36"/>
      <c r="X73" s="37"/>
      <c r="Y73" s="31"/>
    </row>
    <row r="74" spans="1:25" s="38" customFormat="1" ht="16.5" customHeight="1" x14ac:dyDescent="0.25">
      <c r="A74" s="31"/>
      <c r="B74" s="31"/>
      <c r="C74" s="32"/>
      <c r="D74" s="33"/>
      <c r="E74" s="34"/>
      <c r="F74" s="34"/>
      <c r="G74" s="34"/>
      <c r="H74" s="34"/>
      <c r="I74" s="35"/>
      <c r="J74" s="34"/>
      <c r="K74" s="35"/>
      <c r="L74" s="34"/>
      <c r="M74" s="33"/>
      <c r="N74" s="35"/>
      <c r="O74" s="34"/>
      <c r="P74" s="34"/>
      <c r="Q74" s="34"/>
      <c r="R74" s="31"/>
      <c r="S74" s="34"/>
      <c r="T74" s="34"/>
      <c r="U74" s="34"/>
      <c r="V74" s="31"/>
      <c r="W74" s="36"/>
      <c r="X74" s="37"/>
      <c r="Y74" s="31"/>
    </row>
    <row r="75" spans="1:25" s="38" customFormat="1" ht="31.5" customHeight="1" x14ac:dyDescent="0.25">
      <c r="A75" s="31"/>
      <c r="B75" s="31"/>
      <c r="C75" s="32"/>
      <c r="D75" s="33"/>
      <c r="E75" s="34"/>
      <c r="F75" s="34"/>
      <c r="G75" s="34"/>
      <c r="H75" s="34"/>
      <c r="I75" s="35"/>
      <c r="J75" s="34"/>
      <c r="K75" s="35"/>
      <c r="L75" s="34"/>
      <c r="M75" s="33"/>
      <c r="N75" s="35"/>
      <c r="O75" s="34"/>
      <c r="P75" s="34"/>
      <c r="Q75" s="34"/>
      <c r="R75" s="31"/>
      <c r="S75" s="34"/>
      <c r="T75" s="34"/>
      <c r="U75" s="34"/>
      <c r="V75" s="31"/>
      <c r="W75" s="36"/>
      <c r="X75" s="37"/>
      <c r="Y75" s="31"/>
    </row>
    <row r="76" spans="1:25" s="38" customFormat="1" ht="24" customHeight="1" x14ac:dyDescent="0.25">
      <c r="A76" s="39"/>
      <c r="B76" s="31"/>
      <c r="C76" s="31"/>
      <c r="D76" s="31"/>
      <c r="E76" s="40"/>
      <c r="F76" s="40"/>
      <c r="G76" s="40"/>
      <c r="H76" s="40"/>
      <c r="I76" s="31"/>
      <c r="J76" s="34"/>
      <c r="K76" s="31"/>
      <c r="L76" s="34"/>
      <c r="M76" s="31"/>
      <c r="N76" s="31"/>
      <c r="O76" s="40"/>
      <c r="P76" s="40"/>
      <c r="Q76" s="40"/>
      <c r="R76" s="40"/>
      <c r="S76" s="40"/>
      <c r="T76" s="40"/>
      <c r="U76" s="40"/>
      <c r="V76" s="31"/>
      <c r="W76" s="31"/>
      <c r="X76" s="31"/>
      <c r="Y76" s="41"/>
    </row>
    <row r="77" spans="1:25" x14ac:dyDescent="0.25">
      <c r="R77">
        <f>COUNT(R3:R62)</f>
        <v>10</v>
      </c>
    </row>
  </sheetData>
  <mergeCells count="1">
    <mergeCell ref="A63:D63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rightToLeft="1" topLeftCell="J10" workbookViewId="0">
      <selection activeCell="N27" sqref="N27"/>
    </sheetView>
  </sheetViews>
  <sheetFormatPr defaultRowHeight="15" x14ac:dyDescent="0.25"/>
  <cols>
    <col min="1" max="1" width="6.42578125" customWidth="1"/>
    <col min="2" max="2" width="7" customWidth="1"/>
    <col min="3" max="3" width="11" customWidth="1"/>
    <col min="4" max="4" width="33" customWidth="1"/>
    <col min="5" max="6" width="12.85546875" bestFit="1" customWidth="1"/>
    <col min="7" max="7" width="12.85546875" customWidth="1"/>
    <col min="8" max="8" width="14.140625" customWidth="1"/>
    <col min="9" max="9" width="41" customWidth="1"/>
    <col min="10" max="10" width="12" customWidth="1"/>
    <col min="11" max="11" width="35.5703125" customWidth="1"/>
    <col min="12" max="12" width="12" customWidth="1"/>
    <col min="13" max="13" width="0" hidden="1" customWidth="1"/>
    <col min="14" max="14" width="37.7109375" customWidth="1"/>
    <col min="15" max="15" width="12.85546875" bestFit="1" customWidth="1"/>
    <col min="16" max="16" width="0" hidden="1" customWidth="1"/>
    <col min="17" max="17" width="12" customWidth="1"/>
    <col min="18" max="18" width="9.7109375" bestFit="1" customWidth="1"/>
    <col min="19" max="19" width="11" bestFit="1" customWidth="1"/>
    <col min="20" max="20" width="12" customWidth="1"/>
    <col min="21" max="21" width="12.85546875" bestFit="1" customWidth="1"/>
    <col min="22" max="25" width="12" customWidth="1"/>
    <col min="27" max="27" width="14.140625" customWidth="1"/>
  </cols>
  <sheetData>
    <row r="1" spans="1:27" ht="84" customHeight="1" x14ac:dyDescent="0.25">
      <c r="A1" s="1" t="s">
        <v>27</v>
      </c>
      <c r="B1" s="1" t="s">
        <v>28</v>
      </c>
      <c r="C1" s="2" t="s">
        <v>29</v>
      </c>
      <c r="D1" t="s">
        <v>30</v>
      </c>
      <c r="E1" t="s">
        <v>31</v>
      </c>
      <c r="F1" t="s">
        <v>32</v>
      </c>
      <c r="G1" t="s">
        <v>33</v>
      </c>
      <c r="H1" s="3" t="s">
        <v>34</v>
      </c>
      <c r="I1" s="3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s="4" t="s">
        <v>41</v>
      </c>
      <c r="P1" s="2" t="s">
        <v>42</v>
      </c>
      <c r="Q1" s="2" t="s">
        <v>43</v>
      </c>
      <c r="R1" s="2" t="s">
        <v>44</v>
      </c>
      <c r="S1" s="2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50</v>
      </c>
      <c r="Y1" t="s">
        <v>51</v>
      </c>
    </row>
    <row r="2" spans="1:27" ht="51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6" t="s">
        <v>25</v>
      </c>
      <c r="AA2" s="5" t="s">
        <v>14</v>
      </c>
    </row>
    <row r="3" spans="1:27" s="13" customFormat="1" ht="15.75" x14ac:dyDescent="0.25">
      <c r="A3" s="9">
        <f>+IF(C3="","",SUBTOTAL(3,B$3:B3))</f>
        <v>1</v>
      </c>
      <c r="B3" s="9">
        <f>IFERROR(VLOOKUP(N3,[1]krasat!$C$3:$D$89,2,0),"")</f>
        <v>9</v>
      </c>
      <c r="C3" s="10">
        <f t="array" ref="C3">IFERROR(SMALL(IF([1]natiga!$M$3:$M$100="ترسية",ROW([1]natiga!$M$3:$M$100)-2,""),ROW()-2),"")</f>
        <v>1</v>
      </c>
      <c r="D3" s="11" t="str">
        <f>IF(C3="","",(VLOOKUP($C3,[1]natiga!$B$3:$M$102,3,0)))</f>
        <v>تويوتا كورولا   موديل  2022</v>
      </c>
      <c r="E3" s="9">
        <f>IFERROR(IF($C3="","",(VLOOKUP($C3,[1]natiga!$B$3:$M$102,4,0))),"")</f>
        <v>311625</v>
      </c>
      <c r="F3" s="9">
        <f>IFERROR(IF($C3="","",(VLOOKUP($C3,[1]natiga!$B$3:$M$102,5,0))),"")</f>
        <v>70000</v>
      </c>
      <c r="G3" s="9">
        <f>IFERROR(IF($C3="","",(VLOOKUP($C3,[1]natiga!$B$3:$M$102,6,0))),"")</f>
        <v>50000</v>
      </c>
      <c r="H3" s="9">
        <f>IFERROR(IF($C3="","",(VLOOKUP($C3,[1]natiga!$B$3:$M$102,7,0))),"")</f>
        <v>50000</v>
      </c>
      <c r="I3" s="11" t="str">
        <f>IFERROR(IF($C3="","",(VLOOKUP($C3,[1]natiga!$B$3:$M$102,8,0))),"")</f>
        <v xml:space="preserve">الموسسة الكورية </v>
      </c>
      <c r="J3" s="9">
        <f>IFERROR(IF($C3="","",(VLOOKUP($C3,[1]natiga!$B$3:$M$102,9,0))),"")</f>
        <v>127390</v>
      </c>
      <c r="K3" s="11" t="str">
        <f>IFERROR(IF($C3="","",(VLOOKUP($C3,[1]natiga!$B$3:$M$102,10,0))),"")</f>
        <v>عماد محمد محمود مكى</v>
      </c>
      <c r="L3" s="9">
        <f>IFERROR(IF($C3="","",(VLOOKUP($C3,[1]natiga!$B$3:$M$102,11,0))),"")</f>
        <v>87333</v>
      </c>
      <c r="M3" s="9">
        <f>IFERROR(IF($C3="","",(VLOOKUP($C3,[1]natiga!$B$3:$M$102,11,0))),"")</f>
        <v>87333</v>
      </c>
      <c r="N3" s="11" t="str">
        <f>I3</f>
        <v xml:space="preserve">الموسسة الكورية </v>
      </c>
      <c r="O3" s="9">
        <f>J3</f>
        <v>127390</v>
      </c>
      <c r="P3" s="9"/>
      <c r="Q3" s="9">
        <f>IF(O3&lt;&gt;"",5000,"")</f>
        <v>5000</v>
      </c>
      <c r="R3" s="9" t="str">
        <f>IF(O3="","",IF(SUMPRODUCT(MAX(($O$3:$O$26)*($N$3:$N$26=N3)))&gt;O3,"",20000))</f>
        <v/>
      </c>
      <c r="S3" s="9">
        <f>IF(SUM(Q3:R3)=0,"",SUM(Q3:R3))</f>
        <v>5000</v>
      </c>
      <c r="T3" s="9">
        <f t="shared" ref="T3:T36" si="0">IF(V3="","",COUNTIF($V$3:$V$62,$B3))</f>
        <v>7</v>
      </c>
      <c r="U3" s="9">
        <f>IFERROR(IF(SUM(O3-S3)="","",SUM(O3-S3)),"")</f>
        <v>122390</v>
      </c>
      <c r="V3" s="9">
        <f>IFERROR(VLOOKUP(I3,[1]krasat!$C$3:$D$87,2,0),"")</f>
        <v>9</v>
      </c>
      <c r="W3" s="9">
        <f>Q3</f>
        <v>5000</v>
      </c>
      <c r="X3" s="12"/>
      <c r="Y3" s="9"/>
    </row>
    <row r="4" spans="1:27" s="13" customFormat="1" ht="15.75" x14ac:dyDescent="0.25">
      <c r="A4" s="9">
        <f>+IF(C4="","",SUBTOTAL(3,B$3:B4))</f>
        <v>2</v>
      </c>
      <c r="B4" s="9">
        <f>IFERROR(VLOOKUP(N4,[1]krasat!$C$3:$D$89,2,0),"")</f>
        <v>6</v>
      </c>
      <c r="C4" s="10">
        <f t="array" ref="C4">IFERROR(SMALL(IF([1]natiga!$M$3:$M$100="ترسية",ROW([1]natiga!$M$3:$M$100)-2,""),ROW()-2),"")</f>
        <v>2</v>
      </c>
      <c r="D4" s="11" t="str">
        <f>IF(C4="","",(VLOOKUP($C4,[1]natiga!$B$3:$M$102,3,0)))</f>
        <v>BYD   موديل  2021</v>
      </c>
      <c r="E4" s="9">
        <f>IFERROR(IF($C4="","",(VLOOKUP($C4,[1]natiga!$B$3:$M$102,4,0))),"")</f>
        <v>165408</v>
      </c>
      <c r="F4" s="9">
        <f>IFERROR(IF($C4="","",(VLOOKUP($C4,[1]natiga!$B$3:$M$102,5,0))),"")</f>
        <v>115000</v>
      </c>
      <c r="G4" s="9">
        <f>IFERROR(IF($C4="","",(VLOOKUP($C4,[1]natiga!$B$3:$M$102,6,0))),"")</f>
        <v>115000</v>
      </c>
      <c r="H4" s="9">
        <f>IFERROR(IF($C4="","",(VLOOKUP($C4,[1]natiga!$B$3:$M$102,7,0))),"")</f>
        <v>115000</v>
      </c>
      <c r="I4" s="11" t="str">
        <f>IFERROR(IF($C4="","",(VLOOKUP($C4,[1]natiga!$B$3:$M$102,8,0))),"")</f>
        <v>اوتو العز لتجارة السيارات</v>
      </c>
      <c r="J4" s="9">
        <f>IFERROR(IF($C4="","",(VLOOKUP($C4,[1]natiga!$B$3:$M$102,9,0))),"")</f>
        <v>127000</v>
      </c>
      <c r="K4" s="11" t="str">
        <f>IFERROR(IF($C4="","",(VLOOKUP($C4,[1]natiga!$B$3:$M$102,10,0))),"")</f>
        <v>شيماء طارق أنور محمد</v>
      </c>
      <c r="L4" s="9">
        <f>IFERROR(IF($C4="","",(VLOOKUP($C4,[1]natiga!$B$3:$M$102,11,0))),"")</f>
        <v>120222</v>
      </c>
      <c r="M4" s="9">
        <f>IFERROR(IF($C4="","",(VLOOKUP($C4,[1]natiga!$B$3:$M$102,11,0))),"")</f>
        <v>120222</v>
      </c>
      <c r="N4" s="11" t="str">
        <f t="shared" ref="N4:O62" si="1">I4</f>
        <v>اوتو العز لتجارة السيارات</v>
      </c>
      <c r="O4" s="9">
        <f t="shared" si="1"/>
        <v>127000</v>
      </c>
      <c r="P4" s="9"/>
      <c r="Q4" s="9">
        <f t="shared" ref="Q4:Q62" si="2">IF(O4&lt;&gt;"",5000,"")</f>
        <v>5000</v>
      </c>
      <c r="R4" s="9" t="str">
        <f t="shared" ref="R4:R62" si="3">IF(O4="","",IF(SUMPRODUCT(MAX(($O$3:$O$26)*($N$3:$N$26=N4)))&gt;O4,"",20000))</f>
        <v/>
      </c>
      <c r="S4" s="9">
        <f t="shared" ref="S4:S12" si="4">IF(SUM(Q4:R4)=0,"",SUM(Q4:R4))</f>
        <v>5000</v>
      </c>
      <c r="T4" s="9">
        <f t="shared" si="0"/>
        <v>4</v>
      </c>
      <c r="U4" s="9">
        <f t="shared" ref="U4:U62" si="5">IFERROR(IF(SUM(O4-S4)="","",SUM(O4-S4)),"")</f>
        <v>122000</v>
      </c>
      <c r="V4" s="9">
        <f>IFERROR(VLOOKUP(I4,[1]krasat!$C$3:$D$87,2,0),"")</f>
        <v>6</v>
      </c>
      <c r="W4" s="14">
        <f t="shared" ref="W4:W62" si="6">Q4</f>
        <v>5000</v>
      </c>
      <c r="X4" s="12"/>
      <c r="Y4" s="9"/>
    </row>
    <row r="5" spans="1:27" s="13" customFormat="1" ht="15.75" x14ac:dyDescent="0.25">
      <c r="A5" s="9">
        <f>+IF(C5="","",SUBTOTAL(3,B$3:B5))</f>
        <v>3</v>
      </c>
      <c r="B5" s="9">
        <f>IFERROR(VLOOKUP(N5,[1]krasat!$C$3:$D$89,2,0),"")</f>
        <v>9</v>
      </c>
      <c r="C5" s="10">
        <f t="array" ref="C5">IFERROR(SMALL(IF([1]natiga!$M$3:$M$100="ترسية",ROW([1]natiga!$M$3:$M$100)-2,""),ROW()-2),"")</f>
        <v>3</v>
      </c>
      <c r="D5" s="11" t="str">
        <f>IF(C5="","",(VLOOKUP($C5,[1]natiga!$B$3:$M$102,3,0)))</f>
        <v>MG5   موديل  2022</v>
      </c>
      <c r="E5" s="9">
        <f>IFERROR(IF($C5="","",(VLOOKUP($C5,[1]natiga!$B$3:$M$102,4,0))),"")</f>
        <v>257825</v>
      </c>
      <c r="F5" s="9">
        <f>IFERROR(IF($C5="","",(VLOOKUP($C5,[1]natiga!$B$3:$M$102,5,0))),"")</f>
        <v>260000</v>
      </c>
      <c r="G5" s="9">
        <f>IFERROR(IF($C5="","",(VLOOKUP($C5,[1]natiga!$B$3:$M$102,6,0))),"")</f>
        <v>280000</v>
      </c>
      <c r="H5" s="9">
        <f>IFERROR(IF($C5="","",(VLOOKUP($C5,[1]natiga!$B$3:$M$102,7,0))),"")</f>
        <v>260000</v>
      </c>
      <c r="I5" s="11" t="str">
        <f>IFERROR(IF($C5="","",(VLOOKUP($C5,[1]natiga!$B$3:$M$102,8,0))),"")</f>
        <v xml:space="preserve">الموسسة الكورية </v>
      </c>
      <c r="J5" s="9">
        <f>IFERROR(IF($C5="","",(VLOOKUP($C5,[1]natiga!$B$3:$M$102,9,0))),"")</f>
        <v>327680</v>
      </c>
      <c r="K5" s="11" t="str">
        <f>IFERROR(IF($C5="","",(VLOOKUP($C5,[1]natiga!$B$3:$M$102,10,0))),"")</f>
        <v>مؤسسه الحلوانى لتجارة السيارت إسماعيل محمد</v>
      </c>
      <c r="L5" s="9">
        <f>IFERROR(IF($C5="","",(VLOOKUP($C5,[1]natiga!$B$3:$M$102,11,0))),"")</f>
        <v>322100</v>
      </c>
      <c r="M5" s="9">
        <f>IFERROR(IF($C5="","",(VLOOKUP($C5,[1]natiga!$B$3:$M$102,11,0))),"")</f>
        <v>322100</v>
      </c>
      <c r="N5" s="11" t="str">
        <f t="shared" si="1"/>
        <v xml:space="preserve">الموسسة الكورية </v>
      </c>
      <c r="O5" s="9">
        <f t="shared" si="1"/>
        <v>327680</v>
      </c>
      <c r="P5" s="9"/>
      <c r="Q5" s="9">
        <f t="shared" si="2"/>
        <v>5000</v>
      </c>
      <c r="R5" s="9" t="str">
        <f t="shared" si="3"/>
        <v/>
      </c>
      <c r="S5" s="9">
        <f t="shared" si="4"/>
        <v>5000</v>
      </c>
      <c r="T5" s="9">
        <f t="shared" si="0"/>
        <v>7</v>
      </c>
      <c r="U5" s="9">
        <f t="shared" si="5"/>
        <v>322680</v>
      </c>
      <c r="V5" s="9">
        <f>IFERROR(VLOOKUP(I5,[1]krasat!$C$3:$D$87,2,0),"")</f>
        <v>9</v>
      </c>
      <c r="W5" s="14">
        <f t="shared" si="6"/>
        <v>5000</v>
      </c>
      <c r="X5" s="12"/>
      <c r="Y5" s="9"/>
    </row>
    <row r="6" spans="1:27" s="13" customFormat="1" ht="15.75" x14ac:dyDescent="0.25">
      <c r="A6" s="9">
        <f>+IF(C6="","",SUBTOTAL(3,B$3:B6))</f>
        <v>4</v>
      </c>
      <c r="B6" s="9">
        <f>IFERROR(VLOOKUP(N6,[1]krasat!$C$3:$D$89,2,0),"")</f>
        <v>9</v>
      </c>
      <c r="C6" s="10">
        <f t="array" ref="C6">IFERROR(SMALL(IF([1]natiga!$M$3:$M$100="ترسية",ROW([1]natiga!$M$3:$M$100)-2,""),ROW()-2),"")</f>
        <v>4</v>
      </c>
      <c r="D6" s="11" t="str">
        <f>IF(C6="","",(VLOOKUP($C6,[1]natiga!$B$3:$M$102,3,0)))</f>
        <v>كيا سبورتاج   موديل  2022</v>
      </c>
      <c r="E6" s="9">
        <f>IFERROR(IF($C6="","",(VLOOKUP($C6,[1]natiga!$B$3:$M$102,4,0))),"")</f>
        <v>385625</v>
      </c>
      <c r="F6" s="9">
        <f>IFERROR(IF($C6="","",(VLOOKUP($C6,[1]natiga!$B$3:$M$102,5,0))),"")</f>
        <v>350000</v>
      </c>
      <c r="G6" s="9">
        <f>IFERROR(IF($C6="","",(VLOOKUP($C6,[1]natiga!$B$3:$M$102,6,0))),"")</f>
        <v>350000</v>
      </c>
      <c r="H6" s="9">
        <f>IFERROR(IF($C6="","",(VLOOKUP($C6,[1]natiga!$B$3:$M$102,7,0))),"")</f>
        <v>350000</v>
      </c>
      <c r="I6" s="11" t="str">
        <f>IFERROR(IF($C6="","",(VLOOKUP($C6,[1]natiga!$B$3:$M$102,8,0))),"")</f>
        <v xml:space="preserve">الموسسة الكورية </v>
      </c>
      <c r="J6" s="9">
        <f>IFERROR(IF($C6="","",(VLOOKUP($C6,[1]natiga!$B$3:$M$102,9,0))),"")</f>
        <v>461690</v>
      </c>
      <c r="K6" s="11" t="str">
        <f>IFERROR(IF($C6="","",(VLOOKUP($C6,[1]natiga!$B$3:$M$102,10,0))),"")</f>
        <v>علاء على ماهر جاد الله</v>
      </c>
      <c r="L6" s="9">
        <f>IFERROR(IF($C6="","",(VLOOKUP($C6,[1]natiga!$B$3:$M$102,11,0))),"")</f>
        <v>422600</v>
      </c>
      <c r="M6" s="9">
        <f>IFERROR(IF($C6="","",(VLOOKUP($C6,[1]natiga!$B$3:$M$102,11,0))),"")</f>
        <v>422600</v>
      </c>
      <c r="N6" s="11" t="str">
        <f t="shared" si="1"/>
        <v xml:space="preserve">الموسسة الكورية </v>
      </c>
      <c r="O6" s="9">
        <f>J6</f>
        <v>461690</v>
      </c>
      <c r="P6" s="9"/>
      <c r="Q6" s="9">
        <f t="shared" si="2"/>
        <v>5000</v>
      </c>
      <c r="R6" s="9" t="str">
        <f t="shared" si="3"/>
        <v/>
      </c>
      <c r="S6" s="9">
        <f t="shared" si="4"/>
        <v>5000</v>
      </c>
      <c r="T6" s="9">
        <f t="shared" si="0"/>
        <v>7</v>
      </c>
      <c r="U6" s="9">
        <f t="shared" si="5"/>
        <v>456690</v>
      </c>
      <c r="V6" s="9">
        <f>IFERROR(VLOOKUP(I6,[1]krasat!$C$3:$D$87,2,0),"")</f>
        <v>9</v>
      </c>
      <c r="W6" s="14">
        <f t="shared" si="6"/>
        <v>5000</v>
      </c>
      <c r="X6" s="12"/>
      <c r="Y6" s="9"/>
    </row>
    <row r="7" spans="1:27" s="13" customFormat="1" ht="15.75" x14ac:dyDescent="0.25">
      <c r="A7" s="9">
        <f>+IF(C7="","",SUBTOTAL(3,B$3:B7))</f>
        <v>5</v>
      </c>
      <c r="B7" s="9">
        <f>IFERROR(VLOOKUP(N7,[1]krasat!$C$3:$D$89,2,0),"")</f>
        <v>9</v>
      </c>
      <c r="C7" s="10">
        <f t="array" ref="C7">IFERROR(SMALL(IF([1]natiga!$M$3:$M$100="ترسية",ROW([1]natiga!$M$3:$M$100)-2,""),ROW()-2),"")</f>
        <v>5</v>
      </c>
      <c r="D7" s="11" t="str">
        <f>IF(C7="","",(VLOOKUP($C7,[1]natiga!$B$3:$M$102,3,0)))</f>
        <v>رينو لوجان   موديل  2022</v>
      </c>
      <c r="E7" s="9">
        <f>IFERROR(IF($C7="","",(VLOOKUP($C7,[1]natiga!$B$3:$M$102,4,0))),"")</f>
        <v>239593</v>
      </c>
      <c r="F7" s="9">
        <f>IFERROR(IF($C7="","",(VLOOKUP($C7,[1]natiga!$B$3:$M$102,5,0))),"")</f>
        <v>100000</v>
      </c>
      <c r="G7" s="9">
        <f>IFERROR(IF($C7="","",(VLOOKUP($C7,[1]natiga!$B$3:$M$102,6,0))),"")</f>
        <v>100000</v>
      </c>
      <c r="H7" s="9">
        <f>IFERROR(IF($C7="","",(VLOOKUP($C7,[1]natiga!$B$3:$M$102,7,0))),"")</f>
        <v>100000</v>
      </c>
      <c r="I7" s="11" t="str">
        <f>IFERROR(IF($C7="","",(VLOOKUP($C7,[1]natiga!$B$3:$M$102,8,0))),"")</f>
        <v xml:space="preserve">الموسسة الكورية </v>
      </c>
      <c r="J7" s="9">
        <f>IFERROR(IF($C7="","",(VLOOKUP($C7,[1]natiga!$B$3:$M$102,9,0))),"")</f>
        <v>140690</v>
      </c>
      <c r="K7" s="11" t="str">
        <f>IFERROR(IF($C7="","",(VLOOKUP($C7,[1]natiga!$B$3:$M$102,10,0))),"")</f>
        <v>معرض الطيب لتجارة السيارت</v>
      </c>
      <c r="L7" s="9">
        <f>IFERROR(IF($C7="","",(VLOOKUP($C7,[1]natiga!$B$3:$M$102,11,0))),"")</f>
        <v>129200</v>
      </c>
      <c r="M7" s="9">
        <f>IFERROR(IF($C7="","",(VLOOKUP($C7,[1]natiga!$B$3:$M$102,11,0))),"")</f>
        <v>129200</v>
      </c>
      <c r="N7" s="11" t="str">
        <f t="shared" si="1"/>
        <v xml:space="preserve">الموسسة الكورية </v>
      </c>
      <c r="O7" s="9">
        <f t="shared" si="1"/>
        <v>140690</v>
      </c>
      <c r="P7" s="9"/>
      <c r="Q7" s="9">
        <f t="shared" si="2"/>
        <v>5000</v>
      </c>
      <c r="R7" s="9" t="str">
        <f t="shared" si="3"/>
        <v/>
      </c>
      <c r="S7" s="9">
        <f t="shared" si="4"/>
        <v>5000</v>
      </c>
      <c r="T7" s="9">
        <f t="shared" si="0"/>
        <v>7</v>
      </c>
      <c r="U7" s="9">
        <f t="shared" si="5"/>
        <v>135690</v>
      </c>
      <c r="V7" s="9">
        <f>IFERROR(VLOOKUP(I7,[1]krasat!$C$3:$D$87,2,0),"")</f>
        <v>9</v>
      </c>
      <c r="W7" s="14">
        <f t="shared" si="6"/>
        <v>5000</v>
      </c>
      <c r="X7" s="12"/>
      <c r="Y7" s="9"/>
    </row>
    <row r="8" spans="1:27" s="13" customFormat="1" ht="15.75" x14ac:dyDescent="0.25">
      <c r="A8" s="9">
        <f>+IF(C8="","",SUBTOTAL(3,B$3:B8))</f>
        <v>6</v>
      </c>
      <c r="B8" s="9">
        <f>IFERROR(VLOOKUP(N8,[1]krasat!$C$3:$D$89,2,0),"")</f>
        <v>7</v>
      </c>
      <c r="C8" s="10">
        <f t="array" ref="C8">IFERROR(SMALL(IF([1]natiga!$M$3:$M$100="ترسية",ROW([1]natiga!$M$3:$M$100)-2,""),ROW()-2),"")</f>
        <v>6</v>
      </c>
      <c r="D8" s="11" t="str">
        <f>IF(C8="","",(VLOOKUP($C8,[1]natiga!$B$3:$M$102,3,0)))</f>
        <v>شيفرولية اوبترا   موديل  2022</v>
      </c>
      <c r="E8" s="9">
        <f>IFERROR(IF($C8="","",(VLOOKUP($C8,[1]natiga!$B$3:$M$102,4,0))),"")</f>
        <v>280000</v>
      </c>
      <c r="F8" s="9">
        <f>IFERROR(IF($C8="","",(VLOOKUP($C8,[1]natiga!$B$3:$M$102,5,0))),"")</f>
        <v>200000</v>
      </c>
      <c r="G8" s="9">
        <f>IFERROR(IF($C8="","",(VLOOKUP($C8,[1]natiga!$B$3:$M$102,6,0))),"")</f>
        <v>200000</v>
      </c>
      <c r="H8" s="9">
        <f>IFERROR(IF($C8="","",(VLOOKUP($C8,[1]natiga!$B$3:$M$102,7,0))),"")</f>
        <v>200000</v>
      </c>
      <c r="I8" s="11" t="str">
        <f>IFERROR(IF($C8="","",(VLOOKUP($C8,[1]natiga!$B$3:$M$102,8,0))),"")</f>
        <v>مصطفى محمود ناصر على</v>
      </c>
      <c r="J8" s="9">
        <f>IFERROR(IF($C8="","",(VLOOKUP($C8,[1]natiga!$B$3:$M$102,9,0))),"")</f>
        <v>253000</v>
      </c>
      <c r="K8" s="11" t="str">
        <f>IFERROR(IF($C8="","",(VLOOKUP($C8,[1]natiga!$B$3:$M$102,10,0))),"")</f>
        <v>هانى رمضان نجيب</v>
      </c>
      <c r="L8" s="9">
        <f>IFERROR(IF($C8="","",(VLOOKUP($C8,[1]natiga!$B$3:$M$102,11,0))),"")</f>
        <v>235555</v>
      </c>
      <c r="M8" s="9">
        <f>IFERROR(IF($C8="","",(VLOOKUP($C8,[1]natiga!$B$3:$M$102,11,0))),"")</f>
        <v>235555</v>
      </c>
      <c r="N8" s="11" t="str">
        <f t="shared" si="1"/>
        <v>مصطفى محمود ناصر على</v>
      </c>
      <c r="O8" s="9">
        <f t="shared" si="1"/>
        <v>253000</v>
      </c>
      <c r="P8" s="9"/>
      <c r="Q8" s="9">
        <f t="shared" si="2"/>
        <v>5000</v>
      </c>
      <c r="R8" s="9" t="str">
        <f t="shared" si="3"/>
        <v/>
      </c>
      <c r="S8" s="9">
        <f t="shared" si="4"/>
        <v>5000</v>
      </c>
      <c r="T8" s="9">
        <f t="shared" si="0"/>
        <v>2</v>
      </c>
      <c r="U8" s="9">
        <f t="shared" si="5"/>
        <v>248000</v>
      </c>
      <c r="V8" s="9">
        <f>IFERROR(VLOOKUP(I8,[1]krasat!$C$3:$D$87,2,0),"")</f>
        <v>7</v>
      </c>
      <c r="W8" s="14">
        <f t="shared" si="6"/>
        <v>5000</v>
      </c>
      <c r="X8" s="12"/>
      <c r="Y8" s="9"/>
    </row>
    <row r="9" spans="1:27" s="13" customFormat="1" ht="15.75" x14ac:dyDescent="0.25">
      <c r="A9" s="9">
        <f>+IF(C9="","",SUBTOTAL(3,B$3:B9))</f>
        <v>7</v>
      </c>
      <c r="B9" s="9">
        <f>IFERROR(VLOOKUP(N9,[1]krasat!$C$3:$D$89,2,0),"")</f>
        <v>6</v>
      </c>
      <c r="C9" s="10">
        <f t="array" ref="C9">IFERROR(SMALL(IF([1]natiga!$M$3:$M$100="ترسية",ROW([1]natiga!$M$3:$M$100)-2,""),ROW()-2),"")</f>
        <v>7</v>
      </c>
      <c r="D9" s="11" t="str">
        <f>IF(C9="","",(VLOOKUP($C9,[1]natiga!$B$3:$M$102,3,0)))</f>
        <v>BYD   موديل  2021</v>
      </c>
      <c r="E9" s="9">
        <f>IFERROR(IF($C9="","",(VLOOKUP($C9,[1]natiga!$B$3:$M$102,4,0))),"")</f>
        <v>136000</v>
      </c>
      <c r="F9" s="9">
        <f>IFERROR(IF($C9="","",(VLOOKUP($C9,[1]natiga!$B$3:$M$102,5,0))),"")</f>
        <v>110000</v>
      </c>
      <c r="G9" s="9">
        <f>IFERROR(IF($C9="","",(VLOOKUP($C9,[1]natiga!$B$3:$M$102,6,0))),"")</f>
        <v>110000</v>
      </c>
      <c r="H9" s="9">
        <f>IFERROR(IF($C9="","",(VLOOKUP($C9,[1]natiga!$B$3:$M$102,7,0))),"")</f>
        <v>110000</v>
      </c>
      <c r="I9" s="11" t="str">
        <f>IFERROR(IF($C9="","",(VLOOKUP($C9,[1]natiga!$B$3:$M$102,8,0))),"")</f>
        <v>اوتو العز لتجارة السيارات</v>
      </c>
      <c r="J9" s="9">
        <f>IFERROR(IF($C9="","",(VLOOKUP($C9,[1]natiga!$B$3:$M$102,9,0))),"")</f>
        <v>176000</v>
      </c>
      <c r="K9" s="11" t="str">
        <f>IFERROR(IF($C9="","",(VLOOKUP($C9,[1]natiga!$B$3:$M$102,10,0))),"")</f>
        <v>اسامه محمد احمد حسين</v>
      </c>
      <c r="L9" s="9">
        <f>IFERROR(IF($C9="","",(VLOOKUP($C9,[1]natiga!$B$3:$M$102,11,0))),"")</f>
        <v>143000</v>
      </c>
      <c r="M9" s="9">
        <f>IFERROR(IF($C9="","",(VLOOKUP($C9,[1]natiga!$B$3:$M$102,11,0))),"")</f>
        <v>143000</v>
      </c>
      <c r="N9" s="11" t="str">
        <f t="shared" si="1"/>
        <v>اوتو العز لتجارة السيارات</v>
      </c>
      <c r="O9" s="9">
        <f t="shared" si="1"/>
        <v>176000</v>
      </c>
      <c r="P9" s="9"/>
      <c r="Q9" s="9">
        <f t="shared" si="2"/>
        <v>5000</v>
      </c>
      <c r="R9" s="9" t="str">
        <f t="shared" si="3"/>
        <v/>
      </c>
      <c r="S9" s="9">
        <f t="shared" si="4"/>
        <v>5000</v>
      </c>
      <c r="T9" s="9">
        <f t="shared" si="0"/>
        <v>4</v>
      </c>
      <c r="U9" s="9">
        <f t="shared" si="5"/>
        <v>171000</v>
      </c>
      <c r="V9" s="9">
        <f>IFERROR(VLOOKUP(I9,[1]krasat!$C$3:$D$87,2,0),"")</f>
        <v>6</v>
      </c>
      <c r="W9" s="14">
        <f t="shared" si="6"/>
        <v>5000</v>
      </c>
      <c r="X9" s="12"/>
      <c r="Y9" s="9"/>
    </row>
    <row r="10" spans="1:27" s="13" customFormat="1" ht="15.75" x14ac:dyDescent="0.25">
      <c r="A10" s="9">
        <f>+IF(C10="","",SUBTOTAL(3,B$3:B10))</f>
        <v>8</v>
      </c>
      <c r="B10" s="9">
        <f>IFERROR(VLOOKUP(N10,[1]krasat!$C$3:$D$89,2,0),"")</f>
        <v>14</v>
      </c>
      <c r="C10" s="10">
        <f t="array" ref="C10">IFERROR(SMALL(IF([1]natiga!$M$3:$M$100="ترسية",ROW([1]natiga!$M$3:$M$100)-2,""),ROW()-2),"")</f>
        <v>8</v>
      </c>
      <c r="D10" s="11" t="str">
        <f>IF(C10="","",(VLOOKUP($C10,[1]natiga!$B$3:$M$102,3,0)))</f>
        <v>رينو سانديرو ستيب واى   موديل  2021</v>
      </c>
      <c r="E10" s="9">
        <f>IFERROR(IF($C10="","",(VLOOKUP($C10,[1]natiga!$B$3:$M$102,4,0))),"")</f>
        <v>189070</v>
      </c>
      <c r="F10" s="9">
        <f>IFERROR(IF($C10="","",(VLOOKUP($C10,[1]natiga!$B$3:$M$102,5,0))),"")</f>
        <v>150000</v>
      </c>
      <c r="G10" s="9">
        <f>IFERROR(IF($C10="","",(VLOOKUP($C10,[1]natiga!$B$3:$M$102,6,0))),"")</f>
        <v>150000</v>
      </c>
      <c r="H10" s="9">
        <f>IFERROR(IF($C10="","",(VLOOKUP($C10,[1]natiga!$B$3:$M$102,7,0))),"")</f>
        <v>170000</v>
      </c>
      <c r="I10" s="11" t="str">
        <f>IFERROR(IF($C10="","",(VLOOKUP($C10,[1]natiga!$B$3:$M$102,8,0))),"")</f>
        <v>عبد الرحمن ايمن صالح</v>
      </c>
      <c r="J10" s="9">
        <f>IFERROR(IF($C10="","",(VLOOKUP($C10,[1]natiga!$B$3:$M$102,9,0))),"")</f>
        <v>172000</v>
      </c>
      <c r="K10" s="11" t="str">
        <f>IFERROR(IF($C10="","",(VLOOKUP($C10,[1]natiga!$B$3:$M$102,10,0))),"")</f>
        <v>الفتح لتجارة السيارات</v>
      </c>
      <c r="L10" s="9">
        <f>IFERROR(IF($C10="","",(VLOOKUP($C10,[1]natiga!$B$3:$M$102,11,0))),"")</f>
        <v>171007</v>
      </c>
      <c r="M10" s="9">
        <f>IFERROR(IF($C10="","",(VLOOKUP($C10,[1]natiga!$B$3:$M$102,11,0))),"")</f>
        <v>171007</v>
      </c>
      <c r="N10" s="11" t="str">
        <f t="shared" si="1"/>
        <v>عبد الرحمن ايمن صالح</v>
      </c>
      <c r="O10" s="9">
        <f t="shared" si="1"/>
        <v>172000</v>
      </c>
      <c r="P10" s="9"/>
      <c r="Q10" s="9">
        <f t="shared" si="2"/>
        <v>5000</v>
      </c>
      <c r="R10" s="9">
        <f t="shared" si="3"/>
        <v>20000</v>
      </c>
      <c r="S10" s="9">
        <f t="shared" si="4"/>
        <v>25000</v>
      </c>
      <c r="T10" s="9">
        <f t="shared" si="0"/>
        <v>1</v>
      </c>
      <c r="U10" s="9">
        <f t="shared" si="5"/>
        <v>147000</v>
      </c>
      <c r="V10" s="9">
        <f>IFERROR(VLOOKUP(I10,[1]krasat!$C$3:$D$87,2,0),"")</f>
        <v>14</v>
      </c>
      <c r="W10" s="14">
        <f t="shared" si="6"/>
        <v>5000</v>
      </c>
      <c r="X10" s="12"/>
      <c r="Y10" s="9"/>
    </row>
    <row r="11" spans="1:27" s="13" customFormat="1" ht="15.75" x14ac:dyDescent="0.25">
      <c r="A11" s="9">
        <f>+IF(C11="","",SUBTOTAL(3,B$3:B11))</f>
        <v>9</v>
      </c>
      <c r="B11" s="9">
        <f>IFERROR(VLOOKUP(N11,[1]krasat!$C$3:$D$89,2,0),"")</f>
        <v>28</v>
      </c>
      <c r="C11" s="10">
        <f t="array" ref="C11">IFERROR(SMALL(IF([1]natiga!$M$3:$M$100="ترسية",ROW([1]natiga!$M$3:$M$100)-2,""),ROW()-2),"")</f>
        <v>9</v>
      </c>
      <c r="D11" s="11" t="str">
        <f>IF(C11="","",(VLOOKUP($C11,[1]natiga!$B$3:$M$102,3,0)))</f>
        <v>MG5   موديل  2022</v>
      </c>
      <c r="E11" s="9">
        <f>IFERROR(IF($C11="","",(VLOOKUP($C11,[1]natiga!$B$3:$M$102,4,0))),"")</f>
        <v>272800</v>
      </c>
      <c r="F11" s="9">
        <f>IFERROR(IF($C11="","",(VLOOKUP($C11,[1]natiga!$B$3:$M$102,5,0))),"")</f>
        <v>180000</v>
      </c>
      <c r="G11" s="9">
        <f>IFERROR(IF($C11="","",(VLOOKUP($C11,[1]natiga!$B$3:$M$102,6,0))),"")</f>
        <v>200000</v>
      </c>
      <c r="H11" s="9">
        <f>IFERROR(IF($C11="","",(VLOOKUP($C11,[1]natiga!$B$3:$M$102,7,0))),"")</f>
        <v>200000</v>
      </c>
      <c r="I11" s="11" t="str">
        <f>IFERROR(IF($C11="","",(VLOOKUP($C11,[1]natiga!$B$3:$M$102,8,0))),"")</f>
        <v>علاء على ماهر جاد الله</v>
      </c>
      <c r="J11" s="9">
        <f>IFERROR(IF($C11="","",(VLOOKUP($C11,[1]natiga!$B$3:$M$102,9,0))),"")</f>
        <v>241600</v>
      </c>
      <c r="K11" s="11" t="str">
        <f>IFERROR(IF($C11="","",(VLOOKUP($C11,[1]natiga!$B$3:$M$102,10,0))),"")</f>
        <v>معرض الساعى محمد احمد نبيل</v>
      </c>
      <c r="L11" s="9">
        <f>IFERROR(IF($C11="","",(VLOOKUP($C11,[1]natiga!$B$3:$M$102,11,0))),"")</f>
        <v>230000</v>
      </c>
      <c r="M11" s="9">
        <f>IFERROR(IF($C11="","",(VLOOKUP($C11,[1]natiga!$B$3:$M$102,11,0))),"")</f>
        <v>230000</v>
      </c>
      <c r="N11" s="11" t="str">
        <f t="shared" si="1"/>
        <v>علاء على ماهر جاد الله</v>
      </c>
      <c r="O11" s="9">
        <f t="shared" si="1"/>
        <v>241600</v>
      </c>
      <c r="P11" s="9"/>
      <c r="Q11" s="9">
        <f t="shared" si="2"/>
        <v>5000</v>
      </c>
      <c r="R11" s="9">
        <f t="shared" si="3"/>
        <v>20000</v>
      </c>
      <c r="S11" s="9">
        <f t="shared" si="4"/>
        <v>25000</v>
      </c>
      <c r="T11" s="9">
        <f t="shared" si="0"/>
        <v>3</v>
      </c>
      <c r="U11" s="9">
        <f t="shared" si="5"/>
        <v>216600</v>
      </c>
      <c r="V11" s="9">
        <f>IFERROR(VLOOKUP(I11,[1]krasat!$C$3:$D$87,2,0),"")</f>
        <v>28</v>
      </c>
      <c r="W11" s="14">
        <f t="shared" si="6"/>
        <v>5000</v>
      </c>
      <c r="X11" s="12"/>
      <c r="Y11" s="9"/>
    </row>
    <row r="12" spans="1:27" s="13" customFormat="1" ht="15.75" x14ac:dyDescent="0.25">
      <c r="A12" s="9">
        <f>+IF(C12="","",SUBTOTAL(3,B$3:B12))</f>
        <v>10</v>
      </c>
      <c r="B12" s="9">
        <f>IFERROR(VLOOKUP(N12,[1]krasat!$C$3:$D$89,2,0),"")</f>
        <v>6</v>
      </c>
      <c r="C12" s="10">
        <f t="array" ref="C12">IFERROR(SMALL(IF([1]natiga!$M$3:$M$100="ترسية",ROW([1]natiga!$M$3:$M$100)-2,""),ROW()-2),"")</f>
        <v>10</v>
      </c>
      <c r="D12" s="11" t="str">
        <f>IF(C12="","",(VLOOKUP($C12,[1]natiga!$B$3:$M$102,3,0)))</f>
        <v>هيونداى فيرنا   موديل  2018</v>
      </c>
      <c r="E12" s="9">
        <f>IFERROR(IF($C12="","",(VLOOKUP($C12,[1]natiga!$B$3:$M$102,4,0))),"")</f>
        <v>131200</v>
      </c>
      <c r="F12" s="9">
        <f>IFERROR(IF($C12="","",(VLOOKUP($C12,[1]natiga!$B$3:$M$102,5,0))),"")</f>
        <v>135000</v>
      </c>
      <c r="G12" s="9">
        <f>IFERROR(IF($C12="","",(VLOOKUP($C12,[1]natiga!$B$3:$M$102,6,0))),"")</f>
        <v>100000</v>
      </c>
      <c r="H12" s="9">
        <f>IFERROR(IF($C12="","",(VLOOKUP($C12,[1]natiga!$B$3:$M$102,7,0))),"")</f>
        <v>100000</v>
      </c>
      <c r="I12" s="11" t="str">
        <f>IFERROR(IF($C12="","",(VLOOKUP($C12,[1]natiga!$B$3:$M$102,8,0))),"")</f>
        <v>اوتو العز لتجارة السيارات</v>
      </c>
      <c r="J12" s="9">
        <f>IFERROR(IF($C12="","",(VLOOKUP($C12,[1]natiga!$B$3:$M$102,9,0))),"")</f>
        <v>136000</v>
      </c>
      <c r="K12" s="11" t="str">
        <f>IFERROR(IF($C12="","",(VLOOKUP($C12,[1]natiga!$B$3:$M$102,10,0))),"")</f>
        <v xml:space="preserve">الموسسة الكورية </v>
      </c>
      <c r="L12" s="9">
        <f>IFERROR(IF($C12="","",(VLOOKUP($C12,[1]natiga!$B$3:$M$102,11,0))),"")</f>
        <v>131390</v>
      </c>
      <c r="M12" s="9">
        <f>IFERROR(IF($C12="","",(VLOOKUP($C12,[1]natiga!$B$3:$M$102,11,0))),"")</f>
        <v>131390</v>
      </c>
      <c r="N12" s="11" t="str">
        <f t="shared" si="1"/>
        <v>اوتو العز لتجارة السيارات</v>
      </c>
      <c r="O12" s="9">
        <f t="shared" si="1"/>
        <v>136000</v>
      </c>
      <c r="P12" s="9"/>
      <c r="Q12" s="9">
        <f t="shared" si="2"/>
        <v>5000</v>
      </c>
      <c r="R12" s="9" t="str">
        <f t="shared" si="3"/>
        <v/>
      </c>
      <c r="S12" s="9">
        <f t="shared" si="4"/>
        <v>5000</v>
      </c>
      <c r="T12" s="9">
        <f t="shared" si="0"/>
        <v>4</v>
      </c>
      <c r="U12" s="9">
        <f t="shared" si="5"/>
        <v>131000</v>
      </c>
      <c r="V12" s="9">
        <f>IFERROR(VLOOKUP(I12,[1]krasat!$C$3:$D$87,2,0),"")</f>
        <v>6</v>
      </c>
      <c r="W12" s="14">
        <f t="shared" si="6"/>
        <v>5000</v>
      </c>
      <c r="X12" s="12"/>
      <c r="Y12" s="9"/>
    </row>
    <row r="13" spans="1:27" s="13" customFormat="1" ht="15.75" x14ac:dyDescent="0.25">
      <c r="A13" s="9">
        <f>+IF(C13="","",SUBTOTAL(3,B$3:B13))</f>
        <v>11</v>
      </c>
      <c r="B13" s="9">
        <f>IFERROR(VLOOKUP(N13,[1]krasat!$C$3:$D$89,2,0),"")</f>
        <v>31</v>
      </c>
      <c r="C13" s="10">
        <f t="array" ref="C13">IFERROR(SMALL(IF([1]natiga!$M$3:$M$100="ترسية",ROW([1]natiga!$M$3:$M$100)-2,""),ROW()-2),"")</f>
        <v>11</v>
      </c>
      <c r="D13" s="11" t="str">
        <f>IF(C13="","",(VLOOKUP($C13,[1]natiga!$B$3:$M$102,3,0)))</f>
        <v>سوزوكى التو   موديل  2020</v>
      </c>
      <c r="E13" s="9">
        <f>IFERROR(IF($C13="","",(VLOOKUP($C13,[1]natiga!$B$3:$M$102,4,0))),"")</f>
        <v>121500</v>
      </c>
      <c r="F13" s="9">
        <f>IFERROR(IF($C13="","",(VLOOKUP($C13,[1]natiga!$B$3:$M$102,5,0))),"")</f>
        <v>110000</v>
      </c>
      <c r="G13" s="9">
        <f>IFERROR(IF($C13="","",(VLOOKUP($C13,[1]natiga!$B$3:$M$102,6,0))),"")</f>
        <v>110000</v>
      </c>
      <c r="H13" s="9">
        <f>IFERROR(IF($C13="","",(VLOOKUP($C13,[1]natiga!$B$3:$M$102,7,0))),"")</f>
        <v>105000</v>
      </c>
      <c r="I13" s="11" t="str">
        <f>IFERROR(IF($C13="","",(VLOOKUP($C13,[1]natiga!$B$3:$M$102,8,0))),"")</f>
        <v>محمد عبد الفتاح نصر</v>
      </c>
      <c r="J13" s="9">
        <f>IFERROR(IF($C13="","",(VLOOKUP($C13,[1]natiga!$B$3:$M$102,9,0))),"")</f>
        <v>105000</v>
      </c>
      <c r="K13" s="11" t="str">
        <f>IFERROR(IF($C13="","",(VLOOKUP($C13,[1]natiga!$B$3:$M$102,10,0))),"")</f>
        <v>اوتو العز لتجارة السيارات</v>
      </c>
      <c r="L13" s="9">
        <f>IFERROR(IF($C13="","",(VLOOKUP($C13,[1]natiga!$B$3:$M$102,11,0))),"")</f>
        <v>102000</v>
      </c>
      <c r="M13" s="9">
        <f>IFERROR(IF($C13="","",(VLOOKUP($C13,[1]natiga!$B$3:$M$102,11,0))),"")</f>
        <v>102000</v>
      </c>
      <c r="N13" s="11" t="str">
        <f t="shared" si="1"/>
        <v>محمد عبد الفتاح نصر</v>
      </c>
      <c r="O13" s="9">
        <f t="shared" si="1"/>
        <v>105000</v>
      </c>
      <c r="P13" s="9"/>
      <c r="Q13" s="9">
        <f t="shared" si="2"/>
        <v>5000</v>
      </c>
      <c r="R13" s="9">
        <f t="shared" si="3"/>
        <v>20000</v>
      </c>
      <c r="S13" s="9">
        <f>IF(SUM(Q13:R13)=0,"",SUM(Q13:R13))</f>
        <v>25000</v>
      </c>
      <c r="T13" s="9">
        <f t="shared" si="0"/>
        <v>1</v>
      </c>
      <c r="U13" s="9">
        <f t="shared" si="5"/>
        <v>80000</v>
      </c>
      <c r="V13" s="9">
        <f>IFERROR(VLOOKUP(I13,[1]krasat!$C$3:$D$87,2,0),"")</f>
        <v>31</v>
      </c>
      <c r="W13" s="14">
        <f t="shared" si="6"/>
        <v>5000</v>
      </c>
      <c r="X13" s="12"/>
      <c r="Y13" s="9"/>
    </row>
    <row r="14" spans="1:27" s="13" customFormat="1" ht="15.75" x14ac:dyDescent="0.25">
      <c r="A14" s="9">
        <f>+IF(C14="","",SUBTOTAL(3,B$3:B14))</f>
        <v>12</v>
      </c>
      <c r="B14" s="9">
        <f>IFERROR(VLOOKUP(N14,[1]krasat!$C$3:$D$89,2,0),"")</f>
        <v>32</v>
      </c>
      <c r="C14" s="10">
        <f t="array" ref="C14">IFERROR(SMALL(IF([1]natiga!$M$3:$M$100="ترسية",ROW([1]natiga!$M$3:$M$100)-2,""),ROW()-2),"")</f>
        <v>12</v>
      </c>
      <c r="D14" s="11" t="str">
        <f>IF(C14="","",(VLOOKUP($C14,[1]natiga!$B$3:$M$102,3,0)))</f>
        <v>فيات تيبو   موديل  2021</v>
      </c>
      <c r="E14" s="9">
        <f>IFERROR(IF($C14="","",(VLOOKUP($C14,[1]natiga!$B$3:$M$102,4,0))),"")</f>
        <v>190000</v>
      </c>
      <c r="F14" s="9">
        <f>IFERROR(IF($C14="","",(VLOOKUP($C14,[1]natiga!$B$3:$M$102,5,0))),"")</f>
        <v>150000</v>
      </c>
      <c r="G14" s="9">
        <f>IFERROR(IF($C14="","",(VLOOKUP($C14,[1]natiga!$B$3:$M$102,6,0))),"")</f>
        <v>150000</v>
      </c>
      <c r="H14" s="9">
        <f>IFERROR(IF($C14="","",(VLOOKUP($C14,[1]natiga!$B$3:$M$102,7,0))),"")</f>
        <v>150000</v>
      </c>
      <c r="I14" s="11" t="str">
        <f>IFERROR(IF($C14="","",(VLOOKUP($C14,[1]natiga!$B$3:$M$102,8,0))),"")</f>
        <v>معرض الممتاز لتجارة السيارات</v>
      </c>
      <c r="J14" s="9">
        <f>IFERROR(IF($C14="","",(VLOOKUP($C14,[1]natiga!$B$3:$M$102,9,0))),"")</f>
        <v>178660</v>
      </c>
      <c r="K14" s="11" t="str">
        <f>IFERROR(IF($C14="","",(VLOOKUP($C14,[1]natiga!$B$3:$M$102,10,0))),"")</f>
        <v>الليثى موتورز ممدوح سيد عبد الواهاب</v>
      </c>
      <c r="L14" s="9">
        <f>IFERROR(IF($C14="","",(VLOOKUP($C14,[1]natiga!$B$3:$M$102,11,0))),"")</f>
        <v>167999</v>
      </c>
      <c r="M14" s="9">
        <f>IFERROR(IF($C14="","",(VLOOKUP($C14,[1]natiga!$B$3:$M$102,11,0))),"")</f>
        <v>167999</v>
      </c>
      <c r="N14" s="11" t="str">
        <f t="shared" si="1"/>
        <v>معرض الممتاز لتجارة السيارات</v>
      </c>
      <c r="O14" s="9">
        <f t="shared" si="1"/>
        <v>178660</v>
      </c>
      <c r="P14" s="9"/>
      <c r="Q14" s="9">
        <f t="shared" si="2"/>
        <v>5000</v>
      </c>
      <c r="R14" s="9">
        <f t="shared" si="3"/>
        <v>20000</v>
      </c>
      <c r="S14" s="9">
        <f t="shared" ref="S14:S62" si="7">IF(SUM(Q14:R14)=0,"",SUM(Q14:R14))</f>
        <v>25000</v>
      </c>
      <c r="T14" s="9">
        <f t="shared" si="0"/>
        <v>1</v>
      </c>
      <c r="U14" s="9">
        <f t="shared" si="5"/>
        <v>153660</v>
      </c>
      <c r="V14" s="9">
        <f>IFERROR(VLOOKUP(I14,[1]krasat!$C$3:$D$87,2,0),"")</f>
        <v>32</v>
      </c>
      <c r="W14" s="14">
        <f t="shared" si="6"/>
        <v>5000</v>
      </c>
      <c r="X14" s="12"/>
      <c r="Y14" s="9"/>
    </row>
    <row r="15" spans="1:27" s="13" customFormat="1" ht="15.75" x14ac:dyDescent="0.25">
      <c r="A15" s="9">
        <f>+IF(C15="","",SUBTOTAL(3,B$3:B15))</f>
        <v>13</v>
      </c>
      <c r="B15" s="9">
        <f>IFERROR(VLOOKUP(N15,[1]krasat!$C$3:$D$89,2,0),"")</f>
        <v>35</v>
      </c>
      <c r="C15" s="10">
        <f t="array" ref="C15">IFERROR(SMALL(IF([1]natiga!$M$3:$M$100="ترسية",ROW([1]natiga!$M$3:$M$100)-2,""),ROW()-2),"")</f>
        <v>13</v>
      </c>
      <c r="D15" s="11" t="str">
        <f>IF(C15="","",(VLOOKUP($C15,[1]natiga!$B$3:$M$102,3,0)))</f>
        <v>سوزوكى ديزاير   موديل  2022</v>
      </c>
      <c r="E15" s="9">
        <f>IFERROR(IF($C15="","",(VLOOKUP($C15,[1]natiga!$B$3:$M$102,4,0))),"")</f>
        <v>173737</v>
      </c>
      <c r="F15" s="9">
        <f>IFERROR(IF($C15="","",(VLOOKUP($C15,[1]natiga!$B$3:$M$102,5,0))),"")</f>
        <v>160000</v>
      </c>
      <c r="G15" s="9">
        <f>IFERROR(IF($C15="","",(VLOOKUP($C15,[1]natiga!$B$3:$M$102,6,0))),"")</f>
        <v>170000</v>
      </c>
      <c r="H15" s="9">
        <f>IFERROR(IF($C15="","",(VLOOKUP($C15,[1]natiga!$B$3:$M$102,7,0))),"")</f>
        <v>175000</v>
      </c>
      <c r="I15" s="11" t="str">
        <f>IFERROR(IF($C15="","",(VLOOKUP($C15,[1]natiga!$B$3:$M$102,8,0))),"")</f>
        <v>الفتح لتجارة السيارات</v>
      </c>
      <c r="J15" s="9">
        <f>IFERROR(IF($C15="","",(VLOOKUP($C15,[1]natiga!$B$3:$M$102,9,0))),"")</f>
        <v>178888</v>
      </c>
      <c r="K15" s="11" t="str">
        <f>IFERROR(IF($C15="","",(VLOOKUP($C15,[1]natiga!$B$3:$M$102,10,0))),"")</f>
        <v>مؤسسه الحلوانى لتجارة السيارت إسماعيل محمد</v>
      </c>
      <c r="L15" s="9">
        <f>IFERROR(IF($C15="","",(VLOOKUP($C15,[1]natiga!$B$3:$M$102,11,0))),"")</f>
        <v>177200</v>
      </c>
      <c r="M15" s="9">
        <f>IFERROR(IF($C15="","",(VLOOKUP($C15,[1]natiga!$B$3:$M$102,11,0))),"")</f>
        <v>177200</v>
      </c>
      <c r="N15" s="11" t="str">
        <f t="shared" si="1"/>
        <v>الفتح لتجارة السيارات</v>
      </c>
      <c r="O15" s="9">
        <f t="shared" si="1"/>
        <v>178888</v>
      </c>
      <c r="P15" s="9"/>
      <c r="Q15" s="9">
        <f t="shared" si="2"/>
        <v>5000</v>
      </c>
      <c r="R15" s="9">
        <f t="shared" si="3"/>
        <v>20000</v>
      </c>
      <c r="S15" s="9">
        <f t="shared" si="7"/>
        <v>25000</v>
      </c>
      <c r="T15" s="9">
        <f t="shared" si="0"/>
        <v>3</v>
      </c>
      <c r="U15" s="9">
        <f t="shared" si="5"/>
        <v>153888</v>
      </c>
      <c r="V15" s="9">
        <f>IFERROR(VLOOKUP(I15,[1]krasat!$C$3:$D$87,2,0),"")</f>
        <v>35</v>
      </c>
      <c r="W15" s="14">
        <f t="shared" si="6"/>
        <v>5000</v>
      </c>
      <c r="X15" s="12"/>
      <c r="Y15" s="9"/>
    </row>
    <row r="16" spans="1:27" s="13" customFormat="1" ht="15.75" x14ac:dyDescent="0.25">
      <c r="A16" s="9">
        <f>+IF(C16="","",SUBTOTAL(3,B$3:B16))</f>
        <v>14</v>
      </c>
      <c r="B16" s="9">
        <f>IFERROR(VLOOKUP(N16,[1]krasat!$C$3:$D$89,2,0),"")</f>
        <v>6</v>
      </c>
      <c r="C16" s="10">
        <f t="array" ref="C16">IFERROR(SMALL(IF([1]natiga!$M$3:$M$100="ترسية",ROW([1]natiga!$M$3:$M$100)-2,""),ROW()-2),"")</f>
        <v>14</v>
      </c>
      <c r="D16" s="11" t="str">
        <f>IF(C16="","",(VLOOKUP($C16,[1]natiga!$B$3:$M$102,3,0)))</f>
        <v>بيجو 301   موديل  2021</v>
      </c>
      <c r="E16" s="9">
        <f>IFERROR(IF($C16="","",(VLOOKUP($C16,[1]natiga!$B$3:$M$102,4,0))),"")</f>
        <v>248000</v>
      </c>
      <c r="F16" s="9">
        <f>IFERROR(IF($C16="","",(VLOOKUP($C16,[1]natiga!$B$3:$M$102,5,0))),"")</f>
        <v>140000</v>
      </c>
      <c r="G16" s="9">
        <f>IFERROR(IF($C16="","",(VLOOKUP($C16,[1]natiga!$B$3:$M$102,6,0))),"")</f>
        <v>100000</v>
      </c>
      <c r="H16" s="9">
        <f>IFERROR(IF($C16="","",(VLOOKUP($C16,[1]natiga!$B$3:$M$102,7,0))),"")</f>
        <v>100000</v>
      </c>
      <c r="I16" s="11" t="str">
        <f>IFERROR(IF($C16="","",(VLOOKUP($C16,[1]natiga!$B$3:$M$102,8,0))),"")</f>
        <v>اوتو العز لتجارة السيارات</v>
      </c>
      <c r="J16" s="9">
        <f>IFERROR(IF($C16="","",(VLOOKUP($C16,[1]natiga!$B$3:$M$102,9,0))),"")</f>
        <v>211000</v>
      </c>
      <c r="K16" s="11" t="str">
        <f>IFERROR(IF($C16="","",(VLOOKUP($C16,[1]natiga!$B$3:$M$102,10,0))),"")</f>
        <v>اسامه محمد احمد حسين</v>
      </c>
      <c r="L16" s="9">
        <f>IFERROR(IF($C16="","",(VLOOKUP($C16,[1]natiga!$B$3:$M$102,11,0))),"")</f>
        <v>205000</v>
      </c>
      <c r="M16" s="9">
        <f>IFERROR(IF($C16="","",(VLOOKUP($C16,[1]natiga!$B$3:$M$102,11,0))),"")</f>
        <v>205000</v>
      </c>
      <c r="N16" s="11" t="str">
        <f t="shared" si="1"/>
        <v>اوتو العز لتجارة السيارات</v>
      </c>
      <c r="O16" s="9">
        <f t="shared" si="1"/>
        <v>211000</v>
      </c>
      <c r="P16" s="9"/>
      <c r="Q16" s="9">
        <f t="shared" si="2"/>
        <v>5000</v>
      </c>
      <c r="R16" s="9">
        <f t="shared" si="3"/>
        <v>20000</v>
      </c>
      <c r="S16" s="9">
        <f t="shared" si="7"/>
        <v>25000</v>
      </c>
      <c r="T16" s="9">
        <f t="shared" si="0"/>
        <v>4</v>
      </c>
      <c r="U16" s="9">
        <f t="shared" si="5"/>
        <v>186000</v>
      </c>
      <c r="V16" s="9">
        <f>IFERROR(VLOOKUP(I16,[1]krasat!$C$3:$D$87,2,0),"")</f>
        <v>6</v>
      </c>
      <c r="W16" s="14">
        <f t="shared" si="6"/>
        <v>5000</v>
      </c>
      <c r="X16" s="12"/>
      <c r="Y16" s="9"/>
    </row>
    <row r="17" spans="1:25" s="13" customFormat="1" ht="15.75" x14ac:dyDescent="0.25">
      <c r="A17" s="9">
        <f>+IF(C17="","",SUBTOTAL(3,B$3:B17))</f>
        <v>15</v>
      </c>
      <c r="B17" s="9">
        <f>IFERROR(VLOOKUP(N17,[1]krasat!$C$3:$D$89,2,0),"")</f>
        <v>9</v>
      </c>
      <c r="C17" s="10">
        <f t="array" ref="C17">IFERROR(SMALL(IF([1]natiga!$M$3:$M$100="ترسية",ROW([1]natiga!$M$3:$M$100)-2,""),ROW()-2),"")</f>
        <v>15</v>
      </c>
      <c r="D17" s="11" t="str">
        <f>IF(C17="","",(VLOOKUP($C17,[1]natiga!$B$3:$M$102,3,0)))</f>
        <v>دايهاتسو فان   موديل  2014</v>
      </c>
      <c r="E17" s="9">
        <f>IFERROR(IF($C17="","",(VLOOKUP($C17,[1]natiga!$B$3:$M$102,4,0))),"")</f>
        <v>94700</v>
      </c>
      <c r="F17" s="9">
        <f>IFERROR(IF($C17="","",(VLOOKUP($C17,[1]natiga!$B$3:$M$102,5,0))),"")</f>
        <v>70000</v>
      </c>
      <c r="G17" s="9">
        <f>IFERROR(IF($C17="","",(VLOOKUP($C17,[1]natiga!$B$3:$M$102,6,0))),"")</f>
        <v>60000</v>
      </c>
      <c r="H17" s="9">
        <f>IFERROR(IF($C17="","",(VLOOKUP($C17,[1]natiga!$B$3:$M$102,7,0))),"")</f>
        <v>70000</v>
      </c>
      <c r="I17" s="11" t="str">
        <f>IFERROR(IF($C17="","",(VLOOKUP($C17,[1]natiga!$B$3:$M$102,8,0))),"")</f>
        <v xml:space="preserve">الموسسة الكورية </v>
      </c>
      <c r="J17" s="9">
        <f>IFERROR(IF($C17="","",(VLOOKUP($C17,[1]natiga!$B$3:$M$102,9,0))),"")</f>
        <v>76390</v>
      </c>
      <c r="K17" s="11" t="str">
        <f>IFERROR(IF($C17="","",(VLOOKUP($C17,[1]natiga!$B$3:$M$102,10,0))),"")</f>
        <v>الفتح لتجارة السيارات</v>
      </c>
      <c r="L17" s="9">
        <f>IFERROR(IF($C17="","",(VLOOKUP($C17,[1]natiga!$B$3:$M$102,11,0))),"")</f>
        <v>60000</v>
      </c>
      <c r="M17" s="9">
        <f>IFERROR(IF($C17="","",(VLOOKUP($C17,[1]natiga!$B$3:$M$102,11,0))),"")</f>
        <v>60000</v>
      </c>
      <c r="N17" s="11" t="str">
        <f t="shared" si="1"/>
        <v xml:space="preserve">الموسسة الكورية </v>
      </c>
      <c r="O17" s="9">
        <f t="shared" si="1"/>
        <v>76390</v>
      </c>
      <c r="P17" s="9"/>
      <c r="Q17" s="9">
        <f t="shared" si="2"/>
        <v>5000</v>
      </c>
      <c r="R17" s="9" t="str">
        <f t="shared" si="3"/>
        <v/>
      </c>
      <c r="S17" s="9">
        <f t="shared" si="7"/>
        <v>5000</v>
      </c>
      <c r="T17" s="9">
        <f t="shared" si="0"/>
        <v>7</v>
      </c>
      <c r="U17" s="9">
        <f t="shared" si="5"/>
        <v>71390</v>
      </c>
      <c r="V17" s="9">
        <f>IFERROR(VLOOKUP(I17,[1]krasat!$C$3:$D$87,2,0),"")</f>
        <v>9</v>
      </c>
      <c r="W17" s="14">
        <f t="shared" si="6"/>
        <v>5000</v>
      </c>
      <c r="X17" s="12"/>
      <c r="Y17" s="9"/>
    </row>
    <row r="18" spans="1:25" s="13" customFormat="1" ht="15.75" x14ac:dyDescent="0.25">
      <c r="A18" s="9">
        <f>+IF(C18="","",SUBTOTAL(3,B$3:B18))</f>
        <v>16</v>
      </c>
      <c r="B18" s="9">
        <f>IFERROR(VLOOKUP(N18,[1]krasat!$C$3:$D$89,2,0),"")</f>
        <v>35</v>
      </c>
      <c r="C18" s="10">
        <f t="array" ref="C18">IFERROR(SMALL(IF([1]natiga!$M$3:$M$100="ترسية",ROW([1]natiga!$M$3:$M$100)-2,""),ROW()-2),"")</f>
        <v>16</v>
      </c>
      <c r="D18" s="11" t="str">
        <f>IF(C18="","",(VLOOKUP($C18,[1]natiga!$B$3:$M$102,3,0)))</f>
        <v>شانجى   موديل  2019</v>
      </c>
      <c r="E18" s="9">
        <f>IFERROR(IF($C18="","",(VLOOKUP($C18,[1]natiga!$B$3:$M$102,4,0))),"")</f>
        <v>134125</v>
      </c>
      <c r="F18" s="9">
        <f>IFERROR(IF($C18="","",(VLOOKUP($C18,[1]natiga!$B$3:$M$102,5,0))),"")</f>
        <v>100000</v>
      </c>
      <c r="G18" s="9">
        <f>IFERROR(IF($C18="","",(VLOOKUP($C18,[1]natiga!$B$3:$M$102,6,0))),"")</f>
        <v>50000</v>
      </c>
      <c r="H18" s="9">
        <f>IFERROR(IF($C18="","",(VLOOKUP($C18,[1]natiga!$B$3:$M$102,7,0))),"")</f>
        <v>50000</v>
      </c>
      <c r="I18" s="11" t="str">
        <f>IFERROR(IF($C18="","",(VLOOKUP($C18,[1]natiga!$B$3:$M$102,8,0))),"")</f>
        <v>الفتح لتجارة السيارات</v>
      </c>
      <c r="J18" s="9">
        <f>IFERROR(IF($C18="","",(VLOOKUP($C18,[1]natiga!$B$3:$M$102,9,0))),"")</f>
        <v>68000</v>
      </c>
      <c r="K18" s="11" t="str">
        <f>IFERROR(IF($C18="","",(VLOOKUP($C18,[1]natiga!$B$3:$M$102,10,0))),"")</f>
        <v>معرض عالميه كونتننتل</v>
      </c>
      <c r="L18" s="9">
        <f>IFERROR(IF($C18="","",(VLOOKUP($C18,[1]natiga!$B$3:$M$102,11,0))),"")</f>
        <v>63777</v>
      </c>
      <c r="M18" s="9">
        <f>IFERROR(IF($C18="","",(VLOOKUP($C18,[1]natiga!$B$3:$M$102,11,0))),"")</f>
        <v>63777</v>
      </c>
      <c r="N18" s="11" t="str">
        <f t="shared" si="1"/>
        <v>الفتح لتجارة السيارات</v>
      </c>
      <c r="O18" s="9">
        <f t="shared" si="1"/>
        <v>68000</v>
      </c>
      <c r="P18" s="9"/>
      <c r="Q18" s="9">
        <f t="shared" si="2"/>
        <v>5000</v>
      </c>
      <c r="R18" s="9" t="str">
        <f t="shared" si="3"/>
        <v/>
      </c>
      <c r="S18" s="9">
        <f t="shared" si="7"/>
        <v>5000</v>
      </c>
      <c r="T18" s="9">
        <f t="shared" si="0"/>
        <v>3</v>
      </c>
      <c r="U18" s="9">
        <f t="shared" si="5"/>
        <v>63000</v>
      </c>
      <c r="V18" s="9">
        <f>IFERROR(VLOOKUP(I18,[1]krasat!$C$3:$D$87,2,0),"")</f>
        <v>35</v>
      </c>
      <c r="W18" s="14">
        <f t="shared" si="6"/>
        <v>5000</v>
      </c>
      <c r="X18" s="12"/>
      <c r="Y18" s="9"/>
    </row>
    <row r="19" spans="1:25" s="13" customFormat="1" ht="15.75" x14ac:dyDescent="0.25">
      <c r="A19" s="9">
        <f>+IF(C19="","",SUBTOTAL(3,B$3:B19))</f>
        <v>17</v>
      </c>
      <c r="B19" s="9">
        <f>IFERROR(VLOOKUP(N19,[1]krasat!$C$3:$D$89,2,0),"")</f>
        <v>33</v>
      </c>
      <c r="C19" s="10">
        <f t="array" ref="C19">IFERROR(SMALL(IF([1]natiga!$M$3:$M$100="ترسية",ROW([1]natiga!$M$3:$M$100)-2,""),ROW()-2),"")</f>
        <v>17</v>
      </c>
      <c r="D19" s="11" t="str">
        <f>IF(C19="","",(VLOOKUP($C19,[1]natiga!$B$3:$M$102,3,0)))</f>
        <v>سوزوكى فان   موديل  2014</v>
      </c>
      <c r="E19" s="9">
        <f>IFERROR(IF($C19="","",(VLOOKUP($C19,[1]natiga!$B$3:$M$102,4,0))),"")</f>
        <v>89675</v>
      </c>
      <c r="F19" s="9">
        <f>IFERROR(IF($C19="","",(VLOOKUP($C19,[1]natiga!$B$3:$M$102,5,0))),"")</f>
        <v>75000</v>
      </c>
      <c r="G19" s="9">
        <f>IFERROR(IF($C19="","",(VLOOKUP($C19,[1]natiga!$B$3:$M$102,6,0))),"")</f>
        <v>60000</v>
      </c>
      <c r="H19" s="9">
        <f>IFERROR(IF($C19="","",(VLOOKUP($C19,[1]natiga!$B$3:$M$102,7,0))),"")</f>
        <v>70000</v>
      </c>
      <c r="I19" s="11" t="str">
        <f>IFERROR(IF($C19="","",(VLOOKUP($C19,[1]natiga!$B$3:$M$102,8,0))),"")</f>
        <v>معرض عالميه كونتننتل</v>
      </c>
      <c r="J19" s="9">
        <f>IFERROR(IF($C19="","",(VLOOKUP($C19,[1]natiga!$B$3:$M$102,9,0))),"")</f>
        <v>71555</v>
      </c>
      <c r="K19" s="11" t="str">
        <f>IFERROR(IF($C19="","",(VLOOKUP($C19,[1]natiga!$B$3:$M$102,10,0))),"")</f>
        <v>معرض الفقير محمد عبد البر طه</v>
      </c>
      <c r="L19" s="9">
        <f>IFERROR(IF($C19="","",(VLOOKUP($C19,[1]natiga!$B$3:$M$102,11,0))),"")</f>
        <v>62000</v>
      </c>
      <c r="M19" s="9">
        <f>IFERROR(IF($C19="","",(VLOOKUP($C19,[1]natiga!$B$3:$M$102,11,0))),"")</f>
        <v>62000</v>
      </c>
      <c r="N19" s="11" t="str">
        <f t="shared" si="1"/>
        <v>معرض عالميه كونتننتل</v>
      </c>
      <c r="O19" s="9">
        <f t="shared" si="1"/>
        <v>71555</v>
      </c>
      <c r="P19" s="9"/>
      <c r="Q19" s="9">
        <f t="shared" si="2"/>
        <v>5000</v>
      </c>
      <c r="R19" s="9">
        <f t="shared" si="3"/>
        <v>20000</v>
      </c>
      <c r="S19" s="9">
        <f t="shared" si="7"/>
        <v>25000</v>
      </c>
      <c r="T19" s="9">
        <f t="shared" si="0"/>
        <v>1</v>
      </c>
      <c r="U19" s="9">
        <f t="shared" si="5"/>
        <v>46555</v>
      </c>
      <c r="V19" s="9">
        <f>IFERROR(VLOOKUP(I19,[1]krasat!$C$3:$D$87,2,0),"")</f>
        <v>33</v>
      </c>
      <c r="W19" s="14">
        <f t="shared" si="6"/>
        <v>5000</v>
      </c>
      <c r="X19" s="12"/>
      <c r="Y19" s="9"/>
    </row>
    <row r="20" spans="1:25" s="13" customFormat="1" ht="15.75" x14ac:dyDescent="0.25">
      <c r="A20" s="9">
        <f>+IF(C20="","",SUBTOTAL(3,B$3:B20))</f>
        <v>18</v>
      </c>
      <c r="B20" s="9">
        <f>IFERROR(VLOOKUP(N20,[1]krasat!$C$3:$D$89,2,0),"")</f>
        <v>9</v>
      </c>
      <c r="C20" s="10">
        <f t="array" ref="C20">IFERROR(SMALL(IF([1]natiga!$M$3:$M$100="ترسية",ROW([1]natiga!$M$3:$M$100)-2,""),ROW()-2),"")</f>
        <v>18</v>
      </c>
      <c r="D20" s="11" t="str">
        <f>IF(C20="","",(VLOOKUP($C20,[1]natiga!$B$3:$M$102,3,0)))</f>
        <v>دايهاتسو فان   موديل  2014</v>
      </c>
      <c r="E20" s="9">
        <f>IFERROR(IF($C20="","",(VLOOKUP($C20,[1]natiga!$B$3:$M$102,4,0))),"")</f>
        <v>83950</v>
      </c>
      <c r="F20" s="9">
        <f>IFERROR(IF($C20="","",(VLOOKUP($C20,[1]natiga!$B$3:$M$102,5,0))),"")</f>
        <v>75000</v>
      </c>
      <c r="G20" s="9">
        <f>IFERROR(IF($C20="","",(VLOOKUP($C20,[1]natiga!$B$3:$M$102,6,0))),"")</f>
        <v>50000</v>
      </c>
      <c r="H20" s="9">
        <f>IFERROR(IF($C20="","",(VLOOKUP($C20,[1]natiga!$B$3:$M$102,7,0))),"")</f>
        <v>50000</v>
      </c>
      <c r="I20" s="11" t="str">
        <f>IFERROR(IF($C20="","",(VLOOKUP($C20,[1]natiga!$B$3:$M$102,8,0))),"")</f>
        <v xml:space="preserve">الموسسة الكورية </v>
      </c>
      <c r="J20" s="9">
        <f>IFERROR(IF($C20="","",(VLOOKUP($C20,[1]natiga!$B$3:$M$102,9,0))),"")</f>
        <v>64390</v>
      </c>
      <c r="K20" s="11" t="str">
        <f>IFERROR(IF($C20="","",(VLOOKUP($C20,[1]natiga!$B$3:$M$102,10,0))),"")</f>
        <v>الفتح لتجارة السيارات</v>
      </c>
      <c r="L20" s="9">
        <f>IFERROR(IF($C20="","",(VLOOKUP($C20,[1]natiga!$B$3:$M$102,11,0))),"")</f>
        <v>46000</v>
      </c>
      <c r="M20" s="9">
        <f>IFERROR(IF($C20="","",(VLOOKUP($C20,[1]natiga!$B$3:$M$102,11,0))),"")</f>
        <v>46000</v>
      </c>
      <c r="N20" s="11" t="str">
        <f t="shared" si="1"/>
        <v xml:space="preserve">الموسسة الكورية </v>
      </c>
      <c r="O20" s="9">
        <f t="shared" si="1"/>
        <v>64390</v>
      </c>
      <c r="P20" s="9"/>
      <c r="Q20" s="9">
        <f t="shared" si="2"/>
        <v>5000</v>
      </c>
      <c r="R20" s="9" t="str">
        <f t="shared" si="3"/>
        <v/>
      </c>
      <c r="S20" s="9">
        <f t="shared" si="7"/>
        <v>5000</v>
      </c>
      <c r="T20" s="9">
        <f t="shared" si="0"/>
        <v>7</v>
      </c>
      <c r="U20" s="9">
        <f t="shared" si="5"/>
        <v>59390</v>
      </c>
      <c r="V20" s="9">
        <f>IFERROR(VLOOKUP(I20,[1]krasat!$C$3:$D$87,2,0),"")</f>
        <v>9</v>
      </c>
      <c r="W20" s="14">
        <f t="shared" si="6"/>
        <v>5000</v>
      </c>
      <c r="X20" s="12"/>
      <c r="Y20" s="9"/>
    </row>
    <row r="21" spans="1:25" s="13" customFormat="1" ht="15.75" x14ac:dyDescent="0.25">
      <c r="A21" s="9">
        <f>+IF(C21="","",SUBTOTAL(3,B$3:B21))</f>
        <v>19</v>
      </c>
      <c r="B21" s="9">
        <f>IFERROR(VLOOKUP(N21,[1]krasat!$C$3:$D$89,2,0),"")</f>
        <v>7</v>
      </c>
      <c r="C21" s="10">
        <f t="array" ref="C21">IFERROR(SMALL(IF([1]natiga!$M$3:$M$100="ترسية",ROW([1]natiga!$M$3:$M$100)-2,""),ROW()-2),"")</f>
        <v>19</v>
      </c>
      <c r="D21" s="11" t="str">
        <f>IF(C21="","",(VLOOKUP($C21,[1]natiga!$B$3:$M$102,3,0)))</f>
        <v>نيسان صانى   موديل  2022</v>
      </c>
      <c r="E21" s="9">
        <f>IFERROR(IF($C21="","",(VLOOKUP($C21,[1]natiga!$B$3:$M$102,4,0))),"")</f>
        <v>240000</v>
      </c>
      <c r="F21" s="9">
        <f>IFERROR(IF($C21="","",(VLOOKUP($C21,[1]natiga!$B$3:$M$102,5,0))),"")</f>
        <v>175000</v>
      </c>
      <c r="G21" s="9">
        <f>IFERROR(IF($C21="","",(VLOOKUP($C21,[1]natiga!$B$3:$M$102,6,0))),"")</f>
        <v>175000</v>
      </c>
      <c r="H21" s="9">
        <f>IFERROR(IF($C21="","",(VLOOKUP($C21,[1]natiga!$B$3:$M$102,7,0))),"")</f>
        <v>220000</v>
      </c>
      <c r="I21" s="11" t="str">
        <f>IFERROR(IF($C21="","",(VLOOKUP($C21,[1]natiga!$B$3:$M$102,8,0))),"")</f>
        <v>مصطفى محمود ناصر على</v>
      </c>
      <c r="J21" s="9">
        <f>IFERROR(IF($C21="","",(VLOOKUP($C21,[1]natiga!$B$3:$M$102,9,0))),"")</f>
        <v>293000</v>
      </c>
      <c r="K21" s="11" t="str">
        <f>IFERROR(IF($C21="","",(VLOOKUP($C21,[1]natiga!$B$3:$M$102,10,0))),"")</f>
        <v>هانى رمضان نجيب</v>
      </c>
      <c r="L21" s="9">
        <f>IFERROR(IF($C21="","",(VLOOKUP($C21,[1]natiga!$B$3:$M$102,11,0))),"")</f>
        <v>270270</v>
      </c>
      <c r="M21" s="9">
        <f>IFERROR(IF($C21="","",(VLOOKUP($C21,[1]natiga!$B$3:$M$102,11,0))),"")</f>
        <v>270270</v>
      </c>
      <c r="N21" s="11" t="str">
        <f t="shared" si="1"/>
        <v>مصطفى محمود ناصر على</v>
      </c>
      <c r="O21" s="9">
        <f t="shared" si="1"/>
        <v>293000</v>
      </c>
      <c r="P21" s="9"/>
      <c r="Q21" s="9">
        <f t="shared" si="2"/>
        <v>5000</v>
      </c>
      <c r="R21" s="9">
        <f t="shared" si="3"/>
        <v>20000</v>
      </c>
      <c r="S21" s="9">
        <f t="shared" si="7"/>
        <v>25000</v>
      </c>
      <c r="T21" s="9">
        <f t="shared" si="0"/>
        <v>2</v>
      </c>
      <c r="U21" s="9">
        <f t="shared" si="5"/>
        <v>268000</v>
      </c>
      <c r="V21" s="9">
        <f>IFERROR(VLOOKUP(I21,[1]krasat!$C$3:$D$87,2,0),"")</f>
        <v>7</v>
      </c>
      <c r="W21" s="14">
        <f t="shared" si="6"/>
        <v>5000</v>
      </c>
      <c r="X21" s="12"/>
      <c r="Y21" s="9"/>
    </row>
    <row r="22" spans="1:25" s="13" customFormat="1" ht="15.75" x14ac:dyDescent="0.25">
      <c r="A22" s="9">
        <f>+IF(C22="","",SUBTOTAL(3,B$3:B22))</f>
        <v>20</v>
      </c>
      <c r="B22" s="9">
        <f>IFERROR(VLOOKUP(N22,[1]krasat!$C$3:$D$89,2,0),"")</f>
        <v>28</v>
      </c>
      <c r="C22" s="10">
        <f t="array" ref="C22">IFERROR(SMALL(IF([1]natiga!$M$3:$M$100="ترسية",ROW([1]natiga!$M$3:$M$100)-2,""),ROW()-2),"")</f>
        <v>20</v>
      </c>
      <c r="D22" s="11" t="str">
        <f>IF(C22="","",(VLOOKUP($C22,[1]natiga!$B$3:$M$102,3,0)))</f>
        <v>متسوبيشى لانسر   موديل  2005</v>
      </c>
      <c r="E22" s="9">
        <f>IFERROR(IF($C22="","",(VLOOKUP($C22,[1]natiga!$B$3:$M$102,4,0))),"")</f>
        <v>105400</v>
      </c>
      <c r="F22" s="9">
        <f>IFERROR(IF($C22="","",(VLOOKUP($C22,[1]natiga!$B$3:$M$102,5,0))),"")</f>
        <v>50000</v>
      </c>
      <c r="G22" s="9">
        <f>IFERROR(IF($C22="","",(VLOOKUP($C22,[1]natiga!$B$3:$M$102,6,0))),"")</f>
        <v>50000</v>
      </c>
      <c r="H22" s="9">
        <f>IFERROR(IF($C22="","",(VLOOKUP($C22,[1]natiga!$B$3:$M$102,7,0))),"")</f>
        <v>50000</v>
      </c>
      <c r="I22" s="11" t="str">
        <f>IFERROR(IF($C22="","",(VLOOKUP($C22,[1]natiga!$B$3:$M$102,8,0))),"")</f>
        <v>علاء على ماهر جاد الله</v>
      </c>
      <c r="J22" s="9">
        <f>IFERROR(IF($C22="","",(VLOOKUP($C22,[1]natiga!$B$3:$M$102,9,0))),"")</f>
        <v>76600</v>
      </c>
      <c r="K22" s="11" t="str">
        <f>IFERROR(IF($C22="","",(VLOOKUP($C22,[1]natiga!$B$3:$M$102,10,0))),"")</f>
        <v xml:space="preserve">الموسسة الكورية </v>
      </c>
      <c r="L22" s="9">
        <f>IFERROR(IF($C22="","",(VLOOKUP($C22,[1]natiga!$B$3:$M$102,11,0))),"")</f>
        <v>75690</v>
      </c>
      <c r="M22" s="9">
        <f>IFERROR(IF($C22="","",(VLOOKUP($C22,[1]natiga!$B$3:$M$102,11,0))),"")</f>
        <v>75690</v>
      </c>
      <c r="N22" s="11" t="str">
        <f t="shared" si="1"/>
        <v>علاء على ماهر جاد الله</v>
      </c>
      <c r="O22" s="9">
        <f t="shared" si="1"/>
        <v>76600</v>
      </c>
      <c r="P22" s="9"/>
      <c r="Q22" s="9">
        <f t="shared" si="2"/>
        <v>5000</v>
      </c>
      <c r="R22" s="9" t="str">
        <f t="shared" si="3"/>
        <v/>
      </c>
      <c r="S22" s="9">
        <f t="shared" si="7"/>
        <v>5000</v>
      </c>
      <c r="T22" s="9">
        <f t="shared" si="0"/>
        <v>3</v>
      </c>
      <c r="U22" s="9">
        <f t="shared" si="5"/>
        <v>71600</v>
      </c>
      <c r="V22" s="9">
        <f>IFERROR(VLOOKUP(I22,[1]krasat!$C$3:$D$87,2,0),"")</f>
        <v>28</v>
      </c>
      <c r="W22" s="14">
        <f t="shared" si="6"/>
        <v>5000</v>
      </c>
      <c r="X22" s="12"/>
      <c r="Y22" s="9"/>
    </row>
    <row r="23" spans="1:25" s="13" customFormat="1" ht="15.75" x14ac:dyDescent="0.25">
      <c r="A23" s="9">
        <f>+IF(C23="","",SUBTOTAL(3,B$3:B23))</f>
        <v>21</v>
      </c>
      <c r="B23" s="9">
        <f>IFERROR(VLOOKUP(N23,[1]krasat!$C$3:$D$89,2,0),"")</f>
        <v>9</v>
      </c>
      <c r="C23" s="10">
        <f t="array" ref="C23">IFERROR(SMALL(IF([1]natiga!$M$3:$M$100="ترسية",ROW([1]natiga!$M$3:$M$100)-2,""),ROW()-2),"")</f>
        <v>21</v>
      </c>
      <c r="D23" s="11" t="str">
        <f>IF(C23="","",(VLOOKUP($C23,[1]natiga!$B$3:$M$102,3,0)))</f>
        <v>هيونداى بايون   موديل  2022</v>
      </c>
      <c r="E23" s="9">
        <f>IFERROR(IF($C23="","",(VLOOKUP($C23,[1]natiga!$B$3:$M$102,4,0))),"")</f>
        <v>345238</v>
      </c>
      <c r="F23" s="9">
        <f>IFERROR(IF($C23="","",(VLOOKUP($C23,[1]natiga!$B$3:$M$102,5,0))),"")</f>
        <v>275000</v>
      </c>
      <c r="G23" s="9">
        <f>IFERROR(IF($C23="","",(VLOOKUP($C23,[1]natiga!$B$3:$M$102,6,0))),"")</f>
        <v>250000</v>
      </c>
      <c r="H23" s="9">
        <f>IFERROR(IF($C23="","",(VLOOKUP($C23,[1]natiga!$B$3:$M$102,7,0))),"")</f>
        <v>275000</v>
      </c>
      <c r="I23" s="11" t="str">
        <f>IFERROR(IF($C23="","",(VLOOKUP($C23,[1]natiga!$B$3:$M$102,8,0))),"")</f>
        <v xml:space="preserve">الموسسة الكورية </v>
      </c>
      <c r="J23" s="9">
        <f>IFERROR(IF($C23="","",(VLOOKUP($C23,[1]natiga!$B$3:$M$102,9,0))),"")</f>
        <v>413390</v>
      </c>
      <c r="K23" s="11" t="str">
        <f>IFERROR(IF($C23="","",(VLOOKUP($C23,[1]natiga!$B$3:$M$102,10,0))),"")</f>
        <v>معرض عبده رمضان لتجارة السيارت</v>
      </c>
      <c r="L23" s="9">
        <f>IFERROR(IF($C23="","",(VLOOKUP($C23,[1]natiga!$B$3:$M$102,11,0))),"")</f>
        <v>388000</v>
      </c>
      <c r="M23" s="9">
        <f>IFERROR(IF($C23="","",(VLOOKUP($C23,[1]natiga!$B$3:$M$102,11,0))),"")</f>
        <v>388000</v>
      </c>
      <c r="N23" s="11" t="str">
        <f t="shared" si="1"/>
        <v xml:space="preserve">الموسسة الكورية </v>
      </c>
      <c r="O23" s="9">
        <f t="shared" si="1"/>
        <v>413390</v>
      </c>
      <c r="P23" s="9"/>
      <c r="Q23" s="9">
        <f t="shared" si="2"/>
        <v>5000</v>
      </c>
      <c r="R23" s="9" t="str">
        <f t="shared" si="3"/>
        <v/>
      </c>
      <c r="S23" s="9">
        <f t="shared" si="7"/>
        <v>5000</v>
      </c>
      <c r="T23" s="9">
        <f t="shared" si="0"/>
        <v>7</v>
      </c>
      <c r="U23" s="9">
        <f t="shared" si="5"/>
        <v>408390</v>
      </c>
      <c r="V23" s="9">
        <f>IFERROR(VLOOKUP(I23,[1]krasat!$C$3:$D$87,2,0),"")</f>
        <v>9</v>
      </c>
      <c r="W23" s="14">
        <f t="shared" si="6"/>
        <v>5000</v>
      </c>
      <c r="X23" s="12"/>
      <c r="Y23" s="9"/>
    </row>
    <row r="24" spans="1:25" s="13" customFormat="1" ht="15.75" x14ac:dyDescent="0.25">
      <c r="A24" s="9">
        <f>+IF(C24="","",SUBTOTAL(3,B$3:B24))</f>
        <v>22</v>
      </c>
      <c r="B24" s="9">
        <f>IFERROR(VLOOKUP(N24,[1]krasat!$C$3:$D$89,2,0),"")</f>
        <v>35</v>
      </c>
      <c r="C24" s="10">
        <f t="array" ref="C24">IFERROR(SMALL(IF([1]natiga!$M$3:$M$100="ترسية",ROW([1]natiga!$M$3:$M$100)-2,""),ROW()-2),"")</f>
        <v>22</v>
      </c>
      <c r="D24" s="11" t="str">
        <f>IF(C24="","",(VLOOKUP($C24,[1]natiga!$B$3:$M$102,3,0)))</f>
        <v>نيسان سنترا   موديل  2019</v>
      </c>
      <c r="E24" s="9">
        <f>IFERROR(IF($C24="","",(VLOOKUP($C24,[1]natiga!$B$3:$M$102,4,0))),"")</f>
        <v>271325</v>
      </c>
      <c r="F24" s="9">
        <f>IFERROR(IF($C24="","",(VLOOKUP($C24,[1]natiga!$B$3:$M$102,5,0))),"")</f>
        <v>175000</v>
      </c>
      <c r="G24" s="9">
        <f>IFERROR(IF($C24="","",(VLOOKUP($C24,[1]natiga!$B$3:$M$102,6,0))),"")</f>
        <v>150000</v>
      </c>
      <c r="H24" s="9">
        <f>IFERROR(IF($C24="","",(VLOOKUP($C24,[1]natiga!$B$3:$M$102,7,0))),"")</f>
        <v>140000</v>
      </c>
      <c r="I24" s="11" t="str">
        <f>IFERROR(IF($C24="","",(VLOOKUP($C24,[1]natiga!$B$3:$M$102,8,0))),"")</f>
        <v>الفتح لتجارة السيارات</v>
      </c>
      <c r="J24" s="9">
        <f>IFERROR(IF($C24="","",(VLOOKUP($C24,[1]natiga!$B$3:$M$102,9,0))),"")</f>
        <v>158000</v>
      </c>
      <c r="K24" s="11" t="str">
        <f>IFERROR(IF($C24="","",(VLOOKUP($C24,[1]natiga!$B$3:$M$102,10,0))),"")</f>
        <v>اوتو العز لتجارة السيارات</v>
      </c>
      <c r="L24" s="9">
        <f>IFERROR(IF($C24="","",(VLOOKUP($C24,[1]natiga!$B$3:$M$102,11,0))),"")</f>
        <v>155000</v>
      </c>
      <c r="M24" s="9">
        <f>IFERROR(IF($C24="","",(VLOOKUP($C24,[1]natiga!$B$3:$M$102,11,0))),"")</f>
        <v>155000</v>
      </c>
      <c r="N24" s="11" t="str">
        <f t="shared" si="1"/>
        <v>الفتح لتجارة السيارات</v>
      </c>
      <c r="O24" s="9">
        <f t="shared" si="1"/>
        <v>158000</v>
      </c>
      <c r="P24" s="9"/>
      <c r="Q24" s="9">
        <f t="shared" si="2"/>
        <v>5000</v>
      </c>
      <c r="R24" s="9" t="str">
        <f t="shared" si="3"/>
        <v/>
      </c>
      <c r="S24" s="9">
        <f t="shared" si="7"/>
        <v>5000</v>
      </c>
      <c r="T24" s="9">
        <f t="shared" si="0"/>
        <v>3</v>
      </c>
      <c r="U24" s="9">
        <f t="shared" si="5"/>
        <v>153000</v>
      </c>
      <c r="V24" s="9">
        <f>IFERROR(VLOOKUP(I24,[1]krasat!$C$3:$D$87,2,0),"")</f>
        <v>35</v>
      </c>
      <c r="W24" s="14">
        <f t="shared" si="6"/>
        <v>5000</v>
      </c>
      <c r="X24" s="12"/>
      <c r="Y24" s="9"/>
    </row>
    <row r="25" spans="1:25" s="13" customFormat="1" ht="15.75" x14ac:dyDescent="0.25">
      <c r="A25" s="9">
        <f>+IF(C25="","",SUBTOTAL(3,B$3:B25))</f>
        <v>23</v>
      </c>
      <c r="B25" s="9">
        <f>IFERROR(VLOOKUP(N25,[1]krasat!$C$3:$D$89,2,0),"")</f>
        <v>28</v>
      </c>
      <c r="C25" s="10">
        <f t="array" ref="C25">IFERROR(SMALL(IF([1]natiga!$M$3:$M$100="ترسية",ROW([1]natiga!$M$3:$M$100)-2,""),ROW()-2),"")</f>
        <v>23</v>
      </c>
      <c r="D25" s="11" t="str">
        <f>IF(C25="","",(VLOOKUP($C25,[1]natiga!$B$3:$M$102,3,0)))</f>
        <v xml:space="preserve">مخلفات جزئية   موديل  </v>
      </c>
      <c r="E25" s="9" t="str">
        <f>IFERROR(IF($C25="","",(VLOOKUP($C25,[1]natiga!$B$3:$M$102,4,0))),"")</f>
        <v/>
      </c>
      <c r="F25" s="9" t="str">
        <f>IFERROR(IF($C25="","",(VLOOKUP($C25,[1]natiga!$B$3:$M$102,5,0))),"")</f>
        <v/>
      </c>
      <c r="G25" s="9">
        <f>IFERROR(IF($C25="","",(VLOOKUP($C25,[1]natiga!$B$3:$M$102,6,0))),"")</f>
        <v>25000</v>
      </c>
      <c r="H25" s="9">
        <f>IFERROR(IF($C25="","",(VLOOKUP($C25,[1]natiga!$B$3:$M$102,7,0))),"")</f>
        <v>25000</v>
      </c>
      <c r="I25" s="11" t="str">
        <f>IFERROR(IF($C25="","",(VLOOKUP($C25,[1]natiga!$B$3:$M$102,8,0))),"")</f>
        <v>علاء على ماهر جاد الله</v>
      </c>
      <c r="J25" s="9">
        <f>IFERROR(IF($C25="","",(VLOOKUP($C25,[1]natiga!$B$3:$M$102,9,0))),"")</f>
        <v>47600</v>
      </c>
      <c r="K25" s="11" t="str">
        <f>IFERROR(IF($C25="","",(VLOOKUP($C25,[1]natiga!$B$3:$M$102,10,0))),"")</f>
        <v>الفتح لتجارة السيارات</v>
      </c>
      <c r="L25" s="9">
        <f>IFERROR(IF($C25="","",(VLOOKUP($C25,[1]natiga!$B$3:$M$102,11,0))),"")</f>
        <v>41000</v>
      </c>
      <c r="M25" s="9">
        <f>IFERROR(IF($C25="","",(VLOOKUP($C25,[1]natiga!$B$3:$M$102,11,0))),"")</f>
        <v>41000</v>
      </c>
      <c r="N25" s="11" t="str">
        <f t="shared" si="1"/>
        <v>علاء على ماهر جاد الله</v>
      </c>
      <c r="O25" s="9">
        <f t="shared" si="1"/>
        <v>47600</v>
      </c>
      <c r="P25" s="9"/>
      <c r="Q25" s="9">
        <f t="shared" si="2"/>
        <v>5000</v>
      </c>
      <c r="R25" s="9" t="str">
        <f t="shared" si="3"/>
        <v/>
      </c>
      <c r="S25" s="9">
        <f t="shared" si="7"/>
        <v>5000</v>
      </c>
      <c r="T25" s="9">
        <f t="shared" si="0"/>
        <v>3</v>
      </c>
      <c r="U25" s="9">
        <f t="shared" si="5"/>
        <v>42600</v>
      </c>
      <c r="V25" s="9">
        <f>IFERROR(VLOOKUP(I25,[1]krasat!$C$3:$D$87,2,0),"")</f>
        <v>28</v>
      </c>
      <c r="W25" s="14">
        <f t="shared" si="6"/>
        <v>5000</v>
      </c>
      <c r="X25" s="12"/>
      <c r="Y25" s="9"/>
    </row>
    <row r="26" spans="1:25" s="13" customFormat="1" ht="15.75" x14ac:dyDescent="0.25">
      <c r="A26" s="9" t="str">
        <f>+IF(C26="","",SUBTOTAL(3,B$3:B26))</f>
        <v/>
      </c>
      <c r="B26" s="9">
        <f>IFERROR(VLOOKUP(N26,[1]krasat!$C$3:$D$89,2,0),"")</f>
        <v>9</v>
      </c>
      <c r="C26" s="10" t="str">
        <f t="array" ref="C26">IFERROR(SMALL(IF([1]natiga!$M$3:$M$100="ترسية",ROW([1]natiga!$M$3:$M$100)-2,""),ROW()-2),"")</f>
        <v/>
      </c>
      <c r="D26" s="11" t="str">
        <f>IF(C26="","",(VLOOKUP($C26,[1]natiga!$B$3:$M$102,3,0)))</f>
        <v/>
      </c>
      <c r="E26" s="9" t="str">
        <f>IFERROR(IF($C26="","",(VLOOKUP($C26,[1]natiga!$B$3:$M$102,4,0))),"")</f>
        <v/>
      </c>
      <c r="F26" s="9" t="str">
        <f>IFERROR(IF($C26="","",(VLOOKUP($C26,[1]natiga!$B$3:$M$102,5,0))),"")</f>
        <v/>
      </c>
      <c r="G26" s="9" t="str">
        <f>IFERROR(IF($C26="","",(VLOOKUP($C26,[1]natiga!$B$3:$M$102,6,0))),"")</f>
        <v/>
      </c>
      <c r="H26" s="9" t="str">
        <f>IFERROR(IF($C26="","",(VLOOKUP($C26,[1]natiga!$B$3:$M$102,7,0))),"")</f>
        <v/>
      </c>
      <c r="I26" s="11" t="str">
        <f>IFERROR(IF($C26="","",(VLOOKUP($C26,[1]natiga!$B$3:$M$102,8,0))),"")</f>
        <v/>
      </c>
      <c r="J26" s="9" t="str">
        <f>IFERROR(IF($C26="","",(VLOOKUP($C26,[1]natiga!$B$3:$M$102,9,0))),"")</f>
        <v/>
      </c>
      <c r="K26" s="11" t="str">
        <f>IFERROR(IF($C26="","",(VLOOKUP($C26,[1]natiga!$B$3:$M$102,10,0))),"")</f>
        <v/>
      </c>
      <c r="L26" s="9" t="str">
        <f>IFERROR(IF($C26="","",(VLOOKUP($C26,[1]natiga!$B$3:$M$102,11,0))),"")</f>
        <v/>
      </c>
      <c r="M26" s="9" t="str">
        <f>IFERROR(IF($C26="","",(VLOOKUP($C26,[1]natiga!$B$3:$M$102,11,0))),"")</f>
        <v/>
      </c>
      <c r="N26" s="11" t="s">
        <v>52</v>
      </c>
      <c r="O26" s="9">
        <v>1000000</v>
      </c>
      <c r="P26" s="9"/>
      <c r="Q26" s="9">
        <f t="shared" si="2"/>
        <v>5000</v>
      </c>
      <c r="R26" s="9">
        <f t="shared" si="3"/>
        <v>20000</v>
      </c>
      <c r="S26" s="9">
        <f t="shared" si="7"/>
        <v>25000</v>
      </c>
      <c r="T26" s="9" t="str">
        <f t="shared" si="0"/>
        <v/>
      </c>
      <c r="U26" s="9">
        <f t="shared" si="5"/>
        <v>975000</v>
      </c>
      <c r="V26" s="9" t="str">
        <f>IFERROR(VLOOKUP(I26,[1]krasat!$C$3:$D$87,2,0),"")</f>
        <v/>
      </c>
      <c r="W26" s="14">
        <f t="shared" si="6"/>
        <v>5000</v>
      </c>
      <c r="X26" s="12"/>
      <c r="Y26" s="9"/>
    </row>
    <row r="27" spans="1:25" s="13" customFormat="1" ht="15.75" x14ac:dyDescent="0.25">
      <c r="A27" s="9" t="str">
        <f>+IF(C27="","",SUBTOTAL(3,B$3:B27))</f>
        <v/>
      </c>
      <c r="B27" s="9" t="str">
        <f>IFERROR(VLOOKUP(N27,[1]krasat!$C$3:$D$89,2,0),"")</f>
        <v/>
      </c>
      <c r="C27" s="10" t="str">
        <f t="array" ref="C27">IFERROR(SMALL(IF([1]natiga!$M$3:$M$100="ترسية",ROW([1]natiga!$M$3:$M$100)-2,""),ROW()-2),"")</f>
        <v/>
      </c>
      <c r="D27" s="11" t="str">
        <f>IF(C27="","",(VLOOKUP($C27,[1]natiga!$B$3:$M$102,3,0)))</f>
        <v/>
      </c>
      <c r="E27" s="9" t="str">
        <f>IFERROR(IF($C27="","",(VLOOKUP($C27,[1]natiga!$B$3:$M$102,4,0))),"")</f>
        <v/>
      </c>
      <c r="F27" s="9" t="str">
        <f>IFERROR(IF($C27="","",(VLOOKUP($C27,[1]natiga!$B$3:$M$102,5,0))),"")</f>
        <v/>
      </c>
      <c r="G27" s="9" t="str">
        <f>IFERROR(IF($C27="","",(VLOOKUP($C27,[1]natiga!$B$3:$M$102,6,0))),"")</f>
        <v/>
      </c>
      <c r="H27" s="9" t="str">
        <f>IFERROR(IF($C27="","",(VLOOKUP($C27,[1]natiga!$B$3:$M$102,7,0))),"")</f>
        <v/>
      </c>
      <c r="I27" s="11" t="str">
        <f>IFERROR(IF($C27="","",(VLOOKUP($C27,[1]natiga!$B$3:$M$102,8,0))),"")</f>
        <v/>
      </c>
      <c r="J27" s="9" t="str">
        <f>IFERROR(IF($C27="","",(VLOOKUP($C27,[1]natiga!$B$3:$M$102,9,0))),"")</f>
        <v/>
      </c>
      <c r="K27" s="11" t="str">
        <f>IFERROR(IF($C27="","",(VLOOKUP($C27,[1]natiga!$B$3:$M$102,10,0))),"")</f>
        <v/>
      </c>
      <c r="L27" s="9" t="str">
        <f>IFERROR(IF($C27="","",(VLOOKUP($C27,[1]natiga!$B$3:$M$102,11,0))),"")</f>
        <v/>
      </c>
      <c r="M27" s="9" t="str">
        <f>IFERROR(IF($C27="","",(VLOOKUP($C27,[1]natiga!$B$3:$M$102,11,0))),"")</f>
        <v/>
      </c>
      <c r="N27" s="11"/>
      <c r="O27" s="9" t="str">
        <f t="shared" ref="N27:O62" si="8">J27</f>
        <v/>
      </c>
      <c r="P27" s="9"/>
      <c r="Q27" s="9" t="str">
        <f t="shared" si="2"/>
        <v/>
      </c>
      <c r="R27" s="9" t="str">
        <f t="shared" si="3"/>
        <v/>
      </c>
      <c r="S27" s="9" t="str">
        <f t="shared" si="7"/>
        <v/>
      </c>
      <c r="T27" s="9" t="str">
        <f t="shared" si="0"/>
        <v/>
      </c>
      <c r="U27" s="9" t="str">
        <f t="shared" si="5"/>
        <v/>
      </c>
      <c r="V27" s="9" t="str">
        <f>IFERROR(VLOOKUP(I27,[1]krasat!$C$3:$D$87,2,0),"")</f>
        <v/>
      </c>
      <c r="W27" s="14" t="str">
        <f t="shared" si="6"/>
        <v/>
      </c>
      <c r="X27" s="12"/>
      <c r="Y27" s="9"/>
    </row>
    <row r="28" spans="1:25" s="13" customFormat="1" ht="15.75" x14ac:dyDescent="0.25">
      <c r="A28" s="9" t="str">
        <f>+IF(C28="","",SUBTOTAL(3,B$3:B28))</f>
        <v/>
      </c>
      <c r="B28" s="9" t="str">
        <f>IFERROR(VLOOKUP(N28,[1]krasat!$C$3:$D$89,2,0),"")</f>
        <v/>
      </c>
      <c r="C28" s="10" t="str">
        <f t="array" ref="C28">IFERROR(SMALL(IF([1]natiga!$M$3:$M$100="ترسية",ROW([1]natiga!$M$3:$M$100)-2,""),ROW()-2),"")</f>
        <v/>
      </c>
      <c r="D28" s="11" t="str">
        <f>IF(C28="","",(VLOOKUP($C28,[1]natiga!$B$3:$M$102,3,0)))</f>
        <v/>
      </c>
      <c r="E28" s="9" t="str">
        <f>IFERROR(IF($C28="","",(VLOOKUP($C28,[1]natiga!$B$3:$M$102,4,0))),"")</f>
        <v/>
      </c>
      <c r="F28" s="9" t="str">
        <f>IFERROR(IF($C28="","",(VLOOKUP($C28,[1]natiga!$B$3:$M$102,5,0))),"")</f>
        <v/>
      </c>
      <c r="G28" s="9" t="str">
        <f>IFERROR(IF($C28="","",(VLOOKUP($C28,[1]natiga!$B$3:$M$102,6,0))),"")</f>
        <v/>
      </c>
      <c r="H28" s="9" t="str">
        <f>IFERROR(IF($C28="","",(VLOOKUP($C28,[1]natiga!$B$3:$M$102,7,0))),"")</f>
        <v/>
      </c>
      <c r="I28" s="11" t="str">
        <f>IFERROR(IF($C28="","",(VLOOKUP($C28,[1]natiga!$B$3:$M$102,8,0))),"")</f>
        <v/>
      </c>
      <c r="J28" s="9" t="str">
        <f>IFERROR(IF($C28="","",(VLOOKUP($C28,[1]natiga!$B$3:$M$102,9,0))),"")</f>
        <v/>
      </c>
      <c r="K28" s="11" t="str">
        <f>IFERROR(IF($C28="","",(VLOOKUP($C28,[1]natiga!$B$3:$M$102,10,0))),"")</f>
        <v/>
      </c>
      <c r="L28" s="9" t="str">
        <f>IFERROR(IF($C28="","",(VLOOKUP($C28,[1]natiga!$B$3:$M$102,11,0))),"")</f>
        <v/>
      </c>
      <c r="M28" s="9" t="str">
        <f>IFERROR(IF($C28="","",(VLOOKUP($C28,[1]natiga!$B$3:$M$102,11,0))),"")</f>
        <v/>
      </c>
      <c r="N28" s="11" t="str">
        <f t="shared" si="8"/>
        <v/>
      </c>
      <c r="O28" s="9" t="str">
        <f t="shared" si="8"/>
        <v/>
      </c>
      <c r="P28" s="9"/>
      <c r="Q28" s="9" t="str">
        <f t="shared" si="2"/>
        <v/>
      </c>
      <c r="R28" s="9" t="str">
        <f t="shared" si="3"/>
        <v/>
      </c>
      <c r="S28" s="9" t="str">
        <f t="shared" si="7"/>
        <v/>
      </c>
      <c r="T28" s="9" t="str">
        <f t="shared" si="0"/>
        <v/>
      </c>
      <c r="U28" s="9" t="str">
        <f t="shared" si="5"/>
        <v/>
      </c>
      <c r="V28" s="9" t="str">
        <f>IFERROR(VLOOKUP(I28,[1]krasat!$C$3:$D$87,2,0),"")</f>
        <v/>
      </c>
      <c r="W28" s="14" t="str">
        <f t="shared" si="6"/>
        <v/>
      </c>
      <c r="X28" s="12"/>
      <c r="Y28" s="9"/>
    </row>
    <row r="29" spans="1:25" s="13" customFormat="1" ht="15.75" x14ac:dyDescent="0.25">
      <c r="A29" s="9" t="str">
        <f>+IF(C29="","",SUBTOTAL(3,B$3:B29))</f>
        <v/>
      </c>
      <c r="B29" s="9" t="str">
        <f>IFERROR(VLOOKUP(N29,[1]krasat!$C$3:$D$89,2,0),"")</f>
        <v/>
      </c>
      <c r="C29" s="10" t="str">
        <f t="array" ref="C29">IFERROR(SMALL(IF([1]natiga!$M$3:$M$100="ترسية",ROW([1]natiga!$M$3:$M$100)-2,""),ROW()-2),"")</f>
        <v/>
      </c>
      <c r="D29" s="11" t="str">
        <f>IF(C29="","",(VLOOKUP($C29,[1]natiga!$B$3:$M$102,3,0)))</f>
        <v/>
      </c>
      <c r="E29" s="9" t="str">
        <f>IFERROR(IF($C29="","",(VLOOKUP($C29,[1]natiga!$B$3:$M$102,4,0))),"")</f>
        <v/>
      </c>
      <c r="F29" s="9" t="str">
        <f>IFERROR(IF($C29="","",(VLOOKUP($C29,[1]natiga!$B$3:$M$102,5,0))),"")</f>
        <v/>
      </c>
      <c r="G29" s="9" t="str">
        <f>IFERROR(IF($C29="","",(VLOOKUP($C29,[1]natiga!$B$3:$M$102,6,0))),"")</f>
        <v/>
      </c>
      <c r="H29" s="9" t="str">
        <f>IFERROR(IF($C29="","",(VLOOKUP($C29,[1]natiga!$B$3:$M$102,7,0))),"")</f>
        <v/>
      </c>
      <c r="I29" s="11" t="str">
        <f>IFERROR(IF($C29="","",(VLOOKUP($C29,[1]natiga!$B$3:$M$102,8,0))),"")</f>
        <v/>
      </c>
      <c r="J29" s="9" t="str">
        <f>IFERROR(IF($C29="","",(VLOOKUP($C29,[1]natiga!$B$3:$M$102,9,0))),"")</f>
        <v/>
      </c>
      <c r="K29" s="11" t="str">
        <f>IFERROR(IF($C29="","",(VLOOKUP($C29,[1]natiga!$B$3:$M$102,10,0))),"")</f>
        <v/>
      </c>
      <c r="L29" s="9" t="str">
        <f>IFERROR(IF($C29="","",(VLOOKUP($C29,[1]natiga!$B$3:$M$102,11,0))),"")</f>
        <v/>
      </c>
      <c r="M29" s="9" t="str">
        <f>IFERROR(IF($C29="","",(VLOOKUP($C29,[1]natiga!$B$3:$M$102,11,0))),"")</f>
        <v/>
      </c>
      <c r="N29" s="11" t="str">
        <f t="shared" si="8"/>
        <v/>
      </c>
      <c r="O29" s="9" t="str">
        <f t="shared" si="8"/>
        <v/>
      </c>
      <c r="P29" s="9"/>
      <c r="Q29" s="9" t="str">
        <f t="shared" si="2"/>
        <v/>
      </c>
      <c r="R29" s="9" t="str">
        <f t="shared" si="3"/>
        <v/>
      </c>
      <c r="S29" s="9" t="str">
        <f t="shared" si="7"/>
        <v/>
      </c>
      <c r="T29" s="9" t="str">
        <f t="shared" si="0"/>
        <v/>
      </c>
      <c r="U29" s="9" t="str">
        <f t="shared" si="5"/>
        <v/>
      </c>
      <c r="V29" s="9" t="str">
        <f>IFERROR(VLOOKUP(I29,[1]krasat!$C$3:$D$87,2,0),"")</f>
        <v/>
      </c>
      <c r="W29" s="14" t="str">
        <f t="shared" si="6"/>
        <v/>
      </c>
      <c r="X29" s="12"/>
      <c r="Y29" s="9"/>
    </row>
    <row r="30" spans="1:25" s="13" customFormat="1" ht="15.75" x14ac:dyDescent="0.25">
      <c r="A30" s="9" t="str">
        <f>+IF(C30="","",SUBTOTAL(3,B$3:B30))</f>
        <v/>
      </c>
      <c r="B30" s="9" t="str">
        <f>IFERROR(VLOOKUP(N30,[1]krasat!$C$3:$D$89,2,0),"")</f>
        <v/>
      </c>
      <c r="C30" s="10" t="str">
        <f t="array" ref="C30">IFERROR(SMALL(IF([1]natiga!$M$3:$M$100="ترسية",ROW([1]natiga!$M$3:$M$100)-2,""),ROW()-2),"")</f>
        <v/>
      </c>
      <c r="D30" s="11" t="str">
        <f>IF(C30="","",(VLOOKUP($C30,[1]natiga!$B$3:$M$102,3,0)))</f>
        <v/>
      </c>
      <c r="E30" s="9" t="str">
        <f>IFERROR(IF($C30="","",(VLOOKUP($C30,[1]natiga!$B$3:$M$102,4,0))),"")</f>
        <v/>
      </c>
      <c r="F30" s="9" t="str">
        <f>IFERROR(IF($C30="","",(VLOOKUP($C30,[1]natiga!$B$3:$M$102,5,0))),"")</f>
        <v/>
      </c>
      <c r="G30" s="9" t="str">
        <f>IFERROR(IF($C30="","",(VLOOKUP($C30,[1]natiga!$B$3:$M$102,6,0))),"")</f>
        <v/>
      </c>
      <c r="H30" s="9" t="str">
        <f>IFERROR(IF($C30="","",(VLOOKUP($C30,[1]natiga!$B$3:$M$102,7,0))),"")</f>
        <v/>
      </c>
      <c r="I30" s="11" t="str">
        <f>IFERROR(IF($C30="","",(VLOOKUP($C30,[1]natiga!$B$3:$M$102,8,0))),"")</f>
        <v/>
      </c>
      <c r="J30" s="9" t="str">
        <f>IFERROR(IF($C30="","",(VLOOKUP($C30,[1]natiga!$B$3:$M$102,9,0))),"")</f>
        <v/>
      </c>
      <c r="K30" s="11" t="str">
        <f>IFERROR(IF($C30="","",(VLOOKUP($C30,[1]natiga!$B$3:$M$102,10,0))),"")</f>
        <v/>
      </c>
      <c r="L30" s="9" t="str">
        <f>IFERROR(IF($C30="","",(VLOOKUP($C30,[1]natiga!$B$3:$M$102,11,0))),"")</f>
        <v/>
      </c>
      <c r="M30" s="9" t="str">
        <f>IFERROR(IF($C30="","",(VLOOKUP($C30,[1]natiga!$B$3:$M$102,11,0))),"")</f>
        <v/>
      </c>
      <c r="N30" s="11" t="str">
        <f t="shared" si="8"/>
        <v/>
      </c>
      <c r="O30" s="9" t="str">
        <f t="shared" si="8"/>
        <v/>
      </c>
      <c r="P30" s="9"/>
      <c r="Q30" s="9" t="str">
        <f t="shared" si="2"/>
        <v/>
      </c>
      <c r="R30" s="9" t="str">
        <f t="shared" si="3"/>
        <v/>
      </c>
      <c r="S30" s="9" t="str">
        <f t="shared" si="7"/>
        <v/>
      </c>
      <c r="T30" s="9" t="str">
        <f t="shared" si="0"/>
        <v/>
      </c>
      <c r="U30" s="9" t="str">
        <f t="shared" si="5"/>
        <v/>
      </c>
      <c r="V30" s="9" t="str">
        <f>IFERROR(VLOOKUP(I30,[1]krasat!$C$3:$D$87,2,0),"")</f>
        <v/>
      </c>
      <c r="W30" s="14" t="str">
        <f t="shared" si="6"/>
        <v/>
      </c>
      <c r="X30" s="12"/>
      <c r="Y30" s="9"/>
    </row>
    <row r="31" spans="1:25" s="13" customFormat="1" ht="15.75" x14ac:dyDescent="0.25">
      <c r="A31" s="9" t="str">
        <f>+IF(C31="","",SUBTOTAL(3,B$3:B31))</f>
        <v/>
      </c>
      <c r="B31" s="9" t="str">
        <f>IFERROR(VLOOKUP(N31,[1]krasat!$C$3:$D$89,2,0),"")</f>
        <v/>
      </c>
      <c r="C31" s="10" t="str">
        <f t="array" ref="C31">IFERROR(SMALL(IF([1]natiga!$M$3:$M$100="ترسية",ROW([1]natiga!$M$3:$M$100)-2,""),ROW()-2),"")</f>
        <v/>
      </c>
      <c r="D31" s="11" t="str">
        <f>IF(C31="","",(VLOOKUP($C31,[1]natiga!$B$3:$M$102,3,0)))</f>
        <v/>
      </c>
      <c r="E31" s="9" t="str">
        <f>IFERROR(IF($C31="","",(VLOOKUP($C31,[1]natiga!$B$3:$M$102,4,0))),"")</f>
        <v/>
      </c>
      <c r="F31" s="9" t="str">
        <f>IFERROR(IF($C31="","",(VLOOKUP($C31,[1]natiga!$B$3:$M$102,5,0))),"")</f>
        <v/>
      </c>
      <c r="G31" s="9" t="str">
        <f>IFERROR(IF($C31="","",(VLOOKUP($C31,[1]natiga!$B$3:$M$102,6,0))),"")</f>
        <v/>
      </c>
      <c r="H31" s="9" t="str">
        <f>IFERROR(IF($C31="","",(VLOOKUP($C31,[1]natiga!$B$3:$M$102,7,0))),"")</f>
        <v/>
      </c>
      <c r="I31" s="11" t="str">
        <f>IFERROR(IF($C31="","",(VLOOKUP($C31,[1]natiga!$B$3:$M$102,8,0))),"")</f>
        <v/>
      </c>
      <c r="J31" s="9" t="str">
        <f>IFERROR(IF($C31="","",(VLOOKUP($C31,[1]natiga!$B$3:$M$102,9,0))),"")</f>
        <v/>
      </c>
      <c r="K31" s="11" t="str">
        <f>IFERROR(IF($C31="","",(VLOOKUP($C31,[1]natiga!$B$3:$M$102,10,0))),"")</f>
        <v/>
      </c>
      <c r="L31" s="9" t="str">
        <f>IFERROR(IF($C31="","",(VLOOKUP($C31,[1]natiga!$B$3:$M$102,11,0))),"")</f>
        <v/>
      </c>
      <c r="M31" s="9" t="str">
        <f>IFERROR(IF($C31="","",(VLOOKUP($C31,[1]natiga!$B$3:$M$102,11,0))),"")</f>
        <v/>
      </c>
      <c r="N31" s="11" t="str">
        <f t="shared" si="8"/>
        <v/>
      </c>
      <c r="O31" s="9" t="str">
        <f t="shared" si="8"/>
        <v/>
      </c>
      <c r="P31" s="9"/>
      <c r="Q31" s="9" t="str">
        <f t="shared" si="2"/>
        <v/>
      </c>
      <c r="R31" s="9" t="str">
        <f t="shared" si="3"/>
        <v/>
      </c>
      <c r="S31" s="9" t="str">
        <f t="shared" si="7"/>
        <v/>
      </c>
      <c r="T31" s="9" t="str">
        <f t="shared" si="0"/>
        <v/>
      </c>
      <c r="U31" s="9" t="str">
        <f t="shared" si="5"/>
        <v/>
      </c>
      <c r="V31" s="9" t="str">
        <f>IFERROR(VLOOKUP(I31,[1]krasat!$C$3:$D$87,2,0),"")</f>
        <v/>
      </c>
      <c r="W31" s="14" t="str">
        <f t="shared" si="6"/>
        <v/>
      </c>
      <c r="X31" s="12"/>
      <c r="Y31" s="9"/>
    </row>
    <row r="32" spans="1:25" s="13" customFormat="1" ht="15.75" x14ac:dyDescent="0.25">
      <c r="A32" s="9" t="str">
        <f>+IF(C32="","",SUBTOTAL(3,B$3:B32))</f>
        <v/>
      </c>
      <c r="B32" s="9" t="str">
        <f>IFERROR(VLOOKUP(N32,[1]krasat!$C$3:$D$89,2,0),"")</f>
        <v/>
      </c>
      <c r="C32" s="10" t="str">
        <f t="array" ref="C32">IFERROR(SMALL(IF([1]natiga!$M$3:$M$100="ترسية",ROW([1]natiga!$M$3:$M$100)-2,""),ROW()-2),"")</f>
        <v/>
      </c>
      <c r="D32" s="11" t="str">
        <f>IF(C32="","",(VLOOKUP($C32,[1]natiga!$B$3:$M$102,3,0)))</f>
        <v/>
      </c>
      <c r="E32" s="9" t="str">
        <f>IFERROR(IF($C32="","",(VLOOKUP($C32,[1]natiga!$B$3:$M$102,4,0))),"")</f>
        <v/>
      </c>
      <c r="F32" s="9" t="str">
        <f>IFERROR(IF($C32="","",(VLOOKUP($C32,[1]natiga!$B$3:$M$102,5,0))),"")</f>
        <v/>
      </c>
      <c r="G32" s="9" t="str">
        <f>IFERROR(IF($C32="","",(VLOOKUP($C32,[1]natiga!$B$3:$M$102,6,0))),"")</f>
        <v/>
      </c>
      <c r="H32" s="9" t="str">
        <f>IFERROR(IF($C32="","",(VLOOKUP($C32,[1]natiga!$B$3:$M$102,7,0))),"")</f>
        <v/>
      </c>
      <c r="I32" s="11" t="str">
        <f>IFERROR(IF($C32="","",(VLOOKUP($C32,[1]natiga!$B$3:$M$102,8,0))),"")</f>
        <v/>
      </c>
      <c r="J32" s="9" t="str">
        <f>IFERROR(IF($C32="","",(VLOOKUP($C32,[1]natiga!$B$3:$M$102,9,0))),"")</f>
        <v/>
      </c>
      <c r="K32" s="11" t="str">
        <f>IFERROR(IF($C32="","",(VLOOKUP($C32,[1]natiga!$B$3:$M$102,10,0))),"")</f>
        <v/>
      </c>
      <c r="L32" s="9" t="str">
        <f>IFERROR(IF($C32="","",(VLOOKUP($C32,[1]natiga!$B$3:$M$102,11,0))),"")</f>
        <v/>
      </c>
      <c r="M32" s="9" t="str">
        <f>IFERROR(IF($C32="","",(VLOOKUP($C32,[1]natiga!$B$3:$M$102,11,0))),"")</f>
        <v/>
      </c>
      <c r="N32" s="11" t="str">
        <f t="shared" si="8"/>
        <v/>
      </c>
      <c r="O32" s="9" t="str">
        <f t="shared" si="8"/>
        <v/>
      </c>
      <c r="P32" s="9"/>
      <c r="Q32" s="9" t="str">
        <f t="shared" si="2"/>
        <v/>
      </c>
      <c r="R32" s="9" t="str">
        <f t="shared" si="3"/>
        <v/>
      </c>
      <c r="S32" s="9" t="str">
        <f t="shared" si="7"/>
        <v/>
      </c>
      <c r="T32" s="9" t="str">
        <f t="shared" si="0"/>
        <v/>
      </c>
      <c r="U32" s="9" t="str">
        <f t="shared" si="5"/>
        <v/>
      </c>
      <c r="V32" s="9" t="str">
        <f>IFERROR(VLOOKUP(I32,[1]krasat!$C$3:$D$87,2,0),"")</f>
        <v/>
      </c>
      <c r="W32" s="14" t="str">
        <f t="shared" si="6"/>
        <v/>
      </c>
      <c r="X32" s="12"/>
      <c r="Y32" s="9"/>
    </row>
    <row r="33" spans="1:25" s="13" customFormat="1" ht="15.75" x14ac:dyDescent="0.25">
      <c r="A33" s="9" t="str">
        <f>+IF(C33="","",SUBTOTAL(3,B$3:B33))</f>
        <v/>
      </c>
      <c r="B33" s="9" t="str">
        <f>IFERROR(VLOOKUP(N33,[1]krasat!$C$3:$D$89,2,0),"")</f>
        <v/>
      </c>
      <c r="C33" s="10" t="str">
        <f t="array" ref="C33">IFERROR(SMALL(IF([1]natiga!$M$3:$M$100="ترسية",ROW([1]natiga!$M$3:$M$100)-2,""),ROW()-2),"")</f>
        <v/>
      </c>
      <c r="D33" s="11" t="str">
        <f>IF(C33="","",(VLOOKUP($C33,[1]natiga!$B$3:$M$102,3,0)))</f>
        <v/>
      </c>
      <c r="E33" s="9" t="str">
        <f>IFERROR(IF($C33="","",(VLOOKUP($C33,[1]natiga!$B$3:$M$102,4,0))),"")</f>
        <v/>
      </c>
      <c r="F33" s="9" t="str">
        <f>IFERROR(IF($C33="","",(VLOOKUP($C33,[1]natiga!$B$3:$M$102,5,0))),"")</f>
        <v/>
      </c>
      <c r="G33" s="9" t="str">
        <f>IFERROR(IF($C33="","",(VLOOKUP($C33,[1]natiga!$B$3:$M$102,6,0))),"")</f>
        <v/>
      </c>
      <c r="H33" s="9" t="str">
        <f>IFERROR(IF($C33="","",(VLOOKUP($C33,[1]natiga!$B$3:$M$102,7,0))),"")</f>
        <v/>
      </c>
      <c r="I33" s="11" t="str">
        <f>IFERROR(IF($C33="","",(VLOOKUP($C33,[1]natiga!$B$3:$M$102,8,0))),"")</f>
        <v/>
      </c>
      <c r="J33" s="9" t="str">
        <f>IFERROR(IF($C33="","",(VLOOKUP($C33,[1]natiga!$B$3:$M$102,9,0))),"")</f>
        <v/>
      </c>
      <c r="K33" s="11" t="str">
        <f>IFERROR(IF($C33="","",(VLOOKUP($C33,[1]natiga!$B$3:$M$102,10,0))),"")</f>
        <v/>
      </c>
      <c r="L33" s="9" t="str">
        <f>IFERROR(IF($C33="","",(VLOOKUP($C33,[1]natiga!$B$3:$M$102,11,0))),"")</f>
        <v/>
      </c>
      <c r="M33" s="9" t="str">
        <f>IFERROR(IF($C33="","",(VLOOKUP($C33,[1]natiga!$B$3:$M$102,11,0))),"")</f>
        <v/>
      </c>
      <c r="N33" s="11" t="str">
        <f t="shared" si="8"/>
        <v/>
      </c>
      <c r="O33" s="9" t="str">
        <f t="shared" si="8"/>
        <v/>
      </c>
      <c r="P33" s="9"/>
      <c r="Q33" s="9" t="str">
        <f t="shared" si="2"/>
        <v/>
      </c>
      <c r="R33" s="9" t="str">
        <f t="shared" si="3"/>
        <v/>
      </c>
      <c r="S33" s="9" t="str">
        <f t="shared" si="7"/>
        <v/>
      </c>
      <c r="T33" s="9" t="str">
        <f t="shared" si="0"/>
        <v/>
      </c>
      <c r="U33" s="9" t="str">
        <f t="shared" si="5"/>
        <v/>
      </c>
      <c r="V33" s="9" t="str">
        <f>IFERROR(VLOOKUP(I33,[1]krasat!$C$3:$D$87,2,0),"")</f>
        <v/>
      </c>
      <c r="W33" s="14" t="str">
        <f t="shared" si="6"/>
        <v/>
      </c>
      <c r="X33" s="12"/>
      <c r="Y33" s="9"/>
    </row>
    <row r="34" spans="1:25" s="13" customFormat="1" ht="15.75" x14ac:dyDescent="0.25">
      <c r="A34" s="9" t="str">
        <f>+IF(C34="","",SUBTOTAL(3,B$3:B34))</f>
        <v/>
      </c>
      <c r="B34" s="9" t="str">
        <f>IFERROR(VLOOKUP(N34,[1]krasat!$C$3:$D$89,2,0),"")</f>
        <v/>
      </c>
      <c r="C34" s="10" t="str">
        <f t="array" ref="C34">IFERROR(SMALL(IF([1]natiga!$M$3:$M$100="ترسية",ROW([1]natiga!$M$3:$M$100)-2,""),ROW()-2),"")</f>
        <v/>
      </c>
      <c r="D34" s="11" t="str">
        <f>IF(C34="","",(VLOOKUP($C34,[1]natiga!$B$3:$M$102,3,0)))</f>
        <v/>
      </c>
      <c r="E34" s="9" t="str">
        <f>IFERROR(IF($C34="","",(VLOOKUP($C34,[1]natiga!$B$3:$M$102,4,0))),"")</f>
        <v/>
      </c>
      <c r="F34" s="9" t="str">
        <f>IFERROR(IF($C34="","",(VLOOKUP($C34,[1]natiga!$B$3:$M$102,5,0))),"")</f>
        <v/>
      </c>
      <c r="G34" s="9" t="str">
        <f>IFERROR(IF($C34="","",(VLOOKUP($C34,[1]natiga!$B$3:$M$102,6,0))),"")</f>
        <v/>
      </c>
      <c r="H34" s="9" t="str">
        <f>IFERROR(IF($C34="","",(VLOOKUP($C34,[1]natiga!$B$3:$M$102,7,0))),"")</f>
        <v/>
      </c>
      <c r="I34" s="11" t="str">
        <f>IFERROR(IF($C34="","",(VLOOKUP($C34,[1]natiga!$B$3:$M$102,8,0))),"")</f>
        <v/>
      </c>
      <c r="J34" s="9" t="str">
        <f>IFERROR(IF($C34="","",(VLOOKUP($C34,[1]natiga!$B$3:$M$102,9,0))),"")</f>
        <v/>
      </c>
      <c r="K34" s="11" t="str">
        <f>IFERROR(IF($C34="","",(VLOOKUP($C34,[1]natiga!$B$3:$M$102,10,0))),"")</f>
        <v/>
      </c>
      <c r="L34" s="9" t="str">
        <f>IFERROR(IF($C34="","",(VLOOKUP($C34,[1]natiga!$B$3:$M$102,11,0))),"")</f>
        <v/>
      </c>
      <c r="M34" s="9" t="str">
        <f>IFERROR(IF($C34="","",(VLOOKUP($C34,[1]natiga!$B$3:$M$102,11,0))),"")</f>
        <v/>
      </c>
      <c r="N34" s="11" t="str">
        <f t="shared" si="8"/>
        <v/>
      </c>
      <c r="O34" s="9" t="str">
        <f t="shared" si="8"/>
        <v/>
      </c>
      <c r="P34" s="9"/>
      <c r="Q34" s="9" t="str">
        <f t="shared" si="2"/>
        <v/>
      </c>
      <c r="R34" s="9" t="str">
        <f t="shared" si="3"/>
        <v/>
      </c>
      <c r="S34" s="9" t="str">
        <f t="shared" si="7"/>
        <v/>
      </c>
      <c r="T34" s="9" t="str">
        <f t="shared" si="0"/>
        <v/>
      </c>
      <c r="U34" s="9" t="str">
        <f t="shared" si="5"/>
        <v/>
      </c>
      <c r="V34" s="9" t="str">
        <f>IFERROR(VLOOKUP(I34,[1]krasat!$C$3:$D$87,2,0),"")</f>
        <v/>
      </c>
      <c r="W34" s="14" t="str">
        <f t="shared" si="6"/>
        <v/>
      </c>
      <c r="X34" s="12"/>
      <c r="Y34" s="9"/>
    </row>
    <row r="35" spans="1:25" s="13" customFormat="1" ht="15.75" x14ac:dyDescent="0.25">
      <c r="A35" s="9" t="str">
        <f>+IF(C35="","",SUBTOTAL(3,B$3:B35))</f>
        <v/>
      </c>
      <c r="B35" s="9" t="str">
        <f>IFERROR(VLOOKUP(N35,[1]krasat!$C$3:$D$89,2,0),"")</f>
        <v/>
      </c>
      <c r="C35" s="10" t="str">
        <f t="array" ref="C35">IFERROR(SMALL(IF([1]natiga!$M$3:$M$100="ترسية",ROW([1]natiga!$M$3:$M$100)-2,""),ROW()-2),"")</f>
        <v/>
      </c>
      <c r="D35" s="11" t="str">
        <f>IF(C35="","",(VLOOKUP($C35,[1]natiga!$B$3:$M$102,3,0)))</f>
        <v/>
      </c>
      <c r="E35" s="9" t="str">
        <f>IFERROR(IF($C35="","",(VLOOKUP($C35,[1]natiga!$B$3:$M$102,4,0))),"")</f>
        <v/>
      </c>
      <c r="F35" s="9" t="str">
        <f>IFERROR(IF($C35="","",(VLOOKUP($C35,[1]natiga!$B$3:$M$102,5,0))),"")</f>
        <v/>
      </c>
      <c r="G35" s="9" t="str">
        <f>IFERROR(IF($C35="","",(VLOOKUP($C35,[1]natiga!$B$3:$M$102,6,0))),"")</f>
        <v/>
      </c>
      <c r="H35" s="9" t="str">
        <f>IFERROR(IF($C35="","",(VLOOKUP($C35,[1]natiga!$B$3:$M$102,7,0))),"")</f>
        <v/>
      </c>
      <c r="I35" s="11" t="str">
        <f>IFERROR(IF($C35="","",(VLOOKUP($C35,[1]natiga!$B$3:$M$102,8,0))),"")</f>
        <v/>
      </c>
      <c r="J35" s="9" t="str">
        <f>IFERROR(IF($C35="","",(VLOOKUP($C35,[1]natiga!$B$3:$M$102,9,0))),"")</f>
        <v/>
      </c>
      <c r="K35" s="11" t="str">
        <f>IFERROR(IF($C35="","",(VLOOKUP($C35,[1]natiga!$B$3:$M$102,10,0))),"")</f>
        <v/>
      </c>
      <c r="L35" s="9" t="str">
        <f>IFERROR(IF($C35="","",(VLOOKUP($C35,[1]natiga!$B$3:$M$102,11,0))),"")</f>
        <v/>
      </c>
      <c r="M35" s="9" t="str">
        <f>IFERROR(IF($C35="","",(VLOOKUP($C35,[1]natiga!$B$3:$M$102,11,0))),"")</f>
        <v/>
      </c>
      <c r="N35" s="11" t="str">
        <f t="shared" si="8"/>
        <v/>
      </c>
      <c r="O35" s="9" t="str">
        <f t="shared" si="8"/>
        <v/>
      </c>
      <c r="P35" s="9"/>
      <c r="Q35" s="9" t="str">
        <f t="shared" si="2"/>
        <v/>
      </c>
      <c r="R35" s="9" t="str">
        <f t="shared" si="3"/>
        <v/>
      </c>
      <c r="S35" s="9" t="str">
        <f t="shared" si="7"/>
        <v/>
      </c>
      <c r="T35" s="9" t="str">
        <f t="shared" si="0"/>
        <v/>
      </c>
      <c r="U35" s="9" t="str">
        <f t="shared" si="5"/>
        <v/>
      </c>
      <c r="V35" s="9" t="str">
        <f>IFERROR(VLOOKUP(I35,[1]krasat!$C$3:$D$87,2,0),"")</f>
        <v/>
      </c>
      <c r="W35" s="14" t="str">
        <f t="shared" si="6"/>
        <v/>
      </c>
      <c r="X35" s="12"/>
      <c r="Y35" s="9"/>
    </row>
    <row r="36" spans="1:25" s="13" customFormat="1" ht="15.75" x14ac:dyDescent="0.25">
      <c r="A36" s="9" t="str">
        <f>+IF(C36="","",SUBTOTAL(3,B$3:B36))</f>
        <v/>
      </c>
      <c r="B36" s="9" t="str">
        <f>IFERROR(VLOOKUP(N36,[1]krasat!$C$3:$D$89,2,0),"")</f>
        <v/>
      </c>
      <c r="C36" s="10" t="str">
        <f t="array" ref="C36">IFERROR(SMALL(IF([1]natiga!$M$3:$M$100="ترسية",ROW([1]natiga!$M$3:$M$100)-2,""),ROW()-2),"")</f>
        <v/>
      </c>
      <c r="D36" s="11" t="str">
        <f>IF(C36="","",(VLOOKUP($C36,[1]natiga!$B$3:$M$102,3,0)))</f>
        <v/>
      </c>
      <c r="E36" s="9" t="str">
        <f>IFERROR(IF($C36="","",(VLOOKUP($C36,[1]natiga!$B$3:$M$102,4,0))),"")</f>
        <v/>
      </c>
      <c r="F36" s="9" t="str">
        <f>IFERROR(IF($C36="","",(VLOOKUP($C36,[1]natiga!$B$3:$M$102,5,0))),"")</f>
        <v/>
      </c>
      <c r="G36" s="9" t="str">
        <f>IFERROR(IF($C36="","",(VLOOKUP($C36,[1]natiga!$B$3:$M$102,6,0))),"")</f>
        <v/>
      </c>
      <c r="H36" s="9" t="str">
        <f>IFERROR(IF($C36="","",(VLOOKUP($C36,[1]natiga!$B$3:$M$102,7,0))),"")</f>
        <v/>
      </c>
      <c r="I36" s="11" t="str">
        <f>IFERROR(IF($C36="","",(VLOOKUP($C36,[1]natiga!$B$3:$M$102,8,0))),"")</f>
        <v/>
      </c>
      <c r="J36" s="9" t="str">
        <f>IFERROR(IF($C36="","",(VLOOKUP($C36,[1]natiga!$B$3:$M$102,9,0))),"")</f>
        <v/>
      </c>
      <c r="K36" s="11" t="str">
        <f>IFERROR(IF($C36="","",(VLOOKUP($C36,[1]natiga!$B$3:$M$102,10,0))),"")</f>
        <v/>
      </c>
      <c r="L36" s="9" t="str">
        <f>IFERROR(IF($C36="","",(VLOOKUP($C36,[1]natiga!$B$3:$M$102,11,0))),"")</f>
        <v/>
      </c>
      <c r="M36" s="9" t="str">
        <f>IFERROR(IF($C36="","",(VLOOKUP($C36,[1]natiga!$B$3:$M$102,11,0))),"")</f>
        <v/>
      </c>
      <c r="N36" s="11" t="str">
        <f t="shared" si="8"/>
        <v/>
      </c>
      <c r="O36" s="9" t="str">
        <f t="shared" si="8"/>
        <v/>
      </c>
      <c r="P36" s="9"/>
      <c r="Q36" s="9" t="str">
        <f t="shared" si="2"/>
        <v/>
      </c>
      <c r="R36" s="9" t="str">
        <f t="shared" si="3"/>
        <v/>
      </c>
      <c r="S36" s="9" t="str">
        <f t="shared" si="7"/>
        <v/>
      </c>
      <c r="T36" s="9" t="str">
        <f t="shared" si="0"/>
        <v/>
      </c>
      <c r="U36" s="9" t="str">
        <f t="shared" si="5"/>
        <v/>
      </c>
      <c r="V36" s="9" t="str">
        <f>IFERROR(VLOOKUP(I36,[1]krasat!$C$3:$D$87,2,0),"")</f>
        <v/>
      </c>
      <c r="W36" s="14" t="str">
        <f t="shared" si="6"/>
        <v/>
      </c>
      <c r="X36" s="12"/>
      <c r="Y36" s="9"/>
    </row>
    <row r="37" spans="1:25" s="13" customFormat="1" ht="15.75" x14ac:dyDescent="0.25">
      <c r="A37" s="9" t="str">
        <f>+IF(C37="","",SUBTOTAL(3,B$3:B37))</f>
        <v/>
      </c>
      <c r="B37" s="9" t="str">
        <f>IFERROR(VLOOKUP(N37,[1]krasat!$C$3:$D$89,2,0),"")</f>
        <v/>
      </c>
      <c r="C37" s="10" t="str">
        <f t="array" ref="C37">IFERROR(SMALL(IF([1]natiga!$M$3:$M$100="ترسية",ROW([1]natiga!$M$3:$M$100)-2,""),ROW()-2),"")</f>
        <v/>
      </c>
      <c r="D37" s="11" t="str">
        <f>IF(C37="","",(VLOOKUP($C37,[1]natiga!$B$3:$M$102,3,0)))</f>
        <v/>
      </c>
      <c r="E37" s="9" t="str">
        <f>IFERROR(IF($C37="","",(VLOOKUP($C37,[1]natiga!$B$3:$M$102,4,0))),"")</f>
        <v/>
      </c>
      <c r="F37" s="9" t="str">
        <f>IFERROR(IF($C37="","",(VLOOKUP($C37,[1]natiga!$B$3:$M$102,5,0))),"")</f>
        <v/>
      </c>
      <c r="G37" s="9" t="str">
        <f>IFERROR(IF($C37="","",(VLOOKUP($C37,[1]natiga!$B$3:$M$102,6,0))),"")</f>
        <v/>
      </c>
      <c r="H37" s="9" t="str">
        <f>IFERROR(IF($C37="","",(VLOOKUP($C37,[1]natiga!$B$3:$M$102,7,0))),"")</f>
        <v/>
      </c>
      <c r="I37" s="11" t="str">
        <f>IFERROR(IF($C37="","",(VLOOKUP($C37,[1]natiga!$B$3:$M$102,8,0))),"")</f>
        <v/>
      </c>
      <c r="J37" s="9" t="str">
        <f>IFERROR(IF($C37="","",(VLOOKUP($C37,[1]natiga!$B$3:$M$102,9,0))),"")</f>
        <v/>
      </c>
      <c r="K37" s="11" t="str">
        <f>IFERROR(IF($C37="","",(VLOOKUP($C37,[1]natiga!$B$3:$M$102,10,0))),"")</f>
        <v/>
      </c>
      <c r="L37" s="9" t="str">
        <f>IFERROR(IF($C37="","",(VLOOKUP($C37,[1]natiga!$B$3:$M$102,11,0))),"")</f>
        <v/>
      </c>
      <c r="M37" s="9" t="str">
        <f>IFERROR(IF($C37="","",(VLOOKUP($C37,[1]natiga!$B$3:$M$102,11,0))),"")</f>
        <v/>
      </c>
      <c r="N37" s="11" t="str">
        <f t="shared" si="8"/>
        <v/>
      </c>
      <c r="O37" s="9" t="str">
        <f t="shared" si="8"/>
        <v/>
      </c>
      <c r="P37" s="9"/>
      <c r="Q37" s="9" t="str">
        <f t="shared" si="2"/>
        <v/>
      </c>
      <c r="R37" s="9" t="str">
        <f t="shared" si="3"/>
        <v/>
      </c>
      <c r="S37" s="9" t="str">
        <f t="shared" si="7"/>
        <v/>
      </c>
      <c r="T37" s="9" t="str">
        <f>IF(V37="","",COUNTIF($V$3:$V$62,$B37))</f>
        <v/>
      </c>
      <c r="U37" s="9" t="str">
        <f t="shared" si="5"/>
        <v/>
      </c>
      <c r="V37" s="9" t="str">
        <f>IFERROR(VLOOKUP(I37,[1]krasat!$C$3:$D$87,2,0),"")</f>
        <v/>
      </c>
      <c r="W37" s="14" t="str">
        <f t="shared" si="6"/>
        <v/>
      </c>
      <c r="X37" s="12"/>
      <c r="Y37" s="9"/>
    </row>
    <row r="38" spans="1:25" s="13" customFormat="1" ht="18.75" x14ac:dyDescent="0.25">
      <c r="A38" s="9" t="str">
        <f>+IF(C38="","",SUBTOTAL(3,B$3:B38))</f>
        <v/>
      </c>
      <c r="B38" s="9" t="str">
        <f>IFERROR(VLOOKUP(N38,[1]krasat!$C$3:$D$89,2,0),"")</f>
        <v/>
      </c>
      <c r="C38" s="10" t="str">
        <f t="array" ref="C38">IFERROR(SMALL(IF([1]natiga!$M$3:$M$100="ترسية",ROW([1]natiga!$M$3:$M$100)-2,""),ROW()-2),"")</f>
        <v/>
      </c>
      <c r="D38" s="15" t="str">
        <f>IF(C38="","",(VLOOKUP($C38,[1]natiga!$B$3:$M$102,3,0)))</f>
        <v/>
      </c>
      <c r="E38" s="16" t="str">
        <f>IFERROR(IF($C38="","",(VLOOKUP($C38,[1]natiga!$B$3:$M$102,4,0))),"")</f>
        <v/>
      </c>
      <c r="F38" s="16" t="str">
        <f>IFERROR(IF($C38="","",(VLOOKUP($C38,[1]natiga!$B$3:$M$102,5,0))),"")</f>
        <v/>
      </c>
      <c r="G38" s="9" t="str">
        <f>IFERROR(IF($C38="","",(VLOOKUP($C38,[1]natiga!$B$3:$M$102,6,0))),"")</f>
        <v/>
      </c>
      <c r="H38" s="9" t="str">
        <f>IFERROR(IF($C38="","",(VLOOKUP($C38,[1]natiga!$B$3:$M$102,7,0))),"")</f>
        <v/>
      </c>
      <c r="I38" s="11" t="str">
        <f>IFERROR(IF($C38="","",(VLOOKUP($C38,[1]natiga!$B$3:$M$102,8,0))),"")</f>
        <v/>
      </c>
      <c r="J38" s="9" t="str">
        <f>IFERROR(IF($C38="","",(VLOOKUP($C38,[1]natiga!$B$3:$M$102,9,0))),"")</f>
        <v/>
      </c>
      <c r="K38" s="11" t="str">
        <f>IFERROR(IF($C38="","",(VLOOKUP($C38,[1]natiga!$B$3:$M$102,10,0))),"")</f>
        <v/>
      </c>
      <c r="L38" s="9" t="str">
        <f>IFERROR(IF($C38="","",(VLOOKUP($C38,[1]natiga!$B$3:$M$102,11,0))),"")</f>
        <v/>
      </c>
      <c r="M38" s="17" t="str">
        <f>IFERROR(IF($C38="","",(VLOOKUP($C38,[1]natiga!$B$3:$M$102,11,0))),"")</f>
        <v/>
      </c>
      <c r="N38" s="11" t="str">
        <f t="shared" si="8"/>
        <v/>
      </c>
      <c r="O38" s="16" t="str">
        <f t="shared" si="8"/>
        <v/>
      </c>
      <c r="P38" s="16"/>
      <c r="Q38" s="16" t="str">
        <f t="shared" si="2"/>
        <v/>
      </c>
      <c r="R38" s="9" t="str">
        <f t="shared" si="3"/>
        <v/>
      </c>
      <c r="S38" s="16" t="str">
        <f t="shared" si="7"/>
        <v/>
      </c>
      <c r="T38" s="16" t="str">
        <f>IF(V38="","",COUNTIF($V$3:$V$62,$B38))</f>
        <v/>
      </c>
      <c r="U38" s="16" t="str">
        <f t="shared" si="5"/>
        <v/>
      </c>
      <c r="V38" s="9" t="str">
        <f>IFERROR(VLOOKUP(I38,[1]krasat!$C$3:$D$87,2,0),"")</f>
        <v/>
      </c>
      <c r="W38" s="18" t="str">
        <f t="shared" si="6"/>
        <v/>
      </c>
      <c r="X38" s="19"/>
      <c r="Y38" s="9"/>
    </row>
    <row r="39" spans="1:25" s="13" customFormat="1" ht="18.75" x14ac:dyDescent="0.25">
      <c r="A39" s="9" t="str">
        <f>+IF(C39="","",SUBTOTAL(3,B$3:B39))</f>
        <v/>
      </c>
      <c r="B39" s="9" t="str">
        <f>IFERROR(VLOOKUP(N39,[1]krasat!$C$3:$D$89,2,0),"")</f>
        <v/>
      </c>
      <c r="C39" s="10" t="str">
        <f t="array" ref="C39">IFERROR(SMALL(IF([1]natiga!$M$3:$M$100="ترسية",ROW([1]natiga!$M$3:$M$100)-2,""),ROW()-2),"")</f>
        <v/>
      </c>
      <c r="D39" s="15" t="str">
        <f>IF(C39="","",(VLOOKUP($C39,[1]natiga!$B$3:$M$102,3,0)))</f>
        <v/>
      </c>
      <c r="E39" s="16" t="str">
        <f>IFERROR(IF($C39="","",(VLOOKUP($C39,[1]natiga!$B$3:$M$102,4,0))),"")</f>
        <v/>
      </c>
      <c r="F39" s="16" t="str">
        <f>IFERROR(IF($C39="","",(VLOOKUP($C39,[1]natiga!$B$3:$M$102,5,0))),"")</f>
        <v/>
      </c>
      <c r="G39" s="9" t="str">
        <f>IFERROR(IF($C39="","",(VLOOKUP($C39,[1]natiga!$B$3:$M$102,6,0))),"")</f>
        <v/>
      </c>
      <c r="H39" s="9" t="str">
        <f>IFERROR(IF($C39="","",(VLOOKUP($C39,[1]natiga!$B$3:$M$102,7,0))),"")</f>
        <v/>
      </c>
      <c r="I39" s="11" t="str">
        <f>IFERROR(IF($C39="","",(VLOOKUP($C39,[1]natiga!$B$3:$M$102,8,0))),"")</f>
        <v/>
      </c>
      <c r="J39" s="9" t="str">
        <f>IFERROR(IF($C39="","",(VLOOKUP($C39,[1]natiga!$B$3:$M$102,9,0))),"")</f>
        <v/>
      </c>
      <c r="K39" s="11" t="str">
        <f>IFERROR(IF($C39="","",(VLOOKUP($C39,[1]natiga!$B$3:$M$102,10,0))),"")</f>
        <v/>
      </c>
      <c r="L39" s="9" t="str">
        <f>IFERROR(IF($C39="","",(VLOOKUP($C39,[1]natiga!$B$3:$M$102,11,0))),"")</f>
        <v/>
      </c>
      <c r="M39" s="17" t="str">
        <f>IFERROR(IF($C39="","",(VLOOKUP($C39,[1]natiga!$B$3:$M$102,11,0))),"")</f>
        <v/>
      </c>
      <c r="N39" s="11" t="str">
        <f t="shared" si="8"/>
        <v/>
      </c>
      <c r="O39" s="16" t="str">
        <f t="shared" si="8"/>
        <v/>
      </c>
      <c r="P39" s="16"/>
      <c r="Q39" s="16" t="str">
        <f t="shared" si="2"/>
        <v/>
      </c>
      <c r="R39" s="9" t="str">
        <f t="shared" si="3"/>
        <v/>
      </c>
      <c r="S39" s="16" t="str">
        <f t="shared" si="7"/>
        <v/>
      </c>
      <c r="T39" s="16" t="str">
        <f t="shared" ref="T39:T62" si="9">IF(V39="","",COUNTIF($V$3:$V$62,$B39))</f>
        <v/>
      </c>
      <c r="U39" s="16" t="str">
        <f t="shared" si="5"/>
        <v/>
      </c>
      <c r="V39" s="9" t="str">
        <f>IFERROR(VLOOKUP(I39,[1]krasat!$C$3:$D$87,2,0),"")</f>
        <v/>
      </c>
      <c r="W39" s="18" t="str">
        <f t="shared" si="6"/>
        <v/>
      </c>
      <c r="X39" s="19"/>
      <c r="Y39" s="9"/>
    </row>
    <row r="40" spans="1:25" s="13" customFormat="1" ht="18.75" x14ac:dyDescent="0.25">
      <c r="A40" s="9" t="str">
        <f>+IF(C40="","",SUBTOTAL(3,B$3:B40))</f>
        <v/>
      </c>
      <c r="B40" s="9" t="str">
        <f>IFERROR(VLOOKUP(N40,[1]krasat!$C$3:$D$89,2,0),"")</f>
        <v/>
      </c>
      <c r="C40" s="10" t="str">
        <f t="array" ref="C40">IFERROR(SMALL(IF([1]natiga!$M$3:$M$100="ترسية",ROW([1]natiga!$M$3:$M$100)-2,""),ROW()-2),"")</f>
        <v/>
      </c>
      <c r="D40" s="15" t="str">
        <f>IF(C40="","",(VLOOKUP($C40,[1]natiga!$B$3:$M$102,3,0)))</f>
        <v/>
      </c>
      <c r="E40" s="16" t="str">
        <f>IFERROR(IF($C40="","",(VLOOKUP($C40,[1]natiga!$B$3:$M$102,4,0))),"")</f>
        <v/>
      </c>
      <c r="F40" s="16" t="str">
        <f>IFERROR(IF($C40="","",(VLOOKUP($C40,[1]natiga!$B$3:$M$102,5,0))),"")</f>
        <v/>
      </c>
      <c r="G40" s="9" t="str">
        <f>IFERROR(IF($C40="","",(VLOOKUP($C40,[1]natiga!$B$3:$M$102,6,0))),"")</f>
        <v/>
      </c>
      <c r="H40" s="9" t="str">
        <f>IFERROR(IF($C40="","",(VLOOKUP($C40,[1]natiga!$B$3:$M$102,7,0))),"")</f>
        <v/>
      </c>
      <c r="I40" s="11" t="str">
        <f>IFERROR(IF($C40="","",(VLOOKUP($C40,[1]natiga!$B$3:$M$102,8,0))),"")</f>
        <v/>
      </c>
      <c r="J40" s="9" t="str">
        <f>IFERROR(IF($C40="","",(VLOOKUP($C40,[1]natiga!$B$3:$M$102,9,0))),"")</f>
        <v/>
      </c>
      <c r="K40" s="11" t="str">
        <f>IFERROR(IF($C40="","",(VLOOKUP($C40,[1]natiga!$B$3:$M$102,10,0))),"")</f>
        <v/>
      </c>
      <c r="L40" s="9" t="str">
        <f>IFERROR(IF($C40="","",(VLOOKUP($C40,[1]natiga!$B$3:$M$102,11,0))),"")</f>
        <v/>
      </c>
      <c r="M40" s="17" t="str">
        <f>IFERROR(IF($C40="","",(VLOOKUP($C40,[1]natiga!$B$3:$M$102,11,0))),"")</f>
        <v/>
      </c>
      <c r="N40" s="11" t="str">
        <f t="shared" si="8"/>
        <v/>
      </c>
      <c r="O40" s="16" t="str">
        <f t="shared" si="8"/>
        <v/>
      </c>
      <c r="P40" s="16"/>
      <c r="Q40" s="16" t="str">
        <f t="shared" si="2"/>
        <v/>
      </c>
      <c r="R40" s="9" t="str">
        <f t="shared" si="3"/>
        <v/>
      </c>
      <c r="S40" s="16" t="str">
        <f t="shared" si="7"/>
        <v/>
      </c>
      <c r="T40" s="16" t="str">
        <f t="shared" si="9"/>
        <v/>
      </c>
      <c r="U40" s="16" t="str">
        <f t="shared" si="5"/>
        <v/>
      </c>
      <c r="V40" s="9" t="str">
        <f>IFERROR(VLOOKUP(I40,[1]krasat!$C$3:$D$87,2,0),"")</f>
        <v/>
      </c>
      <c r="W40" s="18" t="str">
        <f t="shared" si="6"/>
        <v/>
      </c>
      <c r="X40" s="19"/>
      <c r="Y40" s="9"/>
    </row>
    <row r="41" spans="1:25" s="13" customFormat="1" ht="18.75" x14ac:dyDescent="0.25">
      <c r="A41" s="9" t="str">
        <f>+IF(C41="","",SUBTOTAL(3,B$3:B41))</f>
        <v/>
      </c>
      <c r="B41" s="9" t="str">
        <f>IFERROR(VLOOKUP(N41,[1]krasat!$C$3:$D$89,2,0),"")</f>
        <v/>
      </c>
      <c r="C41" s="10" t="str">
        <f t="array" ref="C41">IFERROR(SMALL(IF([1]natiga!$M$3:$M$100="ترسية",ROW([1]natiga!$M$3:$M$100)-2,""),ROW()-2),"")</f>
        <v/>
      </c>
      <c r="D41" s="15" t="str">
        <f>IF(C41="","",(VLOOKUP($C41,[1]natiga!$B$3:$M$102,3,0)))</f>
        <v/>
      </c>
      <c r="E41" s="16" t="str">
        <f>IFERROR(IF($C41="","",(VLOOKUP($C41,[1]natiga!$B$3:$M$102,4,0))),"")</f>
        <v/>
      </c>
      <c r="F41" s="16" t="str">
        <f>IFERROR(IF($C41="","",(VLOOKUP($C41,[1]natiga!$B$3:$M$102,5,0))),"")</f>
        <v/>
      </c>
      <c r="G41" s="9" t="str">
        <f>IFERROR(IF($C41="","",(VLOOKUP($C41,[1]natiga!$B$3:$M$102,6,0))),"")</f>
        <v/>
      </c>
      <c r="H41" s="9" t="str">
        <f>IFERROR(IF($C41="","",(VLOOKUP($C41,[1]natiga!$B$3:$M$102,7,0))),"")</f>
        <v/>
      </c>
      <c r="I41" s="11" t="str">
        <f>IFERROR(IF($C41="","",(VLOOKUP($C41,[1]natiga!$B$3:$M$102,8,0))),"")</f>
        <v/>
      </c>
      <c r="J41" s="9" t="str">
        <f>IFERROR(IF($C41="","",(VLOOKUP($C41,[1]natiga!$B$3:$M$102,9,0))),"")</f>
        <v/>
      </c>
      <c r="K41" s="11" t="str">
        <f>IFERROR(IF($C41="","",(VLOOKUP($C41,[1]natiga!$B$3:$M$102,10,0))),"")</f>
        <v/>
      </c>
      <c r="L41" s="9" t="str">
        <f>IFERROR(IF($C41="","",(VLOOKUP($C41,[1]natiga!$B$3:$M$102,11,0))),"")</f>
        <v/>
      </c>
      <c r="M41" s="17" t="str">
        <f>IFERROR(IF($C41="","",(VLOOKUP($C41,[1]natiga!$B$3:$M$102,11,0))),"")</f>
        <v/>
      </c>
      <c r="N41" s="11" t="str">
        <f t="shared" si="8"/>
        <v/>
      </c>
      <c r="O41" s="16" t="str">
        <f t="shared" si="8"/>
        <v/>
      </c>
      <c r="P41" s="16"/>
      <c r="Q41" s="16" t="str">
        <f t="shared" si="2"/>
        <v/>
      </c>
      <c r="R41" s="9" t="str">
        <f t="shared" si="3"/>
        <v/>
      </c>
      <c r="S41" s="16" t="str">
        <f t="shared" si="7"/>
        <v/>
      </c>
      <c r="T41" s="16" t="str">
        <f t="shared" si="9"/>
        <v/>
      </c>
      <c r="U41" s="16" t="str">
        <f t="shared" si="5"/>
        <v/>
      </c>
      <c r="V41" s="9" t="str">
        <f>IFERROR(VLOOKUP(I41,[1]krasat!$C$3:$D$87,2,0),"")</f>
        <v/>
      </c>
      <c r="W41" s="18" t="str">
        <f t="shared" si="6"/>
        <v/>
      </c>
      <c r="X41" s="19"/>
      <c r="Y41" s="9"/>
    </row>
    <row r="42" spans="1:25" s="13" customFormat="1" ht="18.75" x14ac:dyDescent="0.25">
      <c r="A42" s="9" t="str">
        <f>+IF(C42="","",SUBTOTAL(3,B$3:B42))</f>
        <v/>
      </c>
      <c r="B42" s="9" t="str">
        <f>IFERROR(VLOOKUP(N42,[1]krasat!$C$3:$D$89,2,0),"")</f>
        <v/>
      </c>
      <c r="C42" s="10" t="str">
        <f t="array" ref="C42">IFERROR(SMALL(IF([1]natiga!$M$3:$M$100="ترسية",ROW([1]natiga!$M$3:$M$100)-2,""),ROW()-2),"")</f>
        <v/>
      </c>
      <c r="D42" s="15" t="str">
        <f>IF(C42="","",(VLOOKUP($C42,[1]natiga!$B$3:$M$102,3,0)))</f>
        <v/>
      </c>
      <c r="E42" s="16" t="str">
        <f>IFERROR(IF($C42="","",(VLOOKUP($C42,[1]natiga!$B$3:$M$102,4,0))),"")</f>
        <v/>
      </c>
      <c r="F42" s="16" t="str">
        <f>IFERROR(IF($C42="","",(VLOOKUP($C42,[1]natiga!$B$3:$M$102,5,0))),"")</f>
        <v/>
      </c>
      <c r="G42" s="9" t="str">
        <f>IFERROR(IF($C42="","",(VLOOKUP($C42,[1]natiga!$B$3:$M$102,6,0))),"")</f>
        <v/>
      </c>
      <c r="H42" s="9" t="str">
        <f>IFERROR(IF($C42="","",(VLOOKUP($C42,[1]natiga!$B$3:$M$102,7,0))),"")</f>
        <v/>
      </c>
      <c r="I42" s="11" t="str">
        <f>IFERROR(IF($C42="","",(VLOOKUP($C42,[1]natiga!$B$3:$M$102,8,0))),"")</f>
        <v/>
      </c>
      <c r="J42" s="9" t="str">
        <f>IFERROR(IF($C42="","",(VLOOKUP($C42,[1]natiga!$B$3:$M$102,9,0))),"")</f>
        <v/>
      </c>
      <c r="K42" s="11" t="str">
        <f>IFERROR(IF($C42="","",(VLOOKUP($C42,[1]natiga!$B$3:$M$102,10,0))),"")</f>
        <v/>
      </c>
      <c r="L42" s="9" t="str">
        <f>IFERROR(IF($C42="","",(VLOOKUP($C42,[1]natiga!$B$3:$M$102,11,0))),"")</f>
        <v/>
      </c>
      <c r="M42" s="17" t="str">
        <f>IFERROR(IF($C42="","",(VLOOKUP($C42,[1]natiga!$B$3:$M$102,11,0))),"")</f>
        <v/>
      </c>
      <c r="N42" s="11" t="str">
        <f t="shared" si="8"/>
        <v/>
      </c>
      <c r="O42" s="16" t="str">
        <f t="shared" si="8"/>
        <v/>
      </c>
      <c r="P42" s="16"/>
      <c r="Q42" s="16" t="str">
        <f t="shared" si="2"/>
        <v/>
      </c>
      <c r="R42" s="9" t="str">
        <f t="shared" si="3"/>
        <v/>
      </c>
      <c r="S42" s="16" t="str">
        <f t="shared" si="7"/>
        <v/>
      </c>
      <c r="T42" s="16" t="str">
        <f t="shared" si="9"/>
        <v/>
      </c>
      <c r="U42" s="16" t="str">
        <f t="shared" si="5"/>
        <v/>
      </c>
      <c r="V42" s="9" t="str">
        <f>IFERROR(VLOOKUP(I42,[1]krasat!$C$3:$D$87,2,0),"")</f>
        <v/>
      </c>
      <c r="W42" s="18" t="str">
        <f t="shared" si="6"/>
        <v/>
      </c>
      <c r="X42" s="19"/>
      <c r="Y42" s="9"/>
    </row>
    <row r="43" spans="1:25" s="13" customFormat="1" ht="18.75" x14ac:dyDescent="0.25">
      <c r="A43" s="9" t="str">
        <f>+IF(C43="","",SUBTOTAL(3,B$3:B43))</f>
        <v/>
      </c>
      <c r="B43" s="9" t="str">
        <f>IFERROR(VLOOKUP(N43,[1]krasat!$C$3:$D$89,2,0),"")</f>
        <v/>
      </c>
      <c r="C43" s="10" t="str">
        <f t="array" ref="C43">IFERROR(SMALL(IF([1]natiga!$M$3:$M$100="ترسية",ROW([1]natiga!$M$3:$M$100)-2,""),ROW()-2),"")</f>
        <v/>
      </c>
      <c r="D43" s="15" t="str">
        <f>IF(C43="","",(VLOOKUP($C43,[1]natiga!$B$3:$M$102,3,0)))</f>
        <v/>
      </c>
      <c r="E43" s="16" t="str">
        <f>IFERROR(IF($C43="","",(VLOOKUP($C43,[1]natiga!$B$3:$M$102,4,0))),"")</f>
        <v/>
      </c>
      <c r="F43" s="16" t="str">
        <f>IFERROR(IF($C43="","",(VLOOKUP($C43,[1]natiga!$B$3:$M$102,5,0))),"")</f>
        <v/>
      </c>
      <c r="G43" s="9" t="str">
        <f>IFERROR(IF($C43="","",(VLOOKUP($C43,[1]natiga!$B$3:$M$102,6,0))),"")</f>
        <v/>
      </c>
      <c r="H43" s="9" t="str">
        <f>IFERROR(IF($C43="","",(VLOOKUP($C43,[1]natiga!$B$3:$M$102,7,0))),"")</f>
        <v/>
      </c>
      <c r="I43" s="11" t="str">
        <f>IFERROR(IF($C43="","",(VLOOKUP($C43,[1]natiga!$B$3:$M$102,8,0))),"")</f>
        <v/>
      </c>
      <c r="J43" s="9" t="str">
        <f>IFERROR(IF($C43="","",(VLOOKUP($C43,[1]natiga!$B$3:$M$102,9,0))),"")</f>
        <v/>
      </c>
      <c r="K43" s="11" t="str">
        <f>IFERROR(IF($C43="","",(VLOOKUP($C43,[1]natiga!$B$3:$M$102,10,0))),"")</f>
        <v/>
      </c>
      <c r="L43" s="9" t="str">
        <f>IFERROR(IF($C43="","",(VLOOKUP($C43,[1]natiga!$B$3:$M$102,11,0))),"")</f>
        <v/>
      </c>
      <c r="M43" s="17" t="str">
        <f>IFERROR(IF($C43="","",(VLOOKUP($C43,[1]natiga!$B$3:$M$102,11,0))),"")</f>
        <v/>
      </c>
      <c r="N43" s="11" t="str">
        <f t="shared" si="8"/>
        <v/>
      </c>
      <c r="O43" s="16" t="str">
        <f t="shared" si="8"/>
        <v/>
      </c>
      <c r="P43" s="16"/>
      <c r="Q43" s="16" t="str">
        <f t="shared" si="2"/>
        <v/>
      </c>
      <c r="R43" s="9" t="str">
        <f t="shared" si="3"/>
        <v/>
      </c>
      <c r="S43" s="16" t="str">
        <f t="shared" si="7"/>
        <v/>
      </c>
      <c r="T43" s="16" t="str">
        <f t="shared" si="9"/>
        <v/>
      </c>
      <c r="U43" s="16" t="str">
        <f t="shared" si="5"/>
        <v/>
      </c>
      <c r="V43" s="9" t="str">
        <f>IFERROR(VLOOKUP(I43,[1]krasat!$C$3:$D$87,2,0),"")</f>
        <v/>
      </c>
      <c r="W43" s="18" t="str">
        <f t="shared" si="6"/>
        <v/>
      </c>
      <c r="X43" s="19"/>
      <c r="Y43" s="9"/>
    </row>
    <row r="44" spans="1:25" s="13" customFormat="1" ht="18.75" x14ac:dyDescent="0.25">
      <c r="A44" s="9" t="str">
        <f>+IF(C44="","",SUBTOTAL(3,B$3:B44))</f>
        <v/>
      </c>
      <c r="B44" s="9" t="str">
        <f>IFERROR(VLOOKUP(N44,[1]krasat!$C$3:$D$89,2,0),"")</f>
        <v/>
      </c>
      <c r="C44" s="10" t="str">
        <f t="array" ref="C44">IFERROR(SMALL(IF([1]natiga!$M$3:$M$100="ترسية",ROW([1]natiga!$M$3:$M$100)-2,""),ROW()-2),"")</f>
        <v/>
      </c>
      <c r="D44" s="15" t="str">
        <f>IF(C44="","",(VLOOKUP($C44,[1]natiga!$B$3:$M$102,3,0)))</f>
        <v/>
      </c>
      <c r="E44" s="16" t="str">
        <f>IFERROR(IF($C44="","",(VLOOKUP($C44,[1]natiga!$B$3:$M$102,4,0))),"")</f>
        <v/>
      </c>
      <c r="F44" s="16" t="str">
        <f>IFERROR(IF($C44="","",(VLOOKUP($C44,[1]natiga!$B$3:$M$102,5,0))),"")</f>
        <v/>
      </c>
      <c r="G44" s="9" t="str">
        <f>IFERROR(IF($C44="","",(VLOOKUP($C44,[1]natiga!$B$3:$M$102,6,0))),"")</f>
        <v/>
      </c>
      <c r="H44" s="9" t="str">
        <f>IFERROR(IF($C44="","",(VLOOKUP($C44,[1]natiga!$B$3:$M$102,7,0))),"")</f>
        <v/>
      </c>
      <c r="I44" s="11" t="str">
        <f>IFERROR(IF($C44="","",(VLOOKUP($C44,[1]natiga!$B$3:$M$102,8,0))),"")</f>
        <v/>
      </c>
      <c r="J44" s="9" t="str">
        <f>IFERROR(IF($C44="","",(VLOOKUP($C44,[1]natiga!$B$3:$M$102,9,0))),"")</f>
        <v/>
      </c>
      <c r="K44" s="11" t="str">
        <f>IFERROR(IF($C44="","",(VLOOKUP($C44,[1]natiga!$B$3:$M$102,10,0))),"")</f>
        <v/>
      </c>
      <c r="L44" s="9" t="str">
        <f>IFERROR(IF($C44="","",(VLOOKUP($C44,[1]natiga!$B$3:$M$102,11,0))),"")</f>
        <v/>
      </c>
      <c r="M44" s="17" t="str">
        <f>IFERROR(IF($C44="","",(VLOOKUP($C44,[1]natiga!$B$3:$M$102,11,0))),"")</f>
        <v/>
      </c>
      <c r="N44" s="11" t="str">
        <f t="shared" si="8"/>
        <v/>
      </c>
      <c r="O44" s="16" t="str">
        <f t="shared" si="8"/>
        <v/>
      </c>
      <c r="P44" s="16"/>
      <c r="Q44" s="16" t="str">
        <f t="shared" si="2"/>
        <v/>
      </c>
      <c r="R44" s="9" t="str">
        <f t="shared" si="3"/>
        <v/>
      </c>
      <c r="S44" s="16" t="str">
        <f t="shared" si="7"/>
        <v/>
      </c>
      <c r="T44" s="16" t="str">
        <f t="shared" si="9"/>
        <v/>
      </c>
      <c r="U44" s="16" t="str">
        <f t="shared" si="5"/>
        <v/>
      </c>
      <c r="V44" s="9" t="str">
        <f>IFERROR(VLOOKUP(I44,[1]krasat!$C$3:$D$87,2,0),"")</f>
        <v/>
      </c>
      <c r="W44" s="18" t="str">
        <f t="shared" si="6"/>
        <v/>
      </c>
      <c r="X44" s="19"/>
      <c r="Y44" s="9"/>
    </row>
    <row r="45" spans="1:25" s="13" customFormat="1" ht="18.75" x14ac:dyDescent="0.25">
      <c r="A45" s="9" t="str">
        <f>+IF(C45="","",SUBTOTAL(3,B$3:B45))</f>
        <v/>
      </c>
      <c r="B45" s="9" t="str">
        <f>IFERROR(VLOOKUP(N45,[1]krasat!$C$3:$D$89,2,0),"")</f>
        <v/>
      </c>
      <c r="C45" s="10" t="str">
        <f t="array" ref="C45">IFERROR(SMALL(IF([1]natiga!$M$3:$M$100="ترسية",ROW([1]natiga!$M$3:$M$100)-2,""),ROW()-2),"")</f>
        <v/>
      </c>
      <c r="D45" s="15" t="str">
        <f>IF(C45="","",(VLOOKUP($C45,[1]natiga!$B$3:$M$102,3,0)))</f>
        <v/>
      </c>
      <c r="E45" s="16" t="str">
        <f>IFERROR(IF($C45="","",(VLOOKUP($C45,[1]natiga!$B$3:$M$102,4,0))),"")</f>
        <v/>
      </c>
      <c r="F45" s="16" t="str">
        <f>IFERROR(IF($C45="","",(VLOOKUP($C45,[1]natiga!$B$3:$M$102,5,0))),"")</f>
        <v/>
      </c>
      <c r="G45" s="9" t="str">
        <f>IFERROR(IF($C45="","",(VLOOKUP($C45,[1]natiga!$B$3:$M$102,6,0))),"")</f>
        <v/>
      </c>
      <c r="H45" s="9" t="str">
        <f>IFERROR(IF($C45="","",(VLOOKUP($C45,[1]natiga!$B$3:$M$102,7,0))),"")</f>
        <v/>
      </c>
      <c r="I45" s="11" t="str">
        <f>IFERROR(IF($C45="","",(VLOOKUP($C45,[1]natiga!$B$3:$M$102,8,0))),"")</f>
        <v/>
      </c>
      <c r="J45" s="9" t="str">
        <f>IFERROR(IF($C45="","",(VLOOKUP($C45,[1]natiga!$B$3:$M$102,9,0))),"")</f>
        <v/>
      </c>
      <c r="K45" s="11" t="str">
        <f>IFERROR(IF($C45="","",(VLOOKUP($C45,[1]natiga!$B$3:$M$102,10,0))),"")</f>
        <v/>
      </c>
      <c r="L45" s="9" t="str">
        <f>IFERROR(IF($C45="","",(VLOOKUP($C45,[1]natiga!$B$3:$M$102,11,0))),"")</f>
        <v/>
      </c>
      <c r="M45" s="17" t="str">
        <f>IFERROR(IF($C45="","",(VLOOKUP($C45,[1]natiga!$B$3:$M$102,11,0))),"")</f>
        <v/>
      </c>
      <c r="N45" s="11" t="str">
        <f t="shared" si="8"/>
        <v/>
      </c>
      <c r="O45" s="16" t="str">
        <f t="shared" si="8"/>
        <v/>
      </c>
      <c r="P45" s="16"/>
      <c r="Q45" s="16" t="str">
        <f t="shared" si="2"/>
        <v/>
      </c>
      <c r="R45" s="9" t="str">
        <f t="shared" si="3"/>
        <v/>
      </c>
      <c r="S45" s="16" t="str">
        <f t="shared" si="7"/>
        <v/>
      </c>
      <c r="T45" s="16" t="str">
        <f t="shared" si="9"/>
        <v/>
      </c>
      <c r="U45" s="16" t="str">
        <f t="shared" si="5"/>
        <v/>
      </c>
      <c r="V45" s="9" t="str">
        <f>IFERROR(VLOOKUP(I45,[1]krasat!$C$3:$D$87,2,0),"")</f>
        <v/>
      </c>
      <c r="W45" s="18" t="str">
        <f t="shared" si="6"/>
        <v/>
      </c>
      <c r="X45" s="19"/>
      <c r="Y45" s="9"/>
    </row>
    <row r="46" spans="1:25" s="13" customFormat="1" ht="18.75" x14ac:dyDescent="0.25">
      <c r="A46" s="9" t="str">
        <f>+IF(C46="","",SUBTOTAL(3,B$3:B46))</f>
        <v/>
      </c>
      <c r="B46" s="9" t="str">
        <f>IFERROR(VLOOKUP(N46,[1]krasat!$C$3:$D$89,2,0),"")</f>
        <v/>
      </c>
      <c r="C46" s="10" t="str">
        <f t="array" ref="C46">IFERROR(SMALL(IF([1]natiga!$M$3:$M$100="ترسية",ROW([1]natiga!$M$3:$M$100)-2,""),ROW()-2),"")</f>
        <v/>
      </c>
      <c r="D46" s="15" t="str">
        <f>IF(C46="","",(VLOOKUP($C46,[1]natiga!$B$3:$M$102,3,0)))</f>
        <v/>
      </c>
      <c r="E46" s="16" t="str">
        <f>IFERROR(IF($C46="","",(VLOOKUP($C46,[1]natiga!$B$3:$M$102,4,0))),"")</f>
        <v/>
      </c>
      <c r="F46" s="16" t="str">
        <f>IFERROR(IF($C46="","",(VLOOKUP($C46,[1]natiga!$B$3:$M$102,5,0))),"")</f>
        <v/>
      </c>
      <c r="G46" s="9" t="str">
        <f>IFERROR(IF($C46="","",(VLOOKUP($C46,[1]natiga!$B$3:$M$102,6,0))),"")</f>
        <v/>
      </c>
      <c r="H46" s="9" t="str">
        <f>IFERROR(IF($C46="","",(VLOOKUP($C46,[1]natiga!$B$3:$M$102,7,0))),"")</f>
        <v/>
      </c>
      <c r="I46" s="11" t="str">
        <f>IFERROR(IF($C46="","",(VLOOKUP($C46,[1]natiga!$B$3:$M$102,8,0))),"")</f>
        <v/>
      </c>
      <c r="J46" s="9" t="str">
        <f>IFERROR(IF($C46="","",(VLOOKUP($C46,[1]natiga!$B$3:$M$102,9,0))),"")</f>
        <v/>
      </c>
      <c r="K46" s="11" t="str">
        <f>IFERROR(IF($C46="","",(VLOOKUP($C46,[1]natiga!$B$3:$M$102,10,0))),"")</f>
        <v/>
      </c>
      <c r="L46" s="9" t="str">
        <f>IFERROR(IF($C46="","",(VLOOKUP($C46,[1]natiga!$B$3:$M$102,11,0))),"")</f>
        <v/>
      </c>
      <c r="M46" s="17" t="str">
        <f>IFERROR(IF($C46="","",(VLOOKUP($C46,[1]natiga!$B$3:$M$102,11,0))),"")</f>
        <v/>
      </c>
      <c r="N46" s="11" t="str">
        <f t="shared" si="8"/>
        <v/>
      </c>
      <c r="O46" s="16" t="str">
        <f t="shared" si="8"/>
        <v/>
      </c>
      <c r="P46" s="16"/>
      <c r="Q46" s="16" t="str">
        <f t="shared" si="2"/>
        <v/>
      </c>
      <c r="R46" s="9" t="str">
        <f t="shared" si="3"/>
        <v/>
      </c>
      <c r="S46" s="16" t="str">
        <f t="shared" si="7"/>
        <v/>
      </c>
      <c r="T46" s="16" t="str">
        <f t="shared" si="9"/>
        <v/>
      </c>
      <c r="U46" s="16" t="str">
        <f t="shared" si="5"/>
        <v/>
      </c>
      <c r="V46" s="9" t="str">
        <f>IFERROR(VLOOKUP(I46,[1]krasat!$C$3:$D$87,2,0),"")</f>
        <v/>
      </c>
      <c r="W46" s="18" t="str">
        <f t="shared" si="6"/>
        <v/>
      </c>
      <c r="X46" s="19"/>
      <c r="Y46" s="9"/>
    </row>
    <row r="47" spans="1:25" s="13" customFormat="1" ht="18.75" x14ac:dyDescent="0.25">
      <c r="A47" s="9" t="str">
        <f>+IF(C47="","",SUBTOTAL(3,B$3:B47))</f>
        <v/>
      </c>
      <c r="B47" s="9" t="str">
        <f>IFERROR(VLOOKUP(N47,[1]krasat!$C$3:$D$89,2,0),"")</f>
        <v/>
      </c>
      <c r="C47" s="10" t="str">
        <f t="array" ref="C47">IFERROR(SMALL(IF([1]natiga!$M$3:$M$100="ترسية",ROW([1]natiga!$M$3:$M$100)-2,""),ROW()-2),"")</f>
        <v/>
      </c>
      <c r="D47" s="15" t="str">
        <f>IF(C47="","",(VLOOKUP($C47,[1]natiga!$B$3:$M$102,3,0)))</f>
        <v/>
      </c>
      <c r="E47" s="16" t="str">
        <f>IFERROR(IF($C47="","",(VLOOKUP($C47,[1]natiga!$B$3:$M$102,4,0))),"")</f>
        <v/>
      </c>
      <c r="F47" s="16" t="str">
        <f>IFERROR(IF($C47="","",(VLOOKUP($C47,[1]natiga!$B$3:$M$102,5,0))),"")</f>
        <v/>
      </c>
      <c r="G47" s="9" t="str">
        <f>IFERROR(IF($C47="","",(VLOOKUP($C47,[1]natiga!$B$3:$M$102,6,0))),"")</f>
        <v/>
      </c>
      <c r="H47" s="9" t="str">
        <f>IFERROR(IF($C47="","",(VLOOKUP($C47,[1]natiga!$B$3:$M$102,7,0))),"")</f>
        <v/>
      </c>
      <c r="I47" s="11" t="str">
        <f>IFERROR(IF($C47="","",(VLOOKUP($C47,[1]natiga!$B$3:$M$102,8,0))),"")</f>
        <v/>
      </c>
      <c r="J47" s="9" t="str">
        <f>IFERROR(IF($C47="","",(VLOOKUP($C47,[1]natiga!$B$3:$M$102,9,0))),"")</f>
        <v/>
      </c>
      <c r="K47" s="11" t="str">
        <f>IFERROR(IF($C47="","",(VLOOKUP($C47,[1]natiga!$B$3:$M$102,10,0))),"")</f>
        <v/>
      </c>
      <c r="L47" s="9" t="str">
        <f>IFERROR(IF($C47="","",(VLOOKUP($C47,[1]natiga!$B$3:$M$102,11,0))),"")</f>
        <v/>
      </c>
      <c r="M47" s="17" t="str">
        <f>IFERROR(IF($C47="","",(VLOOKUP($C47,[1]natiga!$B$3:$M$102,11,0))),"")</f>
        <v/>
      </c>
      <c r="N47" s="11" t="str">
        <f t="shared" si="8"/>
        <v/>
      </c>
      <c r="O47" s="16" t="str">
        <f t="shared" si="8"/>
        <v/>
      </c>
      <c r="P47" s="16"/>
      <c r="Q47" s="16" t="str">
        <f t="shared" si="2"/>
        <v/>
      </c>
      <c r="R47" s="9" t="str">
        <f t="shared" si="3"/>
        <v/>
      </c>
      <c r="S47" s="16" t="str">
        <f t="shared" si="7"/>
        <v/>
      </c>
      <c r="T47" s="16" t="str">
        <f t="shared" si="9"/>
        <v/>
      </c>
      <c r="U47" s="16" t="str">
        <f t="shared" si="5"/>
        <v/>
      </c>
      <c r="V47" s="9" t="str">
        <f>IFERROR(VLOOKUP(I47,[1]krasat!$C$3:$D$87,2,0),"")</f>
        <v/>
      </c>
      <c r="W47" s="18" t="str">
        <f t="shared" si="6"/>
        <v/>
      </c>
      <c r="X47" s="19"/>
      <c r="Y47" s="9"/>
    </row>
    <row r="48" spans="1:25" s="13" customFormat="1" ht="18.75" x14ac:dyDescent="0.25">
      <c r="A48" s="9" t="str">
        <f>+IF(C48="","",SUBTOTAL(3,B$3:B48))</f>
        <v/>
      </c>
      <c r="B48" s="9" t="str">
        <f>IFERROR(VLOOKUP(N48,[1]krasat!$C$3:$D$89,2,0),"")</f>
        <v/>
      </c>
      <c r="C48" s="10" t="str">
        <f t="array" ref="C48">IFERROR(SMALL(IF([1]natiga!$M$3:$M$100="ترسية",ROW([1]natiga!$M$3:$M$100)-2,""),ROW()-2),"")</f>
        <v/>
      </c>
      <c r="D48" s="15" t="str">
        <f>IF(C48="","",(VLOOKUP($C48,[1]natiga!$B$3:$M$102,3,0)))</f>
        <v/>
      </c>
      <c r="E48" s="16" t="str">
        <f>IFERROR(IF($C48="","",(VLOOKUP($C48,[1]natiga!$B$3:$M$102,4,0))),"")</f>
        <v/>
      </c>
      <c r="F48" s="16" t="str">
        <f>IFERROR(IF($C48="","",(VLOOKUP($C48,[1]natiga!$B$3:$M$102,5,0))),"")</f>
        <v/>
      </c>
      <c r="G48" s="9" t="str">
        <f>IFERROR(IF($C48="","",(VLOOKUP($C48,[1]natiga!$B$3:$M$102,6,0))),"")</f>
        <v/>
      </c>
      <c r="H48" s="9" t="str">
        <f>IFERROR(IF($C48="","",(VLOOKUP($C48,[1]natiga!$B$3:$M$102,7,0))),"")</f>
        <v/>
      </c>
      <c r="I48" s="11" t="str">
        <f>IFERROR(IF($C48="","",(VLOOKUP($C48,[1]natiga!$B$3:$M$102,8,0))),"")</f>
        <v/>
      </c>
      <c r="J48" s="9" t="str">
        <f>IFERROR(IF($C48="","",(VLOOKUP($C48,[1]natiga!$B$3:$M$102,9,0))),"")</f>
        <v/>
      </c>
      <c r="K48" s="11" t="str">
        <f>IFERROR(IF($C48="","",(VLOOKUP($C48,[1]natiga!$B$3:$M$102,10,0))),"")</f>
        <v/>
      </c>
      <c r="L48" s="9" t="str">
        <f>IFERROR(IF($C48="","",(VLOOKUP($C48,[1]natiga!$B$3:$M$102,11,0))),"")</f>
        <v/>
      </c>
      <c r="M48" s="17" t="str">
        <f>IFERROR(IF($C48="","",(VLOOKUP($C48,[1]natiga!$B$3:$M$102,11,0))),"")</f>
        <v/>
      </c>
      <c r="N48" s="11" t="str">
        <f t="shared" si="8"/>
        <v/>
      </c>
      <c r="O48" s="16" t="str">
        <f t="shared" si="8"/>
        <v/>
      </c>
      <c r="P48" s="16"/>
      <c r="Q48" s="16" t="str">
        <f t="shared" si="2"/>
        <v/>
      </c>
      <c r="R48" s="9" t="str">
        <f t="shared" si="3"/>
        <v/>
      </c>
      <c r="S48" s="16" t="str">
        <f t="shared" si="7"/>
        <v/>
      </c>
      <c r="T48" s="16" t="str">
        <f t="shared" si="9"/>
        <v/>
      </c>
      <c r="U48" s="16" t="str">
        <f t="shared" si="5"/>
        <v/>
      </c>
      <c r="V48" s="9" t="str">
        <f>IFERROR(VLOOKUP(I48,[1]krasat!$C$3:$D$87,2,0),"")</f>
        <v/>
      </c>
      <c r="W48" s="18" t="str">
        <f t="shared" si="6"/>
        <v/>
      </c>
      <c r="X48" s="19"/>
      <c r="Y48" s="9"/>
    </row>
    <row r="49" spans="1:25" s="13" customFormat="1" ht="18.75" x14ac:dyDescent="0.25">
      <c r="A49" s="9" t="str">
        <f>+IF(C49="","",SUBTOTAL(3,B$3:B49))</f>
        <v/>
      </c>
      <c r="B49" s="9" t="str">
        <f>IFERROR(VLOOKUP(N49,[1]krasat!$C$3:$D$89,2,0),"")</f>
        <v/>
      </c>
      <c r="C49" s="10" t="str">
        <f t="array" ref="C49">IFERROR(SMALL(IF([1]natiga!$M$3:$M$100="ترسية",ROW([1]natiga!$M$3:$M$100)-2,""),ROW()-2),"")</f>
        <v/>
      </c>
      <c r="D49" s="17" t="str">
        <f>IF(C49="","",(VLOOKUP($C49,[1]natiga!$B$3:$M$102,3,0)))</f>
        <v/>
      </c>
      <c r="E49" s="16" t="str">
        <f>IFERROR(IF($C49="","",(VLOOKUP($C49,[1]natiga!$B$3:$M$102,4,0))),"")</f>
        <v/>
      </c>
      <c r="F49" s="16" t="str">
        <f>IFERROR(IF($C49="","",(VLOOKUP($C49,[1]natiga!$B$3:$M$102,5,0))),"")</f>
        <v/>
      </c>
      <c r="G49" s="9" t="str">
        <f>IFERROR(IF($C49="","",(VLOOKUP($C49,[1]natiga!$B$3:$M$102,6,0))),"")</f>
        <v/>
      </c>
      <c r="H49" s="9" t="str">
        <f>IFERROR(IF($C49="","",(VLOOKUP($C49,[1]natiga!$B$3:$M$102,7,0))),"")</f>
        <v/>
      </c>
      <c r="I49" s="11" t="str">
        <f>IFERROR(IF($C49="","",(VLOOKUP($C49,[1]natiga!$B$3:$M$102,8,0))),"")</f>
        <v/>
      </c>
      <c r="J49" s="9" t="str">
        <f>IFERROR(IF($C49="","",(VLOOKUP($C49,[1]natiga!$B$3:$M$102,9,0))),"")</f>
        <v/>
      </c>
      <c r="K49" s="11" t="str">
        <f>IFERROR(IF($C49="","",(VLOOKUP($C49,[1]natiga!$B$3:$M$102,10,0))),"")</f>
        <v/>
      </c>
      <c r="L49" s="9" t="str">
        <f>IFERROR(IF($C49="","",(VLOOKUP($C49,[1]natiga!$B$3:$M$102,11,0))),"")</f>
        <v/>
      </c>
      <c r="M49" s="17" t="str">
        <f>IFERROR(IF($C49="","",(VLOOKUP($C49,[1]natiga!$B$3:$M$102,11,0))),"")</f>
        <v/>
      </c>
      <c r="N49" s="11" t="str">
        <f t="shared" si="8"/>
        <v/>
      </c>
      <c r="O49" s="16" t="str">
        <f t="shared" si="8"/>
        <v/>
      </c>
      <c r="P49" s="16"/>
      <c r="Q49" s="16" t="str">
        <f t="shared" si="2"/>
        <v/>
      </c>
      <c r="R49" s="9" t="str">
        <f t="shared" si="3"/>
        <v/>
      </c>
      <c r="S49" s="16" t="str">
        <f t="shared" si="7"/>
        <v/>
      </c>
      <c r="T49" s="16" t="str">
        <f t="shared" si="9"/>
        <v/>
      </c>
      <c r="U49" s="16" t="str">
        <f t="shared" si="5"/>
        <v/>
      </c>
      <c r="V49" s="9" t="str">
        <f>IFERROR(VLOOKUP(I49,[1]krasat!$C$3:$D$87,2,0),"")</f>
        <v/>
      </c>
      <c r="W49" s="18" t="str">
        <f t="shared" si="6"/>
        <v/>
      </c>
      <c r="X49" s="19"/>
      <c r="Y49" s="9"/>
    </row>
    <row r="50" spans="1:25" s="13" customFormat="1" ht="18.75" x14ac:dyDescent="0.25">
      <c r="A50" s="9" t="str">
        <f>+IF(C50="","",SUBTOTAL(3,B$3:B50))</f>
        <v/>
      </c>
      <c r="B50" s="9" t="str">
        <f>IFERROR(VLOOKUP(N50,[1]krasat!$C$3:$D$89,2,0),"")</f>
        <v/>
      </c>
      <c r="C50" s="10" t="str">
        <f t="array" ref="C50">IFERROR(SMALL(IF([1]natiga!$M$3:$M$100="ترسية",ROW([1]natiga!$M$3:$M$100)-2,""),ROW()-2),"")</f>
        <v/>
      </c>
      <c r="D50" s="17" t="str">
        <f>IF(C50="","",(VLOOKUP($C50,[1]natiga!$B$3:$M$102,3,0)))</f>
        <v/>
      </c>
      <c r="E50" s="16" t="str">
        <f>IFERROR(IF($C50="","",(VLOOKUP($C50,[1]natiga!$B$3:$M$102,4,0))),"")</f>
        <v/>
      </c>
      <c r="F50" s="16" t="str">
        <f>IFERROR(IF($C50="","",(VLOOKUP($C50,[1]natiga!$B$3:$M$102,5,0))),"")</f>
        <v/>
      </c>
      <c r="G50" s="9" t="str">
        <f>IFERROR(IF($C50="","",(VLOOKUP($C50,[1]natiga!$B$3:$M$102,6,0))),"")</f>
        <v/>
      </c>
      <c r="H50" s="9" t="str">
        <f>IFERROR(IF($C50="","",(VLOOKUP($C50,[1]natiga!$B$3:$M$102,7,0))),"")</f>
        <v/>
      </c>
      <c r="I50" s="11" t="str">
        <f>IFERROR(IF($C50="","",(VLOOKUP($C50,[1]natiga!$B$3:$M$102,8,0))),"")</f>
        <v/>
      </c>
      <c r="J50" s="9" t="str">
        <f>IFERROR(IF($C50="","",(VLOOKUP($C50,[1]natiga!$B$3:$M$102,9,0))),"")</f>
        <v/>
      </c>
      <c r="K50" s="11" t="str">
        <f>IFERROR(IF($C50="","",(VLOOKUP($C50,[1]natiga!$B$3:$M$102,10,0))),"")</f>
        <v/>
      </c>
      <c r="L50" s="9" t="str">
        <f>IFERROR(IF($C50="","",(VLOOKUP($C50,[1]natiga!$B$3:$M$102,11,0))),"")</f>
        <v/>
      </c>
      <c r="M50" s="17" t="str">
        <f>IFERROR(IF($C50="","",(VLOOKUP($C50,[1]natiga!$B$3:$M$102,11,0))),"")</f>
        <v/>
      </c>
      <c r="N50" s="11" t="str">
        <f t="shared" si="8"/>
        <v/>
      </c>
      <c r="O50" s="16" t="str">
        <f t="shared" si="8"/>
        <v/>
      </c>
      <c r="P50" s="16"/>
      <c r="Q50" s="16" t="str">
        <f t="shared" si="2"/>
        <v/>
      </c>
      <c r="R50" s="9" t="str">
        <f t="shared" si="3"/>
        <v/>
      </c>
      <c r="S50" s="16" t="str">
        <f t="shared" si="7"/>
        <v/>
      </c>
      <c r="T50" s="16" t="str">
        <f t="shared" si="9"/>
        <v/>
      </c>
      <c r="U50" s="16" t="str">
        <f t="shared" si="5"/>
        <v/>
      </c>
      <c r="V50" s="9" t="str">
        <f>IFERROR(VLOOKUP(I50,[1]krasat!$C$3:$D$87,2,0),"")</f>
        <v/>
      </c>
      <c r="W50" s="18" t="str">
        <f t="shared" si="6"/>
        <v/>
      </c>
      <c r="X50" s="19"/>
      <c r="Y50" s="9"/>
    </row>
    <row r="51" spans="1:25" s="13" customFormat="1" ht="18.75" x14ac:dyDescent="0.25">
      <c r="A51" s="9" t="str">
        <f>+IF(C51="","",SUBTOTAL(3,B$3:B51))</f>
        <v/>
      </c>
      <c r="B51" s="9" t="str">
        <f>IFERROR(VLOOKUP(N51,[1]krasat!$C$3:$D$89,2,0),"")</f>
        <v/>
      </c>
      <c r="C51" s="10" t="str">
        <f t="array" ref="C51">IFERROR(SMALL(IF([1]natiga!$M$3:$M$100="ترسية",ROW([1]natiga!$M$3:$M$100)-2,""),ROW()-2),"")</f>
        <v/>
      </c>
      <c r="D51" s="17" t="str">
        <f>IF(C51="","",(VLOOKUP($C51,[1]natiga!$B$3:$M$102,3,0)))</f>
        <v/>
      </c>
      <c r="E51" s="16" t="str">
        <f>IFERROR(IF($C51="","",(VLOOKUP($C51,[1]natiga!$B$3:$M$102,4,0))),"")</f>
        <v/>
      </c>
      <c r="F51" s="16" t="str">
        <f>IFERROR(IF($C51="","",(VLOOKUP($C51,[1]natiga!$B$3:$M$102,5,0))),"")</f>
        <v/>
      </c>
      <c r="G51" s="9" t="str">
        <f>IFERROR(IF($C51="","",(VLOOKUP($C51,[1]natiga!$B$3:$M$102,6,0))),"")</f>
        <v/>
      </c>
      <c r="H51" s="9" t="str">
        <f>IFERROR(IF($C51="","",(VLOOKUP($C51,[1]natiga!$B$3:$M$102,7,0))),"")</f>
        <v/>
      </c>
      <c r="I51" s="11" t="str">
        <f>IFERROR(IF($C51="","",(VLOOKUP($C51,[1]natiga!$B$3:$M$102,8,0))),"")</f>
        <v/>
      </c>
      <c r="J51" s="9" t="str">
        <f>IFERROR(IF($C51="","",(VLOOKUP($C51,[1]natiga!$B$3:$M$102,9,0))),"")</f>
        <v/>
      </c>
      <c r="K51" s="11" t="str">
        <f>IFERROR(IF($C51="","",(VLOOKUP($C51,[1]natiga!$B$3:$M$102,10,0))),"")</f>
        <v/>
      </c>
      <c r="L51" s="9" t="str">
        <f>IFERROR(IF($C51="","",(VLOOKUP($C51,[1]natiga!$B$3:$M$102,11,0))),"")</f>
        <v/>
      </c>
      <c r="M51" s="17" t="str">
        <f>IFERROR(IF($C51="","",(VLOOKUP($C51,[1]natiga!$B$3:$M$102,11,0))),"")</f>
        <v/>
      </c>
      <c r="N51" s="11" t="str">
        <f t="shared" si="8"/>
        <v/>
      </c>
      <c r="O51" s="16" t="str">
        <f t="shared" si="8"/>
        <v/>
      </c>
      <c r="P51" s="16"/>
      <c r="Q51" s="16" t="str">
        <f t="shared" si="2"/>
        <v/>
      </c>
      <c r="R51" s="9" t="str">
        <f t="shared" si="3"/>
        <v/>
      </c>
      <c r="S51" s="16" t="str">
        <f t="shared" si="7"/>
        <v/>
      </c>
      <c r="T51" s="16" t="str">
        <f t="shared" si="9"/>
        <v/>
      </c>
      <c r="U51" s="16" t="str">
        <f t="shared" si="5"/>
        <v/>
      </c>
      <c r="V51" s="9" t="str">
        <f>IFERROR(VLOOKUP(I51,[1]krasat!$C$3:$D$87,2,0),"")</f>
        <v/>
      </c>
      <c r="W51" s="18" t="str">
        <f t="shared" si="6"/>
        <v/>
      </c>
      <c r="X51" s="19"/>
      <c r="Y51" s="9"/>
    </row>
    <row r="52" spans="1:25" s="13" customFormat="1" ht="18.75" x14ac:dyDescent="0.25">
      <c r="A52" s="9" t="str">
        <f>+IF(C52="","",SUBTOTAL(3,B$3:B52))</f>
        <v/>
      </c>
      <c r="B52" s="9" t="str">
        <f>IFERROR(VLOOKUP(N52,[1]krasat!$C$3:$D$89,2,0),"")</f>
        <v/>
      </c>
      <c r="C52" s="10" t="str">
        <f t="array" ref="C52">IFERROR(SMALL(IF([1]natiga!$M$3:$M$100="ترسية",ROW([1]natiga!$M$3:$M$100)-2,""),ROW()-2),"")</f>
        <v/>
      </c>
      <c r="D52" s="17" t="str">
        <f>IF(C52="","",(VLOOKUP($C52,[1]natiga!$B$3:$M$102,3,0)))</f>
        <v/>
      </c>
      <c r="E52" s="16" t="str">
        <f>IFERROR(IF($C52="","",(VLOOKUP($C52,[1]natiga!$B$3:$M$102,4,0))),"")</f>
        <v/>
      </c>
      <c r="F52" s="16" t="str">
        <f>IFERROR(IF($C52="","",(VLOOKUP($C52,[1]natiga!$B$3:$M$102,5,0))),"")</f>
        <v/>
      </c>
      <c r="G52" s="9" t="str">
        <f>IFERROR(IF($C52="","",(VLOOKUP($C52,[1]natiga!$B$3:$M$102,6,0))),"")</f>
        <v/>
      </c>
      <c r="H52" s="9" t="str">
        <f>IFERROR(IF($C52="","",(VLOOKUP($C52,[1]natiga!$B$3:$M$102,7,0))),"")</f>
        <v/>
      </c>
      <c r="I52" s="11" t="str">
        <f>IFERROR(IF($C52="","",(VLOOKUP($C52,[1]natiga!$B$3:$M$102,8,0))),"")</f>
        <v/>
      </c>
      <c r="J52" s="9" t="str">
        <f>IFERROR(IF($C52="","",(VLOOKUP($C52,[1]natiga!$B$3:$M$102,9,0))),"")</f>
        <v/>
      </c>
      <c r="K52" s="11" t="str">
        <f>IFERROR(IF($C52="","",(VLOOKUP($C52,[1]natiga!$B$3:$M$102,10,0))),"")</f>
        <v/>
      </c>
      <c r="L52" s="9" t="str">
        <f>IFERROR(IF($C52="","",(VLOOKUP($C52,[1]natiga!$B$3:$M$102,11,0))),"")</f>
        <v/>
      </c>
      <c r="M52" s="17" t="str">
        <f>IFERROR(IF($C52="","",(VLOOKUP($C52,[1]natiga!$B$3:$M$102,11,0))),"")</f>
        <v/>
      </c>
      <c r="N52" s="11" t="str">
        <f t="shared" si="8"/>
        <v/>
      </c>
      <c r="O52" s="16" t="str">
        <f t="shared" si="8"/>
        <v/>
      </c>
      <c r="P52" s="16"/>
      <c r="Q52" s="16" t="str">
        <f t="shared" si="2"/>
        <v/>
      </c>
      <c r="R52" s="9" t="str">
        <f t="shared" si="3"/>
        <v/>
      </c>
      <c r="S52" s="16" t="str">
        <f t="shared" si="7"/>
        <v/>
      </c>
      <c r="T52" s="16" t="str">
        <f t="shared" si="9"/>
        <v/>
      </c>
      <c r="U52" s="16" t="str">
        <f t="shared" si="5"/>
        <v/>
      </c>
      <c r="V52" s="9" t="str">
        <f>IFERROR(VLOOKUP(I52,[1]krasat!$C$3:$D$87,2,0),"")</f>
        <v/>
      </c>
      <c r="W52" s="18" t="str">
        <f t="shared" si="6"/>
        <v/>
      </c>
      <c r="X52" s="19"/>
      <c r="Y52" s="9"/>
    </row>
    <row r="53" spans="1:25" s="13" customFormat="1" ht="18.75" x14ac:dyDescent="0.25">
      <c r="A53" s="9" t="str">
        <f>+IF(C53="","",SUBTOTAL(3,B$3:B53))</f>
        <v/>
      </c>
      <c r="B53" s="9" t="str">
        <f>IFERROR(VLOOKUP(N53,[1]krasat!$C$3:$D$89,2,0),"")</f>
        <v/>
      </c>
      <c r="C53" s="10" t="str">
        <f t="array" ref="C53">IFERROR(SMALL(IF([1]natiga!$M$3:$M$100="ترسية",ROW([1]natiga!$M$3:$M$100)-2,""),ROW()-2),"")</f>
        <v/>
      </c>
      <c r="D53" s="17" t="str">
        <f>IF(C53="","",(VLOOKUP($C53,[1]natiga!$B$3:$M$102,3,0)))</f>
        <v/>
      </c>
      <c r="E53" s="16" t="str">
        <f>IFERROR(IF($C53="","",(VLOOKUP($C53,[1]natiga!$B$3:$M$102,4,0))),"")</f>
        <v/>
      </c>
      <c r="F53" s="16" t="str">
        <f>IFERROR(IF($C53="","",(VLOOKUP($C53,[1]natiga!$B$3:$M$102,5,0))),"")</f>
        <v/>
      </c>
      <c r="G53" s="9" t="str">
        <f>IFERROR(IF($C53="","",(VLOOKUP($C53,[1]natiga!$B$3:$M$102,6,0))),"")</f>
        <v/>
      </c>
      <c r="H53" s="9" t="str">
        <f>IFERROR(IF($C53="","",(VLOOKUP($C53,[1]natiga!$B$3:$M$102,7,0))),"")</f>
        <v/>
      </c>
      <c r="I53" s="11" t="str">
        <f>IFERROR(IF($C53="","",(VLOOKUP($C53,[1]natiga!$B$3:$M$102,8,0))),"")</f>
        <v/>
      </c>
      <c r="J53" s="9" t="str">
        <f>IFERROR(IF($C53="","",(VLOOKUP($C53,[1]natiga!$B$3:$M$102,9,0))),"")</f>
        <v/>
      </c>
      <c r="K53" s="11" t="str">
        <f>IFERROR(IF($C53="","",(VLOOKUP($C53,[1]natiga!$B$3:$M$102,10,0))),"")</f>
        <v/>
      </c>
      <c r="L53" s="9" t="str">
        <f>IFERROR(IF($C53="","",(VLOOKUP($C53,[1]natiga!$B$3:$M$102,11,0))),"")</f>
        <v/>
      </c>
      <c r="M53" s="17" t="str">
        <f>IFERROR(IF($C53="","",(VLOOKUP($C53,[1]natiga!$B$3:$M$102,11,0))),"")</f>
        <v/>
      </c>
      <c r="N53" s="11" t="str">
        <f t="shared" si="8"/>
        <v/>
      </c>
      <c r="O53" s="16" t="str">
        <f t="shared" si="8"/>
        <v/>
      </c>
      <c r="P53" s="16"/>
      <c r="Q53" s="16" t="str">
        <f t="shared" si="2"/>
        <v/>
      </c>
      <c r="R53" s="9" t="str">
        <f t="shared" si="3"/>
        <v/>
      </c>
      <c r="S53" s="16" t="str">
        <f t="shared" si="7"/>
        <v/>
      </c>
      <c r="T53" s="16" t="str">
        <f t="shared" si="9"/>
        <v/>
      </c>
      <c r="U53" s="16" t="str">
        <f t="shared" si="5"/>
        <v/>
      </c>
      <c r="V53" s="9" t="str">
        <f>IFERROR(VLOOKUP(I53,[1]krasat!$C$3:$D$87,2,0),"")</f>
        <v/>
      </c>
      <c r="W53" s="18" t="str">
        <f t="shared" si="6"/>
        <v/>
      </c>
      <c r="X53" s="19"/>
      <c r="Y53" s="9"/>
    </row>
    <row r="54" spans="1:25" s="13" customFormat="1" ht="18.75" x14ac:dyDescent="0.25">
      <c r="A54" s="9" t="str">
        <f>+IF(C54="","",SUBTOTAL(3,B$3:B54))</f>
        <v/>
      </c>
      <c r="B54" s="9" t="str">
        <f>IFERROR(VLOOKUP(N54,[1]krasat!$C$3:$D$89,2,0),"")</f>
        <v/>
      </c>
      <c r="C54" s="10" t="str">
        <f t="array" ref="C54">IFERROR(SMALL(IF([1]natiga!$M$3:$M$100="ترسية",ROW([1]natiga!$M$3:$M$100)-2,""),ROW()-2),"")</f>
        <v/>
      </c>
      <c r="D54" s="17" t="str">
        <f>IF(C54="","",(VLOOKUP($C54,[1]natiga!$B$3:$M$102,3,0)))</f>
        <v/>
      </c>
      <c r="E54" s="16" t="str">
        <f>IFERROR(IF($C54="","",(VLOOKUP($C54,[1]natiga!$B$3:$M$102,4,0))),"")</f>
        <v/>
      </c>
      <c r="F54" s="16" t="str">
        <f>IFERROR(IF($C54="","",(VLOOKUP($C54,[1]natiga!$B$3:$M$102,5,0))),"")</f>
        <v/>
      </c>
      <c r="G54" s="9" t="str">
        <f>IFERROR(IF($C54="","",(VLOOKUP($C54,[1]natiga!$B$3:$M$102,6,0))),"")</f>
        <v/>
      </c>
      <c r="H54" s="9" t="str">
        <f>IFERROR(IF($C54="","",(VLOOKUP($C54,[1]natiga!$B$3:$M$102,7,0))),"")</f>
        <v/>
      </c>
      <c r="I54" s="11" t="str">
        <f>IFERROR(IF($C54="","",(VLOOKUP($C54,[1]natiga!$B$3:$M$102,8,0))),"")</f>
        <v/>
      </c>
      <c r="J54" s="9" t="str">
        <f>IFERROR(IF($C54="","",(VLOOKUP($C54,[1]natiga!$B$3:$M$102,9,0))),"")</f>
        <v/>
      </c>
      <c r="K54" s="11" t="str">
        <f>IFERROR(IF($C54="","",(VLOOKUP($C54,[1]natiga!$B$3:$M$102,10,0))),"")</f>
        <v/>
      </c>
      <c r="L54" s="9" t="str">
        <f>IFERROR(IF($C54="","",(VLOOKUP($C54,[1]natiga!$B$3:$M$102,11,0))),"")</f>
        <v/>
      </c>
      <c r="M54" s="17" t="str">
        <f>IFERROR(IF($C54="","",(VLOOKUP($C54,[1]natiga!$B$3:$M$102,11,0))),"")</f>
        <v/>
      </c>
      <c r="N54" s="11" t="str">
        <f t="shared" si="8"/>
        <v/>
      </c>
      <c r="O54" s="16" t="str">
        <f t="shared" si="8"/>
        <v/>
      </c>
      <c r="P54" s="16"/>
      <c r="Q54" s="16" t="str">
        <f t="shared" si="2"/>
        <v/>
      </c>
      <c r="R54" s="9" t="str">
        <f t="shared" si="3"/>
        <v/>
      </c>
      <c r="S54" s="16" t="str">
        <f t="shared" si="7"/>
        <v/>
      </c>
      <c r="T54" s="16" t="str">
        <f t="shared" si="9"/>
        <v/>
      </c>
      <c r="U54" s="16" t="str">
        <f t="shared" si="5"/>
        <v/>
      </c>
      <c r="V54" s="9" t="str">
        <f>IFERROR(VLOOKUP(I54,[1]krasat!$C$3:$D$87,2,0),"")</f>
        <v/>
      </c>
      <c r="W54" s="18" t="str">
        <f t="shared" si="6"/>
        <v/>
      </c>
      <c r="X54" s="19"/>
      <c r="Y54" s="9"/>
    </row>
    <row r="55" spans="1:25" s="13" customFormat="1" ht="18.75" x14ac:dyDescent="0.25">
      <c r="A55" s="9" t="str">
        <f>+IF(C55="","",SUBTOTAL(3,B$3:B55))</f>
        <v/>
      </c>
      <c r="B55" s="9" t="str">
        <f>IFERROR(VLOOKUP(N55,[1]krasat!$C$3:$D$89,2,0),"")</f>
        <v/>
      </c>
      <c r="C55" s="10" t="str">
        <f t="array" ref="C55">IFERROR(SMALL(IF([1]natiga!$M$3:$M$100="ترسية",ROW([1]natiga!$M$3:$M$100)-2,""),ROW()-2),"")</f>
        <v/>
      </c>
      <c r="D55" s="17" t="str">
        <f>IF(C55="","",(VLOOKUP($C55,[1]natiga!$B$3:$M$102,3,0)))</f>
        <v/>
      </c>
      <c r="E55" s="16" t="str">
        <f>IFERROR(IF($C55="","",(VLOOKUP($C55,[1]natiga!$B$3:$M$102,4,0))),"")</f>
        <v/>
      </c>
      <c r="F55" s="16" t="str">
        <f>IFERROR(IF($C55="","",(VLOOKUP($C55,[1]natiga!$B$3:$M$102,5,0))),"")</f>
        <v/>
      </c>
      <c r="G55" s="9" t="str">
        <f>IFERROR(IF($C55="","",(VLOOKUP($C55,[1]natiga!$B$3:$M$102,6,0))),"")</f>
        <v/>
      </c>
      <c r="H55" s="9" t="str">
        <f>IFERROR(IF($C55="","",(VLOOKUP($C55,[1]natiga!$B$3:$M$102,7,0))),"")</f>
        <v/>
      </c>
      <c r="I55" s="11" t="str">
        <f>IFERROR(IF($C55="","",(VLOOKUP($C55,[1]natiga!$B$3:$M$102,8,0))),"")</f>
        <v/>
      </c>
      <c r="J55" s="9" t="str">
        <f>IFERROR(IF($C55="","",(VLOOKUP($C55,[1]natiga!$B$3:$M$102,9,0))),"")</f>
        <v/>
      </c>
      <c r="K55" s="11" t="str">
        <f>IFERROR(IF($C55="","",(VLOOKUP($C55,[1]natiga!$B$3:$M$102,10,0))),"")</f>
        <v/>
      </c>
      <c r="L55" s="9" t="str">
        <f>IFERROR(IF($C55="","",(VLOOKUP($C55,[1]natiga!$B$3:$M$102,11,0))),"")</f>
        <v/>
      </c>
      <c r="M55" s="17" t="str">
        <f>IFERROR(IF($C55="","",(VLOOKUP($C55,[1]natiga!$B$3:$M$102,11,0))),"")</f>
        <v/>
      </c>
      <c r="N55" s="11" t="str">
        <f t="shared" si="8"/>
        <v/>
      </c>
      <c r="O55" s="16" t="str">
        <f t="shared" si="8"/>
        <v/>
      </c>
      <c r="P55" s="16"/>
      <c r="Q55" s="16" t="str">
        <f t="shared" si="2"/>
        <v/>
      </c>
      <c r="R55" s="9" t="str">
        <f t="shared" si="3"/>
        <v/>
      </c>
      <c r="S55" s="16" t="str">
        <f t="shared" si="7"/>
        <v/>
      </c>
      <c r="T55" s="16" t="str">
        <f t="shared" si="9"/>
        <v/>
      </c>
      <c r="U55" s="16" t="str">
        <f t="shared" si="5"/>
        <v/>
      </c>
      <c r="V55" s="9" t="str">
        <f>IFERROR(VLOOKUP(I55,[1]krasat!$C$3:$D$87,2,0),"")</f>
        <v/>
      </c>
      <c r="W55" s="18" t="str">
        <f t="shared" si="6"/>
        <v/>
      </c>
      <c r="X55" s="19"/>
      <c r="Y55" s="9"/>
    </row>
    <row r="56" spans="1:25" s="13" customFormat="1" ht="18.75" x14ac:dyDescent="0.25">
      <c r="A56" s="9" t="str">
        <f>+IF(C56="","",SUBTOTAL(3,B$3:B56))</f>
        <v/>
      </c>
      <c r="B56" s="9" t="str">
        <f>IFERROR(VLOOKUP(N56,[1]krasat!$C$3:$D$89,2,0),"")</f>
        <v/>
      </c>
      <c r="C56" s="10" t="str">
        <f t="array" ref="C56">IFERROR(SMALL(IF([1]natiga!$M$3:$M$100="ترسية",ROW([1]natiga!$M$3:$M$100)-2,""),ROW()-2),"")</f>
        <v/>
      </c>
      <c r="D56" s="17" t="str">
        <f>IF(C56="","",(VLOOKUP($C56,[1]natiga!$B$3:$M$102,3,0)))</f>
        <v/>
      </c>
      <c r="E56" s="16" t="str">
        <f>IFERROR(IF($C56="","",(VLOOKUP($C56,[1]natiga!$B$3:$M$102,4,0))),"")</f>
        <v/>
      </c>
      <c r="F56" s="16" t="str">
        <f>IFERROR(IF($C56="","",(VLOOKUP($C56,[1]natiga!$B$3:$M$102,5,0))),"")</f>
        <v/>
      </c>
      <c r="G56" s="9" t="str">
        <f>IFERROR(IF($C56="","",(VLOOKUP($C56,[1]natiga!$B$3:$M$102,6,0))),"")</f>
        <v/>
      </c>
      <c r="H56" s="9" t="str">
        <f>IFERROR(IF($C56="","",(VLOOKUP($C56,[1]natiga!$B$3:$M$102,7,0))),"")</f>
        <v/>
      </c>
      <c r="I56" s="11" t="str">
        <f>IFERROR(IF($C56="","",(VLOOKUP($C56,[1]natiga!$B$3:$M$102,8,0))),"")</f>
        <v/>
      </c>
      <c r="J56" s="9" t="str">
        <f>IFERROR(IF($C56="","",(VLOOKUP($C56,[1]natiga!$B$3:$M$102,9,0))),"")</f>
        <v/>
      </c>
      <c r="K56" s="11" t="str">
        <f>IFERROR(IF($C56="","",(VLOOKUP($C56,[1]natiga!$B$3:$M$102,10,0))),"")</f>
        <v/>
      </c>
      <c r="L56" s="9" t="str">
        <f>IFERROR(IF($C56="","",(VLOOKUP($C56,[1]natiga!$B$3:$M$102,11,0))),"")</f>
        <v/>
      </c>
      <c r="M56" s="17" t="str">
        <f>IFERROR(IF($C56="","",(VLOOKUP($C56,[1]natiga!$B$3:$M$102,11,0))),"")</f>
        <v/>
      </c>
      <c r="N56" s="11" t="str">
        <f t="shared" si="8"/>
        <v/>
      </c>
      <c r="O56" s="16" t="str">
        <f t="shared" si="8"/>
        <v/>
      </c>
      <c r="P56" s="16"/>
      <c r="Q56" s="16" t="str">
        <f t="shared" si="2"/>
        <v/>
      </c>
      <c r="R56" s="9" t="str">
        <f t="shared" si="3"/>
        <v/>
      </c>
      <c r="S56" s="16" t="str">
        <f t="shared" si="7"/>
        <v/>
      </c>
      <c r="T56" s="16" t="str">
        <f t="shared" si="9"/>
        <v/>
      </c>
      <c r="U56" s="16" t="str">
        <f t="shared" si="5"/>
        <v/>
      </c>
      <c r="V56" s="9" t="str">
        <f>IFERROR(VLOOKUP(I56,[1]krasat!$C$3:$D$87,2,0),"")</f>
        <v/>
      </c>
      <c r="W56" s="18" t="str">
        <f t="shared" si="6"/>
        <v/>
      </c>
      <c r="X56" s="19"/>
      <c r="Y56" s="9"/>
    </row>
    <row r="57" spans="1:25" s="13" customFormat="1" ht="18.75" x14ac:dyDescent="0.25">
      <c r="A57" s="9" t="str">
        <f>+IF(C57="","",SUBTOTAL(3,B$3:B57))</f>
        <v/>
      </c>
      <c r="B57" s="9" t="str">
        <f>IFERROR(VLOOKUP(N57,[1]krasat!$C$3:$D$89,2,0),"")</f>
        <v/>
      </c>
      <c r="C57" s="10" t="str">
        <f t="array" ref="C57">IFERROR(SMALL(IF([1]natiga!$M$3:$M$100="ترسية",ROW([1]natiga!$M$3:$M$100)-2,""),ROW()-2),"")</f>
        <v/>
      </c>
      <c r="D57" s="17" t="str">
        <f>IF(C57="","",(VLOOKUP($C57,[1]natiga!$B$3:$M$102,3,0)))</f>
        <v/>
      </c>
      <c r="E57" s="16" t="str">
        <f>IFERROR(IF($C57="","",(VLOOKUP($C57,[1]natiga!$B$3:$M$102,4,0))),"")</f>
        <v/>
      </c>
      <c r="F57" s="16" t="str">
        <f>IFERROR(IF($C57="","",(VLOOKUP($C57,[1]natiga!$B$3:$M$102,5,0))),"")</f>
        <v/>
      </c>
      <c r="G57" s="9" t="str">
        <f>IFERROR(IF($C57="","",(VLOOKUP($C57,[1]natiga!$B$3:$M$102,6,0))),"")</f>
        <v/>
      </c>
      <c r="H57" s="9" t="str">
        <f>IFERROR(IF($C57="","",(VLOOKUP($C57,[1]natiga!$B$3:$M$102,7,0))),"")</f>
        <v/>
      </c>
      <c r="I57" s="11" t="str">
        <f>IFERROR(IF($C57="","",(VLOOKUP($C57,[1]natiga!$B$3:$M$102,8,0))),"")</f>
        <v/>
      </c>
      <c r="J57" s="9" t="str">
        <f>IFERROR(IF($C57="","",(VLOOKUP($C57,[1]natiga!$B$3:$M$102,9,0))),"")</f>
        <v/>
      </c>
      <c r="K57" s="11" t="str">
        <f>IFERROR(IF($C57="","",(VLOOKUP($C57,[1]natiga!$B$3:$M$102,10,0))),"")</f>
        <v/>
      </c>
      <c r="L57" s="9" t="str">
        <f>IFERROR(IF($C57="","",(VLOOKUP($C57,[1]natiga!$B$3:$M$102,11,0))),"")</f>
        <v/>
      </c>
      <c r="M57" s="17" t="str">
        <f>IFERROR(IF($C57="","",(VLOOKUP($C57,[1]natiga!$B$3:$M$102,11,0))),"")</f>
        <v/>
      </c>
      <c r="N57" s="11" t="str">
        <f t="shared" si="8"/>
        <v/>
      </c>
      <c r="O57" s="16" t="str">
        <f t="shared" si="8"/>
        <v/>
      </c>
      <c r="P57" s="16"/>
      <c r="Q57" s="16" t="str">
        <f t="shared" si="2"/>
        <v/>
      </c>
      <c r="R57" s="9" t="str">
        <f t="shared" si="3"/>
        <v/>
      </c>
      <c r="S57" s="16" t="str">
        <f t="shared" si="7"/>
        <v/>
      </c>
      <c r="T57" s="16" t="str">
        <f t="shared" si="9"/>
        <v/>
      </c>
      <c r="U57" s="16" t="str">
        <f t="shared" si="5"/>
        <v/>
      </c>
      <c r="V57" s="9" t="str">
        <f>IFERROR(VLOOKUP(I57,[1]krasat!$C$3:$D$87,2,0),"")</f>
        <v/>
      </c>
      <c r="W57" s="18" t="str">
        <f t="shared" si="6"/>
        <v/>
      </c>
      <c r="X57" s="19"/>
      <c r="Y57" s="9"/>
    </row>
    <row r="58" spans="1:25" s="13" customFormat="1" ht="18.75" x14ac:dyDescent="0.25">
      <c r="A58" s="9" t="str">
        <f>+IF(C58="","",SUBTOTAL(3,B$3:B58))</f>
        <v/>
      </c>
      <c r="B58" s="9" t="str">
        <f>IFERROR(VLOOKUP(N58,[1]krasat!$C$3:$D$89,2,0),"")</f>
        <v/>
      </c>
      <c r="C58" s="10" t="str">
        <f t="array" ref="C58">IFERROR(SMALL(IF([1]natiga!$M$3:$M$100="ترسية",ROW([1]natiga!$M$3:$M$100)-2,""),ROW()-2),"")</f>
        <v/>
      </c>
      <c r="D58" s="17" t="str">
        <f>IF(C58="","",(VLOOKUP($C58,[1]natiga!$B$3:$M$102,3,0)))</f>
        <v/>
      </c>
      <c r="E58" s="16" t="str">
        <f>IFERROR(IF($C58="","",(VLOOKUP($C58,[1]natiga!$B$3:$M$102,4,0))),"")</f>
        <v/>
      </c>
      <c r="F58" s="16" t="str">
        <f>IFERROR(IF($C58="","",(VLOOKUP($C58,[1]natiga!$B$3:$M$102,5,0))),"")</f>
        <v/>
      </c>
      <c r="G58" s="9" t="str">
        <f>IFERROR(IF($C58="","",(VLOOKUP($C58,[1]natiga!$B$3:$M$102,6,0))),"")</f>
        <v/>
      </c>
      <c r="H58" s="9" t="str">
        <f>IFERROR(IF($C58="","",(VLOOKUP($C58,[1]natiga!$B$3:$M$102,7,0))),"")</f>
        <v/>
      </c>
      <c r="I58" s="11" t="str">
        <f>IFERROR(IF($C58="","",(VLOOKUP($C58,[1]natiga!$B$3:$M$102,8,0))),"")</f>
        <v/>
      </c>
      <c r="J58" s="9" t="str">
        <f>IFERROR(IF($C58="","",(VLOOKUP($C58,[1]natiga!$B$3:$M$102,9,0))),"")</f>
        <v/>
      </c>
      <c r="K58" s="11" t="str">
        <f>IFERROR(IF($C58="","",(VLOOKUP($C58,[1]natiga!$B$3:$M$102,10,0))),"")</f>
        <v/>
      </c>
      <c r="L58" s="9" t="str">
        <f>IFERROR(IF($C58="","",(VLOOKUP($C58,[1]natiga!$B$3:$M$102,11,0))),"")</f>
        <v/>
      </c>
      <c r="M58" s="17" t="str">
        <f>IFERROR(IF($C58="","",(VLOOKUP($C58,[1]natiga!$B$3:$M$102,11,0))),"")</f>
        <v/>
      </c>
      <c r="N58" s="11" t="str">
        <f t="shared" si="8"/>
        <v/>
      </c>
      <c r="O58" s="16" t="str">
        <f t="shared" si="8"/>
        <v/>
      </c>
      <c r="P58" s="16"/>
      <c r="Q58" s="16" t="str">
        <f t="shared" si="2"/>
        <v/>
      </c>
      <c r="R58" s="9" t="str">
        <f t="shared" si="3"/>
        <v/>
      </c>
      <c r="S58" s="16" t="str">
        <f t="shared" si="7"/>
        <v/>
      </c>
      <c r="T58" s="16" t="str">
        <f t="shared" si="9"/>
        <v/>
      </c>
      <c r="U58" s="16" t="str">
        <f t="shared" si="5"/>
        <v/>
      </c>
      <c r="V58" s="9" t="str">
        <f>IFERROR(VLOOKUP(I58,[1]krasat!$C$3:$D$87,2,0),"")</f>
        <v/>
      </c>
      <c r="W58" s="18" t="str">
        <f t="shared" si="6"/>
        <v/>
      </c>
      <c r="X58" s="19"/>
      <c r="Y58" s="9"/>
    </row>
    <row r="59" spans="1:25" s="13" customFormat="1" ht="18.75" x14ac:dyDescent="0.25">
      <c r="A59" s="9" t="str">
        <f>+IF(C59="","",SUBTOTAL(3,B$3:B59))</f>
        <v/>
      </c>
      <c r="B59" s="9" t="str">
        <f>IFERROR(VLOOKUP(N59,[1]krasat!$C$3:$D$89,2,0),"")</f>
        <v/>
      </c>
      <c r="C59" s="10" t="str">
        <f t="array" ref="C59">IFERROR(SMALL(IF([1]natiga!$M$3:$M$100="ترسية",ROW([1]natiga!$M$3:$M$100)-2,""),ROW()-2),"")</f>
        <v/>
      </c>
      <c r="D59" s="17" t="str">
        <f>IF(C59="","",(VLOOKUP($C59,[1]natiga!$B$3:$M$102,3,0)))</f>
        <v/>
      </c>
      <c r="E59" s="16" t="str">
        <f>IFERROR(IF($C59="","",(VLOOKUP($C59,[1]natiga!$B$3:$M$102,4,0))),"")</f>
        <v/>
      </c>
      <c r="F59" s="16" t="str">
        <f>IFERROR(IF($C59="","",(VLOOKUP($C59,[1]natiga!$B$3:$M$102,5,0))),"")</f>
        <v/>
      </c>
      <c r="G59" s="9" t="str">
        <f>IFERROR(IF($C59="","",(VLOOKUP($C59,[1]natiga!$B$3:$M$102,6,0))),"")</f>
        <v/>
      </c>
      <c r="H59" s="9" t="str">
        <f>IFERROR(IF($C59="","",(VLOOKUP($C59,[1]natiga!$B$3:$M$102,7,0))),"")</f>
        <v/>
      </c>
      <c r="I59" s="11" t="str">
        <f>IFERROR(IF($C59="","",(VLOOKUP($C59,[1]natiga!$B$3:$M$102,8,0))),"")</f>
        <v/>
      </c>
      <c r="J59" s="9" t="str">
        <f>IFERROR(IF($C59="","",(VLOOKUP($C59,[1]natiga!$B$3:$M$102,9,0))),"")</f>
        <v/>
      </c>
      <c r="K59" s="11" t="str">
        <f>IFERROR(IF($C59="","",(VLOOKUP($C59,[1]natiga!$B$3:$M$102,10,0))),"")</f>
        <v/>
      </c>
      <c r="L59" s="9" t="str">
        <f>IFERROR(IF($C59="","",(VLOOKUP($C59,[1]natiga!$B$3:$M$102,11,0))),"")</f>
        <v/>
      </c>
      <c r="M59" s="17" t="str">
        <f>IFERROR(IF($C59="","",(VLOOKUP($C59,[1]natiga!$B$3:$M$102,11,0))),"")</f>
        <v/>
      </c>
      <c r="N59" s="11" t="str">
        <f t="shared" si="8"/>
        <v/>
      </c>
      <c r="O59" s="16" t="str">
        <f t="shared" si="8"/>
        <v/>
      </c>
      <c r="P59" s="16"/>
      <c r="Q59" s="16" t="str">
        <f t="shared" si="2"/>
        <v/>
      </c>
      <c r="R59" s="9" t="str">
        <f t="shared" si="3"/>
        <v/>
      </c>
      <c r="S59" s="16" t="str">
        <f t="shared" si="7"/>
        <v/>
      </c>
      <c r="T59" s="16" t="str">
        <f t="shared" si="9"/>
        <v/>
      </c>
      <c r="U59" s="16" t="str">
        <f t="shared" si="5"/>
        <v/>
      </c>
      <c r="V59" s="9" t="str">
        <f>IFERROR(VLOOKUP(I59,[1]krasat!$C$3:$D$87,2,0),"")</f>
        <v/>
      </c>
      <c r="W59" s="18" t="str">
        <f t="shared" si="6"/>
        <v/>
      </c>
      <c r="X59" s="19"/>
      <c r="Y59" s="9"/>
    </row>
    <row r="60" spans="1:25" s="13" customFormat="1" ht="18.75" x14ac:dyDescent="0.25">
      <c r="A60" s="9" t="str">
        <f>+IF(C60="","",SUBTOTAL(3,B$3:B60))</f>
        <v/>
      </c>
      <c r="B60" s="9" t="str">
        <f>IFERROR(VLOOKUP(N60,[1]krasat!$C$3:$D$89,2,0),"")</f>
        <v/>
      </c>
      <c r="C60" s="10" t="str">
        <f t="array" ref="C60">IFERROR(SMALL(IF([1]natiga!$M$3:$M$100="ترسية",ROW([1]natiga!$M$3:$M$100)-2,""),ROW()-2),"")</f>
        <v/>
      </c>
      <c r="D60" s="17" t="str">
        <f>IF(C60="","",(VLOOKUP($C60,[1]natiga!$B$3:$M$102,3,0)))</f>
        <v/>
      </c>
      <c r="E60" s="16" t="str">
        <f>IFERROR(IF($C60="","",(VLOOKUP($C60,[1]natiga!$B$3:$M$102,4,0))),"")</f>
        <v/>
      </c>
      <c r="F60" s="16" t="str">
        <f>IFERROR(IF($C60="","",(VLOOKUP($C60,[1]natiga!$B$3:$M$102,5,0))),"")</f>
        <v/>
      </c>
      <c r="G60" s="9" t="str">
        <f>IFERROR(IF($C60="","",(VLOOKUP($C60,[1]natiga!$B$3:$M$102,6,0))),"")</f>
        <v/>
      </c>
      <c r="H60" s="9" t="str">
        <f>IFERROR(IF($C60="","",(VLOOKUP($C60,[1]natiga!$B$3:$M$102,7,0))),"")</f>
        <v/>
      </c>
      <c r="I60" s="11" t="str">
        <f>IFERROR(IF($C60="","",(VLOOKUP($C60,[1]natiga!$B$3:$M$102,8,0))),"")</f>
        <v/>
      </c>
      <c r="J60" s="9" t="str">
        <f>IFERROR(IF($C60="","",(VLOOKUP($C60,[1]natiga!$B$3:$M$102,9,0))),"")</f>
        <v/>
      </c>
      <c r="K60" s="11" t="str">
        <f>IFERROR(IF($C60="","",(VLOOKUP($C60,[1]natiga!$B$3:$M$102,10,0))),"")</f>
        <v/>
      </c>
      <c r="L60" s="9" t="str">
        <f>IFERROR(IF($C60="","",(VLOOKUP($C60,[1]natiga!$B$3:$M$102,11,0))),"")</f>
        <v/>
      </c>
      <c r="M60" s="17" t="str">
        <f>IFERROR(IF($C60="","",(VLOOKUP($C60,[1]natiga!$B$3:$M$102,11,0))),"")</f>
        <v/>
      </c>
      <c r="N60" s="11" t="str">
        <f t="shared" si="8"/>
        <v/>
      </c>
      <c r="O60" s="16" t="str">
        <f t="shared" si="8"/>
        <v/>
      </c>
      <c r="P60" s="16"/>
      <c r="Q60" s="16" t="str">
        <f t="shared" si="2"/>
        <v/>
      </c>
      <c r="R60" s="9" t="str">
        <f t="shared" si="3"/>
        <v/>
      </c>
      <c r="S60" s="16" t="str">
        <f t="shared" si="7"/>
        <v/>
      </c>
      <c r="T60" s="16" t="str">
        <f t="shared" si="9"/>
        <v/>
      </c>
      <c r="U60" s="16" t="str">
        <f t="shared" si="5"/>
        <v/>
      </c>
      <c r="V60" s="9" t="str">
        <f>IFERROR(VLOOKUP(I60,[1]krasat!$C$3:$D$87,2,0),"")</f>
        <v/>
      </c>
      <c r="W60" s="18" t="str">
        <f t="shared" si="6"/>
        <v/>
      </c>
      <c r="X60" s="19"/>
      <c r="Y60" s="9"/>
    </row>
    <row r="61" spans="1:25" s="13" customFormat="1" ht="18.75" x14ac:dyDescent="0.25">
      <c r="A61" s="9" t="str">
        <f>+IF(C61="","",SUBTOTAL(3,B$3:B61))</f>
        <v/>
      </c>
      <c r="B61" s="9" t="str">
        <f>IFERROR(VLOOKUP(N61,[1]krasat!$C$3:$D$89,2,0),"")</f>
        <v/>
      </c>
      <c r="C61" s="10" t="str">
        <f t="array" ref="C61">IFERROR(SMALL(IF([1]natiga!$M$3:$M$100="ترسية",ROW([1]natiga!$M$3:$M$100)-2,""),ROW()-2),"")</f>
        <v/>
      </c>
      <c r="D61" s="17" t="str">
        <f>IF(C61="","",(VLOOKUP($C61,[1]natiga!$B$3:$M$102,3,0)))</f>
        <v/>
      </c>
      <c r="E61" s="16" t="str">
        <f>IFERROR(IF($C61="","",(VLOOKUP($C61,[1]natiga!$B$3:$M$102,4,0))),"")</f>
        <v/>
      </c>
      <c r="F61" s="16" t="str">
        <f>IFERROR(IF($C61="","",(VLOOKUP($C61,[1]natiga!$B$3:$M$102,5,0))),"")</f>
        <v/>
      </c>
      <c r="G61" s="9" t="str">
        <f>IFERROR(IF($C61="","",(VLOOKUP($C61,[1]natiga!$B$3:$M$102,6,0))),"")</f>
        <v/>
      </c>
      <c r="H61" s="9" t="str">
        <f>IFERROR(IF($C61="","",(VLOOKUP($C61,[1]natiga!$B$3:$M$102,7,0))),"")</f>
        <v/>
      </c>
      <c r="I61" s="11" t="str">
        <f>IFERROR(IF($C61="","",(VLOOKUP($C61,[1]natiga!$B$3:$M$102,8,0))),"")</f>
        <v/>
      </c>
      <c r="J61" s="9" t="str">
        <f>IFERROR(IF($C61="","",(VLOOKUP($C61,[1]natiga!$B$3:$M$102,9,0))),"")</f>
        <v/>
      </c>
      <c r="K61" s="11" t="str">
        <f>IFERROR(IF($C61="","",(VLOOKUP($C61,[1]natiga!$B$3:$M$102,10,0))),"")</f>
        <v/>
      </c>
      <c r="L61" s="9" t="str">
        <f>IFERROR(IF($C61="","",(VLOOKUP($C61,[1]natiga!$B$3:$M$102,11,0))),"")</f>
        <v/>
      </c>
      <c r="M61" s="17" t="str">
        <f>IFERROR(IF($C61="","",(VLOOKUP($C61,[1]natiga!$B$3:$M$102,11,0))),"")</f>
        <v/>
      </c>
      <c r="N61" s="11" t="str">
        <f t="shared" si="8"/>
        <v/>
      </c>
      <c r="O61" s="16" t="str">
        <f t="shared" si="8"/>
        <v/>
      </c>
      <c r="P61" s="16"/>
      <c r="Q61" s="16" t="str">
        <f t="shared" si="2"/>
        <v/>
      </c>
      <c r="R61" s="9" t="str">
        <f t="shared" si="3"/>
        <v/>
      </c>
      <c r="S61" s="16" t="str">
        <f t="shared" si="7"/>
        <v/>
      </c>
      <c r="T61" s="16" t="str">
        <f t="shared" si="9"/>
        <v/>
      </c>
      <c r="U61" s="16" t="str">
        <f t="shared" si="5"/>
        <v/>
      </c>
      <c r="V61" s="9" t="str">
        <f>IFERROR(VLOOKUP(I61,[1]krasat!$C$3:$D$87,2,0),"")</f>
        <v/>
      </c>
      <c r="W61" s="18" t="str">
        <f t="shared" si="6"/>
        <v/>
      </c>
      <c r="X61" s="19"/>
      <c r="Y61" s="9"/>
    </row>
    <row r="62" spans="1:25" s="13" customFormat="1" ht="19.5" thickBot="1" x14ac:dyDescent="0.3">
      <c r="A62" s="20" t="str">
        <f>+IF(C62="","",SUBTOTAL(3,B$3:B62))</f>
        <v/>
      </c>
      <c r="B62" s="20" t="str">
        <f>IFERROR(VLOOKUP(N62,[1]krasat!$C$3:$D$89,2,0),"")</f>
        <v/>
      </c>
      <c r="C62" s="21" t="str">
        <f t="array" ref="C62">IFERROR(SMALL(IF([1]natiga!$M$3:$M$100="ترسية",ROW([1]natiga!$M$3:$M$100)-2,""),ROW()-2),"")</f>
        <v/>
      </c>
      <c r="D62" s="22" t="str">
        <f>IF(C62="","",(VLOOKUP($C62,[1]natiga!$B$3:$M$102,3,0)))</f>
        <v/>
      </c>
      <c r="E62" s="23" t="str">
        <f>IFERROR(IF($C62="","",(VLOOKUP($C62,[1]natiga!$B$3:$M$102,4,0))),"")</f>
        <v/>
      </c>
      <c r="F62" s="23" t="str">
        <f>IFERROR(IF($C62="","",(VLOOKUP($C62,[1]natiga!$B$3:$M$102,5,0))),"")</f>
        <v/>
      </c>
      <c r="G62" s="9" t="str">
        <f>IFERROR(IF($C62="","",(VLOOKUP($C62,[1]natiga!$B$3:$M$102,6,0))),"")</f>
        <v/>
      </c>
      <c r="H62" s="9" t="str">
        <f>IFERROR(IF($C62="","",(VLOOKUP($C62,[1]natiga!$B$3:$M$102,7,0))),"")</f>
        <v/>
      </c>
      <c r="I62" s="11" t="str">
        <f>IFERROR(IF($C62="","",(VLOOKUP($C62,[1]natiga!$B$3:$M$102,8,0))),"")</f>
        <v/>
      </c>
      <c r="J62" s="9" t="str">
        <f>IFERROR(IF($C62="","",(VLOOKUP($C62,[1]natiga!$B$3:$M$102,9,0))),"")</f>
        <v/>
      </c>
      <c r="K62" s="11" t="str">
        <f>IFERROR(IF($C62="","",(VLOOKUP($C62,[1]natiga!$B$3:$M$102,10,0))),"")</f>
        <v/>
      </c>
      <c r="L62" s="9" t="str">
        <f>IFERROR(IF($C62="","",(VLOOKUP($C62,[1]natiga!$B$3:$M$102,11,0))),"")</f>
        <v/>
      </c>
      <c r="M62" s="22" t="str">
        <f>IFERROR(IF($C62="","",(VLOOKUP($C62,[1]natiga!$B$3:$M$102,11,0))),"")</f>
        <v/>
      </c>
      <c r="N62" s="11" t="str">
        <f t="shared" si="8"/>
        <v/>
      </c>
      <c r="O62" s="23" t="str">
        <f t="shared" si="8"/>
        <v/>
      </c>
      <c r="P62" s="23"/>
      <c r="Q62" s="23" t="str">
        <f t="shared" si="2"/>
        <v/>
      </c>
      <c r="R62" s="9" t="str">
        <f t="shared" si="3"/>
        <v/>
      </c>
      <c r="S62" s="23" t="str">
        <f t="shared" si="7"/>
        <v/>
      </c>
      <c r="T62" s="16" t="str">
        <f t="shared" si="9"/>
        <v/>
      </c>
      <c r="U62" s="23" t="str">
        <f t="shared" si="5"/>
        <v/>
      </c>
      <c r="V62" s="20" t="str">
        <f>IFERROR(VLOOKUP(I62,[1]krasat!$C$3:$D$87,2,0),"")</f>
        <v/>
      </c>
      <c r="W62" s="24" t="str">
        <f t="shared" si="6"/>
        <v/>
      </c>
      <c r="X62" s="25"/>
      <c r="Y62" s="20"/>
    </row>
    <row r="63" spans="1:25" s="13" customFormat="1" ht="27" customHeight="1" thickBot="1" x14ac:dyDescent="0.3">
      <c r="A63" s="42" t="s">
        <v>26</v>
      </c>
      <c r="B63" s="43"/>
      <c r="C63" s="43"/>
      <c r="D63" s="44"/>
      <c r="E63" s="26">
        <f>IF(SUM(E3:E62)=0,"",(SUBTOTAL(9,E3:E62)))</f>
        <v>4466796</v>
      </c>
      <c r="F63" s="27">
        <f t="shared" ref="F63:Y63" si="10">IF(SUM(F3:F62)=0,"",(SUBTOTAL(9,F3:F62)))</f>
        <v>3225000</v>
      </c>
      <c r="G63" s="27">
        <f t="shared" si="10"/>
        <v>3055000</v>
      </c>
      <c r="H63" s="27">
        <f t="shared" si="10"/>
        <v>3135000</v>
      </c>
      <c r="I63" s="27" t="str">
        <f t="shared" si="10"/>
        <v/>
      </c>
      <c r="J63" s="27">
        <f t="shared" si="10"/>
        <v>4105523</v>
      </c>
      <c r="K63" s="28" t="str">
        <f t="shared" si="10"/>
        <v/>
      </c>
      <c r="L63" s="27">
        <f t="shared" si="10"/>
        <v>3806343</v>
      </c>
      <c r="M63" s="28">
        <f t="shared" si="10"/>
        <v>3806343</v>
      </c>
      <c r="N63" s="27" t="str">
        <f t="shared" si="10"/>
        <v/>
      </c>
      <c r="O63" s="29">
        <f t="shared" si="10"/>
        <v>5105523</v>
      </c>
      <c r="P63" s="30" t="str">
        <f t="shared" si="10"/>
        <v/>
      </c>
      <c r="Q63" s="27">
        <f t="shared" si="10"/>
        <v>120000</v>
      </c>
      <c r="R63" s="9">
        <f>SUBTOTAL(9,$R$3:$R$62)</f>
        <v>180000</v>
      </c>
      <c r="S63" s="27">
        <f t="shared" si="10"/>
        <v>300000</v>
      </c>
      <c r="T63" s="27">
        <f t="shared" si="10"/>
        <v>91</v>
      </c>
      <c r="U63" s="28">
        <f t="shared" si="10"/>
        <v>4805523</v>
      </c>
      <c r="V63" s="27">
        <f t="shared" si="10"/>
        <v>400</v>
      </c>
      <c r="W63" s="28">
        <f t="shared" si="10"/>
        <v>120000</v>
      </c>
      <c r="X63" s="27" t="str">
        <f t="shared" si="10"/>
        <v/>
      </c>
      <c r="Y63" s="26" t="str">
        <f t="shared" si="10"/>
        <v/>
      </c>
    </row>
    <row r="64" spans="1:25" s="38" customFormat="1" ht="18.75" x14ac:dyDescent="0.25">
      <c r="A64" s="31"/>
      <c r="B64" s="31"/>
      <c r="C64" s="32"/>
      <c r="D64" s="33"/>
      <c r="E64" s="34"/>
      <c r="F64" s="34"/>
      <c r="G64" s="34"/>
      <c r="H64" s="34"/>
      <c r="I64" s="35"/>
      <c r="J64" s="34"/>
      <c r="K64" s="35"/>
      <c r="L64" s="34"/>
      <c r="M64" s="33"/>
      <c r="N64" s="35"/>
      <c r="O64" s="34"/>
      <c r="P64" s="34"/>
      <c r="Q64" s="34"/>
      <c r="R64" s="31"/>
      <c r="S64" s="34"/>
      <c r="T64" s="34"/>
      <c r="U64" s="34"/>
      <c r="V64" s="31"/>
      <c r="W64" s="36"/>
      <c r="X64" s="37"/>
      <c r="Y64" s="31"/>
    </row>
    <row r="65" spans="1:25" s="38" customFormat="1" ht="18.75" x14ac:dyDescent="0.25">
      <c r="A65" s="31"/>
      <c r="B65" s="31"/>
      <c r="C65" s="32"/>
      <c r="D65" s="33"/>
      <c r="E65" s="34"/>
      <c r="F65" s="34"/>
      <c r="G65" s="34"/>
      <c r="H65" s="34"/>
      <c r="I65" s="35"/>
      <c r="J65" s="34"/>
      <c r="K65" s="35"/>
      <c r="L65" s="34"/>
      <c r="M65" s="33"/>
      <c r="N65" s="35"/>
      <c r="O65" s="34"/>
      <c r="P65" s="34"/>
      <c r="Q65" s="34"/>
      <c r="R65" s="31"/>
      <c r="S65" s="34"/>
      <c r="T65" s="34"/>
      <c r="U65" s="34"/>
      <c r="V65" s="31"/>
      <c r="W65" s="36"/>
      <c r="X65" s="37"/>
      <c r="Y65" s="31"/>
    </row>
    <row r="66" spans="1:25" s="38" customFormat="1" ht="18.75" x14ac:dyDescent="0.25">
      <c r="A66" s="31"/>
      <c r="B66" s="31"/>
      <c r="C66" s="32"/>
      <c r="D66" s="33"/>
      <c r="E66" s="34"/>
      <c r="F66" s="34"/>
      <c r="G66" s="34"/>
      <c r="H66" s="34"/>
      <c r="I66" s="35"/>
      <c r="J66" s="34"/>
      <c r="K66" s="35"/>
      <c r="L66" s="34"/>
      <c r="M66" s="33"/>
      <c r="N66" s="35"/>
      <c r="O66" s="34"/>
      <c r="P66" s="34"/>
      <c r="Q66" s="34"/>
      <c r="R66" s="31"/>
      <c r="S66" s="34"/>
      <c r="T66" s="34"/>
      <c r="U66" s="34"/>
      <c r="V66" s="31"/>
      <c r="W66" s="36"/>
      <c r="X66" s="37"/>
      <c r="Y66" s="31"/>
    </row>
    <row r="67" spans="1:25" s="38" customFormat="1" ht="18.75" x14ac:dyDescent="0.25">
      <c r="A67" s="31"/>
      <c r="B67" s="31"/>
      <c r="C67" s="32"/>
      <c r="D67" s="33"/>
      <c r="E67" s="34"/>
      <c r="F67" s="34"/>
      <c r="G67" s="34"/>
      <c r="H67" s="34"/>
      <c r="I67" s="35"/>
      <c r="J67" s="34"/>
      <c r="K67" s="35"/>
      <c r="L67" s="34"/>
      <c r="M67" s="33"/>
      <c r="N67" s="35"/>
      <c r="O67" s="34"/>
      <c r="P67" s="34"/>
      <c r="Q67" s="34"/>
      <c r="R67" s="31"/>
      <c r="S67" s="34"/>
      <c r="T67" s="34"/>
      <c r="U67" s="34"/>
      <c r="V67" s="31"/>
      <c r="W67" s="36"/>
      <c r="X67" s="37"/>
      <c r="Y67" s="31"/>
    </row>
    <row r="68" spans="1:25" s="38" customFormat="1" ht="21" customHeight="1" x14ac:dyDescent="0.25">
      <c r="A68" s="31"/>
      <c r="B68" s="31"/>
      <c r="C68" s="32"/>
      <c r="D68" s="33"/>
      <c r="E68" s="34"/>
      <c r="F68" s="34"/>
      <c r="G68" s="34"/>
      <c r="H68" s="34"/>
      <c r="I68" s="35"/>
      <c r="J68" s="34"/>
      <c r="K68" s="35"/>
      <c r="L68" s="34"/>
      <c r="M68" s="33"/>
      <c r="N68" s="35"/>
      <c r="O68" s="34"/>
      <c r="P68" s="34"/>
      <c r="Q68" s="34"/>
      <c r="R68" s="31"/>
      <c r="S68" s="34"/>
      <c r="T68" s="34"/>
      <c r="U68" s="34"/>
      <c r="V68" s="31"/>
      <c r="W68" s="36"/>
      <c r="X68" s="37"/>
      <c r="Y68" s="31"/>
    </row>
    <row r="69" spans="1:25" s="38" customFormat="1" ht="16.5" customHeight="1" x14ac:dyDescent="0.25">
      <c r="A69" s="31"/>
      <c r="B69" s="31"/>
      <c r="C69" s="32"/>
      <c r="D69" s="33"/>
      <c r="E69" s="34"/>
      <c r="F69" s="34"/>
      <c r="G69" s="34"/>
      <c r="H69" s="34"/>
      <c r="I69" s="35"/>
      <c r="J69" s="34"/>
      <c r="K69" s="35"/>
      <c r="L69" s="34"/>
      <c r="M69" s="33"/>
      <c r="N69" s="35"/>
      <c r="O69" s="34"/>
      <c r="P69" s="34"/>
      <c r="Q69" s="34"/>
      <c r="R69" s="31"/>
      <c r="S69" s="34"/>
      <c r="T69" s="34"/>
      <c r="U69" s="34"/>
      <c r="V69" s="31"/>
      <c r="W69" s="36"/>
      <c r="X69" s="37"/>
      <c r="Y69" s="31"/>
    </row>
    <row r="70" spans="1:25" s="38" customFormat="1" ht="21" customHeight="1" x14ac:dyDescent="0.25">
      <c r="A70" s="31"/>
      <c r="B70" s="31"/>
      <c r="C70" s="32"/>
      <c r="D70" s="33"/>
      <c r="E70" s="34"/>
      <c r="F70" s="34"/>
      <c r="G70" s="34"/>
      <c r="H70" s="34"/>
      <c r="I70" s="35"/>
      <c r="J70" s="34"/>
      <c r="K70" s="35"/>
      <c r="L70" s="34"/>
      <c r="M70" s="33"/>
      <c r="N70" s="35"/>
      <c r="O70" s="34"/>
      <c r="P70" s="34"/>
      <c r="Q70" s="34"/>
      <c r="R70" s="31"/>
      <c r="S70" s="34"/>
      <c r="T70" s="34"/>
      <c r="U70" s="34"/>
      <c r="V70" s="31"/>
      <c r="W70" s="36"/>
      <c r="X70" s="37"/>
      <c r="Y70" s="31"/>
    </row>
    <row r="71" spans="1:25" s="38" customFormat="1" ht="27" customHeight="1" x14ac:dyDescent="0.25">
      <c r="A71" s="31"/>
      <c r="B71" s="31"/>
      <c r="C71" s="32"/>
      <c r="D71" s="33"/>
      <c r="E71" s="34"/>
      <c r="F71" s="34"/>
      <c r="G71" s="34"/>
      <c r="H71" s="34"/>
      <c r="I71" s="35"/>
      <c r="J71" s="34"/>
      <c r="K71" s="35"/>
      <c r="L71" s="34"/>
      <c r="M71" s="33"/>
      <c r="N71" s="35"/>
      <c r="O71" s="34"/>
      <c r="P71" s="34"/>
      <c r="Q71" s="34"/>
      <c r="R71" s="31"/>
      <c r="S71" s="34"/>
      <c r="T71" s="34"/>
      <c r="U71" s="34"/>
      <c r="V71" s="31"/>
      <c r="W71" s="36"/>
      <c r="X71" s="37"/>
      <c r="Y71" s="31"/>
    </row>
    <row r="72" spans="1:25" s="38" customFormat="1" ht="14.25" customHeight="1" x14ac:dyDescent="0.25">
      <c r="A72" s="31"/>
      <c r="B72" s="31"/>
      <c r="C72" s="32"/>
      <c r="D72" s="33"/>
      <c r="E72" s="34"/>
      <c r="F72" s="34"/>
      <c r="G72" s="34"/>
      <c r="H72" s="34"/>
      <c r="I72" s="35"/>
      <c r="J72" s="34"/>
      <c r="K72" s="35"/>
      <c r="L72" s="34"/>
      <c r="M72" s="33"/>
      <c r="N72" s="35"/>
      <c r="O72" s="34"/>
      <c r="P72" s="34"/>
      <c r="Q72" s="34"/>
      <c r="R72" s="31"/>
      <c r="S72" s="34"/>
      <c r="T72" s="34"/>
      <c r="U72" s="34"/>
      <c r="V72" s="31"/>
      <c r="W72" s="36"/>
      <c r="X72" s="37"/>
      <c r="Y72" s="31"/>
    </row>
    <row r="73" spans="1:25" s="38" customFormat="1" ht="20.25" customHeight="1" x14ac:dyDescent="0.25">
      <c r="A73" s="31"/>
      <c r="B73" s="31"/>
      <c r="C73" s="32"/>
      <c r="D73" s="33"/>
      <c r="E73" s="34"/>
      <c r="F73" s="34"/>
      <c r="G73" s="34"/>
      <c r="H73" s="34"/>
      <c r="I73" s="35"/>
      <c r="J73" s="34"/>
      <c r="K73" s="35"/>
      <c r="L73" s="34"/>
      <c r="M73" s="33"/>
      <c r="N73" s="35"/>
      <c r="O73" s="34"/>
      <c r="P73" s="34"/>
      <c r="Q73" s="34"/>
      <c r="R73" s="31"/>
      <c r="S73" s="34"/>
      <c r="T73" s="34"/>
      <c r="U73" s="34"/>
      <c r="V73" s="31"/>
      <c r="W73" s="36"/>
      <c r="X73" s="37"/>
      <c r="Y73" s="31"/>
    </row>
    <row r="74" spans="1:25" s="38" customFormat="1" ht="16.5" customHeight="1" x14ac:dyDescent="0.25">
      <c r="A74" s="31"/>
      <c r="B74" s="31"/>
      <c r="C74" s="32"/>
      <c r="D74" s="33"/>
      <c r="E74" s="34"/>
      <c r="F74" s="34"/>
      <c r="G74" s="34"/>
      <c r="H74" s="34"/>
      <c r="I74" s="35"/>
      <c r="J74" s="34"/>
      <c r="K74" s="35"/>
      <c r="L74" s="34"/>
      <c r="M74" s="33"/>
      <c r="N74" s="35"/>
      <c r="O74" s="34"/>
      <c r="P74" s="34"/>
      <c r="Q74" s="34"/>
      <c r="R74" s="31"/>
      <c r="S74" s="34"/>
      <c r="T74" s="34"/>
      <c r="U74" s="34"/>
      <c r="V74" s="31"/>
      <c r="W74" s="36"/>
      <c r="X74" s="37"/>
      <c r="Y74" s="31"/>
    </row>
    <row r="75" spans="1:25" s="38" customFormat="1" ht="31.5" customHeight="1" x14ac:dyDescent="0.25">
      <c r="A75" s="31"/>
      <c r="B75" s="31"/>
      <c r="C75" s="32"/>
      <c r="D75" s="33"/>
      <c r="E75" s="34"/>
      <c r="F75" s="34"/>
      <c r="G75" s="34"/>
      <c r="H75" s="34"/>
      <c r="I75" s="35"/>
      <c r="J75" s="34"/>
      <c r="K75" s="35"/>
      <c r="L75" s="34"/>
      <c r="M75" s="33"/>
      <c r="N75" s="35"/>
      <c r="O75" s="34"/>
      <c r="P75" s="34"/>
      <c r="Q75" s="34"/>
      <c r="R75" s="31"/>
      <c r="S75" s="34"/>
      <c r="T75" s="34"/>
      <c r="U75" s="34"/>
      <c r="V75" s="31"/>
      <c r="W75" s="36"/>
      <c r="X75" s="37"/>
      <c r="Y75" s="31"/>
    </row>
    <row r="76" spans="1:25" s="38" customFormat="1" ht="24" customHeight="1" x14ac:dyDescent="0.25">
      <c r="A76" s="39"/>
      <c r="B76" s="31"/>
      <c r="C76" s="31"/>
      <c r="D76" s="31"/>
      <c r="E76" s="40"/>
      <c r="F76" s="40"/>
      <c r="G76" s="40"/>
      <c r="H76" s="40"/>
      <c r="I76" s="31"/>
      <c r="J76" s="34"/>
      <c r="K76" s="31"/>
      <c r="L76" s="34"/>
      <c r="M76" s="31"/>
      <c r="N76" s="31"/>
      <c r="O76" s="40"/>
      <c r="P76" s="40"/>
      <c r="Q76" s="40"/>
      <c r="R76" s="40"/>
      <c r="S76" s="40"/>
      <c r="T76" s="40"/>
      <c r="U76" s="40"/>
      <c r="V76" s="31"/>
      <c r="W76" s="31"/>
      <c r="X76" s="31"/>
      <c r="Y76" s="41"/>
    </row>
    <row r="77" spans="1:25" x14ac:dyDescent="0.25">
      <c r="R77">
        <f>COUNT(R3:R62)</f>
        <v>9</v>
      </c>
    </row>
  </sheetData>
  <mergeCells count="1">
    <mergeCell ref="A63:D63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asmaa1</vt:lpstr>
      <vt:lpstr>sheraa1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Aly</dc:creator>
  <cp:lastModifiedBy>Salah Aly</cp:lastModifiedBy>
  <dcterms:created xsi:type="dcterms:W3CDTF">2022-11-08T05:13:20Z</dcterms:created>
  <dcterms:modified xsi:type="dcterms:W3CDTF">2022-11-08T11:11:48Z</dcterms:modified>
</cp:coreProperties>
</file>