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453AD4D6-1870-4412-80B5-F1E2238BBB38}" xr6:coauthVersionLast="47" xr6:coauthVersionMax="47" xr10:uidLastSave="{00000000-0000-0000-0000-000000000000}"/>
  <bookViews>
    <workbookView xWindow="-120" yWindow="-120" windowWidth="24240" windowHeight="13290" activeTab="1" xr2:uid="{00000000-000D-0000-FFFF-FFFF00000000}"/>
  </bookViews>
  <sheets>
    <sheet name="Sheet1" sheetId="1" r:id="rId1"/>
    <sheet name="Sheet2" sheetId="2" r:id="rId2"/>
  </sheets>
  <calcPr calcId="191029" iterate="1" iterateDelta="10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0" i="2" l="1"/>
  <c r="T11" i="2"/>
  <c r="X18" i="2"/>
  <c r="X14" i="2"/>
  <c r="R19" i="2"/>
  <c r="X12" i="2"/>
  <c r="X13" i="2"/>
  <c r="X15" i="2"/>
  <c r="X16" i="2"/>
  <c r="X17" i="2"/>
  <c r="X19" i="2"/>
  <c r="X20" i="2"/>
  <c r="X21" i="2"/>
  <c r="U20" i="2" s="1"/>
  <c r="X22" i="2"/>
  <c r="X23" i="2"/>
  <c r="X24" i="2"/>
  <c r="X25" i="2"/>
  <c r="X26" i="2"/>
  <c r="X27" i="2"/>
  <c r="X28" i="2"/>
  <c r="X11" i="2"/>
  <c r="U11" i="2" s="1"/>
  <c r="R28" i="2"/>
  <c r="R27" i="2"/>
  <c r="R26" i="2"/>
  <c r="R25" i="2"/>
  <c r="R24" i="2"/>
  <c r="R23" i="2"/>
  <c r="R22" i="2"/>
  <c r="R21" i="2"/>
  <c r="R20" i="2"/>
  <c r="R18" i="2"/>
  <c r="R17" i="2"/>
  <c r="R16" i="2"/>
  <c r="R15" i="2"/>
  <c r="R14" i="2"/>
  <c r="R13" i="2"/>
  <c r="R12" i="2"/>
  <c r="R11" i="2"/>
</calcChain>
</file>

<file path=xl/sharedStrings.xml><?xml version="1.0" encoding="utf-8"?>
<sst xmlns="http://schemas.openxmlformats.org/spreadsheetml/2006/main" count="363" uniqueCount="68">
  <si>
    <t>المخزن الرئيسى أغذية</t>
  </si>
  <si>
    <t>Item Code</t>
  </si>
  <si>
    <t>Item Name</t>
  </si>
  <si>
    <t>Item Unit</t>
  </si>
  <si>
    <t xml:space="preserve">Item Category </t>
  </si>
  <si>
    <t>Cost Center</t>
  </si>
  <si>
    <t xml:space="preserve">Item Store </t>
  </si>
  <si>
    <t xml:space="preserve"> Item Grouping</t>
  </si>
  <si>
    <t>Important</t>
  </si>
  <si>
    <t>Spoilsh</t>
  </si>
  <si>
    <t>SR</t>
  </si>
  <si>
    <t/>
  </si>
  <si>
    <t>كيلو</t>
  </si>
  <si>
    <t>أغذية</t>
  </si>
  <si>
    <t>RAW</t>
  </si>
  <si>
    <t xml:space="preserve"> </t>
  </si>
  <si>
    <t>Food</t>
  </si>
  <si>
    <t>Beverage</t>
  </si>
  <si>
    <t>Month</t>
  </si>
  <si>
    <t>MENU</t>
  </si>
  <si>
    <t>Serial</t>
  </si>
  <si>
    <t xml:space="preserve">Finnish Prodect </t>
  </si>
  <si>
    <t>Item Group</t>
  </si>
  <si>
    <t xml:space="preserve">Short Category </t>
  </si>
  <si>
    <t>Sales Item Category</t>
  </si>
  <si>
    <t xml:space="preserve">Sales Item </t>
  </si>
  <si>
    <t>Material Name</t>
  </si>
  <si>
    <t>Material Code</t>
  </si>
  <si>
    <t xml:space="preserve">Recipe Quantity </t>
  </si>
  <si>
    <t>Recipe Store</t>
  </si>
  <si>
    <t>Patch &amp; Material Cost</t>
  </si>
  <si>
    <t>Cost</t>
  </si>
  <si>
    <t>Item Cost</t>
  </si>
  <si>
    <t>FP</t>
  </si>
  <si>
    <t>الشاورما</t>
  </si>
  <si>
    <t>ساندويش شاورما</t>
  </si>
  <si>
    <t>ساندوتش شاورما فراخ صاج</t>
  </si>
  <si>
    <t>عيش صاج</t>
  </si>
  <si>
    <t>11204</t>
  </si>
  <si>
    <t>رغيف</t>
  </si>
  <si>
    <t>مخبوزات</t>
  </si>
  <si>
    <t>كيس بلاستيك مطبوع وسط</t>
  </si>
  <si>
    <t>30723</t>
  </si>
  <si>
    <t>مواد تعبئة وتغليف</t>
  </si>
  <si>
    <t>ظرف ساندوتش صاج</t>
  </si>
  <si>
    <t>30741</t>
  </si>
  <si>
    <t>قطعة</t>
  </si>
  <si>
    <t>جينرال</t>
  </si>
  <si>
    <t>ورق زبده مطبوع</t>
  </si>
  <si>
    <t>30798</t>
  </si>
  <si>
    <t>شاورما دجاج SR</t>
  </si>
  <si>
    <t>41802</t>
  </si>
  <si>
    <t>مركز تجهيزات الشاورما</t>
  </si>
  <si>
    <t>سلطة ثومية SR</t>
  </si>
  <si>
    <t>40412</t>
  </si>
  <si>
    <t>مركز تجهيزات السلاطات</t>
  </si>
  <si>
    <t>خيار مخلل</t>
  </si>
  <si>
    <t>11101</t>
  </si>
  <si>
    <t>مخللات</t>
  </si>
  <si>
    <t>مخلل مشكل قطع</t>
  </si>
  <si>
    <t>11107</t>
  </si>
  <si>
    <t>ساندوتش شاورما فراخ لبناني</t>
  </si>
  <si>
    <t>عيش لبناني كبير</t>
  </si>
  <si>
    <t>11207</t>
  </si>
  <si>
    <t>Column1</t>
  </si>
  <si>
    <t>مركز تجهيزات أغذية</t>
  </si>
  <si>
    <t>المخزن الرئيسى جينرال</t>
  </si>
  <si>
    <t>سعر البيع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</si>
</sst>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mmm\-yy;@"/>
    <numFmt numFmtId="165" formatCode="[$-409]mmmm\-yy;@"/>
    <numFmt numFmtId="166" formatCode="[$-409]d\-mmm\-yy;@"/>
    <numFmt numFmtId="167" formatCode="[$-409]d/mmm/yy;@"/>
    <numFmt numFmtId="168" formatCode="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FFFFFF"/>
      <name val="Calibri"/>
      <family val="2"/>
    </font>
    <font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u/>
      <sz val="11"/>
      <color rgb="FFFF0000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rgb="FFFFFFFF"/>
      <name val="Calibri"/>
      <family val="2"/>
    </font>
    <font>
      <b/>
      <sz val="16"/>
      <color rgb="FFFFFFFF"/>
      <name val="Calibri"/>
      <family val="2"/>
    </font>
    <font>
      <b/>
      <sz val="16"/>
      <color theme="1"/>
      <name val="Calibri"/>
      <family val="2"/>
    </font>
    <font>
      <b/>
      <sz val="18"/>
      <color theme="0"/>
      <name val="Calibri"/>
      <family val="2"/>
    </font>
    <font>
      <b/>
      <sz val="16"/>
      <color theme="0"/>
      <name val="Calibri"/>
      <family val="2"/>
    </font>
    <font>
      <b/>
      <sz val="14"/>
      <color rgb="FFFFFFFF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4"/>
      <name val="Calibri"/>
      <family val="2"/>
    </font>
    <font>
      <b/>
      <sz val="15"/>
      <color theme="1"/>
      <name val="Calibri"/>
      <family val="2"/>
    </font>
    <font>
      <b/>
      <sz val="15"/>
      <name val="Calibri"/>
      <family val="2"/>
    </font>
    <font>
      <b/>
      <sz val="15"/>
      <color rgb="FFFF0000"/>
      <name val="Calibri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ck">
        <color auto="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3" fillId="2" borderId="0" xfId="0" applyFont="1" applyFill="1" applyProtection="1">
      <protection locked="0"/>
    </xf>
    <xf numFmtId="0" fontId="3" fillId="2" borderId="0" xfId="0" applyFont="1" applyFill="1"/>
    <xf numFmtId="0" fontId="4" fillId="0" borderId="0" xfId="0" applyFont="1"/>
    <xf numFmtId="0" fontId="4" fillId="2" borderId="0" xfId="0" applyFont="1" applyFill="1"/>
    <xf numFmtId="9" fontId="4" fillId="2" borderId="0" xfId="0" applyNumberFormat="1" applyFont="1" applyFill="1"/>
    <xf numFmtId="9" fontId="4" fillId="0" borderId="0" xfId="0" applyNumberFormat="1" applyFont="1"/>
    <xf numFmtId="0" fontId="2" fillId="0" borderId="0" xfId="0" applyFont="1"/>
    <xf numFmtId="164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5" fontId="11" fillId="4" borderId="0" xfId="0" applyNumberFormat="1" applyFont="1" applyFill="1" applyAlignment="1" applyProtection="1">
      <alignment horizontal="center" vertical="center"/>
      <protection locked="0"/>
    </xf>
    <xf numFmtId="0" fontId="10" fillId="4" borderId="0" xfId="0" applyFont="1" applyFill="1"/>
    <xf numFmtId="0" fontId="12" fillId="4" borderId="0" xfId="0" applyFont="1" applyFill="1"/>
    <xf numFmtId="0" fontId="13" fillId="4" borderId="0" xfId="0" applyFont="1" applyFill="1" applyAlignment="1">
      <alignment horizontal="center" vertical="center"/>
    </xf>
    <xf numFmtId="9" fontId="14" fillId="4" borderId="0" xfId="1" applyFont="1" applyFill="1" applyAlignment="1" applyProtection="1">
      <alignment horizontal="center" vertical="center"/>
    </xf>
    <xf numFmtId="0" fontId="10" fillId="4" borderId="0" xfId="0" applyFont="1" applyFill="1" applyProtection="1">
      <protection locked="0"/>
    </xf>
    <xf numFmtId="0" fontId="15" fillId="4" borderId="0" xfId="0" applyFont="1" applyFill="1"/>
    <xf numFmtId="0" fontId="16" fillId="4" borderId="0" xfId="0" applyFont="1" applyFill="1"/>
    <xf numFmtId="0" fontId="17" fillId="0" borderId="0" xfId="0" applyFont="1"/>
    <xf numFmtId="9" fontId="2" fillId="0" borderId="0" xfId="0" applyNumberFormat="1" applyFont="1"/>
    <xf numFmtId="1" fontId="5" fillId="3" borderId="2" xfId="0" applyNumberFormat="1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 wrapText="1"/>
    </xf>
    <xf numFmtId="1" fontId="5" fillId="3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/>
    <xf numFmtId="0" fontId="0" fillId="0" borderId="0" xfId="0" applyFill="1" applyBorder="1" applyProtection="1">
      <protection locked="0"/>
    </xf>
    <xf numFmtId="9" fontId="2" fillId="0" borderId="0" xfId="0" applyNumberFormat="1" applyFont="1" applyFill="1" applyBorder="1"/>
    <xf numFmtId="0" fontId="0" fillId="0" borderId="0" xfId="0" applyFill="1" applyBorder="1"/>
    <xf numFmtId="0" fontId="18" fillId="0" borderId="0" xfId="0" applyFont="1" applyFill="1" applyBorder="1" applyAlignment="1">
      <alignment horizontal="center" vertical="center"/>
    </xf>
    <xf numFmtId="9" fontId="18" fillId="0" borderId="0" xfId="0" applyNumberFormat="1" applyFont="1" applyFill="1" applyBorder="1" applyAlignment="1" applyProtection="1">
      <alignment horizontal="center" vertical="center"/>
      <protection locked="0"/>
    </xf>
    <xf numFmtId="9" fontId="19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166" fontId="22" fillId="7" borderId="3" xfId="0" applyNumberFormat="1" applyFont="1" applyFill="1" applyBorder="1" applyAlignment="1">
      <alignment horizontal="center" vertical="center"/>
    </xf>
    <xf numFmtId="2" fontId="22" fillId="5" borderId="4" xfId="0" applyNumberFormat="1" applyFont="1" applyFill="1" applyBorder="1" applyAlignment="1">
      <alignment horizontal="center" vertical="center"/>
    </xf>
    <xf numFmtId="0" fontId="23" fillId="7" borderId="4" xfId="0" applyFont="1" applyFill="1" applyBorder="1" applyAlignment="1">
      <alignment horizontal="center"/>
    </xf>
    <xf numFmtId="167" fontId="22" fillId="7" borderId="4" xfId="0" applyNumberFormat="1" applyFont="1" applyFill="1" applyBorder="1" applyAlignment="1">
      <alignment horizontal="center" vertical="center"/>
    </xf>
    <xf numFmtId="0" fontId="22" fillId="7" borderId="4" xfId="0" applyFont="1" applyFill="1" applyBorder="1" applyAlignment="1">
      <alignment horizontal="center" vertical="center"/>
    </xf>
    <xf numFmtId="166" fontId="22" fillId="0" borderId="3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167" fontId="22" fillId="0" borderId="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/>
    </xf>
    <xf numFmtId="168" fontId="22" fillId="0" borderId="4" xfId="0" applyNumberFormat="1" applyFont="1" applyBorder="1" applyAlignment="1">
      <alignment horizontal="center" vertical="center"/>
    </xf>
    <xf numFmtId="168" fontId="22" fillId="0" borderId="4" xfId="0" applyNumberFormat="1" applyFont="1" applyBorder="1" applyAlignment="1">
      <alignment horizontal="center" vertical="center" shrinkToFit="1"/>
    </xf>
    <xf numFmtId="2" fontId="22" fillId="0" borderId="4" xfId="0" applyNumberFormat="1" applyFont="1" applyBorder="1" applyAlignment="1">
      <alignment horizontal="center" vertical="center"/>
    </xf>
    <xf numFmtId="2" fontId="24" fillId="0" borderId="6" xfId="0" applyNumberFormat="1" applyFont="1" applyBorder="1" applyAlignment="1">
      <alignment horizontal="center" vertical="center"/>
    </xf>
    <xf numFmtId="2" fontId="24" fillId="0" borderId="4" xfId="0" applyNumberFormat="1" applyFont="1" applyBorder="1" applyAlignment="1">
      <alignment vertical="center"/>
    </xf>
    <xf numFmtId="0" fontId="22" fillId="7" borderId="6" xfId="0" applyFont="1" applyFill="1" applyBorder="1" applyAlignment="1">
      <alignment horizontal="center" vertical="center"/>
    </xf>
    <xf numFmtId="168" fontId="22" fillId="7" borderId="4" xfId="0" applyNumberFormat="1" applyFont="1" applyFill="1" applyBorder="1" applyAlignment="1">
      <alignment horizontal="center" vertical="center"/>
    </xf>
    <xf numFmtId="168" fontId="22" fillId="7" borderId="4" xfId="0" applyNumberFormat="1" applyFont="1" applyFill="1" applyBorder="1" applyAlignment="1">
      <alignment horizontal="center" vertical="center" shrinkToFit="1"/>
    </xf>
    <xf numFmtId="2" fontId="22" fillId="7" borderId="4" xfId="0" applyNumberFormat="1" applyFont="1" applyFill="1" applyBorder="1" applyAlignment="1">
      <alignment horizontal="center" vertical="center"/>
    </xf>
    <xf numFmtId="2" fontId="24" fillId="7" borderId="6" xfId="0" applyNumberFormat="1" applyFont="1" applyFill="1" applyBorder="1" applyAlignment="1">
      <alignment horizontal="center" vertical="center"/>
    </xf>
    <xf numFmtId="2" fontId="24" fillId="7" borderId="4" xfId="0" applyNumberFormat="1" applyFont="1" applyFill="1" applyBorder="1" applyAlignment="1">
      <alignment vertical="center"/>
    </xf>
    <xf numFmtId="166" fontId="22" fillId="7" borderId="7" xfId="0" applyNumberFormat="1" applyFont="1" applyFill="1" applyBorder="1" applyAlignment="1">
      <alignment horizontal="center" vertical="center"/>
    </xf>
    <xf numFmtId="2" fontId="22" fillId="5" borderId="0" xfId="0" applyNumberFormat="1" applyFont="1" applyFill="1" applyBorder="1" applyAlignment="1">
      <alignment horizontal="center" vertical="center"/>
    </xf>
    <xf numFmtId="0" fontId="23" fillId="7" borderId="0" xfId="0" applyFont="1" applyFill="1" applyBorder="1" applyAlignment="1">
      <alignment horizontal="center"/>
    </xf>
    <xf numFmtId="167" fontId="22" fillId="7" borderId="0" xfId="0" applyNumberFormat="1" applyFont="1" applyFill="1" applyBorder="1" applyAlignment="1">
      <alignment horizontal="center" vertical="center"/>
    </xf>
    <xf numFmtId="0" fontId="22" fillId="7" borderId="0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168" fontId="22" fillId="7" borderId="0" xfId="0" applyNumberFormat="1" applyFont="1" applyFill="1" applyBorder="1" applyAlignment="1">
      <alignment horizontal="center" vertical="center"/>
    </xf>
    <xf numFmtId="168" fontId="22" fillId="7" borderId="0" xfId="0" applyNumberFormat="1" applyFont="1" applyFill="1" applyBorder="1" applyAlignment="1">
      <alignment horizontal="center" vertical="center" shrinkToFit="1"/>
    </xf>
    <xf numFmtId="2" fontId="22" fillId="7" borderId="0" xfId="0" applyNumberFormat="1" applyFont="1" applyFill="1" applyBorder="1" applyAlignment="1">
      <alignment horizontal="center" vertical="center"/>
    </xf>
    <xf numFmtId="2" fontId="24" fillId="7" borderId="2" xfId="0" applyNumberFormat="1" applyFont="1" applyFill="1" applyBorder="1" applyAlignment="1">
      <alignment horizontal="center" vertical="center"/>
    </xf>
    <xf numFmtId="166" fontId="20" fillId="2" borderId="9" xfId="1" applyNumberFormat="1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167" fontId="20" fillId="2" borderId="9" xfId="1" applyNumberFormat="1" applyFont="1" applyFill="1" applyBorder="1" applyAlignment="1">
      <alignment horizontal="center" vertical="center" wrapText="1"/>
    </xf>
    <xf numFmtId="168" fontId="20" fillId="2" borderId="9" xfId="1" applyNumberFormat="1" applyFont="1" applyFill="1" applyBorder="1" applyAlignment="1">
      <alignment horizontal="center" vertical="center" wrapText="1"/>
    </xf>
    <xf numFmtId="2" fontId="20" fillId="2" borderId="9" xfId="0" applyNumberFormat="1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/>
    </xf>
    <xf numFmtId="2" fontId="24" fillId="7" borderId="0" xfId="0" applyNumberFormat="1" applyFont="1" applyFill="1" applyBorder="1" applyAlignment="1">
      <alignment horizontal="center" vertical="center"/>
    </xf>
    <xf numFmtId="2" fontId="25" fillId="6" borderId="0" xfId="0" applyNumberFormat="1" applyFont="1" applyFill="1" applyBorder="1" applyAlignment="1">
      <alignment horizontal="center" vertical="center"/>
    </xf>
    <xf numFmtId="2" fontId="24" fillId="7" borderId="8" xfId="0" applyNumberFormat="1" applyFont="1" applyFill="1" applyBorder="1" applyAlignment="1">
      <alignment horizontal="center" vertical="center"/>
    </xf>
    <xf numFmtId="2" fontId="24" fillId="0" borderId="4" xfId="0" applyNumberFormat="1" applyFont="1" applyBorder="1" applyAlignment="1">
      <alignment horizontal="center" vertical="center"/>
    </xf>
    <xf numFmtId="2" fontId="24" fillId="7" borderId="4" xfId="0" applyNumberFormat="1" applyFont="1" applyFill="1" applyBorder="1" applyAlignment="1">
      <alignment horizontal="center" vertical="center"/>
    </xf>
    <xf numFmtId="2" fontId="25" fillId="6" borderId="4" xfId="0" applyNumberFormat="1" applyFont="1" applyFill="1" applyBorder="1" applyAlignment="1">
      <alignment horizontal="center" vertical="center"/>
    </xf>
    <xf numFmtId="2" fontId="24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family val="2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family val="2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family val="2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168" formatCode="0.000"/>
      <alignment horizontal="center" vertical="center" textRotation="0" wrapText="0" indent="0" justifyLastLine="0" shrinkToFit="1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168" formatCode="0.00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167" formatCode="[$-409]d/mmm/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2" formatCode="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166" formatCode="[$-409]d\-mmm\-yy;@"/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Calibri"/>
        <family val="2"/>
        <scheme val="minor"/>
      </font>
      <numFmt numFmtId="2" formatCode="0.00"/>
      <fill>
        <patternFill patternType="solid">
          <fgColor rgb="FF000000"/>
          <bgColor rgb="FF000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0" tint="-0.149967955565050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FF0000"/>
        <name val="Calibri"/>
        <family val="2"/>
        <scheme val="none"/>
      </font>
      <numFmt numFmtId="13" formatCode="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FF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top style="thick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Calibri"/>
        <family val="2"/>
        <scheme val="none"/>
      </font>
      <numFmt numFmtId="1" formatCode="0"/>
      <fill>
        <patternFill patternType="solid">
          <fgColor indexed="64"/>
          <bgColor rgb="FF00000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503463</xdr:colOff>
      <xdr:row>0</xdr:row>
      <xdr:rowOff>95248</xdr:rowOff>
    </xdr:from>
    <xdr:to>
      <xdr:col>21</xdr:col>
      <xdr:colOff>0</xdr:colOff>
      <xdr:row>8</xdr:row>
      <xdr:rowOff>190499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D864AAF-4F50-41DB-92E1-8EC763736BFA}"/>
            </a:ext>
          </a:extLst>
        </xdr:cNvPr>
        <xdr:cNvSpPr txBox="1"/>
      </xdr:nvSpPr>
      <xdr:spPr>
        <a:xfrm>
          <a:off x="21227142" y="95248"/>
          <a:ext cx="2898322" cy="1238251"/>
        </a:xfrm>
        <a:prstGeom prst="rect">
          <a:avLst/>
        </a:prstGeom>
        <a:ln/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ar-EG" sz="1800" b="1">
              <a:solidFill>
                <a:srgbClr val="FF0000"/>
              </a:solidFill>
            </a:rPr>
            <a:t>المطلوب</a:t>
          </a:r>
          <a:r>
            <a:rPr lang="ar-EG" sz="1800" b="1" baseline="0">
              <a:solidFill>
                <a:srgbClr val="FF0000"/>
              </a:solidFill>
            </a:rPr>
            <a:t> تفعيل و تصحيح معادلة </a:t>
          </a:r>
          <a:r>
            <a:rPr lang="en-US" sz="1800" b="1" baseline="0">
              <a:solidFill>
                <a:srgbClr val="FF0000"/>
              </a:solidFill>
            </a:rPr>
            <a:t>Sumifs </a:t>
          </a:r>
          <a:r>
            <a:rPr lang="ar-EG" sz="1800" b="1" baseline="0">
              <a:solidFill>
                <a:srgbClr val="FF0000"/>
              </a:solidFill>
            </a:rPr>
            <a:t> علي ان يكون من ضمن شروطها تصنيف الخامات ان تكون اغذية</a:t>
          </a:r>
        </a:p>
        <a:p>
          <a:endParaRPr 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54428</xdr:colOff>
      <xdr:row>0</xdr:row>
      <xdr:rowOff>81642</xdr:rowOff>
    </xdr:from>
    <xdr:to>
      <xdr:col>17</xdr:col>
      <xdr:colOff>380999</xdr:colOff>
      <xdr:row>9</xdr:row>
      <xdr:rowOff>54429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A844A15-7FA9-4126-8817-DBCFBEB73B95}"/>
            </a:ext>
          </a:extLst>
        </xdr:cNvPr>
        <xdr:cNvSpPr txBox="1"/>
      </xdr:nvSpPr>
      <xdr:spPr>
        <a:xfrm>
          <a:off x="13539107" y="81642"/>
          <a:ext cx="7565571" cy="1551216"/>
        </a:xfrm>
        <a:prstGeom prst="rect">
          <a:avLst/>
        </a:prstGeom>
        <a:ln/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ar-EG" sz="1800" b="1">
              <a:solidFill>
                <a:srgbClr val="FF0000"/>
              </a:solidFill>
            </a:rPr>
            <a:t>تم عمل هذه المعادله ولكن بها خطا</a:t>
          </a:r>
        </a:p>
        <a:p>
          <a:r>
            <a:rPr lang="en-US" sz="1800" b="1">
              <a:solidFill>
                <a:srgbClr val="FF0000"/>
              </a:solidFill>
            </a:rPr>
            <a:t>SUMIFS([Cost],[Sales Item Category],[@[Sales Item Category]],[[Sales Item ]],[@[Sales Item ]],RIGHT(INDEX(Material.Chart[Cost Center],MATCH([@[Material Name]],Material.Chart[Item Name],0)),6),Recipes.Finnish.Prodect[[#Headers],[</a:t>
          </a:r>
          <a:r>
            <a:rPr lang="ar-EG" sz="1800" b="1">
              <a:solidFill>
                <a:srgbClr val="FF0000"/>
              </a:solidFill>
            </a:rPr>
            <a:t>أغذية]]) </a:t>
          </a:r>
          <a:endParaRPr lang="ar-EG" sz="1800" b="1" baseline="0">
            <a:solidFill>
              <a:srgbClr val="FF0000"/>
            </a:solidFill>
          </a:endParaRPr>
        </a:p>
        <a:p>
          <a:endParaRPr lang="en-US" sz="18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13</xdr:col>
      <xdr:colOff>103716</xdr:colOff>
      <xdr:row>9</xdr:row>
      <xdr:rowOff>64559</xdr:rowOff>
    </xdr:from>
    <xdr:to>
      <xdr:col>15</xdr:col>
      <xdr:colOff>1518487</xdr:colOff>
      <xdr:row>23</xdr:row>
      <xdr:rowOff>148339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F0A8F954-F3A4-4599-8F44-0D01F3301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4766" y="1712384"/>
          <a:ext cx="4443721" cy="35699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740E3D-9BD1-4F9D-8CAD-9D43042C3B10}" name="Material.Chart" displayName="Material.Chart" ref="B10:K26" totalsRowShown="0" headerRowDxfId="37" dataDxfId="36" tableBorderDxfId="35">
  <autoFilter ref="B10:K26" xr:uid="{C0740E3D-9BD1-4F9D-8CAD-9D43042C3B10}"/>
  <tableColumns count="10">
    <tableColumn id="1" xr3:uid="{204DA727-6104-48DF-88B1-5292BD2BA574}" name="Item Code" dataDxfId="34"/>
    <tableColumn id="2" xr3:uid="{4BF67A29-32FD-4F0E-A923-4EE48DF42DC8}" name="Item Name" dataDxfId="33"/>
    <tableColumn id="3" xr3:uid="{378D4359-001C-491B-9FDC-15CFF194179B}" name="Item Unit" dataDxfId="32"/>
    <tableColumn id="4" xr3:uid="{9FE221AF-7CEA-41EA-B45B-F304E66B3760}" name="Item Category " dataDxfId="31"/>
    <tableColumn id="5" xr3:uid="{CF6E4B46-ABBC-458D-A90D-978E6CF15CAF}" name="Cost Center" dataDxfId="30"/>
    <tableColumn id="6" xr3:uid="{41913B37-9235-4C44-9F85-817D091FCF90}" name="Item Store " dataDxfId="29"/>
    <tableColumn id="7" xr3:uid="{37373DC6-1794-4CDC-A08E-8EF41AA08629}" name=" Item Grouping" dataDxfId="28"/>
    <tableColumn id="8" xr3:uid="{32374F68-48DC-45F6-9E39-38E3DE342840}" name="Important" dataDxfId="27"/>
    <tableColumn id="9" xr3:uid="{D9A3505F-C7F4-463F-A1F0-44CF6E8E3931}" name="Spoilsh" dataDxfId="26"/>
    <tableColumn id="10" xr3:uid="{EA35E905-73E1-4885-84E4-1755F6356C8D}" name="Column1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5C4B6A-C0A8-46EC-8C49-1020E7478702}" name="Recipes.Finnish.Prodect" displayName="Recipes.Finnish.Prodect" ref="B10:U28" totalsRowShown="0" headerRowDxfId="23" dataDxfId="21" headerRowBorderDxfId="22" tableBorderDxfId="20">
  <tableColumns count="20">
    <tableColumn id="1" xr3:uid="{4EF63A60-0ADB-4776-85D7-31F59C1ABB64}" name="Month" dataDxfId="19"/>
    <tableColumn id="2" xr3:uid="{B7AC70BD-983D-42CF-8042-42765A052EAD}" name="MENU" dataDxfId="18"/>
    <tableColumn id="3" xr3:uid="{8DE1CDDB-75A0-45A8-95C7-CB62DD6189E3}" name="Serial" dataDxfId="17"/>
    <tableColumn id="4" xr3:uid="{D59A02A8-6CC1-4FE2-93E7-6D87D23E97CE}" name="Finnish Prodect " dataDxfId="16"/>
    <tableColumn id="5" xr3:uid="{9A306556-3D7E-4FAB-B305-6B214C2C7C2B}" name="Item Group" dataDxfId="15"/>
    <tableColumn id="6" xr3:uid="{F2ECE4AC-1DE2-4F13-BC19-23C5F5D378F2}" name="Short Category " dataDxfId="14"/>
    <tableColumn id="7" xr3:uid="{CCC5158A-251A-499B-A07A-5AAAE1294CDD}" name="Sales Item Category" dataDxfId="13"/>
    <tableColumn id="8" xr3:uid="{70D70013-D88E-44E7-A310-3A69F85EDAE1}" name="Sales Item " dataDxfId="12"/>
    <tableColumn id="9" xr3:uid="{E68F94FE-D9C7-462F-A939-447FA69075F0}" name="Material Name" dataDxfId="11"/>
    <tableColumn id="10" xr3:uid="{08A60713-D095-44DD-AB75-94D43C20EA00}" name="Material Code" dataDxfId="10"/>
    <tableColumn id="11" xr3:uid="{07B23A8E-B2C2-472A-96BD-2408EBFF1C20}" name="Item Unit" dataDxfId="9"/>
    <tableColumn id="12" xr3:uid="{39462BEB-52AE-4C3F-A0E0-D6ED9BB4C817}" name="Recipe Quantity " dataDxfId="8"/>
    <tableColumn id="13" xr3:uid="{8421F48F-1F8A-4AB5-A7D2-6F3545AB311F}" name="Recipe Store" dataDxfId="7"/>
    <tableColumn id="14" xr3:uid="{C85FEA43-A1EE-4DBF-AED8-B5641433E217}" name="Patch &amp; Material Cost" dataDxfId="6"/>
    <tableColumn id="15" xr3:uid="{58B5A995-AB17-4111-9668-3CDE86BE9DDE}" name="Item Category " dataDxfId="5"/>
    <tableColumn id="16" xr3:uid="{1F0B976F-4D07-4DA0-9235-0F1461C737C0}" name="Cost" dataDxfId="4"/>
    <tableColumn id="17" xr3:uid="{87A7047D-9FAA-4D80-930A-FC1965CD835A}" name="Item Cost" dataDxfId="3">
      <calculatedColumnFormula>IF(Sheet2!$E11="FP",ROUNDUP(SUMIFS(Sheet2!$Q$11:$Q$28,Sheet2!$H$11:$H$28,Sheet2!$H11,Sheet2!$I$11:$I$28,Sheet2!$I11),2)," ")</calculatedColumnFormula>
    </tableColumn>
    <tableColumn id="18" xr3:uid="{C8D9F7BC-66EE-4848-A785-9427367E7E13}" name="سعر البيع" dataDxfId="2"/>
    <tableColumn id="19" xr3:uid="{87C643A1-933D-4DB1-BB77-CC535ADF3E4B}" name="أغذية" dataDxfId="1"/>
    <tableColumn id="20" xr3:uid="{0CB93081-B5B6-43D1-92E3-58A9BE5B874E}" name="جينرال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zoomScale="90" zoomScaleNormal="90" workbookViewId="0">
      <pane xSplit="11" ySplit="11" topLeftCell="L12" activePane="bottomRight" state="frozen"/>
      <selection pane="topRight" activeCell="L1" sqref="L1"/>
      <selection pane="bottomLeft" activeCell="A12" sqref="A12"/>
      <selection pane="bottomRight" activeCell="C30" sqref="C30"/>
    </sheetView>
  </sheetViews>
  <sheetFormatPr baseColWidth="10" defaultColWidth="9.140625" defaultRowHeight="15" x14ac:dyDescent="0.25"/>
  <cols>
    <col min="2" max="3" width="23.5703125" bestFit="1" customWidth="1"/>
    <col min="4" max="4" width="14" customWidth="1"/>
    <col min="5" max="5" width="19.85546875" customWidth="1"/>
    <col min="6" max="6" width="16.28515625" customWidth="1"/>
    <col min="7" max="7" width="25.7109375" customWidth="1"/>
    <col min="8" max="8" width="20.140625" customWidth="1"/>
    <col min="9" max="9" width="14.5703125" customWidth="1"/>
    <col min="10" max="10" width="11.140625" customWidth="1"/>
  </cols>
  <sheetData>
    <row r="1" spans="1:11" ht="8.25" customHeight="1" x14ac:dyDescent="0.25">
      <c r="A1" s="1"/>
      <c r="B1" s="2" t="e">
        <v>#VALUE!</v>
      </c>
      <c r="C1" s="3"/>
      <c r="D1" s="2" t="e">
        <v>#VALUE!</v>
      </c>
      <c r="E1" s="2" t="e">
        <v>#VALUE!</v>
      </c>
      <c r="F1" s="2" t="s">
        <v>10</v>
      </c>
      <c r="G1" s="2" t="e">
        <v>#VALUE!</v>
      </c>
      <c r="H1" s="2" t="e">
        <v>#VALUE!</v>
      </c>
      <c r="I1" s="2" t="s">
        <v>11</v>
      </c>
      <c r="J1" s="2">
        <v>0</v>
      </c>
    </row>
    <row r="2" spans="1:11" ht="8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7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7"/>
    </row>
    <row r="5" spans="1:11" ht="8.25" customHeight="1" x14ac:dyDescent="0.25">
      <c r="A5" s="4"/>
      <c r="B5" s="4"/>
      <c r="C5" s="4"/>
      <c r="D5" s="4"/>
      <c r="E5" s="4"/>
      <c r="F5" s="4"/>
      <c r="G5" s="4"/>
      <c r="H5" s="4"/>
      <c r="I5" s="4"/>
      <c r="J5" s="7"/>
    </row>
    <row r="6" spans="1:11" ht="8.25" customHeight="1" x14ac:dyDescent="0.25">
      <c r="A6" s="4"/>
      <c r="B6" s="4"/>
      <c r="C6" s="4"/>
      <c r="D6" s="4"/>
      <c r="E6" s="4"/>
      <c r="F6" s="4"/>
      <c r="G6" s="4"/>
      <c r="H6" s="4"/>
      <c r="I6" s="8"/>
      <c r="J6" s="8"/>
    </row>
    <row r="7" spans="1:11" ht="8.25" customHeight="1" x14ac:dyDescent="0.25">
      <c r="A7" s="4"/>
      <c r="B7" s="4"/>
      <c r="C7" s="4"/>
      <c r="D7" s="4"/>
      <c r="E7" s="4"/>
      <c r="F7" s="4"/>
      <c r="G7" s="4"/>
      <c r="H7" s="4"/>
      <c r="I7" s="8"/>
      <c r="J7" s="8"/>
    </row>
    <row r="8" spans="1:11" ht="8.25" customHeight="1" thickBot="1" x14ac:dyDescent="0.3">
      <c r="A8" s="4"/>
      <c r="B8" s="4"/>
      <c r="C8" s="4"/>
      <c r="D8" s="4"/>
      <c r="E8" s="4"/>
      <c r="F8" s="4"/>
      <c r="G8" s="4"/>
      <c r="H8" s="4"/>
      <c r="I8" s="8"/>
      <c r="J8" s="8"/>
    </row>
    <row r="9" spans="1:11" ht="19.5" thickTop="1" x14ac:dyDescent="0.25">
      <c r="A9" s="4"/>
      <c r="B9" s="9">
        <v>44927</v>
      </c>
      <c r="C9" s="4"/>
      <c r="D9" s="4"/>
      <c r="E9" s="4"/>
      <c r="F9" s="4"/>
      <c r="G9" s="4" t="s">
        <v>0</v>
      </c>
      <c r="H9" s="4"/>
      <c r="I9" s="8"/>
      <c r="J9" s="8"/>
    </row>
    <row r="10" spans="1:11" ht="37.5" x14ac:dyDescent="0.35">
      <c r="A10" s="10"/>
      <c r="B10" s="25" t="s">
        <v>1</v>
      </c>
      <c r="C10" s="26" t="s">
        <v>2</v>
      </c>
      <c r="D10" s="26" t="s">
        <v>3</v>
      </c>
      <c r="E10" s="26" t="s">
        <v>4</v>
      </c>
      <c r="F10" s="26" t="s">
        <v>5</v>
      </c>
      <c r="G10" s="26" t="s">
        <v>6</v>
      </c>
      <c r="H10" s="26" t="s">
        <v>7</v>
      </c>
      <c r="I10" s="26" t="s">
        <v>8</v>
      </c>
      <c r="J10" s="26" t="s">
        <v>9</v>
      </c>
      <c r="K10" s="27" t="s">
        <v>64</v>
      </c>
    </row>
    <row r="11" spans="1:11" ht="15.75" x14ac:dyDescent="0.25">
      <c r="A11" s="1"/>
      <c r="B11" s="11" t="s">
        <v>38</v>
      </c>
      <c r="C11" s="11" t="s">
        <v>37</v>
      </c>
      <c r="D11" s="11" t="s">
        <v>39</v>
      </c>
      <c r="E11" s="11" t="s">
        <v>40</v>
      </c>
      <c r="F11" s="11" t="s">
        <v>13</v>
      </c>
      <c r="G11" s="11" t="s">
        <v>0</v>
      </c>
      <c r="H11" s="11" t="s">
        <v>14</v>
      </c>
      <c r="I11" s="12"/>
      <c r="J11" s="13"/>
      <c r="K11" s="11"/>
    </row>
    <row r="12" spans="1:11" ht="15.75" x14ac:dyDescent="0.25">
      <c r="A12" s="1"/>
      <c r="B12" s="11" t="s">
        <v>42</v>
      </c>
      <c r="C12" s="11" t="s">
        <v>41</v>
      </c>
      <c r="D12" s="11" t="s">
        <v>12</v>
      </c>
      <c r="E12" s="11" t="s">
        <v>43</v>
      </c>
      <c r="F12" s="11" t="s">
        <v>47</v>
      </c>
      <c r="G12" s="11" t="s">
        <v>66</v>
      </c>
      <c r="H12" s="11" t="s">
        <v>14</v>
      </c>
      <c r="I12" s="14"/>
      <c r="J12" s="13"/>
      <c r="K12" s="11"/>
    </row>
    <row r="13" spans="1:11" ht="15.75" x14ac:dyDescent="0.25">
      <c r="A13" s="1"/>
      <c r="B13" s="11" t="s">
        <v>45</v>
      </c>
      <c r="C13" s="11" t="s">
        <v>44</v>
      </c>
      <c r="D13" s="11" t="s">
        <v>46</v>
      </c>
      <c r="E13" s="11" t="s">
        <v>43</v>
      </c>
      <c r="F13" s="11" t="s">
        <v>47</v>
      </c>
      <c r="G13" s="11" t="s">
        <v>66</v>
      </c>
      <c r="H13" s="11" t="s">
        <v>14</v>
      </c>
      <c r="I13" s="14"/>
      <c r="J13" s="13"/>
      <c r="K13" s="11"/>
    </row>
    <row r="14" spans="1:11" ht="15.75" x14ac:dyDescent="0.25">
      <c r="A14" s="1"/>
      <c r="B14" s="11" t="s">
        <v>49</v>
      </c>
      <c r="C14" s="11" t="s">
        <v>48</v>
      </c>
      <c r="D14" s="11" t="s">
        <v>46</v>
      </c>
      <c r="E14" s="11" t="s">
        <v>43</v>
      </c>
      <c r="F14" s="11" t="s">
        <v>47</v>
      </c>
      <c r="G14" s="11" t="s">
        <v>66</v>
      </c>
      <c r="H14" s="11" t="s">
        <v>14</v>
      </c>
      <c r="I14" s="14"/>
      <c r="J14" s="13"/>
      <c r="K14" s="11"/>
    </row>
    <row r="15" spans="1:11" ht="15.75" x14ac:dyDescent="0.25">
      <c r="A15" s="1"/>
      <c r="B15" s="11" t="s">
        <v>51</v>
      </c>
      <c r="C15" s="11" t="s">
        <v>50</v>
      </c>
      <c r="D15" s="11" t="s">
        <v>12</v>
      </c>
      <c r="E15" s="11" t="s">
        <v>52</v>
      </c>
      <c r="F15" s="11" t="s">
        <v>65</v>
      </c>
      <c r="G15" s="11" t="s">
        <v>65</v>
      </c>
      <c r="H15" s="11" t="s">
        <v>10</v>
      </c>
      <c r="I15" s="14"/>
      <c r="J15" s="13"/>
      <c r="K15" s="11"/>
    </row>
    <row r="16" spans="1:11" ht="15.75" x14ac:dyDescent="0.25">
      <c r="A16" s="1"/>
      <c r="B16" s="11" t="s">
        <v>54</v>
      </c>
      <c r="C16" s="11" t="s">
        <v>53</v>
      </c>
      <c r="D16" s="11" t="s">
        <v>12</v>
      </c>
      <c r="E16" s="11" t="s">
        <v>55</v>
      </c>
      <c r="F16" s="11" t="s">
        <v>65</v>
      </c>
      <c r="G16" s="11" t="s">
        <v>65</v>
      </c>
      <c r="H16" s="11" t="s">
        <v>10</v>
      </c>
      <c r="I16" s="14"/>
      <c r="J16" s="13"/>
      <c r="K16" s="11"/>
    </row>
    <row r="17" spans="1:11" ht="15.75" x14ac:dyDescent="0.25">
      <c r="A17" s="1"/>
      <c r="B17" s="11" t="s">
        <v>57</v>
      </c>
      <c r="C17" s="11" t="s">
        <v>56</v>
      </c>
      <c r="D17" s="11" t="s">
        <v>12</v>
      </c>
      <c r="E17" s="11" t="s">
        <v>58</v>
      </c>
      <c r="F17" s="11" t="s">
        <v>13</v>
      </c>
      <c r="G17" s="11" t="s">
        <v>0</v>
      </c>
      <c r="H17" s="11" t="s">
        <v>14</v>
      </c>
      <c r="I17" s="14"/>
      <c r="J17" s="13"/>
      <c r="K17" s="11"/>
    </row>
    <row r="18" spans="1:11" ht="15.75" x14ac:dyDescent="0.25">
      <c r="A18" s="1"/>
      <c r="B18" s="11" t="s">
        <v>60</v>
      </c>
      <c r="C18" s="11" t="s">
        <v>59</v>
      </c>
      <c r="D18" s="11" t="s">
        <v>12</v>
      </c>
      <c r="E18" s="11" t="s">
        <v>58</v>
      </c>
      <c r="F18" s="11" t="s">
        <v>13</v>
      </c>
      <c r="G18" s="11" t="s">
        <v>0</v>
      </c>
      <c r="H18" s="11" t="s">
        <v>14</v>
      </c>
      <c r="I18" s="14"/>
      <c r="J18" s="13"/>
      <c r="K18" s="11"/>
    </row>
    <row r="19" spans="1:11" ht="15.75" x14ac:dyDescent="0.25">
      <c r="B19" s="11" t="s">
        <v>63</v>
      </c>
      <c r="C19" s="11" t="s">
        <v>62</v>
      </c>
      <c r="D19" s="11" t="s">
        <v>39</v>
      </c>
      <c r="E19" s="11" t="s">
        <v>40</v>
      </c>
      <c r="F19" s="11" t="s">
        <v>13</v>
      </c>
      <c r="G19" s="11" t="s">
        <v>0</v>
      </c>
      <c r="H19" s="11" t="s">
        <v>14</v>
      </c>
      <c r="I19" s="14"/>
      <c r="J19" s="13"/>
      <c r="K19" s="11"/>
    </row>
    <row r="20" spans="1:11" ht="15.75" x14ac:dyDescent="0.25">
      <c r="B20" s="11" t="s">
        <v>42</v>
      </c>
      <c r="C20" s="11" t="s">
        <v>41</v>
      </c>
      <c r="D20" s="11" t="s">
        <v>12</v>
      </c>
      <c r="E20" s="11" t="s">
        <v>43</v>
      </c>
      <c r="F20" s="11" t="s">
        <v>47</v>
      </c>
      <c r="G20" s="11" t="s">
        <v>66</v>
      </c>
      <c r="H20" s="11" t="s">
        <v>14</v>
      </c>
      <c r="I20" s="14"/>
      <c r="J20" s="13"/>
      <c r="K20" s="11"/>
    </row>
    <row r="21" spans="1:11" ht="15.75" x14ac:dyDescent="0.25">
      <c r="B21" s="11" t="s">
        <v>45</v>
      </c>
      <c r="C21" s="11" t="s">
        <v>44</v>
      </c>
      <c r="D21" s="11" t="s">
        <v>46</v>
      </c>
      <c r="E21" s="11" t="s">
        <v>43</v>
      </c>
      <c r="F21" s="11" t="s">
        <v>47</v>
      </c>
      <c r="G21" s="11" t="s">
        <v>66</v>
      </c>
      <c r="H21" s="11" t="s">
        <v>14</v>
      </c>
      <c r="I21" s="14"/>
      <c r="J21" s="13"/>
      <c r="K21" s="11"/>
    </row>
    <row r="22" spans="1:11" ht="15.75" x14ac:dyDescent="0.25">
      <c r="B22" s="11" t="s">
        <v>49</v>
      </c>
      <c r="C22" s="11" t="s">
        <v>48</v>
      </c>
      <c r="D22" s="11" t="s">
        <v>46</v>
      </c>
      <c r="E22" s="11" t="s">
        <v>43</v>
      </c>
      <c r="F22" s="11" t="s">
        <v>47</v>
      </c>
      <c r="G22" s="11" t="s">
        <v>66</v>
      </c>
      <c r="H22" s="11" t="s">
        <v>14</v>
      </c>
      <c r="I22" s="14"/>
      <c r="J22" s="13"/>
      <c r="K22" s="11"/>
    </row>
    <row r="23" spans="1:11" ht="15.75" x14ac:dyDescent="0.25">
      <c r="B23" s="11" t="s">
        <v>51</v>
      </c>
      <c r="C23" s="11" t="s">
        <v>50</v>
      </c>
      <c r="D23" s="11" t="s">
        <v>12</v>
      </c>
      <c r="E23" s="11" t="s">
        <v>52</v>
      </c>
      <c r="F23" s="11" t="s">
        <v>65</v>
      </c>
      <c r="G23" s="11" t="s">
        <v>65</v>
      </c>
      <c r="H23" s="11" t="s">
        <v>10</v>
      </c>
      <c r="I23" s="14"/>
      <c r="J23" s="13"/>
      <c r="K23" s="11"/>
    </row>
    <row r="24" spans="1:11" ht="15.75" x14ac:dyDescent="0.25">
      <c r="B24" s="11" t="s">
        <v>54</v>
      </c>
      <c r="C24" s="11" t="s">
        <v>53</v>
      </c>
      <c r="D24" s="11" t="s">
        <v>12</v>
      </c>
      <c r="E24" s="11" t="s">
        <v>55</v>
      </c>
      <c r="F24" s="11" t="s">
        <v>65</v>
      </c>
      <c r="G24" s="11" t="s">
        <v>65</v>
      </c>
      <c r="H24" s="11" t="s">
        <v>10</v>
      </c>
      <c r="I24" s="14"/>
      <c r="J24" s="13"/>
      <c r="K24" s="11"/>
    </row>
    <row r="25" spans="1:11" ht="15.75" x14ac:dyDescent="0.25">
      <c r="B25" s="11" t="s">
        <v>57</v>
      </c>
      <c r="C25" s="11" t="s">
        <v>56</v>
      </c>
      <c r="D25" s="11" t="s">
        <v>12</v>
      </c>
      <c r="E25" s="11" t="s">
        <v>58</v>
      </c>
      <c r="F25" s="11" t="s">
        <v>13</v>
      </c>
      <c r="G25" s="11" t="s">
        <v>0</v>
      </c>
      <c r="H25" s="11" t="s">
        <v>14</v>
      </c>
      <c r="I25" s="14"/>
      <c r="J25" s="13"/>
      <c r="K25" s="11"/>
    </row>
    <row r="26" spans="1:11" ht="15.75" x14ac:dyDescent="0.25">
      <c r="B26" s="11" t="s">
        <v>60</v>
      </c>
      <c r="C26" s="11" t="s">
        <v>59</v>
      </c>
      <c r="D26" s="11" t="s">
        <v>12</v>
      </c>
      <c r="E26" s="11" t="s">
        <v>58</v>
      </c>
      <c r="F26" s="11" t="s">
        <v>13</v>
      </c>
      <c r="G26" s="11"/>
      <c r="H26" s="11"/>
      <c r="I26" s="14"/>
      <c r="J26" s="13"/>
      <c r="K26" s="1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6F21C-D982-4EE3-81F7-CC239E728B1B}">
  <dimension ref="B1:X28"/>
  <sheetViews>
    <sheetView tabSelected="1" view="pageBreakPreview" topLeftCell="J2" zoomScaleSheetLayoutView="100" workbookViewId="0">
      <selection activeCell="J9" sqref="J9"/>
    </sheetView>
  </sheetViews>
  <sheetFormatPr baseColWidth="10" defaultColWidth="9.140625" defaultRowHeight="15" x14ac:dyDescent="0.25"/>
  <cols>
    <col min="1" max="1" width="1.5703125" customWidth="1"/>
    <col min="2" max="2" width="11" customWidth="1"/>
    <col min="3" max="3" width="10.42578125" customWidth="1"/>
    <col min="4" max="4" width="17.85546875" customWidth="1"/>
    <col min="5" max="5" width="21.28515625" customWidth="1"/>
    <col min="6" max="6" width="17.85546875" customWidth="1"/>
    <col min="7" max="7" width="20.5703125" customWidth="1"/>
    <col min="8" max="8" width="25.5703125" customWidth="1"/>
    <col min="9" max="9" width="31.28515625" bestFit="1" customWidth="1"/>
    <col min="10" max="10" width="27.7109375" bestFit="1" customWidth="1"/>
    <col min="11" max="11" width="19.28515625" customWidth="1"/>
    <col min="12" max="12" width="13.85546875" customWidth="1"/>
    <col min="13" max="13" width="22" customWidth="1"/>
    <col min="14" max="14" width="17.5703125" customWidth="1"/>
    <col min="15" max="15" width="27.85546875" customWidth="1"/>
    <col min="16" max="16" width="24.140625" bestFit="1" customWidth="1"/>
    <col min="18" max="18" width="14" customWidth="1"/>
    <col min="19" max="19" width="12.42578125" customWidth="1"/>
    <col min="20" max="20" width="13.140625" bestFit="1" customWidth="1"/>
    <col min="21" max="21" width="9.28515625" customWidth="1"/>
    <col min="24" max="24" width="9.140625" hidden="1" customWidth="1"/>
  </cols>
  <sheetData>
    <row r="1" spans="2:24" ht="28.5" x14ac:dyDescent="0.35">
      <c r="B1" s="15"/>
      <c r="C1" s="16"/>
      <c r="D1" s="17"/>
      <c r="E1" s="16"/>
      <c r="F1" s="16"/>
      <c r="G1" s="16"/>
      <c r="H1" s="16"/>
      <c r="I1" s="18"/>
      <c r="J1" s="19"/>
      <c r="K1" s="20" t="s">
        <v>15</v>
      </c>
      <c r="L1" s="20" t="s">
        <v>15</v>
      </c>
      <c r="M1" s="16"/>
      <c r="N1" s="16"/>
      <c r="O1" s="20" t="s">
        <v>15</v>
      </c>
      <c r="P1" s="20" t="s">
        <v>15</v>
      </c>
      <c r="Q1" s="20" t="s">
        <v>15</v>
      </c>
      <c r="R1" s="20" t="e">
        <v>#VALUE!</v>
      </c>
      <c r="S1" s="20" t="e">
        <v>#VALUE!</v>
      </c>
      <c r="T1" s="20"/>
    </row>
    <row r="2" spans="2:24" ht="28.5" x14ac:dyDescent="0.35">
      <c r="B2" s="21"/>
      <c r="C2" s="21"/>
      <c r="D2" s="22"/>
      <c r="E2" s="21"/>
      <c r="F2" s="21"/>
      <c r="G2" s="21"/>
      <c r="H2" s="21"/>
      <c r="I2" s="18"/>
      <c r="J2" s="19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2:24" ht="5.25" customHeight="1" x14ac:dyDescent="0.35">
      <c r="B3" s="8"/>
      <c r="C3" s="8"/>
      <c r="D3" s="23"/>
      <c r="E3" s="8"/>
      <c r="F3" s="8"/>
      <c r="G3" s="8"/>
      <c r="H3" s="8"/>
      <c r="I3" s="8"/>
      <c r="J3" s="24"/>
      <c r="K3" s="8"/>
      <c r="L3" s="8"/>
      <c r="M3" s="8"/>
      <c r="N3" s="8"/>
      <c r="O3" s="8"/>
      <c r="P3" s="8"/>
      <c r="Q3" s="8"/>
      <c r="R3" s="8"/>
      <c r="S3" s="8"/>
      <c r="T3" s="8"/>
    </row>
    <row r="4" spans="2:24" s="31" customFormat="1" ht="5.25" customHeight="1" x14ac:dyDescent="0.25">
      <c r="B4" s="28"/>
      <c r="C4" s="28"/>
      <c r="D4" s="29" t="s">
        <v>11</v>
      </c>
      <c r="E4" s="28"/>
      <c r="F4" s="28"/>
      <c r="G4" s="28"/>
      <c r="H4" s="28"/>
      <c r="I4" s="28"/>
      <c r="J4" s="30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2:24" s="31" customFormat="1" ht="5.25" customHeight="1" x14ac:dyDescent="0.35">
      <c r="B5" s="28"/>
      <c r="C5" s="32" t="s">
        <v>16</v>
      </c>
      <c r="D5" s="33">
        <v>0.53233188223027628</v>
      </c>
      <c r="E5" s="34">
        <v>0.6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2:24" s="31" customFormat="1" ht="5.25" customHeight="1" x14ac:dyDescent="0.35">
      <c r="B6" s="28"/>
      <c r="C6" s="32" t="s">
        <v>17</v>
      </c>
      <c r="D6" s="33" t="e">
        <v>#DIV/0!</v>
      </c>
      <c r="E6" s="34">
        <v>0.3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2:24" s="31" customFormat="1" ht="5.25" customHeight="1" x14ac:dyDescent="0.35">
      <c r="B7" s="28"/>
      <c r="C7" s="28"/>
      <c r="D7" s="35"/>
      <c r="E7" s="28"/>
      <c r="F7" s="28"/>
      <c r="G7" s="28"/>
      <c r="H7" s="28"/>
      <c r="I7" s="28"/>
      <c r="J7" s="30"/>
      <c r="K7" s="28"/>
      <c r="L7" s="28"/>
      <c r="M7" s="28"/>
      <c r="N7" s="28"/>
      <c r="O7" s="28"/>
      <c r="P7" s="28"/>
      <c r="Q7" s="28"/>
      <c r="R7" s="28"/>
      <c r="S7" s="28"/>
      <c r="T7" s="28"/>
    </row>
    <row r="8" spans="2:24" ht="5.25" customHeight="1" x14ac:dyDescent="0.35">
      <c r="B8" s="8"/>
      <c r="C8" s="8"/>
      <c r="D8" s="23"/>
      <c r="E8" s="8"/>
      <c r="F8" s="8"/>
      <c r="G8" s="8"/>
      <c r="H8" s="8"/>
      <c r="I8" s="8"/>
      <c r="J8" s="24"/>
      <c r="K8" s="8"/>
      <c r="L8" s="8"/>
      <c r="M8" s="8"/>
      <c r="N8" s="8"/>
      <c r="O8" s="8"/>
      <c r="P8" s="8"/>
      <c r="Q8" s="8"/>
      <c r="R8" s="8"/>
      <c r="S8" s="8"/>
      <c r="T8" s="8"/>
    </row>
    <row r="9" spans="2:24" ht="41.25" customHeight="1" x14ac:dyDescent="0.35">
      <c r="B9" s="8"/>
      <c r="C9" s="8"/>
      <c r="D9" s="23"/>
      <c r="E9" s="8"/>
      <c r="F9" s="8"/>
      <c r="G9" s="8"/>
      <c r="H9" s="8"/>
      <c r="I9" s="8"/>
      <c r="J9" s="24"/>
      <c r="K9" s="8"/>
      <c r="L9" s="8"/>
      <c r="M9" s="8"/>
      <c r="N9" s="8"/>
      <c r="O9" s="8"/>
      <c r="P9" s="8"/>
      <c r="Q9" s="8"/>
      <c r="R9" s="8"/>
      <c r="S9" s="8"/>
      <c r="T9" s="8"/>
    </row>
    <row r="10" spans="2:24" ht="21" x14ac:dyDescent="0.25">
      <c r="B10" s="69" t="s">
        <v>18</v>
      </c>
      <c r="C10" s="70" t="s">
        <v>19</v>
      </c>
      <c r="D10" s="71" t="s">
        <v>20</v>
      </c>
      <c r="E10" s="72" t="s">
        <v>21</v>
      </c>
      <c r="F10" s="70" t="s">
        <v>22</v>
      </c>
      <c r="G10" s="70" t="s">
        <v>23</v>
      </c>
      <c r="H10" s="70" t="s">
        <v>24</v>
      </c>
      <c r="I10" s="70" t="s">
        <v>25</v>
      </c>
      <c r="J10" s="70" t="s">
        <v>26</v>
      </c>
      <c r="K10" s="72" t="s">
        <v>27</v>
      </c>
      <c r="L10" s="72" t="s">
        <v>3</v>
      </c>
      <c r="M10" s="72" t="s">
        <v>28</v>
      </c>
      <c r="N10" s="72" t="s">
        <v>29</v>
      </c>
      <c r="O10" s="73" t="s">
        <v>30</v>
      </c>
      <c r="P10" s="73" t="s">
        <v>4</v>
      </c>
      <c r="Q10" s="73" t="s">
        <v>31</v>
      </c>
      <c r="R10" s="74" t="s">
        <v>32</v>
      </c>
      <c r="S10" s="74" t="s">
        <v>67</v>
      </c>
      <c r="T10" s="74" t="s">
        <v>13</v>
      </c>
      <c r="U10" s="74" t="s">
        <v>47</v>
      </c>
    </row>
    <row r="11" spans="2:24" ht="19.5" x14ac:dyDescent="0.3">
      <c r="B11" s="58">
        <v>44927</v>
      </c>
      <c r="C11" s="59"/>
      <c r="D11" s="60"/>
      <c r="E11" s="61" t="s">
        <v>33</v>
      </c>
      <c r="F11" s="62" t="s">
        <v>16</v>
      </c>
      <c r="G11" s="62" t="s">
        <v>34</v>
      </c>
      <c r="H11" s="63" t="s">
        <v>35</v>
      </c>
      <c r="I11" s="64" t="s">
        <v>36</v>
      </c>
      <c r="J11" s="62"/>
      <c r="K11" s="62" t="s">
        <v>15</v>
      </c>
      <c r="L11" s="62" t="s">
        <v>15</v>
      </c>
      <c r="M11" s="65"/>
      <c r="N11" s="66" t="s">
        <v>15</v>
      </c>
      <c r="O11" s="67" t="s">
        <v>15</v>
      </c>
      <c r="P11" s="62" t="s">
        <v>15</v>
      </c>
      <c r="Q11" s="67" t="s">
        <v>15</v>
      </c>
      <c r="R11" s="68">
        <f>IF(Sheet2!$E11="FP",ROUNDUP(SUMIFS(Sheet2!$Q$11:$Q$28,Sheet2!$H$11:$H$28,Sheet2!$H11,Sheet2!$I$11:$I$28,Sheet2!$I11),2)," ")</f>
        <v>26.78</v>
      </c>
      <c r="S11" s="76">
        <v>55</v>
      </c>
      <c r="T11" s="77">
        <f>IF(E11="","",IF(Recipes.Finnish.Prodect[[#This Row],[Finnish Prodect ]]="FP",SUMIFS(Q11:Q100,H11:H100,$H11,I11:I100,$I11,X11:X100,"*أغذية*")))</f>
        <v>23.750199999999996</v>
      </c>
      <c r="U11" s="78">
        <f>IF(E11="","",IF(Recipes.Finnish.Prodect[[#This Row],[Finnish Prodect ]]="FP",SUMIFS(Q11:Q100,H11:H100,$H11,I11:I100,$I11,X11:X100,"جينرال")))</f>
        <v>3.0266999999999999</v>
      </c>
      <c r="X11" s="75" t="str">
        <f>IFERROR(RIGHT(INDEX(Material.Chart[Cost Center],MATCH(Recipes.Finnish.Prodect[[#This Row],[Material Name]],Material.Chart[Item Name],0)),6),"")</f>
        <v/>
      </c>
    </row>
    <row r="12" spans="2:24" ht="19.5" x14ac:dyDescent="0.3">
      <c r="B12" s="41">
        <v>44927</v>
      </c>
      <c r="C12" s="37"/>
      <c r="D12" s="42"/>
      <c r="E12" s="43" t="s">
        <v>11</v>
      </c>
      <c r="F12" s="44"/>
      <c r="G12" s="44" t="s">
        <v>34</v>
      </c>
      <c r="H12" s="45" t="s">
        <v>35</v>
      </c>
      <c r="I12" s="46" t="s">
        <v>36</v>
      </c>
      <c r="J12" s="44" t="s">
        <v>37</v>
      </c>
      <c r="K12" s="44">
        <v>11204</v>
      </c>
      <c r="L12" s="44" t="s">
        <v>39</v>
      </c>
      <c r="M12" s="47">
        <v>1</v>
      </c>
      <c r="N12" s="48" t="s">
        <v>15</v>
      </c>
      <c r="O12" s="49">
        <v>1.75</v>
      </c>
      <c r="P12" s="44" t="s">
        <v>40</v>
      </c>
      <c r="Q12" s="49">
        <v>1.75</v>
      </c>
      <c r="R12" s="50" t="str">
        <f>IF(Sheet2!$E12="FP",ROUNDUP(SUMIFS(Sheet2!$Q$11:$Q$28,Sheet2!$H$11:$H$28,Sheet2!$H12,Sheet2!$I$11:$I$28,Sheet2!$I12),2)," ")</f>
        <v xml:space="preserve"> </v>
      </c>
      <c r="S12" s="79" t="s">
        <v>15</v>
      </c>
      <c r="T12" s="79"/>
      <c r="U12" s="79" t="s">
        <v>15</v>
      </c>
      <c r="X12" s="75" t="str">
        <f>IFERROR(RIGHT(INDEX(Material.Chart[Cost Center],MATCH(Recipes.Finnish.Prodect[[#This Row],[Material Name]],Material.Chart[Item Name],0)),6),"")</f>
        <v>أغذية</v>
      </c>
    </row>
    <row r="13" spans="2:24" ht="19.5" x14ac:dyDescent="0.3">
      <c r="B13" s="36">
        <v>44927</v>
      </c>
      <c r="C13" s="37"/>
      <c r="D13" s="38"/>
      <c r="E13" s="39" t="s">
        <v>11</v>
      </c>
      <c r="F13" s="40"/>
      <c r="G13" s="40" t="s">
        <v>34</v>
      </c>
      <c r="H13" s="52" t="s">
        <v>35</v>
      </c>
      <c r="I13" s="46" t="s">
        <v>36</v>
      </c>
      <c r="J13" s="40" t="s">
        <v>41</v>
      </c>
      <c r="K13" s="40" t="s">
        <v>42</v>
      </c>
      <c r="L13" s="40" t="s">
        <v>12</v>
      </c>
      <c r="M13" s="53">
        <v>3.5000000000000003E-2</v>
      </c>
      <c r="N13" s="54" t="s">
        <v>15</v>
      </c>
      <c r="O13" s="55">
        <v>45.62</v>
      </c>
      <c r="P13" s="40" t="s">
        <v>43</v>
      </c>
      <c r="Q13" s="55">
        <v>1.5967</v>
      </c>
      <c r="R13" s="56" t="str">
        <f>IF(Sheet2!$E13="FP",ROUNDUP(SUMIFS(Sheet2!$Q$11:$Q$28,Sheet2!$H$11:$H$28,Sheet2!$H13,Sheet2!$I$11:$I$28,Sheet2!$I13),2)," ")</f>
        <v xml:space="preserve"> </v>
      </c>
      <c r="S13" s="80" t="s">
        <v>15</v>
      </c>
      <c r="T13" s="80" t="s">
        <v>15</v>
      </c>
      <c r="U13" s="80" t="s">
        <v>15</v>
      </c>
      <c r="X13" s="75" t="str">
        <f>IFERROR(RIGHT(INDEX(Material.Chart[Cost Center],MATCH(Recipes.Finnish.Prodect[[#This Row],[Material Name]],Material.Chart[Item Name],0)),6),"")</f>
        <v>جينرال</v>
      </c>
    </row>
    <row r="14" spans="2:24" ht="19.5" x14ac:dyDescent="0.3">
      <c r="B14" s="41">
        <v>44927</v>
      </c>
      <c r="C14" s="37"/>
      <c r="D14" s="42"/>
      <c r="E14" s="43" t="s">
        <v>11</v>
      </c>
      <c r="F14" s="44"/>
      <c r="G14" s="44" t="s">
        <v>34</v>
      </c>
      <c r="H14" s="45" t="s">
        <v>35</v>
      </c>
      <c r="I14" s="46" t="s">
        <v>36</v>
      </c>
      <c r="J14" s="44" t="s">
        <v>44</v>
      </c>
      <c r="K14" s="44" t="s">
        <v>45</v>
      </c>
      <c r="L14" s="44" t="s">
        <v>46</v>
      </c>
      <c r="M14" s="47">
        <v>1</v>
      </c>
      <c r="N14" s="48" t="s">
        <v>15</v>
      </c>
      <c r="O14" s="49">
        <v>0.61</v>
      </c>
      <c r="P14" s="44" t="s">
        <v>43</v>
      </c>
      <c r="Q14" s="49">
        <v>0.61</v>
      </c>
      <c r="R14" s="50" t="str">
        <f>IF(Sheet2!$E14="FP",ROUNDUP(SUMIFS(Sheet2!$Q$11:$Q$28,Sheet2!$H$11:$H$28,Sheet2!$H14,Sheet2!$I$11:$I$28,Sheet2!$I14),2)," ")</f>
        <v xml:space="preserve"> </v>
      </c>
      <c r="S14" s="79" t="s">
        <v>15</v>
      </c>
      <c r="T14" s="79" t="s">
        <v>15</v>
      </c>
      <c r="U14" s="79" t="s">
        <v>15</v>
      </c>
      <c r="X14" s="75" t="str">
        <f>IFERROR(RIGHT(INDEX(Material.Chart[Cost Center],MATCH(Recipes.Finnish.Prodect[[#This Row],[Material Name]],Material.Chart[Item Name],0)),6),"")</f>
        <v>جينرال</v>
      </c>
    </row>
    <row r="15" spans="2:24" ht="19.5" x14ac:dyDescent="0.3">
      <c r="B15" s="36">
        <v>44927</v>
      </c>
      <c r="C15" s="37"/>
      <c r="D15" s="38"/>
      <c r="E15" s="39" t="s">
        <v>11</v>
      </c>
      <c r="F15" s="40"/>
      <c r="G15" s="40" t="s">
        <v>34</v>
      </c>
      <c r="H15" s="52" t="s">
        <v>35</v>
      </c>
      <c r="I15" s="46" t="s">
        <v>36</v>
      </c>
      <c r="J15" s="40" t="s">
        <v>48</v>
      </c>
      <c r="K15" s="40" t="s">
        <v>49</v>
      </c>
      <c r="L15" s="40" t="s">
        <v>46</v>
      </c>
      <c r="M15" s="53">
        <v>1</v>
      </c>
      <c r="N15" s="54" t="s">
        <v>15</v>
      </c>
      <c r="O15" s="55">
        <v>0.82</v>
      </c>
      <c r="P15" s="40" t="s">
        <v>43</v>
      </c>
      <c r="Q15" s="55">
        <v>0.82</v>
      </c>
      <c r="R15" s="56" t="str">
        <f>IF(Sheet2!$E15="FP",ROUNDUP(SUMIFS(Sheet2!$Q$11:$Q$28,Sheet2!$H$11:$H$28,Sheet2!$H15,Sheet2!$I$11:$I$28,Sheet2!$I15),2)," ")</f>
        <v xml:space="preserve"> </v>
      </c>
      <c r="S15" s="80" t="s">
        <v>15</v>
      </c>
      <c r="T15" s="80" t="s">
        <v>15</v>
      </c>
      <c r="U15" s="80" t="s">
        <v>15</v>
      </c>
      <c r="X15" s="75" t="str">
        <f>IFERROR(RIGHT(INDEX(Material.Chart[Cost Center],MATCH(Recipes.Finnish.Prodect[[#This Row],[Material Name]],Material.Chart[Item Name],0)),6),"")</f>
        <v>جينرال</v>
      </c>
    </row>
    <row r="16" spans="2:24" ht="19.5" x14ac:dyDescent="0.3">
      <c r="B16" s="41">
        <v>44927</v>
      </c>
      <c r="C16" s="37"/>
      <c r="D16" s="42"/>
      <c r="E16" s="43" t="s">
        <v>11</v>
      </c>
      <c r="F16" s="44"/>
      <c r="G16" s="44" t="s">
        <v>34</v>
      </c>
      <c r="H16" s="45" t="s">
        <v>35</v>
      </c>
      <c r="I16" s="46" t="s">
        <v>36</v>
      </c>
      <c r="J16" s="44" t="s">
        <v>50</v>
      </c>
      <c r="K16" s="44" t="s">
        <v>51</v>
      </c>
      <c r="L16" s="44" t="s">
        <v>12</v>
      </c>
      <c r="M16" s="47">
        <v>0.09</v>
      </c>
      <c r="N16" s="48" t="s">
        <v>12</v>
      </c>
      <c r="O16" s="49">
        <v>208.78</v>
      </c>
      <c r="P16" s="44" t="s">
        <v>52</v>
      </c>
      <c r="Q16" s="49">
        <v>18.790199999999999</v>
      </c>
      <c r="R16" s="50" t="str">
        <f>IF(Sheet2!$E16="FP",ROUNDUP(SUMIFS(Sheet2!$Q$11:$Q$28,Sheet2!$H$11:$H$28,Sheet2!$H16,Sheet2!$I$11:$I$28,Sheet2!$I16),2)," ")</f>
        <v xml:space="preserve"> </v>
      </c>
      <c r="S16" s="79" t="s">
        <v>15</v>
      </c>
      <c r="T16" s="79" t="s">
        <v>15</v>
      </c>
      <c r="U16" s="79" t="s">
        <v>15</v>
      </c>
      <c r="X16" s="75" t="str">
        <f>IFERROR(RIGHT(INDEX(Material.Chart[Cost Center],MATCH(Recipes.Finnish.Prodect[[#This Row],[Material Name]],Material.Chart[Item Name],0)),6),"")</f>
        <v xml:space="preserve"> أغذية</v>
      </c>
    </row>
    <row r="17" spans="2:24" ht="19.5" x14ac:dyDescent="0.3">
      <c r="B17" s="36">
        <v>44927</v>
      </c>
      <c r="C17" s="37"/>
      <c r="D17" s="38"/>
      <c r="E17" s="39" t="s">
        <v>11</v>
      </c>
      <c r="F17" s="40"/>
      <c r="G17" s="40" t="s">
        <v>34</v>
      </c>
      <c r="H17" s="52" t="s">
        <v>35</v>
      </c>
      <c r="I17" s="46" t="s">
        <v>36</v>
      </c>
      <c r="J17" s="40" t="s">
        <v>53</v>
      </c>
      <c r="K17" s="40" t="s">
        <v>54</v>
      </c>
      <c r="L17" s="40" t="s">
        <v>12</v>
      </c>
      <c r="M17" s="53">
        <v>0.05</v>
      </c>
      <c r="N17" s="54" t="s">
        <v>12</v>
      </c>
      <c r="O17" s="55">
        <v>43.7</v>
      </c>
      <c r="P17" s="40" t="s">
        <v>55</v>
      </c>
      <c r="Q17" s="55">
        <v>2.1850000000000001</v>
      </c>
      <c r="R17" s="56" t="str">
        <f>IF(Sheet2!$E17="FP",ROUNDUP(SUMIFS(Sheet2!$Q$11:$Q$28,Sheet2!$H$11:$H$28,Sheet2!$H17,Sheet2!$I$11:$I$28,Sheet2!$I17),2)," ")</f>
        <v xml:space="preserve"> </v>
      </c>
      <c r="S17" s="80" t="s">
        <v>15</v>
      </c>
      <c r="T17" s="80" t="s">
        <v>15</v>
      </c>
      <c r="U17" s="80" t="s">
        <v>15</v>
      </c>
      <c r="X17" s="75" t="str">
        <f>IFERROR(RIGHT(INDEX(Material.Chart[Cost Center],MATCH(Recipes.Finnish.Prodect[[#This Row],[Material Name]],Material.Chart[Item Name],0)),6),"")</f>
        <v xml:space="preserve"> أغذية</v>
      </c>
    </row>
    <row r="18" spans="2:24" ht="19.5" x14ac:dyDescent="0.3">
      <c r="B18" s="41">
        <v>44927</v>
      </c>
      <c r="C18" s="37"/>
      <c r="D18" s="42"/>
      <c r="E18" s="43" t="s">
        <v>11</v>
      </c>
      <c r="F18" s="44"/>
      <c r="G18" s="44" t="s">
        <v>34</v>
      </c>
      <c r="H18" s="45" t="s">
        <v>35</v>
      </c>
      <c r="I18" s="46" t="s">
        <v>36</v>
      </c>
      <c r="J18" s="44" t="s">
        <v>56</v>
      </c>
      <c r="K18" s="44" t="s">
        <v>57</v>
      </c>
      <c r="L18" s="44" t="s">
        <v>12</v>
      </c>
      <c r="M18" s="47">
        <v>0.03</v>
      </c>
      <c r="N18" s="48" t="s">
        <v>15</v>
      </c>
      <c r="O18" s="49">
        <v>15</v>
      </c>
      <c r="P18" s="44" t="s">
        <v>58</v>
      </c>
      <c r="Q18" s="49">
        <v>0.44999999999999996</v>
      </c>
      <c r="R18" s="50" t="str">
        <f>IF(Sheet2!$E18="FP",ROUNDUP(SUMIFS(Sheet2!$Q$11:$Q$28,Sheet2!$H$11:$H$28,Sheet2!$H18,Sheet2!$I$11:$I$28,Sheet2!$I18),2)," ")</f>
        <v xml:space="preserve"> </v>
      </c>
      <c r="S18" s="79" t="s">
        <v>15</v>
      </c>
      <c r="T18" s="79" t="s">
        <v>15</v>
      </c>
      <c r="U18" s="79" t="s">
        <v>15</v>
      </c>
      <c r="X18" s="75" t="str">
        <f>IFERROR(RIGHT(INDEX(Material.Chart[Cost Center],MATCH(Recipes.Finnish.Prodect[[#This Row],[Material Name]],Material.Chart[Item Name],0)),6),"")</f>
        <v>أغذية</v>
      </c>
    </row>
    <row r="19" spans="2:24" ht="19.5" x14ac:dyDescent="0.3">
      <c r="B19" s="36">
        <v>44927</v>
      </c>
      <c r="C19" s="37"/>
      <c r="D19" s="38"/>
      <c r="E19" s="39" t="s">
        <v>11</v>
      </c>
      <c r="F19" s="40"/>
      <c r="G19" s="40" t="s">
        <v>34</v>
      </c>
      <c r="H19" s="52" t="s">
        <v>35</v>
      </c>
      <c r="I19" s="46" t="s">
        <v>36</v>
      </c>
      <c r="J19" s="40" t="s">
        <v>59</v>
      </c>
      <c r="K19" s="40" t="s">
        <v>60</v>
      </c>
      <c r="L19" s="40" t="s">
        <v>12</v>
      </c>
      <c r="M19" s="53">
        <v>0.05</v>
      </c>
      <c r="N19" s="54" t="s">
        <v>15</v>
      </c>
      <c r="O19" s="55">
        <v>11.5</v>
      </c>
      <c r="P19" s="40" t="s">
        <v>58</v>
      </c>
      <c r="Q19" s="55">
        <v>0.57500000000000007</v>
      </c>
      <c r="R19" s="56" t="str">
        <f>IF(Sheet2!$E100="FP",ROUNDUP(SUMIFS(Sheet2!$Q$11:$Q$28,Sheet2!$H$11:$H$28,Sheet2!$H100,Sheet2!$I$11:$I$28,Sheet2!$I100),2)," ")</f>
        <v xml:space="preserve"> </v>
      </c>
      <c r="S19" s="80" t="s">
        <v>15</v>
      </c>
      <c r="T19" s="80" t="s">
        <v>15</v>
      </c>
      <c r="U19" s="80" t="s">
        <v>15</v>
      </c>
      <c r="X19" s="75" t="str">
        <f>IFERROR(RIGHT(INDEX(Material.Chart[Cost Center],MATCH(Recipes.Finnish.Prodect[[#This Row],[Material Name]],Material.Chart[Item Name],0)),6),"")</f>
        <v>أغذية</v>
      </c>
    </row>
    <row r="20" spans="2:24" ht="19.5" x14ac:dyDescent="0.3">
      <c r="B20" s="41">
        <v>44927</v>
      </c>
      <c r="C20" s="37"/>
      <c r="D20" s="42"/>
      <c r="E20" s="43" t="s">
        <v>33</v>
      </c>
      <c r="F20" s="44" t="s">
        <v>16</v>
      </c>
      <c r="G20" s="44" t="s">
        <v>34</v>
      </c>
      <c r="H20" s="45" t="s">
        <v>35</v>
      </c>
      <c r="I20" s="46" t="s">
        <v>61</v>
      </c>
      <c r="J20" s="44"/>
      <c r="K20" s="44" t="s">
        <v>15</v>
      </c>
      <c r="L20" s="44" t="s">
        <v>15</v>
      </c>
      <c r="M20" s="47"/>
      <c r="N20" s="48" t="s">
        <v>15</v>
      </c>
      <c r="O20" s="49" t="s">
        <v>15</v>
      </c>
      <c r="P20" s="44" t="s">
        <v>15</v>
      </c>
      <c r="Q20" s="49" t="s">
        <v>15</v>
      </c>
      <c r="R20" s="50">
        <f>IF(Sheet2!$E20="FP",ROUNDUP(SUMIFS(Sheet2!$Q$11:$Q$28,Sheet2!$H$11:$H$28,Sheet2!$H20,Sheet2!$I$11:$I$28,Sheet2!$I20),2)," ")</f>
        <v>22.3</v>
      </c>
      <c r="S20" s="79">
        <v>55</v>
      </c>
      <c r="T20" s="81">
        <f>IF(E20="FP",SUMIFS(Q21:Q100,H21:H100,$H21,I21:I100,$I21,X21:X100,"*أغذية*"))</f>
        <v>19.264599999999998</v>
      </c>
      <c r="U20" s="82">
        <f>IF(E20="FP",SUMIFS(Q21:Q28,H21:H28,$H21,I21:I28,$I21,X21:X28,"جينرال"))</f>
        <v>3.0266999999999999</v>
      </c>
      <c r="X20" s="75" t="str">
        <f>IFERROR(RIGHT(INDEX(Material.Chart[Cost Center],MATCH(Recipes.Finnish.Prodect[[#This Row],[Material Name]],Material.Chart[Item Name],0)),6),"")</f>
        <v/>
      </c>
    </row>
    <row r="21" spans="2:24" ht="19.5" x14ac:dyDescent="0.3">
      <c r="B21" s="36">
        <v>44927</v>
      </c>
      <c r="C21" s="37"/>
      <c r="D21" s="38"/>
      <c r="E21" s="39" t="s">
        <v>11</v>
      </c>
      <c r="F21" s="40"/>
      <c r="G21" s="40" t="s">
        <v>34</v>
      </c>
      <c r="H21" s="52" t="s">
        <v>35</v>
      </c>
      <c r="I21" s="46" t="s">
        <v>61</v>
      </c>
      <c r="J21" s="40" t="s">
        <v>62</v>
      </c>
      <c r="K21" s="40" t="s">
        <v>63</v>
      </c>
      <c r="L21" s="40" t="s">
        <v>39</v>
      </c>
      <c r="M21" s="53">
        <v>1</v>
      </c>
      <c r="N21" s="54" t="s">
        <v>15</v>
      </c>
      <c r="O21" s="55">
        <v>1.44</v>
      </c>
      <c r="P21" s="40" t="s">
        <v>40</v>
      </c>
      <c r="Q21" s="55">
        <v>1.44</v>
      </c>
      <c r="R21" s="56" t="str">
        <f>IF(Sheet2!$E21="FP",ROUNDUP(SUMIFS(Sheet2!$Q$11:$Q$28,Sheet2!$H$11:$H$28,Sheet2!$H21,Sheet2!$I$11:$I$28,Sheet2!$I21),2)," ")</f>
        <v xml:space="preserve"> </v>
      </c>
      <c r="S21" s="80" t="s">
        <v>15</v>
      </c>
      <c r="T21" s="80" t="s">
        <v>15</v>
      </c>
      <c r="U21" s="80" t="s">
        <v>15</v>
      </c>
      <c r="X21" s="75" t="str">
        <f>IFERROR(RIGHT(INDEX(Material.Chart[Cost Center],MATCH(Recipes.Finnish.Prodect[[#This Row],[Material Name]],Material.Chart[Item Name],0)),6),"")</f>
        <v>أغذية</v>
      </c>
    </row>
    <row r="22" spans="2:24" ht="19.5" x14ac:dyDescent="0.3">
      <c r="B22" s="41">
        <v>44927</v>
      </c>
      <c r="C22" s="37"/>
      <c r="D22" s="42"/>
      <c r="E22" s="43" t="s">
        <v>11</v>
      </c>
      <c r="F22" s="44"/>
      <c r="G22" s="44" t="s">
        <v>34</v>
      </c>
      <c r="H22" s="45" t="s">
        <v>35</v>
      </c>
      <c r="I22" s="46" t="s">
        <v>61</v>
      </c>
      <c r="J22" s="44" t="s">
        <v>41</v>
      </c>
      <c r="K22" s="44" t="s">
        <v>42</v>
      </c>
      <c r="L22" s="44" t="s">
        <v>12</v>
      </c>
      <c r="M22" s="47">
        <v>3.5000000000000003E-2</v>
      </c>
      <c r="N22" s="48" t="s">
        <v>15</v>
      </c>
      <c r="O22" s="49">
        <v>45.62</v>
      </c>
      <c r="P22" s="44" t="s">
        <v>43</v>
      </c>
      <c r="Q22" s="49">
        <v>1.5967</v>
      </c>
      <c r="R22" s="50" t="str">
        <f>IF(Sheet2!$E22="FP",ROUNDUP(SUMIFS(Sheet2!$Q$11:$Q$28,Sheet2!$H$11:$H$28,Sheet2!$H22,Sheet2!$I$11:$I$28,Sheet2!$I22),2)," ")</f>
        <v xml:space="preserve"> </v>
      </c>
      <c r="S22" s="79" t="s">
        <v>15</v>
      </c>
      <c r="T22" s="79" t="s">
        <v>15</v>
      </c>
      <c r="U22" s="79" t="s">
        <v>15</v>
      </c>
      <c r="X22" s="75" t="str">
        <f>IFERROR(RIGHT(INDEX(Material.Chart[Cost Center],MATCH(Recipes.Finnish.Prodect[[#This Row],[Material Name]],Material.Chart[Item Name],0)),6),"")</f>
        <v>جينرال</v>
      </c>
    </row>
    <row r="23" spans="2:24" ht="19.5" x14ac:dyDescent="0.3">
      <c r="B23" s="36">
        <v>44927</v>
      </c>
      <c r="C23" s="37"/>
      <c r="D23" s="38"/>
      <c r="E23" s="39" t="s">
        <v>11</v>
      </c>
      <c r="F23" s="40"/>
      <c r="G23" s="40" t="s">
        <v>34</v>
      </c>
      <c r="H23" s="52" t="s">
        <v>35</v>
      </c>
      <c r="I23" s="46" t="s">
        <v>61</v>
      </c>
      <c r="J23" s="40" t="s">
        <v>44</v>
      </c>
      <c r="K23" s="40" t="s">
        <v>45</v>
      </c>
      <c r="L23" s="40" t="s">
        <v>46</v>
      </c>
      <c r="M23" s="53">
        <v>1</v>
      </c>
      <c r="N23" s="54" t="s">
        <v>15</v>
      </c>
      <c r="O23" s="55">
        <v>0.61</v>
      </c>
      <c r="P23" s="40" t="s">
        <v>43</v>
      </c>
      <c r="Q23" s="55">
        <v>0.61</v>
      </c>
      <c r="R23" s="56" t="str">
        <f>IF(Sheet2!$E23="FP",ROUNDUP(SUMIFS(Sheet2!$Q$11:$Q$28,Sheet2!$H$11:$H$28,Sheet2!$H23,Sheet2!$I$11:$I$28,Sheet2!$I23),2)," ")</f>
        <v xml:space="preserve"> </v>
      </c>
      <c r="S23" s="80" t="s">
        <v>15</v>
      </c>
      <c r="T23" s="80" t="s">
        <v>15</v>
      </c>
      <c r="U23" s="80" t="s">
        <v>15</v>
      </c>
      <c r="X23" s="75" t="str">
        <f>IFERROR(RIGHT(INDEX(Material.Chart[Cost Center],MATCH(Recipes.Finnish.Prodect[[#This Row],[Material Name]],Material.Chart[Item Name],0)),6),"")</f>
        <v>جينرال</v>
      </c>
    </row>
    <row r="24" spans="2:24" ht="19.5" x14ac:dyDescent="0.3">
      <c r="B24" s="41">
        <v>44927</v>
      </c>
      <c r="C24" s="37"/>
      <c r="D24" s="42"/>
      <c r="E24" s="43" t="s">
        <v>11</v>
      </c>
      <c r="F24" s="44"/>
      <c r="G24" s="44" t="s">
        <v>34</v>
      </c>
      <c r="H24" s="45" t="s">
        <v>35</v>
      </c>
      <c r="I24" s="46" t="s">
        <v>61</v>
      </c>
      <c r="J24" s="44" t="s">
        <v>48</v>
      </c>
      <c r="K24" s="44" t="s">
        <v>49</v>
      </c>
      <c r="L24" s="44" t="s">
        <v>46</v>
      </c>
      <c r="M24" s="47">
        <v>1</v>
      </c>
      <c r="N24" s="48" t="s">
        <v>15</v>
      </c>
      <c r="O24" s="49">
        <v>0.82</v>
      </c>
      <c r="P24" s="44" t="s">
        <v>43</v>
      </c>
      <c r="Q24" s="49">
        <v>0.82</v>
      </c>
      <c r="R24" s="50" t="str">
        <f>IF(Sheet2!$E24="FP",ROUNDUP(SUMIFS(Sheet2!$Q$11:$Q$28,Sheet2!$H$11:$H$28,Sheet2!$H24,Sheet2!$I$11:$I$28,Sheet2!$I24),2)," ")</f>
        <v xml:space="preserve"> </v>
      </c>
      <c r="S24" s="79" t="s">
        <v>15</v>
      </c>
      <c r="T24" s="79" t="s">
        <v>15</v>
      </c>
      <c r="U24" s="79" t="s">
        <v>15</v>
      </c>
      <c r="X24" s="75" t="str">
        <f>IFERROR(RIGHT(INDEX(Material.Chart[Cost Center],MATCH(Recipes.Finnish.Prodect[[#This Row],[Material Name]],Material.Chart[Item Name],0)),6),"")</f>
        <v>جينرال</v>
      </c>
    </row>
    <row r="25" spans="2:24" ht="19.5" x14ac:dyDescent="0.3">
      <c r="B25" s="36">
        <v>44927</v>
      </c>
      <c r="C25" s="37"/>
      <c r="D25" s="38"/>
      <c r="E25" s="39" t="s">
        <v>11</v>
      </c>
      <c r="F25" s="40"/>
      <c r="G25" s="40" t="s">
        <v>34</v>
      </c>
      <c r="H25" s="52" t="s">
        <v>35</v>
      </c>
      <c r="I25" s="46" t="s">
        <v>61</v>
      </c>
      <c r="J25" s="40" t="s">
        <v>50</v>
      </c>
      <c r="K25" s="40" t="s">
        <v>51</v>
      </c>
      <c r="L25" s="40" t="s">
        <v>12</v>
      </c>
      <c r="M25" s="53">
        <v>7.0000000000000007E-2</v>
      </c>
      <c r="N25" s="54" t="s">
        <v>12</v>
      </c>
      <c r="O25" s="55">
        <v>208.78</v>
      </c>
      <c r="P25" s="40" t="s">
        <v>52</v>
      </c>
      <c r="Q25" s="55">
        <v>14.614600000000001</v>
      </c>
      <c r="R25" s="56" t="str">
        <f>IF(Sheet2!$E25="FP",ROUNDUP(SUMIFS(Sheet2!$Q$11:$Q$28,Sheet2!$H$11:$H$28,Sheet2!$H25,Sheet2!$I$11:$I$28,Sheet2!$I25),2)," ")</f>
        <v xml:space="preserve"> </v>
      </c>
      <c r="S25" s="57" t="s">
        <v>15</v>
      </c>
      <c r="T25" s="57" t="s">
        <v>15</v>
      </c>
      <c r="U25" s="57" t="s">
        <v>15</v>
      </c>
      <c r="X25" s="75" t="str">
        <f>IFERROR(RIGHT(INDEX(Material.Chart[Cost Center],MATCH(Recipes.Finnish.Prodect[[#This Row],[Material Name]],Material.Chart[Item Name],0)),6),"")</f>
        <v xml:space="preserve"> أغذية</v>
      </c>
    </row>
    <row r="26" spans="2:24" ht="19.5" x14ac:dyDescent="0.3">
      <c r="B26" s="41">
        <v>44927</v>
      </c>
      <c r="C26" s="37"/>
      <c r="D26" s="42"/>
      <c r="E26" s="43" t="s">
        <v>11</v>
      </c>
      <c r="F26" s="44"/>
      <c r="G26" s="44" t="s">
        <v>34</v>
      </c>
      <c r="H26" s="45" t="s">
        <v>35</v>
      </c>
      <c r="I26" s="46" t="s">
        <v>61</v>
      </c>
      <c r="J26" s="44" t="s">
        <v>53</v>
      </c>
      <c r="K26" s="44" t="s">
        <v>54</v>
      </c>
      <c r="L26" s="44" t="s">
        <v>12</v>
      </c>
      <c r="M26" s="47">
        <v>0.05</v>
      </c>
      <c r="N26" s="48" t="s">
        <v>12</v>
      </c>
      <c r="O26" s="49">
        <v>43.7</v>
      </c>
      <c r="P26" s="44" t="s">
        <v>55</v>
      </c>
      <c r="Q26" s="49">
        <v>2.1850000000000001</v>
      </c>
      <c r="R26" s="50" t="str">
        <f>IF(Sheet2!$E26="FP",ROUNDUP(SUMIFS(Sheet2!$Q$11:$Q$28,Sheet2!$H$11:$H$28,Sheet2!$H26,Sheet2!$I$11:$I$28,Sheet2!$I26),2)," ")</f>
        <v xml:space="preserve"> </v>
      </c>
      <c r="S26" s="51" t="s">
        <v>15</v>
      </c>
      <c r="T26" s="51" t="s">
        <v>15</v>
      </c>
      <c r="U26" s="51" t="s">
        <v>15</v>
      </c>
      <c r="X26" s="75" t="str">
        <f>IFERROR(RIGHT(INDEX(Material.Chart[Cost Center],MATCH(Recipes.Finnish.Prodect[[#This Row],[Material Name]],Material.Chart[Item Name],0)),6),"")</f>
        <v xml:space="preserve"> أغذية</v>
      </c>
    </row>
    <row r="27" spans="2:24" ht="19.5" x14ac:dyDescent="0.3">
      <c r="B27" s="36">
        <v>44927</v>
      </c>
      <c r="C27" s="37"/>
      <c r="D27" s="38"/>
      <c r="E27" s="39" t="s">
        <v>11</v>
      </c>
      <c r="F27" s="40"/>
      <c r="G27" s="40" t="s">
        <v>34</v>
      </c>
      <c r="H27" s="52" t="s">
        <v>35</v>
      </c>
      <c r="I27" s="46" t="s">
        <v>61</v>
      </c>
      <c r="J27" s="40" t="s">
        <v>56</v>
      </c>
      <c r="K27" s="40" t="s">
        <v>57</v>
      </c>
      <c r="L27" s="40" t="s">
        <v>12</v>
      </c>
      <c r="M27" s="53">
        <v>0.03</v>
      </c>
      <c r="N27" s="54" t="s">
        <v>15</v>
      </c>
      <c r="O27" s="55">
        <v>15</v>
      </c>
      <c r="P27" s="40" t="s">
        <v>58</v>
      </c>
      <c r="Q27" s="55">
        <v>0.44999999999999996</v>
      </c>
      <c r="R27" s="56" t="str">
        <f>IF(Sheet2!$E27="FP",ROUNDUP(SUMIFS(Sheet2!$Q$11:$Q$28,Sheet2!$H$11:$H$28,Sheet2!$H27,Sheet2!$I$11:$I$28,Sheet2!$I27),2)," ")</f>
        <v xml:space="preserve"> </v>
      </c>
      <c r="S27" s="57" t="s">
        <v>15</v>
      </c>
      <c r="T27" s="57" t="s">
        <v>15</v>
      </c>
      <c r="U27" s="57" t="s">
        <v>15</v>
      </c>
      <c r="X27" s="75" t="str">
        <f>IFERROR(RIGHT(INDEX(Material.Chart[Cost Center],MATCH(Recipes.Finnish.Prodect[[#This Row],[Material Name]],Material.Chart[Item Name],0)),6),"")</f>
        <v>أغذية</v>
      </c>
    </row>
    <row r="28" spans="2:24" ht="19.5" x14ac:dyDescent="0.3">
      <c r="B28" s="41">
        <v>44927</v>
      </c>
      <c r="C28" s="37"/>
      <c r="D28" s="42"/>
      <c r="E28" s="43" t="s">
        <v>11</v>
      </c>
      <c r="F28" s="44"/>
      <c r="G28" s="44" t="s">
        <v>34</v>
      </c>
      <c r="H28" s="45" t="s">
        <v>35</v>
      </c>
      <c r="I28" s="46" t="s">
        <v>61</v>
      </c>
      <c r="J28" s="44" t="s">
        <v>59</v>
      </c>
      <c r="K28" s="44" t="s">
        <v>60</v>
      </c>
      <c r="L28" s="44" t="s">
        <v>12</v>
      </c>
      <c r="M28" s="47">
        <v>0.05</v>
      </c>
      <c r="N28" s="48" t="s">
        <v>15</v>
      </c>
      <c r="O28" s="49">
        <v>11.5</v>
      </c>
      <c r="P28" s="44" t="s">
        <v>58</v>
      </c>
      <c r="Q28" s="49">
        <v>0.57500000000000007</v>
      </c>
      <c r="R28" s="50" t="str">
        <f>IF(Sheet2!$E28="FP",ROUNDUP(SUMIFS(Sheet2!$Q$11:$Q$28,Sheet2!$H$11:$H$28,Sheet2!$H28,Sheet2!$I$11:$I$28,Sheet2!$I28),2)," ")</f>
        <v xml:space="preserve"> </v>
      </c>
      <c r="S28" s="51" t="s">
        <v>15</v>
      </c>
      <c r="T28" s="51" t="s">
        <v>15</v>
      </c>
      <c r="U28" s="51" t="s">
        <v>15</v>
      </c>
      <c r="X28" s="75" t="str">
        <f>IFERROR(RIGHT(INDEX(Material.Chart[Cost Center],MATCH(Recipes.Finnish.Prodect[[#This Row],[Material Name]],Material.Chart[Item Name],0)),6),"")</f>
        <v>أغذية</v>
      </c>
    </row>
  </sheetData>
  <conditionalFormatting sqref="B11:U28">
    <cfRule type="expression" dxfId="24" priority="2" stopIfTrue="1">
      <formula>$E11="FP"</formula>
    </cfRule>
  </conditionalFormatting>
  <pageMargins left="0.7" right="0.7" top="0.75" bottom="0.75" header="0.3" footer="0.3"/>
  <pageSetup scale="24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ahmedsaad</dc:creator>
  <cp:lastModifiedBy>PC</cp:lastModifiedBy>
  <dcterms:created xsi:type="dcterms:W3CDTF">2015-06-05T18:17:20Z</dcterms:created>
  <dcterms:modified xsi:type="dcterms:W3CDTF">2023-03-18T05:21:47Z</dcterms:modified>
</cp:coreProperties>
</file>