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60" yWindow="840" windowWidth="12120" windowHeight="8880"/>
  </bookViews>
  <sheets>
    <sheet name="بابا" sheetId="10" r:id="rId1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P3" i="10" l="1"/>
  <c r="N6" i="10" s="1"/>
  <c r="N13" i="10"/>
  <c r="P7" i="10"/>
  <c r="P8" i="10" s="1"/>
  <c r="O7" i="10"/>
  <c r="O8" i="10" s="1"/>
  <c r="N7" i="10"/>
  <c r="N8" i="10" s="1"/>
  <c r="N9" i="10" s="1"/>
  <c r="P5" i="10"/>
  <c r="N10" i="10" s="1"/>
  <c r="O5" i="10"/>
  <c r="N5" i="10"/>
  <c r="O10" i="10" s="1"/>
  <c r="P4" i="10"/>
  <c r="O4" i="10"/>
  <c r="O9" i="10" s="1"/>
  <c r="N4" i="10"/>
  <c r="P6" i="10" l="1"/>
  <c r="P10" i="10"/>
  <c r="P9" i="10"/>
  <c r="O6" i="10"/>
  <c r="P11" i="10" l="1"/>
  <c r="O11" i="10" s="1"/>
  <c r="P12" i="10" s="1"/>
  <c r="N11" i="10" l="1"/>
  <c r="N12" i="10" s="1"/>
  <c r="O12" i="10" l="1"/>
  <c r="O13" i="10" s="1"/>
  <c r="P13" i="10" l="1"/>
  <c r="Q13" i="10" s="1"/>
  <c r="F4" i="10" l="1"/>
  <c r="E4" i="10"/>
  <c r="D4" i="10"/>
  <c r="E9" i="10" l="1"/>
  <c r="D6" i="10"/>
  <c r="E6" i="10"/>
  <c r="F6" i="10"/>
  <c r="D7" i="10"/>
  <c r="F7" i="10"/>
  <c r="E8" i="10"/>
  <c r="F9" i="10"/>
  <c r="E7" i="10"/>
  <c r="D8" i="10"/>
  <c r="D9" i="10" s="1"/>
  <c r="F8" i="10"/>
  <c r="E10" i="10" l="1"/>
  <c r="F10" i="10"/>
  <c r="D10" i="10"/>
</calcChain>
</file>

<file path=xl/comments1.xml><?xml version="1.0" encoding="utf-8"?>
<comments xmlns="http://schemas.openxmlformats.org/spreadsheetml/2006/main">
  <authors>
    <author>Ahmed Hemdan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:يشترط لاستحقاق المعاش توافر ثلاث شروط كما يلى
1- انتهاء الخدمة
2- سبب انتهاء الخدمة بلوغ المؤمن عليه سن التقاعد المعمول به وهو 60 سنة
3- توافر مدة اشتراك مفدارها 10 سنوات - 120 شهراً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:يشترط لاستحقاق المعاش الشرطين الاولين مجتمعين
1- انتهاء الخدمة
2- سبب انتهاء الخدمة الوفاة الطبيعية
3- ولا يتطلب الامر توافر مدة اشتراك معينة</t>
        </r>
      </text>
    </comment>
    <comment ref="Q11" authorId="0">
      <text>
        <r>
          <rPr>
            <b/>
            <sz val="9"/>
            <color indexed="81"/>
            <rFont val="Tahoma"/>
          </rPr>
          <t>Ahmed Hemdan:</t>
        </r>
        <r>
          <rPr>
            <sz val="9"/>
            <color indexed="81"/>
            <rFont val="Tahoma"/>
          </rPr>
          <t xml:space="preserve">
الفرق بين تاريخ الميلاد وتاريخ الوفاة بحد اقصى 3 سنوات او المدة المكملة لثلاث سنوات اما اذا ما زادالفرق او نقص عن  ال3 سنوات تصبح الخانات 0    0     0
</t>
        </r>
      </text>
    </comment>
    <comment ref="Q13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اجمالى المدة بالسنوات</t>
        </r>
      </text>
    </comment>
  </commentList>
</comments>
</file>

<file path=xl/sharedStrings.xml><?xml version="1.0" encoding="utf-8"?>
<sst xmlns="http://schemas.openxmlformats.org/spreadsheetml/2006/main" count="31" uniqueCount="20">
  <si>
    <t>شهر</t>
  </si>
  <si>
    <t>تاريخ الميلاد</t>
  </si>
  <si>
    <t>تاريخ التعيين</t>
  </si>
  <si>
    <t>يوم</t>
  </si>
  <si>
    <t>سنة</t>
  </si>
  <si>
    <t>اجمالى مدد الاشتراك</t>
  </si>
  <si>
    <t>سبب صرف المعاش</t>
  </si>
  <si>
    <t>الشيخوخة (بلوغ السن المنهى للخدمة)</t>
  </si>
  <si>
    <t>الوفاة (المنهية للخدمة)</t>
  </si>
  <si>
    <t>تاريخ نهاية الخدمة (سن التقاعد)</t>
  </si>
  <si>
    <t>تاريخ نهاية الخدمة (وقوع الوفاة)</t>
  </si>
  <si>
    <t>تاريخ بلوغ سن التقاعد</t>
  </si>
  <si>
    <t>تاريخ استحقاق المعاش</t>
  </si>
  <si>
    <t>تاريخ استحقاق صرف المعاش</t>
  </si>
  <si>
    <t>سن التقاعد المعمول به</t>
  </si>
  <si>
    <t>مدة اشتراك فعلى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</si>
  <si>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</si>
  <si>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اجمالى مدد الاشتراك (بعد جبر كسر الشهر)</t>
  </si>
  <si>
    <t>خطآ</t>
  </si>
  <si>
    <t>الصواب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</si>
</sst>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53"/>
      <name val="Tahoma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9"/>
      <color indexed="81"/>
      <name val="Tahoma"/>
    </font>
    <font>
      <b/>
      <sz val="9"/>
      <color indexed="81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24" fillId="24" borderId="0" xfId="0" applyFont="1" applyFill="1" applyAlignment="1">
      <alignment horizontal="center" vertical="center"/>
    </xf>
    <xf numFmtId="1" fontId="27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horizontal="center" vertical="center"/>
    </xf>
    <xf numFmtId="0" fontId="0" fillId="0" borderId="0" xfId="0" applyBorder="1"/>
    <xf numFmtId="2" fontId="27" fillId="26" borderId="12" xfId="0" applyNumberFormat="1" applyFont="1" applyFill="1" applyBorder="1" applyAlignment="1">
      <alignment horizontal="center" vertical="center"/>
    </xf>
    <xf numFmtId="1" fontId="27" fillId="25" borderId="13" xfId="0" applyNumberFormat="1" applyFont="1" applyFill="1" applyBorder="1" applyAlignment="1">
      <alignment horizontal="center" vertical="center"/>
    </xf>
    <xf numFmtId="49" fontId="26" fillId="26" borderId="10" xfId="0" applyNumberFormat="1" applyFont="1" applyFill="1" applyBorder="1" applyAlignment="1">
      <alignment horizontal="center" vertical="center"/>
    </xf>
    <xf numFmtId="1" fontId="26" fillId="25" borderId="10" xfId="0" applyNumberFormat="1" applyFont="1" applyFill="1" applyBorder="1" applyAlignment="1">
      <alignment horizontal="center" vertical="center"/>
    </xf>
    <xf numFmtId="1" fontId="25" fillId="24" borderId="10" xfId="0" applyNumberFormat="1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49" fontId="26" fillId="26" borderId="10" xfId="0" applyNumberFormat="1" applyFont="1" applyFill="1" applyBorder="1" applyAlignment="1">
      <alignment horizontal="center" vertical="center"/>
    </xf>
    <xf numFmtId="49" fontId="27" fillId="25" borderId="11" xfId="0" applyNumberFormat="1" applyFont="1" applyFill="1" applyBorder="1" applyAlignment="1">
      <alignment horizontal="right" vertical="center"/>
    </xf>
    <xf numFmtId="49" fontId="27" fillId="25" borderId="10" xfId="0" applyNumberFormat="1" applyFont="1" applyFill="1" applyBorder="1" applyAlignment="1">
      <alignment horizontal="right" vertical="center"/>
    </xf>
    <xf numFmtId="49" fontId="26" fillId="25" borderId="11" xfId="0" applyNumberFormat="1" applyFont="1" applyFill="1" applyBorder="1" applyAlignment="1">
      <alignment horizontal="right" vertical="center"/>
    </xf>
    <xf numFmtId="49" fontId="26" fillId="25" borderId="10" xfId="0" applyNumberFormat="1" applyFont="1" applyFill="1" applyBorder="1" applyAlignment="1">
      <alignment horizontal="right" vertical="center"/>
    </xf>
    <xf numFmtId="49" fontId="26" fillId="26" borderId="11" xfId="0" applyNumberFormat="1" applyFont="1" applyFill="1" applyBorder="1" applyAlignment="1">
      <alignment horizontal="center" vertical="center"/>
    </xf>
    <xf numFmtId="49" fontId="26" fillId="26" borderId="10" xfId="0" applyNumberFormat="1" applyFont="1" applyFill="1" applyBorder="1" applyAlignment="1">
      <alignment horizontal="center" vertical="center"/>
    </xf>
    <xf numFmtId="49" fontId="27" fillId="26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"/>
  <sheetViews>
    <sheetView rightToLeft="1" tabSelected="1" topLeftCell="D1" zoomScaleNormal="100" workbookViewId="0">
      <selection activeCell="R17" sqref="R17"/>
    </sheetView>
  </sheetViews>
  <sheetFormatPr defaultRowHeight="12.75" x14ac:dyDescent="0.2"/>
  <cols>
    <col min="1" max="7" width="11.28515625" customWidth="1"/>
  </cols>
  <sheetData>
    <row r="1" spans="1:17" ht="13.5" customHeight="1" thickBot="1" x14ac:dyDescent="0.25">
      <c r="A1" s="16" t="s">
        <v>6</v>
      </c>
      <c r="B1" s="17"/>
      <c r="C1" s="17"/>
      <c r="D1" s="18" t="s">
        <v>7</v>
      </c>
      <c r="E1" s="18"/>
      <c r="F1" s="18"/>
      <c r="G1" s="4"/>
      <c r="K1" s="16" t="s">
        <v>6</v>
      </c>
      <c r="L1" s="17"/>
      <c r="M1" s="17"/>
      <c r="N1" s="17" t="s">
        <v>8</v>
      </c>
      <c r="O1" s="17"/>
      <c r="P1" s="17"/>
      <c r="Q1" s="4"/>
    </row>
    <row r="2" spans="1:17" ht="15.75" thickBot="1" x14ac:dyDescent="0.25">
      <c r="A2" s="16"/>
      <c r="B2" s="17"/>
      <c r="C2" s="17"/>
      <c r="D2" s="7" t="s">
        <v>3</v>
      </c>
      <c r="E2" s="7" t="s">
        <v>0</v>
      </c>
      <c r="F2" s="7" t="s">
        <v>4</v>
      </c>
      <c r="G2" s="4"/>
      <c r="K2" s="16"/>
      <c r="L2" s="17"/>
      <c r="M2" s="17"/>
      <c r="N2" s="11" t="s">
        <v>3</v>
      </c>
      <c r="O2" s="11" t="s">
        <v>0</v>
      </c>
      <c r="P2" s="11" t="s">
        <v>4</v>
      </c>
      <c r="Q2" s="4"/>
    </row>
    <row r="3" spans="1:17" ht="15.75" thickBot="1" x14ac:dyDescent="0.25">
      <c r="A3" s="12" t="s">
        <v>1</v>
      </c>
      <c r="B3" s="13"/>
      <c r="C3" s="13"/>
      <c r="D3" s="2">
        <v>26</v>
      </c>
      <c r="E3" s="2">
        <v>6</v>
      </c>
      <c r="F3" s="2">
        <v>1976</v>
      </c>
      <c r="G3" s="4"/>
      <c r="K3" s="14" t="s">
        <v>1</v>
      </c>
      <c r="L3" s="15"/>
      <c r="M3" s="15"/>
      <c r="N3" s="8">
        <v>5</v>
      </c>
      <c r="O3" s="8">
        <v>2</v>
      </c>
      <c r="P3" s="8">
        <f>1940</f>
        <v>1940</v>
      </c>
      <c r="Q3" s="4"/>
    </row>
    <row r="4" spans="1:17" ht="15.75" thickBot="1" x14ac:dyDescent="0.25">
      <c r="A4" s="12" t="s">
        <v>14</v>
      </c>
      <c r="B4" s="13"/>
      <c r="C4" s="13"/>
      <c r="D4" s="2">
        <f>0</f>
        <v>0</v>
      </c>
      <c r="E4" s="3">
        <f>0</f>
        <v>0</v>
      </c>
      <c r="F4" s="2">
        <f>60</f>
        <v>60</v>
      </c>
      <c r="G4" s="4"/>
      <c r="K4" s="14" t="s">
        <v>14</v>
      </c>
      <c r="L4" s="15"/>
      <c r="M4" s="15"/>
      <c r="N4" s="8">
        <f>0</f>
        <v>0</v>
      </c>
      <c r="O4" s="8">
        <f>0</f>
        <v>0</v>
      </c>
      <c r="P4" s="8">
        <f>60</f>
        <v>60</v>
      </c>
      <c r="Q4" s="4"/>
    </row>
    <row r="5" spans="1:17" ht="15.75" thickBot="1" x14ac:dyDescent="0.25">
      <c r="A5" s="12" t="s">
        <v>2</v>
      </c>
      <c r="B5" s="13"/>
      <c r="C5" s="13"/>
      <c r="D5" s="2">
        <v>30</v>
      </c>
      <c r="E5" s="3">
        <v>6</v>
      </c>
      <c r="F5" s="2">
        <v>2004</v>
      </c>
      <c r="G5" s="4"/>
      <c r="K5" s="12" t="s">
        <v>2</v>
      </c>
      <c r="L5" s="13"/>
      <c r="M5" s="13"/>
      <c r="N5" s="8">
        <f>1</f>
        <v>1</v>
      </c>
      <c r="O5" s="8">
        <f>9</f>
        <v>9</v>
      </c>
      <c r="P5" s="8">
        <f>1975</f>
        <v>1975</v>
      </c>
      <c r="Q5" s="4"/>
    </row>
    <row r="6" spans="1:17" ht="15.75" thickBot="1" x14ac:dyDescent="0.25">
      <c r="A6" s="12" t="s">
        <v>11</v>
      </c>
      <c r="B6" s="13"/>
      <c r="C6" s="13"/>
      <c r="D6" s="2">
        <f>DAY((EDATE(DATE(F3,E3,D3),+E4+(F4*12))+(D4-1)))</f>
        <v>25</v>
      </c>
      <c r="E6" s="2">
        <f>MONTH((EDATE(DATE(F3,E3,D3),+E4+(F4*12))+(D4-1)))</f>
        <v>6</v>
      </c>
      <c r="F6" s="2">
        <f>YEAR((EDATE(DATE(F3,E3,D3),+E4+(F4*12))+(D4-1)))</f>
        <v>2036</v>
      </c>
      <c r="G6" s="4"/>
      <c r="K6" s="14" t="s">
        <v>11</v>
      </c>
      <c r="L6" s="15"/>
      <c r="M6" s="15"/>
      <c r="N6" s="8">
        <f>DAY((EDATE(DATE(P3,O3,N3),+O4+(P4*12))+(N4-1)))</f>
        <v>4</v>
      </c>
      <c r="O6" s="8">
        <f>MONTH((EDATE(DATE(P3,O3,N3),+O4+(P4*12))+(N4-1)))</f>
        <v>2</v>
      </c>
      <c r="P6" s="8">
        <f>YEAR((EDATE(DATE(P3,O3,N3),+O4+(P4*12))+(N4-1)))</f>
        <v>2000</v>
      </c>
      <c r="Q6" s="4"/>
    </row>
    <row r="7" spans="1:17" ht="15.75" thickBot="1" x14ac:dyDescent="0.25">
      <c r="A7" s="12" t="s">
        <v>9</v>
      </c>
      <c r="B7" s="13"/>
      <c r="C7" s="13"/>
      <c r="D7" s="2">
        <f>EDATE(D3,+E4+(D4*12))-1</f>
        <v>25</v>
      </c>
      <c r="E7" s="2">
        <f>EDATE(E3,+E4+(E4*12))</f>
        <v>6</v>
      </c>
      <c r="F7" s="2">
        <f>EDATE(F3,+E4+(D4*12))+F4</f>
        <v>2036</v>
      </c>
      <c r="G7" s="4"/>
      <c r="K7" s="14" t="s">
        <v>10</v>
      </c>
      <c r="L7" s="15"/>
      <c r="M7" s="15"/>
      <c r="N7" s="8">
        <f>8</f>
        <v>8</v>
      </c>
      <c r="O7" s="8">
        <f>4</f>
        <v>4</v>
      </c>
      <c r="P7" s="8">
        <f>2010</f>
        <v>2010</v>
      </c>
      <c r="Q7" s="4"/>
    </row>
    <row r="8" spans="1:17" ht="14.25" customHeight="1" thickBot="1" x14ac:dyDescent="0.25">
      <c r="A8" s="12" t="s">
        <v>12</v>
      </c>
      <c r="B8" s="13"/>
      <c r="C8" s="13"/>
      <c r="D8" s="2">
        <f>EDATE(D3,+E4+(D4*12))-1</f>
        <v>25</v>
      </c>
      <c r="E8" s="2">
        <f>EDATE(E3,+E4+(E4*12))</f>
        <v>6</v>
      </c>
      <c r="F8" s="2">
        <f>EDATE(F3,+E4+(D4*12))+F4</f>
        <v>2036</v>
      </c>
      <c r="G8" s="4"/>
      <c r="K8" s="14" t="s">
        <v>12</v>
      </c>
      <c r="L8" s="15"/>
      <c r="M8" s="15"/>
      <c r="N8" s="8">
        <f>N7</f>
        <v>8</v>
      </c>
      <c r="O8" s="8">
        <f>O7</f>
        <v>4</v>
      </c>
      <c r="P8" s="8">
        <f>P7</f>
        <v>2010</v>
      </c>
      <c r="Q8" s="4"/>
    </row>
    <row r="9" spans="1:17" ht="15.75" thickBot="1" x14ac:dyDescent="0.25">
      <c r="A9" s="12" t="s">
        <v>13</v>
      </c>
      <c r="B9" s="13"/>
      <c r="C9" s="13"/>
      <c r="D9" s="2">
        <f>DATE(YEAR(D8),MONTH(D8),1)</f>
        <v>1</v>
      </c>
      <c r="E9" s="2">
        <f>EDATE(E3,+E4+(E4*12))</f>
        <v>6</v>
      </c>
      <c r="F9" s="2">
        <f>EDATE(F3,+E4+(D4*12))+F4</f>
        <v>2036</v>
      </c>
      <c r="G9" s="4"/>
      <c r="K9" s="14" t="s">
        <v>13</v>
      </c>
      <c r="L9" s="15"/>
      <c r="M9" s="15"/>
      <c r="N9" s="8">
        <f>DATE(YEAR(N8),MONTH(N8),1)</f>
        <v>1</v>
      </c>
      <c r="O9" s="8">
        <f>EDATE(O3,+O4+(O4*12))</f>
        <v>2</v>
      </c>
      <c r="P9" s="8">
        <f>P7</f>
        <v>2010</v>
      </c>
      <c r="Q9" s="4"/>
    </row>
    <row r="10" spans="1:17" ht="15.75" thickBot="1" x14ac:dyDescent="0.25">
      <c r="A10" s="12" t="s">
        <v>15</v>
      </c>
      <c r="B10" s="13"/>
      <c r="C10" s="13"/>
      <c r="D10" s="2">
        <f>DATEDIF(DATE(F5,E5,D5),DATE(F7,E7,D7),"MD")</f>
        <v>26</v>
      </c>
      <c r="E10" s="2">
        <f>DATEDIF(DATE(F5,E5,D5),DATE(F7,E7,D7),"YM")</f>
        <v>11</v>
      </c>
      <c r="F10" s="2">
        <f>DATEDIF(DATE(F5,E5,D5),DATE(F7,E7,D7),"Y")</f>
        <v>31</v>
      </c>
      <c r="G10" s="4"/>
      <c r="K10" s="12" t="s">
        <v>15</v>
      </c>
      <c r="L10" s="13"/>
      <c r="M10" s="13"/>
      <c r="N10" s="8">
        <f>DATEDIF(DATE(P5,O5,N5),DATE(P7,O7,N7),"MD")</f>
        <v>7</v>
      </c>
      <c r="O10" s="2">
        <f>DATEDIF(DATE(P5,O5,N5),DATE(P7,O7,N7),"YM")</f>
        <v>7</v>
      </c>
      <c r="P10" s="2">
        <f>DATEDIF(DATE(P5,O5,N5),DATE(P7,O7,N7),"Y")</f>
        <v>34</v>
      </c>
      <c r="Q10" s="4"/>
    </row>
    <row r="11" spans="1:17" ht="16.5" thickBot="1" x14ac:dyDescent="0.25">
      <c r="D11" s="1" t="s">
        <v>19</v>
      </c>
      <c r="K11" s="12" t="s">
        <v>16</v>
      </c>
      <c r="L11" s="13"/>
      <c r="M11" s="13"/>
      <c r="N11" s="9">
        <f>IF(P11&gt;2,0,(((((((P6*360)+O6*30+N6)-((P7*360)+O7*30+N7)))/360)-ROUNDDOWN(((((P6*360)+O6*30+N6)-((P7*360)+O7*30+N7)))/360,0))*12-ROUNDDOWN(((((((P6*360)+O6*30+N6)-((P7*360)+O7*30+N7)))/360)-ROUNDDOWN(((((P6*360)+O6*30+N6)-((P7*360)+O7*30+N7)))/360,0))*12,0))*30)</f>
        <v>-3.9999999999997726</v>
      </c>
      <c r="O11" s="9">
        <f>IF(P11&gt;2,0,(ROUNDDOWN(((((((P6*360)+O6*30+N6)-((P7*360)+O7*30+N7)))/360)-ROUNDDOWN(((((P6*360)+O6*30+N6)-((P7*360)+O7*30+N7)))/360,0))*12,0)))</f>
        <v>-2</v>
      </c>
      <c r="P11" s="9">
        <f>IF(((ROUNDDOWN(((((P6*360)+O6*30+N6)-((P7*360)+O7*30+N7)))/365,0))*360)
+((ROUNDDOWN(((((((P6*360)+O6*30+N6)-((P7*360)+O7*30+N7)))/360)-ROUNDDOWN(((((P6*360)+O6*30+N6)-((P7*360)+O7*30+N7)))/360,0))*12,0))*30)
+((((((((P6*360)+O6*30+N6)-((P7*360)+O7*30+N7)))/360)-ROUNDDOWN(((((P6*360)+O6*30+N6)-((P7*360)+O7*30+N7)))/360,0))*12-ROUNDDOWN(((((((P6*360)+O6*30+N6)-((P7*360)+O7*30+N7)))/360)-ROUNDDOWN(((((P6*360)+O6*30+N6)-((P7*360)+O7*30+N7)))/360,0))*12,0))*30)&gt;1080,0,
(ROUNDDOWN(((((P6*360)+O6*30+N6)-((P7*360)+O7*30+N7)))/360,0)))</f>
        <v>-10</v>
      </c>
      <c r="Q11" s="10" t="s">
        <v>18</v>
      </c>
    </row>
    <row r="12" spans="1:17" ht="15.75" thickBot="1" x14ac:dyDescent="0.25">
      <c r="K12" s="12" t="s">
        <v>5</v>
      </c>
      <c r="L12" s="13"/>
      <c r="M12" s="13"/>
      <c r="N12" s="2">
        <f>INT(MOD((N10+N11),30))</f>
        <v>3</v>
      </c>
      <c r="O12" s="2">
        <f>IF(INT(MOD((O10+O11),12)+((N10+N11)/30))&gt;12,(O10+O11)-12,INT(MOD((O10+O11),12)+((N10+N11)/30)))</f>
        <v>5</v>
      </c>
      <c r="P12" s="2">
        <f>INT((P10+P11)+((O10+O11)/12))</f>
        <v>24</v>
      </c>
      <c r="Q12" s="4"/>
    </row>
    <row r="13" spans="1:17" ht="15.75" thickBot="1" x14ac:dyDescent="0.25">
      <c r="K13" s="12" t="s">
        <v>17</v>
      </c>
      <c r="L13" s="13"/>
      <c r="M13" s="13"/>
      <c r="N13" s="6">
        <f>0</f>
        <v>0</v>
      </c>
      <c r="O13" s="6">
        <f>IF(O12+ROUNDUP(N12/30,0)&gt;11,O12+ROUNDUP(N12/30,0)-12,O12+ROUNDUP(N12/30,0))</f>
        <v>6</v>
      </c>
      <c r="P13" s="6">
        <f>INT(P12+(O12+ROUNDUP(N12/30,0))/12)</f>
        <v>24</v>
      </c>
      <c r="Q13" s="5">
        <f>SUM(P13+(O13/12))</f>
        <v>24.5</v>
      </c>
    </row>
  </sheetData>
  <mergeCells count="23">
    <mergeCell ref="D1:F1"/>
    <mergeCell ref="A4:C4"/>
    <mergeCell ref="A10:C10"/>
    <mergeCell ref="A3:C3"/>
    <mergeCell ref="A1:C2"/>
    <mergeCell ref="A5:C5"/>
    <mergeCell ref="A7:C7"/>
    <mergeCell ref="A6:C6"/>
    <mergeCell ref="A8:C8"/>
    <mergeCell ref="A9:C9"/>
    <mergeCell ref="K1:M2"/>
    <mergeCell ref="N1:P1"/>
    <mergeCell ref="K3:M3"/>
    <mergeCell ref="K4:M4"/>
    <mergeCell ref="K5:M5"/>
    <mergeCell ref="K11:M11"/>
    <mergeCell ref="K12:M12"/>
    <mergeCell ref="K13:M13"/>
    <mergeCell ref="K6:M6"/>
    <mergeCell ref="K7:M7"/>
    <mergeCell ref="K8:M8"/>
    <mergeCell ref="K9:M9"/>
    <mergeCell ref="K10:M10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بابا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mohamed hemdan</cp:lastModifiedBy>
  <dcterms:created xsi:type="dcterms:W3CDTF">2012-05-13T17:37:37Z</dcterms:created>
  <dcterms:modified xsi:type="dcterms:W3CDTF">2023-07-14T15:29:08Z</dcterms:modified>
</cp:coreProperties>
</file>