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codeName="ThisWorkbook"/>
  <xr:revisionPtr revIDLastSave="0" documentId="13_ncr:1_{7F3B6AC2-FB23-4663-97BF-13FECAACE95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ift Work Calendar" sheetId="1" r:id="rId1"/>
    <sheet name="Sheet1" sheetId="2" r:id="rId2"/>
  </sheets>
  <externalReferences>
    <externalReference r:id="rId3"/>
  </externalReferences>
  <definedNames>
    <definedName name="AprSun1">DATE(CalendarYear,4,1)-WEEKDAY(DATE(CalendarYear,4,1))</definedName>
    <definedName name="AugSun1">DATE(CalendarYear,8,1)-WEEKDAY(DATE(CalendarYear,8,1))</definedName>
    <definedName name="CalendarYear">'Shift Work Calendar'!$AH$1</definedName>
    <definedName name="Cy">'[1]Shift Work Calendar'!$AH$1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ob1_DayOff_Code">#REF!</definedName>
    <definedName name="Job1_Name">#REF!</definedName>
    <definedName name="Job1_Pattern">#REF!</definedName>
    <definedName name="Job1_Shift1_Code">#REF!</definedName>
    <definedName name="Job1_Shift2_Code">#REF!</definedName>
    <definedName name="Job1_Shift3_Code">#REF!</definedName>
    <definedName name="Job1_StartDate">#REF!</definedName>
    <definedName name="Job2_DayOff_Code">#REF!</definedName>
    <definedName name="Job2_Name">#REF!</definedName>
    <definedName name="Job2_Pattern">#REF!</definedName>
    <definedName name="Job2_Shift1_Code">#REF!</definedName>
    <definedName name="Job2_Shift2_Code">#REF!</definedName>
    <definedName name="Job2_Shift3_Code">#REF!</definedName>
    <definedName name="Job2_StartDate">#REF!</definedName>
    <definedName name="Job3_DayOff_Code">#REF!</definedName>
    <definedName name="Job3_Name">#REF!</definedName>
    <definedName name="Job3_Pattern">#REF!</definedName>
    <definedName name="Job3_Shift1_Code">#REF!</definedName>
    <definedName name="Job3_Shift2_Code">#REF!</definedName>
    <definedName name="Job3_Shift3_Code">#REF!</definedName>
    <definedName name="Job3_StartDate">#REF!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Range_Dates">'Shift Work Calendar'!$C$4:$AM$4,'Shift Work Calendar'!$C$13:$AM$13,'Shift Work Calendar'!$C$22:$AM$22,'Shift Work Calendar'!$C$31:$AM$31,'Shift Work Calendar'!$C$39:$AM$39,'Shift Work Calendar'!$C$46:$AM$46,'Shift Work Calendar'!$C$55:$AM$55,'Shift Work Calendar'!$C$63:$AM$63,'Shift Work Calendar'!$C$70:$AM$70,'Shift Work Calendar'!$C$79:$AM$79,'Shift Work Calendar'!$C$89:$AM$89,'Shift Work Calendar'!$C$100:$AM$100</definedName>
    <definedName name="Range_Days">'Shift Work Calendar'!$C$6:$AM$11,'Shift Work Calendar'!$C$15:$AM$20,'Shift Work Calendar'!$C$24:$AM$28,'Shift Work Calendar'!$C$33:$AM$37,'Shift Work Calendar'!$C$41:$AM$44,'Shift Work Calendar'!$C$48:$AM$53,'Shift Work Calendar'!$C$57:$AM$61,'Shift Work Calendar'!$C$65:$AM$68,'Shift Work Calendar'!$C$72:$AM$77,'Shift Work Calendar'!$C$81:$AM$87,'Shift Work Calendar'!$C$91:$AM$98,'Shift Work Calendar'!$C$102:$AM$104</definedName>
    <definedName name="Range_Weekdays">'Shift Work Calendar'!$C$5:$AM$5,'Shift Work Calendar'!$C$14:$AM$14,'Shift Work Calendar'!$C$23:$AM$23,'Shift Work Calendar'!$C$32:$AM$32,'Shift Work Calendar'!$C$40:$AM$40,'Shift Work Calendar'!$C$47:$AM$47,'Shift Work Calendar'!$C$56:$AM$56,'Shift Work Calendar'!$C$64:$AM$64,'Shift Work Calendar'!$C$71:$AM$71,'Shift Work Calendar'!$C$80:$AM$80,'Shift Work Calendar'!$C$90:$AM$90,'Shift Work Calendar'!$C$101:$AM$101</definedName>
    <definedName name="SepSun1">DATE(CalendarYear,9,1)-WEEKDAY(DATE(CalendarYear,9,1))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0" i="1" l="1"/>
  <c r="AM100" i="1" l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D4" i="1"/>
  <c r="C4" i="1"/>
  <c r="B22" i="1"/>
  <c r="B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M4" i="1" l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B4" i="1" l="1"/>
</calcChain>
</file>

<file path=xl/sharedStrings.xml><?xml version="1.0" encoding="utf-8"?>
<sst xmlns="http://schemas.openxmlformats.org/spreadsheetml/2006/main" count="559" uniqueCount="56">
  <si>
    <t>Su</t>
  </si>
  <si>
    <t>Mo</t>
  </si>
  <si>
    <t>Tu</t>
  </si>
  <si>
    <t>We</t>
  </si>
  <si>
    <t>Th</t>
  </si>
  <si>
    <t>Fr</t>
  </si>
  <si>
    <t>Sa</t>
  </si>
  <si>
    <t>NTs Calendar</t>
  </si>
  <si>
    <t>U16</t>
  </si>
  <si>
    <t xml:space="preserve">U23 Training Camp </t>
  </si>
  <si>
    <t>FIFA Days</t>
  </si>
  <si>
    <t xml:space="preserve">U 23 Training Camp </t>
  </si>
  <si>
    <t xml:space="preserve">U20 Training camp </t>
  </si>
  <si>
    <t xml:space="preserve">AFC Asian Cup Qatar </t>
  </si>
  <si>
    <t xml:space="preserve">AFC U23 Asian Cup </t>
  </si>
  <si>
    <t>U17 Training Camp</t>
  </si>
  <si>
    <t>AFC U20 Asian Cup 2025 Qualifiers</t>
  </si>
  <si>
    <t xml:space="preserve">Cotif Spain </t>
  </si>
  <si>
    <t xml:space="preserve">Paris 2024 </t>
  </si>
  <si>
    <t>Paris 2024</t>
  </si>
  <si>
    <t xml:space="preserve">U 23 Training Camp if they Qualify </t>
  </si>
  <si>
    <t xml:space="preserve">U 23 Training Camp ( Toloun ) </t>
  </si>
  <si>
    <t>U20 Training camp for COTIF</t>
  </si>
  <si>
    <t xml:space="preserve">U15  Albir Spain </t>
  </si>
  <si>
    <t xml:space="preserve">U15 Camp </t>
  </si>
  <si>
    <t xml:space="preserve">U16 Training Camp </t>
  </si>
  <si>
    <t xml:space="preserve">U17 Training Camp </t>
  </si>
  <si>
    <t xml:space="preserve">U14 Camp </t>
  </si>
  <si>
    <t xml:space="preserve">U19 Training camp </t>
  </si>
  <si>
    <t xml:space="preserve">U21 Training camp </t>
  </si>
  <si>
    <t xml:space="preserve">U18 Training camp </t>
  </si>
  <si>
    <t>U14 Camp</t>
  </si>
  <si>
    <t>U16 Pre-camp inside (2008)</t>
  </si>
  <si>
    <t xml:space="preserve">U16 Montaigu, France (2008) </t>
  </si>
  <si>
    <t>U15 Camp</t>
  </si>
  <si>
    <t>WAFF tournmanet 2008</t>
  </si>
  <si>
    <t xml:space="preserve">Arab U17 Tournament </t>
  </si>
  <si>
    <t>AFC U17 Asian Cup 2025 Qualifiers (2008)</t>
  </si>
  <si>
    <t xml:space="preserve">U16 Spain, Salou </t>
  </si>
  <si>
    <t>U16 Spain Albir Tournament</t>
  </si>
  <si>
    <t>U15 Inside Camp</t>
  </si>
  <si>
    <t xml:space="preserve"> ITALY- DELLE NAZIONI (2009)</t>
  </si>
  <si>
    <t>January</t>
  </si>
  <si>
    <t xml:space="preserve">from </t>
  </si>
  <si>
    <t>U15 Camp (Qatar)</t>
  </si>
  <si>
    <t>Month</t>
  </si>
  <si>
    <t>Note</t>
  </si>
  <si>
    <t>To</t>
  </si>
  <si>
    <t>U14</t>
  </si>
  <si>
    <t>U15</t>
  </si>
  <si>
    <t>U17</t>
  </si>
  <si>
    <t>U18</t>
  </si>
  <si>
    <t>U19</t>
  </si>
  <si>
    <t>U20</t>
  </si>
  <si>
    <t>U21</t>
  </si>
  <si>
    <t>U23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</si>
</sst>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mmmm\ yyyy"/>
    <numFmt numFmtId="166" formatCode=";;;"/>
  </numFmts>
  <fonts count="19" x14ac:knownFonts="1">
    <font>
      <sz val="11"/>
      <color theme="1"/>
      <name val="Tahoma"/>
      <family val="2"/>
      <scheme val="minor"/>
    </font>
    <font>
      <sz val="11"/>
      <color theme="0" tint="-0.499984740745262"/>
      <name val="Calibri"/>
      <family val="2"/>
    </font>
    <font>
      <sz val="40"/>
      <color theme="7" tint="-0.499984740745262"/>
      <name val="Tahoma"/>
      <family val="2"/>
      <scheme val="major"/>
    </font>
    <font>
      <b/>
      <sz val="22"/>
      <color theme="0" tint="-0.499984740745262"/>
      <name val="Tahoma"/>
      <family val="2"/>
      <scheme val="minor"/>
    </font>
    <font>
      <sz val="11"/>
      <color theme="0" tint="-0.499984740745262"/>
      <name val="Tahoma"/>
      <family val="2"/>
      <scheme val="minor"/>
    </font>
    <font>
      <sz val="42"/>
      <color theme="3" tint="-0.499984740745262"/>
      <name val="Tahoma"/>
      <family val="2"/>
      <scheme val="major"/>
    </font>
    <font>
      <sz val="11"/>
      <color theme="0"/>
      <name val="Tahoma"/>
      <family val="2"/>
      <scheme val="minor"/>
    </font>
    <font>
      <sz val="12"/>
      <color theme="1"/>
      <name val="Tahoma"/>
      <family val="2"/>
      <scheme val="minor"/>
    </font>
    <font>
      <sz val="11"/>
      <color theme="1" tint="0.14999847407452621"/>
      <name val="Tahoma"/>
      <family val="2"/>
      <scheme val="minor"/>
    </font>
    <font>
      <b/>
      <sz val="9"/>
      <color theme="1" tint="4.9989318521683403E-2"/>
      <name val="Tahoma"/>
      <family val="2"/>
      <scheme val="minor"/>
    </font>
    <font>
      <b/>
      <sz val="9"/>
      <color theme="3" tint="-0.249977111117893"/>
      <name val="Tahoma"/>
      <family val="2"/>
      <scheme val="minor"/>
    </font>
    <font>
      <b/>
      <sz val="9"/>
      <color theme="0"/>
      <name val="Tahoma"/>
      <family val="2"/>
      <scheme val="minor"/>
    </font>
    <font>
      <b/>
      <sz val="9"/>
      <color theme="1"/>
      <name val="Tahoma"/>
      <family val="2"/>
      <scheme val="minor"/>
    </font>
    <font>
      <sz val="14"/>
      <color theme="0"/>
      <name val="Tahoma"/>
      <family val="2"/>
      <scheme val="major"/>
    </font>
    <font>
      <sz val="10"/>
      <color theme="0"/>
      <name val="Tahoma"/>
      <family val="2"/>
      <scheme val="minor"/>
    </font>
    <font>
      <sz val="11"/>
      <color rgb="FF000000"/>
      <name val="Tahoma"/>
      <family val="2"/>
      <scheme val="minor"/>
    </font>
    <font>
      <sz val="10"/>
      <color theme="5"/>
      <name val="Tahoma"/>
      <family val="2"/>
      <scheme val="minor"/>
    </font>
    <font>
      <sz val="10"/>
      <color theme="1"/>
      <name val="Tahoma"/>
      <family val="2"/>
      <scheme val="minor"/>
    </font>
    <font>
      <sz val="8"/>
      <name val="Tahoma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Trellis"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rgb="FFBFBFBF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4" borderId="3">
      <alignment horizontal="center" vertical="center"/>
    </xf>
    <xf numFmtId="0" fontId="10" fillId="0" borderId="3" applyNumberFormat="0">
      <alignment horizontal="center" vertical="center"/>
    </xf>
    <xf numFmtId="0" fontId="11" fillId="5" borderId="3">
      <alignment horizontal="center" vertical="center"/>
    </xf>
    <xf numFmtId="0" fontId="9" fillId="2" borderId="3">
      <alignment horizontal="center" vertical="center"/>
    </xf>
    <xf numFmtId="0" fontId="11" fillId="6" borderId="3" applyNumberFormat="0">
      <alignment horizontal="center" vertical="center"/>
    </xf>
    <xf numFmtId="0" fontId="12" fillId="7" borderId="3" applyNumberFormat="0">
      <alignment horizontal="center" vertical="center"/>
    </xf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center" vertical="center"/>
    </xf>
    <xf numFmtId="164" fontId="14" fillId="3" borderId="6" xfId="0" applyNumberFormat="1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19" xfId="0" applyNumberFormat="1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top" shrinkToFit="1"/>
    </xf>
    <xf numFmtId="0" fontId="0" fillId="8" borderId="16" xfId="0" applyFill="1" applyBorder="1" applyAlignment="1">
      <alignment horizontal="center" vertical="top" shrinkToFit="1"/>
    </xf>
    <xf numFmtId="0" fontId="0" fillId="0" borderId="14" xfId="0" applyBorder="1" applyAlignment="1">
      <alignment horizontal="center" vertical="center"/>
    </xf>
    <xf numFmtId="164" fontId="16" fillId="3" borderId="4" xfId="0" applyNumberFormat="1" applyFont="1" applyFill="1" applyBorder="1" applyAlignment="1">
      <alignment horizontal="center" vertical="center"/>
    </xf>
    <xf numFmtId="0" fontId="0" fillId="15" borderId="9" xfId="0" applyFill="1" applyBorder="1" applyAlignment="1">
      <alignment vertical="center" shrinkToFit="1"/>
    </xf>
    <xf numFmtId="166" fontId="8" fillId="23" borderId="2" xfId="0" applyNumberFormat="1" applyFont="1" applyFill="1" applyBorder="1" applyAlignment="1">
      <alignment horizontal="center" vertical="center"/>
    </xf>
    <xf numFmtId="166" fontId="8" fillId="23" borderId="5" xfId="0" applyNumberFormat="1" applyFont="1" applyFill="1" applyBorder="1" applyAlignment="1">
      <alignment horizontal="center" vertical="center"/>
    </xf>
    <xf numFmtId="165" fontId="13" fillId="3" borderId="7" xfId="0" applyNumberFormat="1" applyFont="1" applyFill="1" applyBorder="1" applyAlignment="1">
      <alignment horizontal="center" vertical="center"/>
    </xf>
    <xf numFmtId="165" fontId="13" fillId="3" borderId="0" xfId="0" applyNumberFormat="1" applyFont="1" applyFill="1" applyBorder="1" applyAlignment="1">
      <alignment horizontal="center" vertical="center"/>
    </xf>
    <xf numFmtId="0" fontId="0" fillId="15" borderId="12" xfId="0" applyFill="1" applyBorder="1" applyAlignment="1">
      <alignment horizontal="center" vertical="center"/>
    </xf>
    <xf numFmtId="0" fontId="0" fillId="15" borderId="13" xfId="0" applyFill="1" applyBorder="1" applyAlignment="1">
      <alignment horizontal="center" vertical="center"/>
    </xf>
    <xf numFmtId="0" fontId="0" fillId="15" borderId="14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0" fillId="22" borderId="12" xfId="0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0" fontId="0" fillId="22" borderId="14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15" borderId="9" xfId="0" applyFont="1" applyFill="1" applyBorder="1" applyAlignment="1">
      <alignment horizontal="center" vertical="center" shrinkToFit="1"/>
    </xf>
    <xf numFmtId="0" fontId="0" fillId="15" borderId="10" xfId="0" applyFont="1" applyFill="1" applyBorder="1" applyAlignment="1">
      <alignment horizontal="center" vertical="center" shrinkToFit="1"/>
    </xf>
    <xf numFmtId="0" fontId="0" fillId="15" borderId="11" xfId="0" applyFont="1" applyFill="1" applyBorder="1" applyAlignment="1">
      <alignment horizontal="center" vertical="center" shrinkToFit="1"/>
    </xf>
    <xf numFmtId="0" fontId="0" fillId="8" borderId="10" xfId="0" applyFill="1" applyBorder="1" applyAlignment="1">
      <alignment horizontal="center" vertical="top" shrinkToFit="1"/>
    </xf>
    <xf numFmtId="0" fontId="0" fillId="8" borderId="11" xfId="0" applyFill="1" applyBorder="1" applyAlignment="1">
      <alignment horizontal="center" vertical="top" shrinkToFit="1"/>
    </xf>
    <xf numFmtId="0" fontId="0" fillId="18" borderId="12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18" borderId="15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0" fillId="20" borderId="12" xfId="0" applyFill="1" applyBorder="1" applyAlignment="1">
      <alignment horizontal="center" vertical="center"/>
    </xf>
    <xf numFmtId="0" fontId="0" fillId="20" borderId="13" xfId="0" applyFill="1" applyBorder="1" applyAlignment="1">
      <alignment horizontal="center" vertical="center"/>
    </xf>
    <xf numFmtId="0" fontId="0" fillId="20" borderId="14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9" borderId="9" xfId="0" applyFill="1" applyBorder="1" applyAlignment="1">
      <alignment horizontal="center" vertical="center"/>
    </xf>
    <xf numFmtId="0" fontId="0" fillId="19" borderId="10" xfId="0" applyFill="1" applyBorder="1" applyAlignment="1">
      <alignment horizontal="center" vertical="center"/>
    </xf>
    <xf numFmtId="0" fontId="0" fillId="19" borderId="11" xfId="0" applyFill="1" applyBorder="1" applyAlignment="1">
      <alignment horizontal="center" vertical="center"/>
    </xf>
    <xf numFmtId="0" fontId="0" fillId="19" borderId="12" xfId="0" applyFill="1" applyBorder="1" applyAlignment="1">
      <alignment horizontal="center" vertical="center"/>
    </xf>
    <xf numFmtId="0" fontId="0" fillId="19" borderId="13" xfId="0" applyFill="1" applyBorder="1" applyAlignment="1">
      <alignment horizontal="center" vertical="center"/>
    </xf>
    <xf numFmtId="0" fontId="0" fillId="19" borderId="14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14" xfId="0" applyFill="1" applyBorder="1" applyAlignment="1">
      <alignment horizontal="center"/>
    </xf>
    <xf numFmtId="0" fontId="0" fillId="10" borderId="12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13" xfId="0" applyFill="1" applyBorder="1" applyAlignment="1">
      <alignment horizontal="center" vertical="center"/>
    </xf>
    <xf numFmtId="0" fontId="0" fillId="17" borderId="14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0" fillId="22" borderId="9" xfId="0" applyFill="1" applyBorder="1" applyAlignment="1">
      <alignment horizontal="center" vertical="center"/>
    </xf>
    <xf numFmtId="0" fontId="0" fillId="22" borderId="10" xfId="0" applyFill="1" applyBorder="1" applyAlignment="1">
      <alignment horizontal="center" vertical="center"/>
    </xf>
    <xf numFmtId="0" fontId="0" fillId="22" borderId="11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15" fillId="16" borderId="12" xfId="0" applyFont="1" applyFill="1" applyBorder="1" applyAlignment="1">
      <alignment horizontal="center" vertical="center"/>
    </xf>
    <xf numFmtId="0" fontId="15" fillId="16" borderId="13" xfId="0" applyFont="1" applyFill="1" applyBorder="1" applyAlignment="1">
      <alignment horizontal="center" vertical="center"/>
    </xf>
    <xf numFmtId="0" fontId="15" fillId="16" borderId="14" xfId="0" applyFont="1" applyFill="1" applyBorder="1" applyAlignment="1">
      <alignment horizontal="center" vertical="center"/>
    </xf>
    <xf numFmtId="0" fontId="17" fillId="12" borderId="9" xfId="0" applyFont="1" applyFill="1" applyBorder="1" applyAlignment="1">
      <alignment horizontal="center" vertical="center"/>
    </xf>
    <xf numFmtId="0" fontId="17" fillId="12" borderId="10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wrapText="1"/>
    </xf>
    <xf numFmtId="165" fontId="13" fillId="3" borderId="0" xfId="0" applyNumberFormat="1" applyFont="1" applyFill="1" applyAlignment="1">
      <alignment horizontal="center" vertical="center"/>
    </xf>
    <xf numFmtId="165" fontId="13" fillId="3" borderId="8" xfId="0" applyNumberFormat="1" applyFont="1" applyFill="1" applyBorder="1" applyAlignment="1">
      <alignment horizontal="center" vertical="center"/>
    </xf>
    <xf numFmtId="0" fontId="0" fillId="22" borderId="15" xfId="0" applyFill="1" applyBorder="1" applyAlignment="1">
      <alignment horizontal="center" vertical="center"/>
    </xf>
    <xf numFmtId="0" fontId="0" fillId="22" borderId="8" xfId="0" applyFill="1" applyBorder="1" applyAlignment="1">
      <alignment horizontal="center" vertical="center"/>
    </xf>
    <xf numFmtId="0" fontId="0" fillId="22" borderId="16" xfId="0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top" shrinkToFit="1"/>
    </xf>
    <xf numFmtId="0" fontId="0" fillId="21" borderId="10" xfId="0" applyFill="1" applyBorder="1" applyAlignment="1">
      <alignment horizontal="center" vertical="top" shrinkToFit="1"/>
    </xf>
    <xf numFmtId="0" fontId="15" fillId="16" borderId="17" xfId="0" applyFont="1" applyFill="1" applyBorder="1" applyAlignment="1">
      <alignment horizontal="center" vertical="center"/>
    </xf>
    <xf numFmtId="0" fontId="15" fillId="16" borderId="18" xfId="0" applyFont="1" applyFill="1" applyBorder="1" applyAlignment="1">
      <alignment horizontal="center" vertical="center"/>
    </xf>
    <xf numFmtId="0" fontId="15" fillId="16" borderId="19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top" shrinkToFit="1"/>
    </xf>
    <xf numFmtId="0" fontId="0" fillId="8" borderId="14" xfId="0" applyFill="1" applyBorder="1" applyAlignment="1">
      <alignment horizontal="center" vertical="top" shrinkToFit="1"/>
    </xf>
    <xf numFmtId="0" fontId="15" fillId="16" borderId="20" xfId="0" applyFont="1" applyFill="1" applyBorder="1" applyAlignment="1">
      <alignment horizontal="center" vertical="center"/>
    </xf>
    <xf numFmtId="0" fontId="15" fillId="16" borderId="21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8">
    <cellStyle name="Day Off" xfId="3" xr:uid="{00000000-0005-0000-0000-000000000000}"/>
    <cellStyle name="Day Shift" xfId="2" xr:uid="{00000000-0005-0000-0000-000001000000}"/>
    <cellStyle name="Day/Night Shift" xfId="5" xr:uid="{00000000-0005-0000-0000-000002000000}"/>
    <cellStyle name="Holidays" xfId="6" xr:uid="{00000000-0005-0000-0000-000003000000}"/>
    <cellStyle name="Night Shift" xfId="4" xr:uid="{00000000-0005-0000-0000-000004000000}"/>
    <cellStyle name="Non Working" xfId="7" xr:uid="{00000000-0005-0000-0000-000005000000}"/>
    <cellStyle name="Normal 2" xfId="1" xr:uid="{00000000-0005-0000-0000-000007000000}"/>
    <cellStyle name="عادي" xfId="0" builtinId="0"/>
  </cellStyles>
  <dxfs count="76"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rgb="FFC00000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ill>
        <patternFill>
          <bgColor theme="3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Spin" dx="16" fmlaLink="CalendarYear" max="2999" min="1900" page="10" val="2024"/>
</file>

<file path=xl/ctrlProps/ctrlProp2.xml><?xml version="1.0" encoding="utf-8"?>
<formControlPr xmlns="http://schemas.microsoft.com/office/spreadsheetml/2009/9/main" objectType="Spin" dx="16" fmlaLink="CalendarYear" max="2999" min="1900" page="10" val="2024"/>
</file>

<file path=xl/ctrlProps/ctrlProp3.xml><?xml version="1.0" encoding="utf-8"?>
<formControlPr xmlns="http://schemas.microsoft.com/office/spreadsheetml/2009/9/main" objectType="Spin" dx="16" fmlaLink="CalendarYear" max="2999" min="1900" page="10" val="2024"/>
</file>

<file path=xl/ctrlProps/ctrlProp4.xml><?xml version="1.0" encoding="utf-8"?>
<formControlPr xmlns="http://schemas.microsoft.com/office/spreadsheetml/2009/9/main" objectType="Spin" dx="16" fmlaLink="CalendarYear" max="2999" min="1900" page="10" val="2024"/>
</file>

<file path=xl/ctrlProps/ctrlProp5.xml><?xml version="1.0" encoding="utf-8"?>
<formControlPr xmlns="http://schemas.microsoft.com/office/spreadsheetml/2009/9/main" objectType="Spin" dx="16" fmlaLink="CalendarYear" max="2999" min="1900" page="10" val="2024"/>
</file>

<file path=xl/ctrlProps/ctrlProp6.xml><?xml version="1.0" encoding="utf-8"?>
<formControlPr xmlns="http://schemas.microsoft.com/office/spreadsheetml/2009/9/main" objectType="Spin" dx="16" fmlaLink="Cy" max="2999" min="1900" page="10" val="202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0</xdr:row>
          <xdr:rowOff>320040</xdr:rowOff>
        </xdr:from>
        <xdr:to>
          <xdr:col>33</xdr:col>
          <xdr:colOff>213360</xdr:colOff>
          <xdr:row>0</xdr:row>
          <xdr:rowOff>624840</xdr:rowOff>
        </xdr:to>
        <xdr:sp macro="" textlink="">
          <xdr:nvSpPr>
            <xdr:cNvPr id="1025" name="Spinner" descr="Use the spinner button to change calendar year or change the year in cell AE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60960</xdr:colOff>
          <xdr:row>3</xdr:row>
          <xdr:rowOff>0</xdr:rowOff>
        </xdr:from>
        <xdr:to>
          <xdr:col>34</xdr:col>
          <xdr:colOff>60960</xdr:colOff>
          <xdr:row>3</xdr:row>
          <xdr:rowOff>99060</xdr:rowOff>
        </xdr:to>
        <xdr:sp macro="" textlink="">
          <xdr:nvSpPr>
            <xdr:cNvPr id="1026" name="Spinner" descr="Use the spinner button to change calendar year or change the year in cell AE3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60960</xdr:colOff>
          <xdr:row>3</xdr:row>
          <xdr:rowOff>0</xdr:rowOff>
        </xdr:from>
        <xdr:to>
          <xdr:col>33</xdr:col>
          <xdr:colOff>60960</xdr:colOff>
          <xdr:row>3</xdr:row>
          <xdr:rowOff>99060</xdr:rowOff>
        </xdr:to>
        <xdr:sp macro="" textlink="">
          <xdr:nvSpPr>
            <xdr:cNvPr id="1027" name="Spinner 3" descr="Use the spinner button to change calendar year or change the year in cell AE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60960</xdr:colOff>
          <xdr:row>3</xdr:row>
          <xdr:rowOff>0</xdr:rowOff>
        </xdr:from>
        <xdr:to>
          <xdr:col>34</xdr:col>
          <xdr:colOff>60960</xdr:colOff>
          <xdr:row>3</xdr:row>
          <xdr:rowOff>99060</xdr:rowOff>
        </xdr:to>
        <xdr:sp macro="" textlink="">
          <xdr:nvSpPr>
            <xdr:cNvPr id="1028" name="Spinner" descr="Use the spinner button to change calendar year or change the year in cell AE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60960</xdr:colOff>
          <xdr:row>3</xdr:row>
          <xdr:rowOff>0</xdr:rowOff>
        </xdr:from>
        <xdr:to>
          <xdr:col>34</xdr:col>
          <xdr:colOff>60960</xdr:colOff>
          <xdr:row>3</xdr:row>
          <xdr:rowOff>99060</xdr:rowOff>
        </xdr:to>
        <xdr:sp macro="" textlink="">
          <xdr:nvSpPr>
            <xdr:cNvPr id="1029" name="Spinner" descr="Use the spinner button to change calendar year or change the year in cell AE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60960</xdr:colOff>
          <xdr:row>1</xdr:row>
          <xdr:rowOff>320040</xdr:rowOff>
        </xdr:from>
        <xdr:to>
          <xdr:col>34</xdr:col>
          <xdr:colOff>60960</xdr:colOff>
          <xdr:row>2</xdr:row>
          <xdr:rowOff>99060</xdr:rowOff>
        </xdr:to>
        <xdr:sp macro="" textlink="">
          <xdr:nvSpPr>
            <xdr:cNvPr id="1031" name="Spinner" descr="Use the spinner button to change calendar year or change the year in cell AE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16</xdr:col>
      <xdr:colOff>190500</xdr:colOff>
      <xdr:row>9</xdr:row>
      <xdr:rowOff>57150</xdr:rowOff>
    </xdr:from>
    <xdr:to>
      <xdr:col>17</xdr:col>
      <xdr:colOff>180975</xdr:colOff>
      <xdr:row>9</xdr:row>
      <xdr:rowOff>193972</xdr:rowOff>
    </xdr:to>
    <xdr:sp macro="" textlink="">
      <xdr:nvSpPr>
        <xdr:cNvPr id="10" name="Left Arrow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0800000">
          <a:off x="6172200" y="25336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16</xdr:col>
      <xdr:colOff>180975</xdr:colOff>
      <xdr:row>10</xdr:row>
      <xdr:rowOff>38100</xdr:rowOff>
    </xdr:from>
    <xdr:to>
      <xdr:col>17</xdr:col>
      <xdr:colOff>171450</xdr:colOff>
      <xdr:row>10</xdr:row>
      <xdr:rowOff>174922</xdr:rowOff>
    </xdr:to>
    <xdr:sp macro="" textlink="">
      <xdr:nvSpPr>
        <xdr:cNvPr id="11" name="Left Arrow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6162675" y="27527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22</xdr:col>
      <xdr:colOff>276225</xdr:colOff>
      <xdr:row>23</xdr:row>
      <xdr:rowOff>76200</xdr:rowOff>
    </xdr:from>
    <xdr:to>
      <xdr:col>23</xdr:col>
      <xdr:colOff>266700</xdr:colOff>
      <xdr:row>23</xdr:row>
      <xdr:rowOff>213022</xdr:rowOff>
    </xdr:to>
    <xdr:sp macro="" textlink="">
      <xdr:nvSpPr>
        <xdr:cNvPr id="12" name="Left Arrow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0800000">
          <a:off x="7917996" y="5736771"/>
          <a:ext cx="273504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19</xdr:col>
      <xdr:colOff>0</xdr:colOff>
      <xdr:row>17</xdr:row>
      <xdr:rowOff>0</xdr:rowOff>
    </xdr:from>
    <xdr:to>
      <xdr:col>19</xdr:col>
      <xdr:colOff>276225</xdr:colOff>
      <xdr:row>17</xdr:row>
      <xdr:rowOff>136822</xdr:rowOff>
    </xdr:to>
    <xdr:sp macro="" textlink="">
      <xdr:nvSpPr>
        <xdr:cNvPr id="14" name="Left Arrow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0800000">
          <a:off x="6838950" y="429577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19</xdr:col>
      <xdr:colOff>0</xdr:colOff>
      <xdr:row>18</xdr:row>
      <xdr:rowOff>0</xdr:rowOff>
    </xdr:from>
    <xdr:to>
      <xdr:col>19</xdr:col>
      <xdr:colOff>276225</xdr:colOff>
      <xdr:row>18</xdr:row>
      <xdr:rowOff>136822</xdr:rowOff>
    </xdr:to>
    <xdr:sp macro="" textlink="">
      <xdr:nvSpPr>
        <xdr:cNvPr id="15" name="Left Arrow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6838950" y="453390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19</xdr:col>
      <xdr:colOff>0</xdr:colOff>
      <xdr:row>19</xdr:row>
      <xdr:rowOff>0</xdr:rowOff>
    </xdr:from>
    <xdr:to>
      <xdr:col>19</xdr:col>
      <xdr:colOff>276225</xdr:colOff>
      <xdr:row>19</xdr:row>
      <xdr:rowOff>136822</xdr:rowOff>
    </xdr:to>
    <xdr:sp macro="" textlink="">
      <xdr:nvSpPr>
        <xdr:cNvPr id="16" name="Left Arrow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0800000">
          <a:off x="6838950" y="47720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276225</xdr:colOff>
      <xdr:row>15</xdr:row>
      <xdr:rowOff>136822</xdr:rowOff>
    </xdr:to>
    <xdr:sp macro="" textlink="">
      <xdr:nvSpPr>
        <xdr:cNvPr id="17" name="Left Arrow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10800000">
          <a:off x="5124450" y="38195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11</xdr:col>
      <xdr:colOff>0</xdr:colOff>
      <xdr:row>32</xdr:row>
      <xdr:rowOff>50800</xdr:rowOff>
    </xdr:from>
    <xdr:to>
      <xdr:col>11</xdr:col>
      <xdr:colOff>276225</xdr:colOff>
      <xdr:row>32</xdr:row>
      <xdr:rowOff>187622</xdr:rowOff>
    </xdr:to>
    <xdr:sp macro="" textlink="">
      <xdr:nvSpPr>
        <xdr:cNvPr id="18" name="Left Arrow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0800000">
          <a:off x="4495800" y="759460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11</xdr:col>
      <xdr:colOff>0</xdr:colOff>
      <xdr:row>34</xdr:row>
      <xdr:rowOff>0</xdr:rowOff>
    </xdr:from>
    <xdr:to>
      <xdr:col>11</xdr:col>
      <xdr:colOff>276225</xdr:colOff>
      <xdr:row>34</xdr:row>
      <xdr:rowOff>136822</xdr:rowOff>
    </xdr:to>
    <xdr:sp macro="" textlink="">
      <xdr:nvSpPr>
        <xdr:cNvPr id="19" name="Left Arrow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10800000">
          <a:off x="4552950" y="79343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276225</xdr:colOff>
      <xdr:row>35</xdr:row>
      <xdr:rowOff>136822</xdr:rowOff>
    </xdr:to>
    <xdr:sp macro="" textlink="">
      <xdr:nvSpPr>
        <xdr:cNvPr id="20" name="Left Arrow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10800000">
          <a:off x="4552950" y="81724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8</xdr:col>
      <xdr:colOff>276225</xdr:colOff>
      <xdr:row>40</xdr:row>
      <xdr:rowOff>136822</xdr:rowOff>
    </xdr:to>
    <xdr:sp macro="" textlink="">
      <xdr:nvSpPr>
        <xdr:cNvPr id="22" name="Left Arrow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10800000">
          <a:off x="3695700" y="92773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276225</xdr:colOff>
      <xdr:row>41</xdr:row>
      <xdr:rowOff>136822</xdr:rowOff>
    </xdr:to>
    <xdr:sp macro="" textlink="">
      <xdr:nvSpPr>
        <xdr:cNvPr id="23" name="Left Arrow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10800000">
          <a:off x="3695700" y="951547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276225</xdr:colOff>
      <xdr:row>43</xdr:row>
      <xdr:rowOff>136822</xdr:rowOff>
    </xdr:to>
    <xdr:sp macro="" textlink="">
      <xdr:nvSpPr>
        <xdr:cNvPr id="24" name="Left Arrow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10800000">
          <a:off x="3695700" y="99917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276225</xdr:colOff>
      <xdr:row>49</xdr:row>
      <xdr:rowOff>136822</xdr:rowOff>
    </xdr:to>
    <xdr:sp macro="" textlink="">
      <xdr:nvSpPr>
        <xdr:cNvPr id="25" name="Left Arrow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rot="10800000">
          <a:off x="2838450" y="113347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276225</xdr:colOff>
      <xdr:row>48</xdr:row>
      <xdr:rowOff>136822</xdr:rowOff>
    </xdr:to>
    <xdr:sp macro="" textlink="">
      <xdr:nvSpPr>
        <xdr:cNvPr id="26" name="Left Arrow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10800000">
          <a:off x="7410450" y="110966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21</xdr:col>
      <xdr:colOff>0</xdr:colOff>
      <xdr:row>49</xdr:row>
      <xdr:rowOff>0</xdr:rowOff>
    </xdr:from>
    <xdr:to>
      <xdr:col>21</xdr:col>
      <xdr:colOff>276225</xdr:colOff>
      <xdr:row>49</xdr:row>
      <xdr:rowOff>136822</xdr:rowOff>
    </xdr:to>
    <xdr:sp macro="" textlink="">
      <xdr:nvSpPr>
        <xdr:cNvPr id="27" name="Left Arrow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 rot="10800000">
          <a:off x="7410450" y="113347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3</xdr:col>
      <xdr:colOff>276225</xdr:colOff>
      <xdr:row>57</xdr:row>
      <xdr:rowOff>136822</xdr:rowOff>
    </xdr:to>
    <xdr:sp macro="" textlink="">
      <xdr:nvSpPr>
        <xdr:cNvPr id="28" name="Left Arrow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rot="10800000">
          <a:off x="2266950" y="131540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12</xdr:col>
      <xdr:colOff>219075</xdr:colOff>
      <xdr:row>58</xdr:row>
      <xdr:rowOff>57150</xdr:rowOff>
    </xdr:from>
    <xdr:to>
      <xdr:col>13</xdr:col>
      <xdr:colOff>209550</xdr:colOff>
      <xdr:row>58</xdr:row>
      <xdr:rowOff>193972</xdr:rowOff>
    </xdr:to>
    <xdr:sp macro="" textlink="">
      <xdr:nvSpPr>
        <xdr:cNvPr id="29" name="Left Arrow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rot="10800000">
          <a:off x="5057775" y="1344930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10</xdr:col>
      <xdr:colOff>0</xdr:colOff>
      <xdr:row>59</xdr:row>
      <xdr:rowOff>0</xdr:rowOff>
    </xdr:from>
    <xdr:to>
      <xdr:col>10</xdr:col>
      <xdr:colOff>276225</xdr:colOff>
      <xdr:row>59</xdr:row>
      <xdr:rowOff>136822</xdr:rowOff>
    </xdr:to>
    <xdr:sp macro="" textlink="">
      <xdr:nvSpPr>
        <xdr:cNvPr id="30" name="Left Arrow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 rot="10800000">
          <a:off x="4267200" y="1363027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276225</xdr:colOff>
      <xdr:row>60</xdr:row>
      <xdr:rowOff>136822</xdr:rowOff>
    </xdr:to>
    <xdr:sp macro="" textlink="">
      <xdr:nvSpPr>
        <xdr:cNvPr id="31" name="Left Arrow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10800000">
          <a:off x="4267200" y="1386840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4</xdr:col>
      <xdr:colOff>276225</xdr:colOff>
      <xdr:row>66</xdr:row>
      <xdr:rowOff>136822</xdr:rowOff>
    </xdr:to>
    <xdr:sp macro="" textlink="">
      <xdr:nvSpPr>
        <xdr:cNvPr id="32" name="Left Arrow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 rot="10800000">
          <a:off x="2552700" y="15211425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4</xdr:col>
      <xdr:colOff>0</xdr:colOff>
      <xdr:row>67</xdr:row>
      <xdr:rowOff>0</xdr:rowOff>
    </xdr:from>
    <xdr:to>
      <xdr:col>4</xdr:col>
      <xdr:colOff>276225</xdr:colOff>
      <xdr:row>67</xdr:row>
      <xdr:rowOff>136822</xdr:rowOff>
    </xdr:to>
    <xdr:sp macro="" textlink="">
      <xdr:nvSpPr>
        <xdr:cNvPr id="33" name="Left Arrow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552700" y="154495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18</xdr:col>
      <xdr:colOff>0</xdr:colOff>
      <xdr:row>66</xdr:row>
      <xdr:rowOff>28575</xdr:rowOff>
    </xdr:from>
    <xdr:to>
      <xdr:col>18</xdr:col>
      <xdr:colOff>276225</xdr:colOff>
      <xdr:row>66</xdr:row>
      <xdr:rowOff>165397</xdr:rowOff>
    </xdr:to>
    <xdr:sp macro="" textlink="">
      <xdr:nvSpPr>
        <xdr:cNvPr id="34" name="Left Arrow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0800000">
          <a:off x="6553200" y="1524000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276225</xdr:colOff>
      <xdr:row>40</xdr:row>
      <xdr:rowOff>136822</xdr:rowOff>
    </xdr:to>
    <xdr:sp macro="" textlink="">
      <xdr:nvSpPr>
        <xdr:cNvPr id="35" name="Left Arrow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 rot="10800000">
          <a:off x="2266950" y="9277350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15</xdr:col>
      <xdr:colOff>92529</xdr:colOff>
      <xdr:row>75</xdr:row>
      <xdr:rowOff>68035</xdr:rowOff>
    </xdr:from>
    <xdr:to>
      <xdr:col>16</xdr:col>
      <xdr:colOff>85725</xdr:colOff>
      <xdr:row>75</xdr:row>
      <xdr:rowOff>204857</xdr:rowOff>
    </xdr:to>
    <xdr:sp macro="" textlink="">
      <xdr:nvSpPr>
        <xdr:cNvPr id="36" name="Left Arrow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 rot="10800000">
          <a:off x="5753100" y="17419864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  <xdr:twoCellAnchor>
    <xdr:from>
      <xdr:col>7</xdr:col>
      <xdr:colOff>43543</xdr:colOff>
      <xdr:row>80</xdr:row>
      <xdr:rowOff>43543</xdr:rowOff>
    </xdr:from>
    <xdr:to>
      <xdr:col>8</xdr:col>
      <xdr:colOff>36740</xdr:colOff>
      <xdr:row>80</xdr:row>
      <xdr:rowOff>180365</xdr:rowOff>
    </xdr:to>
    <xdr:sp macro="" textlink="">
      <xdr:nvSpPr>
        <xdr:cNvPr id="37" name="Left Arrow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 rot="10800000">
          <a:off x="3439886" y="18505714"/>
          <a:ext cx="276225" cy="136822"/>
        </a:xfrm>
        <a:prstGeom prst="leftArrow">
          <a:avLst/>
        </a:prstGeom>
        <a:solidFill>
          <a:srgbClr val="FF0000"/>
        </a:solidFill>
        <a:ln w="25400" cap="flat">
          <a:noFill/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38100" tIns="38100" rIns="38100" bIns="381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en-US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lrashid/Downloads/NTs%20Calendar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ift Work Calendar"/>
    </sheetNames>
    <sheetDataSet>
      <sheetData sheetId="0">
        <row r="1">
          <cell r="AH1">
            <v>2023</v>
          </cell>
        </row>
      </sheetData>
    </sheetDataSet>
  </externalBook>
</externalLink>
</file>

<file path=xl/theme/theme1.xml><?xml version="1.0" encoding="utf-8"?>
<a:theme xmlns:a="http://schemas.openxmlformats.org/drawingml/2006/main" name="Shift Work Calendar">
  <a:themeElements>
    <a:clrScheme name="Letterhead-1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B104"/>
  <sheetViews>
    <sheetView showGridLines="0" tabSelected="1" view="pageBreakPreview" topLeftCell="B40" zoomScale="90" zoomScaleNormal="90" zoomScaleSheetLayoutView="90" workbookViewId="0">
      <selection activeCell="K48" sqref="K48:S48"/>
    </sheetView>
  </sheetViews>
  <sheetFormatPr defaultColWidth="0" defaultRowHeight="19.05" customHeight="1" x14ac:dyDescent="0.25"/>
  <cols>
    <col min="1" max="1" width="1.796875" style="6" customWidth="1"/>
    <col min="2" max="2" width="21.796875" style="6" customWidth="1"/>
    <col min="3" max="39" width="3.3984375" style="6" customWidth="1"/>
    <col min="40" max="16382" width="8.796875" style="6" hidden="1"/>
    <col min="16383" max="16384" width="1.19921875" style="6" hidden="1"/>
  </cols>
  <sheetData>
    <row r="1" spans="2:39" s="1" customFormat="1" ht="64.05" customHeight="1" x14ac:dyDescent="0.75">
      <c r="B1" s="2" t="s">
        <v>7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13"/>
      <c r="AH1" s="99">
        <v>2024</v>
      </c>
      <c r="AI1" s="99"/>
      <c r="AJ1" s="99"/>
      <c r="AK1" s="99"/>
      <c r="AL1" s="99"/>
      <c r="AM1" s="99"/>
    </row>
    <row r="2" spans="2:39" customFormat="1" ht="9" hidden="1" customHeight="1" x14ac:dyDescent="0.25"/>
    <row r="3" spans="2:39" customFormat="1" ht="19.05" customHeight="1" x14ac:dyDescent="0.25"/>
    <row r="4" spans="2:39" s="8" customFormat="1" ht="19.05" customHeight="1" x14ac:dyDescent="0.25">
      <c r="B4" s="24">
        <f>DATE(CalendarYear,1,1)</f>
        <v>45292</v>
      </c>
      <c r="C4" s="10" t="str">
        <f>IF(DAY(JanSun1)=1,"",IF(AND(YEAR(JanSun1+1)=CalendarYear,MONTH(JanSun1+1)=1),JanSun1+1,""))</f>
        <v/>
      </c>
      <c r="D4" s="10">
        <f>IF(DAY(JanSun1)=1,"",IF(AND(YEAR(JanSun1+2)=CalendarYear,MONTH(JanSun1+2)=1),JanSun1+2,""))</f>
        <v>45292</v>
      </c>
      <c r="E4" s="10">
        <f>IF(DAY(JanSun1)=1,"",IF(AND(YEAR(JanSun1+3)=CalendarYear,MONTH(JanSun1+3)=1),JanSun1+3,""))</f>
        <v>45293</v>
      </c>
      <c r="F4" s="10">
        <f>IF(DAY(JanSun1)=1,"",IF(AND(YEAR(JanSun1+4)=CalendarYear,MONTH(JanSun1+4)=1),JanSun1+4,""))</f>
        <v>45294</v>
      </c>
      <c r="G4" s="10">
        <f>IF(DAY(JanSun1)=1,"",IF(AND(YEAR(JanSun1+5)=CalendarYear,MONTH(JanSun1+5)=1),JanSun1+5,""))</f>
        <v>45295</v>
      </c>
      <c r="H4" s="10">
        <f>IF(DAY(JanSun1)=1,"",IF(AND(YEAR(JanSun1+6)=CalendarYear,MONTH(JanSun1+6)=1),JanSun1+6,""))</f>
        <v>45296</v>
      </c>
      <c r="I4" s="10">
        <f>IF(DAY(JanSun1)=1,IF(AND(YEAR(JanSun1)=CalendarYear,MONTH(JanSun1)=1),JanSun1,""),IF(AND(YEAR(JanSun1+7)=CalendarYear,MONTH(JanSun1+7)=1),JanSun1+7,""))</f>
        <v>45297</v>
      </c>
      <c r="J4" s="10">
        <f>IF(DAY(JanSun1)=1,IF(AND(YEAR(JanSun1+1)=CalendarYear,MONTH(JanSun1+1)=1),JanSun1+1,""),IF(AND(YEAR(JanSun1+8)=CalendarYear,MONTH(JanSun1+8)=1),JanSun1+8,""))</f>
        <v>45298</v>
      </c>
      <c r="K4" s="10">
        <f>IF(DAY(JanSun1)=1,IF(AND(YEAR(JanSun1+2)=CalendarYear,MONTH(JanSun1+2)=1),JanSun1+2,""),IF(AND(YEAR(JanSun1+9)=CalendarYear,MONTH(JanSun1+9)=1),JanSun1+9,""))</f>
        <v>45299</v>
      </c>
      <c r="L4" s="10">
        <f>IF(DAY(JanSun1)=1,IF(AND(YEAR(JanSun1+3)=CalendarYear,MONTH(JanSun1+3)=1),JanSun1+3,""),IF(AND(YEAR(JanSun1+10)=CalendarYear,MONTH(JanSun1+10)=1),JanSun1+10,""))</f>
        <v>45300</v>
      </c>
      <c r="M4" s="10">
        <f>IF(DAY(JanSun1)=1,IF(AND(YEAR(JanSun1+4)=CalendarYear,MONTH(JanSun1+4)=1),JanSun1+4,""),IF(AND(YEAR(JanSun1+11)=CalendarYear,MONTH(JanSun1+11)=1),JanSun1+11,""))</f>
        <v>45301</v>
      </c>
      <c r="N4" s="10">
        <f>IF(DAY(JanSun1)=1,IF(AND(YEAR(JanSun1+5)=CalendarYear,MONTH(JanSun1+5)=1),JanSun1+5,""),IF(AND(YEAR(JanSun1+12)=CalendarYear,MONTH(JanSun1+12)=1),JanSun1+12,""))</f>
        <v>45302</v>
      </c>
      <c r="O4" s="10">
        <f>IF(DAY(JanSun1)=1,IF(AND(YEAR(JanSun1+6)=CalendarYear,MONTH(JanSun1+6)=1),JanSun1+6,""),IF(AND(YEAR(JanSun1+13)=CalendarYear,MONTH(JanSun1+13)=1),JanSun1+13,""))</f>
        <v>45303</v>
      </c>
      <c r="P4" s="10">
        <f>IF(DAY(JanSun1)=1,IF(AND(YEAR(JanSun1+7)=CalendarYear,MONTH(JanSun1+7)=1),JanSun1+7,""),IF(AND(YEAR(JanSun1+14)=CalendarYear,MONTH(JanSun1+14)=1),JanSun1+14,""))</f>
        <v>45304</v>
      </c>
      <c r="Q4" s="10">
        <f>IF(DAY(JanSun1)=1,IF(AND(YEAR(JanSun1+8)=CalendarYear,MONTH(JanSun1+8)=1),JanSun1+8,""),IF(AND(YEAR(JanSun1+15)=CalendarYear,MONTH(JanSun1+15)=1),JanSun1+15,""))</f>
        <v>45305</v>
      </c>
      <c r="R4" s="10">
        <f>IF(DAY(JanSun1)=1,IF(AND(YEAR(JanSun1+9)=CalendarYear,MONTH(JanSun1+9)=1),JanSun1+9,""),IF(AND(YEAR(JanSun1+16)=CalendarYear,MONTH(JanSun1+16)=1),JanSun1+16,""))</f>
        <v>45306</v>
      </c>
      <c r="S4" s="10">
        <f>IF(DAY(JanSun1)=1,IF(AND(YEAR(JanSun1+10)=CalendarYear,MONTH(JanSun1+10)=1),JanSun1+10,""),IF(AND(YEAR(JanSun1+17)=CalendarYear,MONTH(JanSun1+17)=1),JanSun1+17,""))</f>
        <v>45307</v>
      </c>
      <c r="T4" s="10">
        <f>IF(DAY(JanSun1)=1,IF(AND(YEAR(JanSun1+11)=CalendarYear,MONTH(JanSun1+11)=1),JanSun1+11,""),IF(AND(YEAR(JanSun1+18)=CalendarYear,MONTH(JanSun1+18)=1),JanSun1+18,""))</f>
        <v>45308</v>
      </c>
      <c r="U4" s="10">
        <f>IF(DAY(JanSun1)=1,IF(AND(YEAR(JanSun1+12)=CalendarYear,MONTH(JanSun1+12)=1),JanSun1+12,""),IF(AND(YEAR(JanSun1+19)=CalendarYear,MONTH(JanSun1+19)=1),JanSun1+19,""))</f>
        <v>45309</v>
      </c>
      <c r="V4" s="10">
        <f>IF(DAY(JanSun1)=1,IF(AND(YEAR(JanSun1+13)=CalendarYear,MONTH(JanSun1+13)=1),JanSun1+13,""),IF(AND(YEAR(JanSun1+20)=CalendarYear,MONTH(JanSun1+20)=1),JanSun1+20,""))</f>
        <v>45310</v>
      </c>
      <c r="W4" s="10">
        <f>IF(DAY(JanSun1)=1,IF(AND(YEAR(JanSun1+14)=CalendarYear,MONTH(JanSun1+14)=1),JanSun1+14,""),IF(AND(YEAR(JanSun1+21)=CalendarYear,MONTH(JanSun1+21)=1),JanSun1+21,""))</f>
        <v>45311</v>
      </c>
      <c r="X4" s="10">
        <f>IF(DAY(JanSun1)=1,IF(AND(YEAR(JanSun1+15)=CalendarYear,MONTH(JanSun1+15)=1),JanSun1+15,""),IF(AND(YEAR(JanSun1+22)=CalendarYear,MONTH(JanSun1+22)=1),JanSun1+22,""))</f>
        <v>45312</v>
      </c>
      <c r="Y4" s="10">
        <f>IF(DAY(JanSun1)=1,IF(AND(YEAR(JanSun1+16)=CalendarYear,MONTH(JanSun1+16)=1),JanSun1+16,""),IF(AND(YEAR(JanSun1+23)=CalendarYear,MONTH(JanSun1+23)=1),JanSun1+23,""))</f>
        <v>45313</v>
      </c>
      <c r="Z4" s="10">
        <f>IF(DAY(JanSun1)=1,IF(AND(YEAR(JanSun1+17)=CalendarYear,MONTH(JanSun1+17)=1),JanSun1+17,""),IF(AND(YEAR(JanSun1+24)=CalendarYear,MONTH(JanSun1+24)=1),JanSun1+24,""))</f>
        <v>45314</v>
      </c>
      <c r="AA4" s="10">
        <f>IF(DAY(JanSun1)=1,IF(AND(YEAR(JanSun1+18)=CalendarYear,MONTH(JanSun1+18)=1),JanSun1+18,""),IF(AND(YEAR(JanSun1+25)=CalendarYear,MONTH(JanSun1+25)=1),JanSun1+25,""))</f>
        <v>45315</v>
      </c>
      <c r="AB4" s="10">
        <f>IF(DAY(JanSun1)=1,IF(AND(YEAR(JanSun1+19)=CalendarYear,MONTH(JanSun1+19)=1),JanSun1+19,""),IF(AND(YEAR(JanSun1+26)=CalendarYear,MONTH(JanSun1+26)=1),JanSun1+26,""))</f>
        <v>45316</v>
      </c>
      <c r="AC4" s="10">
        <f>IF(DAY(JanSun1)=1,IF(AND(YEAR(JanSun1+20)=CalendarYear,MONTH(JanSun1+20)=1),JanSun1+20,""),IF(AND(YEAR(JanSun1+27)=CalendarYear,MONTH(JanSun1+27)=1),JanSun1+27,""))</f>
        <v>45317</v>
      </c>
      <c r="AD4" s="10">
        <f>IF(DAY(JanSun1)=1,IF(AND(YEAR(JanSun1+21)=CalendarYear,MONTH(JanSun1+21)=1),JanSun1+21,""),IF(AND(YEAR(JanSun1+28)=CalendarYear,MONTH(JanSun1+28)=1),JanSun1+28,""))</f>
        <v>45318</v>
      </c>
      <c r="AE4" s="10">
        <f>IF(DAY(JanSun1)=1,IF(AND(YEAR(JanSun1+22)=CalendarYear,MONTH(JanSun1+22)=1),JanSun1+22,""),IF(AND(YEAR(JanSun1+29)=CalendarYear,MONTH(JanSun1+29)=1),JanSun1+29,""))</f>
        <v>45319</v>
      </c>
      <c r="AF4" s="10">
        <f>IF(DAY(JanSun1)=1,IF(AND(YEAR(JanSun1+23)=CalendarYear,MONTH(JanSun1+23)=1),JanSun1+23,""),IF(AND(YEAR(JanSun1+30)=CalendarYear,MONTH(JanSun1+30)=1),JanSun1+30,""))</f>
        <v>45320</v>
      </c>
      <c r="AG4" s="10">
        <f>IF(DAY(JanSun1)=1,IF(AND(YEAR(JanSun1+24)=CalendarYear,MONTH(JanSun1+24)=1),JanSun1+24,""),IF(AND(YEAR(JanSun1+31)=CalendarYear,MONTH(JanSun1+31)=1),JanSun1+31,""))</f>
        <v>45321</v>
      </c>
      <c r="AH4" s="10">
        <f>IF(DAY(JanSun1)=1,IF(AND(YEAR(JanSun1+25)=CalendarYear,MONTH(JanSun1+25)=1),JanSun1+25,""),IF(AND(YEAR(JanSun1+32)=CalendarYear,MONTH(JanSun1+32)=1),JanSun1+32,""))</f>
        <v>45322</v>
      </c>
      <c r="AI4" s="10" t="str">
        <f>IF(DAY(JanSun1)=1,IF(AND(YEAR(JanSun1+26)=CalendarYear,MONTH(JanSun1+26)=1),JanSun1+26,""),IF(AND(YEAR(JanSun1+33)=CalendarYear,MONTH(JanSun1+33)=1),JanSun1+33,""))</f>
        <v/>
      </c>
      <c r="AJ4" s="10" t="str">
        <f>IF(DAY(JanSun1)=1,IF(AND(YEAR(JanSun1+27)=CalendarYear,MONTH(JanSun1+27)=1),JanSun1+27,""),IF(AND(YEAR(JanSun1+34)=CalendarYear,MONTH(JanSun1+34)=1),JanSun1+34,""))</f>
        <v/>
      </c>
      <c r="AK4" s="10" t="str">
        <f>IF(DAY(JanSun1)=1,IF(AND(YEAR(JanSun1+28)=CalendarYear,MONTH(JanSun1+28)=1),JanSun1+28,""),IF(AND(YEAR(JanSun1+35)=CalendarYear,MONTH(JanSun1+35)=1),JanSun1+35,""))</f>
        <v/>
      </c>
      <c r="AL4" s="10" t="str">
        <f>IF(DAY(JanSun1)=1,IF(AND(YEAR(JanSun1+29)=CalendarYear,MONTH(JanSun1+29)=1),JanSun1+29,""),IF(AND(YEAR(JanSun1+36)=CalendarYear,MONTH(JanSun1+36)=1),JanSun1+36,""))</f>
        <v/>
      </c>
      <c r="AM4" s="11" t="str">
        <f>IF(DAY(JanSun1)=1,IF(AND(YEAR(JanSun1+30)=CalendarYear,MONTH(JanSun1+30)=1),JanSun1+30,""),IF(AND(YEAR(JanSun1+37)=CalendarYear,MONTH(JanSun1+37)=1),JanSun1+37,""))</f>
        <v/>
      </c>
    </row>
    <row r="5" spans="2:39" s="8" customFormat="1" ht="19.05" customHeight="1" x14ac:dyDescent="0.25">
      <c r="B5" s="100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0</v>
      </c>
      <c r="K5" s="9" t="s">
        <v>1</v>
      </c>
      <c r="L5" s="9" t="s">
        <v>2</v>
      </c>
      <c r="M5" s="9" t="s">
        <v>3</v>
      </c>
      <c r="N5" s="9" t="s">
        <v>4</v>
      </c>
      <c r="O5" s="9" t="s">
        <v>5</v>
      </c>
      <c r="P5" s="9" t="s">
        <v>6</v>
      </c>
      <c r="Q5" s="9" t="s">
        <v>0</v>
      </c>
      <c r="R5" s="9" t="s">
        <v>1</v>
      </c>
      <c r="S5" s="9" t="s">
        <v>2</v>
      </c>
      <c r="T5" s="9" t="s">
        <v>3</v>
      </c>
      <c r="U5" s="9" t="s">
        <v>4</v>
      </c>
      <c r="V5" s="9" t="s">
        <v>5</v>
      </c>
      <c r="W5" s="9" t="s">
        <v>6</v>
      </c>
      <c r="X5" s="9" t="s">
        <v>0</v>
      </c>
      <c r="Y5" s="9" t="s">
        <v>1</v>
      </c>
      <c r="Z5" s="9" t="s">
        <v>2</v>
      </c>
      <c r="AA5" s="9" t="s">
        <v>3</v>
      </c>
      <c r="AB5" s="9" t="s">
        <v>4</v>
      </c>
      <c r="AC5" s="9" t="s">
        <v>5</v>
      </c>
      <c r="AD5" s="9" t="s">
        <v>6</v>
      </c>
      <c r="AE5" s="9" t="s">
        <v>0</v>
      </c>
      <c r="AF5" s="9" t="s">
        <v>1</v>
      </c>
      <c r="AG5" s="9" t="s">
        <v>2</v>
      </c>
      <c r="AH5" s="9" t="s">
        <v>3</v>
      </c>
      <c r="AI5" s="9" t="s">
        <v>4</v>
      </c>
      <c r="AJ5" s="9" t="s">
        <v>5</v>
      </c>
      <c r="AK5" s="9" t="s">
        <v>6</v>
      </c>
      <c r="AL5" s="9" t="s">
        <v>0</v>
      </c>
      <c r="AM5" s="12" t="s">
        <v>1</v>
      </c>
    </row>
    <row r="6" spans="2:39" ht="19.05" customHeight="1" x14ac:dyDescent="0.25">
      <c r="B6" s="100"/>
      <c r="C6" s="14"/>
      <c r="D6" s="14"/>
      <c r="E6" s="14"/>
      <c r="F6" s="14"/>
      <c r="G6" s="14"/>
      <c r="H6" s="14"/>
      <c r="I6" s="14"/>
      <c r="J6" s="14"/>
      <c r="K6" s="14"/>
      <c r="L6" s="14"/>
      <c r="M6" s="102" t="s">
        <v>9</v>
      </c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4"/>
      <c r="AI6" s="14"/>
      <c r="AJ6" s="14"/>
      <c r="AK6" s="14"/>
      <c r="AL6" s="14"/>
      <c r="AM6" s="14"/>
    </row>
    <row r="7" spans="2:39" ht="19.05" customHeight="1" x14ac:dyDescent="0.25">
      <c r="B7" s="100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32" t="s">
        <v>13</v>
      </c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  <c r="AI7" s="15"/>
      <c r="AJ7" s="15"/>
      <c r="AK7" s="15"/>
      <c r="AL7" s="15"/>
      <c r="AM7" s="15"/>
    </row>
    <row r="8" spans="2:39" ht="19.05" customHeight="1" x14ac:dyDescent="0.25">
      <c r="B8" s="100"/>
      <c r="C8" s="15"/>
      <c r="D8" s="15"/>
      <c r="E8" s="15"/>
      <c r="F8" s="15"/>
      <c r="G8" s="15"/>
      <c r="H8" s="15"/>
      <c r="I8" s="15"/>
      <c r="J8" s="32" t="s">
        <v>12</v>
      </c>
      <c r="K8" s="33"/>
      <c r="L8" s="33"/>
      <c r="M8" s="33"/>
      <c r="N8" s="33"/>
      <c r="O8" s="33"/>
      <c r="P8" s="33"/>
      <c r="Q8" s="33"/>
      <c r="R8" s="34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2:39" ht="19.05" customHeight="1" x14ac:dyDescent="0.25">
      <c r="B9" s="100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32" t="s">
        <v>30</v>
      </c>
      <c r="T9" s="33"/>
      <c r="U9" s="33"/>
      <c r="V9" s="33"/>
      <c r="W9" s="33"/>
      <c r="X9" s="33"/>
      <c r="Y9" s="33"/>
      <c r="Z9" s="33"/>
      <c r="AA9" s="33"/>
      <c r="AB9" s="33"/>
      <c r="AC9" s="34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2:39" ht="19.05" customHeight="1" x14ac:dyDescent="0.25">
      <c r="B10" s="100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45" t="s">
        <v>27</v>
      </c>
      <c r="T10" s="46"/>
      <c r="U10" s="46"/>
      <c r="V10" s="46"/>
      <c r="W10" s="46"/>
      <c r="X10" s="46"/>
      <c r="Y10" s="46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2:39" ht="19.05" customHeight="1" x14ac:dyDescent="0.25">
      <c r="B11" s="10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05" t="s">
        <v>34</v>
      </c>
      <c r="U11" s="37"/>
      <c r="V11" s="37"/>
      <c r="W11" s="37"/>
      <c r="X11" s="37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2:39" ht="12" customHeight="1" x14ac:dyDescent="0.25"/>
    <row r="13" spans="2:39" s="7" customFormat="1" ht="19.05" customHeight="1" x14ac:dyDescent="0.25">
      <c r="B13" s="24">
        <f>DATE(CalendarYear,2,1)</f>
        <v>45323</v>
      </c>
      <c r="C13" s="10" t="str">
        <f>IF(DAY(FebSun1)=1,"",IF(AND(YEAR(FebSun1+1)=CalendarYear,MONTH(FebSun1+1)=2),FebSun1+1,""))</f>
        <v/>
      </c>
      <c r="D13" s="10" t="str">
        <f>IF(DAY(FebSun1)=1,"",IF(AND(YEAR(FebSun1+2)=CalendarYear,MONTH(FebSun1+2)=2),FebSun1+2,""))</f>
        <v/>
      </c>
      <c r="E13" s="10" t="str">
        <f>IF(DAY(FebSun1)=1,"",IF(AND(YEAR(FebSun1+3)=CalendarYear,MONTH(FebSun1+3)=2),FebSun1+3,""))</f>
        <v/>
      </c>
      <c r="F13" s="10" t="str">
        <f>IF(DAY(FebSun1)=1,"",IF(AND(YEAR(FebSun1+4)=CalendarYear,MONTH(FebSun1+4)=2),FebSun1+4,""))</f>
        <v/>
      </c>
      <c r="G13" s="10">
        <f>IF(DAY(FebSun1)=1,"",IF(AND(YEAR(FebSun1+5)=CalendarYear,MONTH(FebSun1+5)=2),FebSun1+5,""))</f>
        <v>45323</v>
      </c>
      <c r="H13" s="10">
        <f>IF(DAY(FebSun1)=1,"",IF(AND(YEAR(FebSun1+6)=CalendarYear,MONTH(FebSun1+6)=2),FebSun1+6,""))</f>
        <v>45324</v>
      </c>
      <c r="I13" s="10">
        <f>IF(DAY(FebSun1)=1,IF(AND(YEAR(FebSun1)=CalendarYear,MONTH(FebSun1)=2),FebSun1,""),IF(AND(YEAR(FebSun1+7)=CalendarYear,MONTH(FebSun1+7)=2),FebSun1+7,""))</f>
        <v>45325</v>
      </c>
      <c r="J13" s="10">
        <f>IF(DAY(FebSun1)=1,IF(AND(YEAR(FebSun1+1)=CalendarYear,MONTH(FebSun1+1)=2),FebSun1+1,""),IF(AND(YEAR(FebSun1+8)=CalendarYear,MONTH(FebSun1+8)=2),FebSun1+8,""))</f>
        <v>45326</v>
      </c>
      <c r="K13" s="10">
        <f>IF(DAY(FebSun1)=1,IF(AND(YEAR(FebSun1+2)=CalendarYear,MONTH(FebSun1+2)=2),FebSun1+2,""),IF(AND(YEAR(FebSun1+9)=CalendarYear,MONTH(FebSun1+9)=2),FebSun1+9,""))</f>
        <v>45327</v>
      </c>
      <c r="L13" s="10">
        <f>IF(DAY(FebSun1)=1,IF(AND(YEAR(FebSun1+3)=CalendarYear,MONTH(FebSun1+3)=2),FebSun1+3,""),IF(AND(YEAR(FebSun1+10)=CalendarYear,MONTH(FebSun1+10)=2),FebSun1+10,""))</f>
        <v>45328</v>
      </c>
      <c r="M13" s="10">
        <f>IF(DAY(FebSun1)=1,IF(AND(YEAR(FebSun1+4)=CalendarYear,MONTH(FebSun1+4)=2),FebSun1+4,""),IF(AND(YEAR(FebSun1+11)=CalendarYear,MONTH(FebSun1+11)=2),FebSun1+11,""))</f>
        <v>45329</v>
      </c>
      <c r="N13" s="10">
        <f>IF(DAY(FebSun1)=1,IF(AND(YEAR(FebSun1+5)=CalendarYear,MONTH(FebSun1+5)=2),FebSun1+5,""),IF(AND(YEAR(FebSun1+12)=CalendarYear,MONTH(FebSun1+12)=2),FebSun1+12,""))</f>
        <v>45330</v>
      </c>
      <c r="O13" s="10">
        <f>IF(DAY(FebSun1)=1,IF(AND(YEAR(FebSun1+6)=CalendarYear,MONTH(FebSun1+6)=2),FebSun1+6,""),IF(AND(YEAR(FebSun1+13)=CalendarYear,MONTH(FebSun1+13)=2),FebSun1+13,""))</f>
        <v>45331</v>
      </c>
      <c r="P13" s="10">
        <f>IF(DAY(FebSun1)=1,IF(AND(YEAR(FebSun1+7)=CalendarYear,MONTH(FebSun1+7)=2),FebSun1+7,""),IF(AND(YEAR(FebSun1+14)=CalendarYear,MONTH(FebSun1+14)=2),FebSun1+14,""))</f>
        <v>45332</v>
      </c>
      <c r="Q13" s="10">
        <f>IF(DAY(FebSun1)=1,IF(AND(YEAR(FebSun1+8)=CalendarYear,MONTH(FebSun1+8)=2),FebSun1+8,""),IF(AND(YEAR(FebSun1+15)=CalendarYear,MONTH(FebSun1+15)=2),FebSun1+15,""))</f>
        <v>45333</v>
      </c>
      <c r="R13" s="10">
        <f>IF(DAY(FebSun1)=1,IF(AND(YEAR(FebSun1+9)=CalendarYear,MONTH(FebSun1+9)=2),FebSun1+9,""),IF(AND(YEAR(FebSun1+16)=CalendarYear,MONTH(FebSun1+16)=2),FebSun1+16,""))</f>
        <v>45334</v>
      </c>
      <c r="S13" s="10">
        <f>IF(DAY(FebSun1)=1,IF(AND(YEAR(FebSun1+10)=CalendarYear,MONTH(FebSun1+10)=2),FebSun1+10,""),IF(AND(YEAR(FebSun1+17)=CalendarYear,MONTH(FebSun1+17)=2),FebSun1+17,""))</f>
        <v>45335</v>
      </c>
      <c r="T13" s="10">
        <f>IF(DAY(FebSun1)=1,IF(AND(YEAR(FebSun1+11)=CalendarYear,MONTH(FebSun1+11)=2),FebSun1+11,""),IF(AND(YEAR(FebSun1+18)=CalendarYear,MONTH(FebSun1+18)=2),FebSun1+18,""))</f>
        <v>45336</v>
      </c>
      <c r="U13" s="10">
        <f>IF(DAY(FebSun1)=1,IF(AND(YEAR(FebSun1+12)=CalendarYear,MONTH(FebSun1+12)=2),FebSun1+12,""),IF(AND(YEAR(FebSun1+19)=CalendarYear,MONTH(FebSun1+19)=2),FebSun1+19,""))</f>
        <v>45337</v>
      </c>
      <c r="V13" s="10">
        <f>IF(DAY(FebSun1)=1,IF(AND(YEAR(FebSun1+13)=CalendarYear,MONTH(FebSun1+13)=2),FebSun1+13,""),IF(AND(YEAR(FebSun1+20)=CalendarYear,MONTH(FebSun1+20)=2),FebSun1+20,""))</f>
        <v>45338</v>
      </c>
      <c r="W13" s="10">
        <f>IF(DAY(FebSun1)=1,IF(AND(YEAR(FebSun1+14)=CalendarYear,MONTH(FebSun1+14)=2),FebSun1+14,""),IF(AND(YEAR(FebSun1+21)=CalendarYear,MONTH(FebSun1+21)=2),FebSun1+21,""))</f>
        <v>45339</v>
      </c>
      <c r="X13" s="10">
        <f>IF(DAY(FebSun1)=1,IF(AND(YEAR(FebSun1+15)=CalendarYear,MONTH(FebSun1+15)=2),FebSun1+15,""),IF(AND(YEAR(FebSun1+22)=CalendarYear,MONTH(FebSun1+22)=2),FebSun1+22,""))</f>
        <v>45340</v>
      </c>
      <c r="Y13" s="10">
        <f>IF(DAY(FebSun1)=1,IF(AND(YEAR(FebSun1+16)=CalendarYear,MONTH(FebSun1+16)=2),FebSun1+16,""),IF(AND(YEAR(FebSun1+23)=CalendarYear,MONTH(FebSun1+23)=2),FebSun1+23,""))</f>
        <v>45341</v>
      </c>
      <c r="Z13" s="10">
        <f>IF(DAY(FebSun1)=1,IF(AND(YEAR(FebSun1+17)=CalendarYear,MONTH(FebSun1+17)=2),FebSun1+17,""),IF(AND(YEAR(FebSun1+24)=CalendarYear,MONTH(FebSun1+24)=2),FebSun1+24,""))</f>
        <v>45342</v>
      </c>
      <c r="AA13" s="10">
        <f>IF(DAY(FebSun1)=1,IF(AND(YEAR(FebSun1+18)=CalendarYear,MONTH(FebSun1+18)=2),FebSun1+18,""),IF(AND(YEAR(FebSun1+25)=CalendarYear,MONTH(FebSun1+25)=2),FebSun1+25,""))</f>
        <v>45343</v>
      </c>
      <c r="AB13" s="10">
        <f>IF(DAY(FebSun1)=1,IF(AND(YEAR(FebSun1+19)=CalendarYear,MONTH(FebSun1+19)=2),FebSun1+19,""),IF(AND(YEAR(FebSun1+26)=CalendarYear,MONTH(FebSun1+26)=2),FebSun1+26,""))</f>
        <v>45344</v>
      </c>
      <c r="AC13" s="10">
        <f>IF(DAY(FebSun1)=1,IF(AND(YEAR(FebSun1+20)=CalendarYear,MONTH(FebSun1+20)=2),FebSun1+20,""),IF(AND(YEAR(FebSun1+27)=CalendarYear,MONTH(FebSun1+27)=2),FebSun1+27,""))</f>
        <v>45345</v>
      </c>
      <c r="AD13" s="10">
        <f>IF(DAY(FebSun1)=1,IF(AND(YEAR(FebSun1+21)=CalendarYear,MONTH(FebSun1+21)=2),FebSun1+21,""),IF(AND(YEAR(FebSun1+28)=CalendarYear,MONTH(FebSun1+28)=2),FebSun1+28,""))</f>
        <v>45346</v>
      </c>
      <c r="AE13" s="10">
        <f>IF(DAY(FebSun1)=1,IF(AND(YEAR(FebSun1+22)=CalendarYear,MONTH(FebSun1+22)=2),FebSun1+22,""),IF(AND(YEAR(FebSun1+29)=CalendarYear,MONTH(FebSun1+29)=2),FebSun1+29,""))</f>
        <v>45347</v>
      </c>
      <c r="AF13" s="10">
        <f>IF(DAY(FebSun1)=1,IF(AND(YEAR(FebSun1+23)=CalendarYear,MONTH(FebSun1+23)=2),FebSun1+23,""),IF(AND(YEAR(FebSun1+30)=CalendarYear,MONTH(FebSun1+30)=2),FebSun1+30,""))</f>
        <v>45348</v>
      </c>
      <c r="AG13" s="10">
        <f>IF(DAY(FebSun1)=1,IF(AND(YEAR(FebSun1+24)=CalendarYear,MONTH(FebSun1+24)=2),FebSun1+24,""),IF(AND(YEAR(FebSun1+31)=CalendarYear,MONTH(FebSun1+31)=2),FebSun1+31,""))</f>
        <v>45349</v>
      </c>
      <c r="AH13" s="10">
        <f>IF(DAY(FebSun1)=1,IF(AND(YEAR(FebSun1+25)=CalendarYear,MONTH(FebSun1+25)=2),FebSun1+25,""),IF(AND(YEAR(FebSun1+32)=CalendarYear,MONTH(FebSun1+32)=2),FebSun1+32,""))</f>
        <v>45350</v>
      </c>
      <c r="AI13" s="10">
        <f>IF(DAY(FebSun1)=1,IF(AND(YEAR(FebSun1+26)=CalendarYear,MONTH(FebSun1+26)=2),FebSun1+26,""),IF(AND(YEAR(FebSun1+33)=CalendarYear,MONTH(FebSun1+33)=2),FebSun1+33,""))</f>
        <v>45351</v>
      </c>
      <c r="AJ13" s="10" t="str">
        <f>IF(DAY(FebSun1)=1,IF(AND(YEAR(FebSun1+27)=CalendarYear,MONTH(FebSun1+27)=2),FebSun1+27,""),IF(AND(YEAR(FebSun1+34)=CalendarYear,MONTH(FebSun1+34)=2),FebSun1+34,""))</f>
        <v/>
      </c>
      <c r="AK13" s="10" t="str">
        <f>IF(DAY(FebSun1)=1,IF(AND(YEAR(FebSun1+28)=CalendarYear,MONTH(FebSun1+28)=2),FebSun1+28,""),IF(AND(YEAR(FebSun1+35)=CalendarYear,MONTH(FebSun1+35)=2),FebSun1+35,""))</f>
        <v/>
      </c>
      <c r="AL13" s="10" t="str">
        <f>IF(DAY(FebSun1)=1,IF(AND(YEAR(FebSun1+29)=CalendarYear,MONTH(FebSun1+29)=2),FebSun1+29,""),IF(AND(YEAR(FebSun1+36)=CalendarYear,MONTH(FebSun1+36)=2),FebSun1+36,""))</f>
        <v/>
      </c>
      <c r="AM13" s="11" t="str">
        <f>IF(DAY(FebSun1)=1,IF(AND(YEAR(FebSun1+30)=CalendarYear,MONTH(FebSun1+30)=2),FebSun1+30,""),IF(AND(YEAR(FebSun1+37)=CalendarYear,MONTH(FebSun1+37)=2),FebSun1+37,""))</f>
        <v/>
      </c>
    </row>
    <row r="14" spans="2:39" s="7" customFormat="1" ht="19.05" customHeight="1" x14ac:dyDescent="0.25">
      <c r="B14" s="100"/>
      <c r="C14" s="9" t="s">
        <v>0</v>
      </c>
      <c r="D14" s="9" t="s">
        <v>1</v>
      </c>
      <c r="E14" s="9" t="s">
        <v>2</v>
      </c>
      <c r="F14" s="9" t="s">
        <v>3</v>
      </c>
      <c r="G14" s="9" t="s">
        <v>4</v>
      </c>
      <c r="H14" s="9" t="s">
        <v>5</v>
      </c>
      <c r="I14" s="9" t="s">
        <v>6</v>
      </c>
      <c r="J14" s="9" t="s">
        <v>0</v>
      </c>
      <c r="K14" s="9" t="s">
        <v>1</v>
      </c>
      <c r="L14" s="9" t="s">
        <v>2</v>
      </c>
      <c r="M14" s="9" t="s">
        <v>3</v>
      </c>
      <c r="N14" s="9" t="s">
        <v>4</v>
      </c>
      <c r="O14" s="9" t="s">
        <v>5</v>
      </c>
      <c r="P14" s="9" t="s">
        <v>6</v>
      </c>
      <c r="Q14" s="9" t="s">
        <v>0</v>
      </c>
      <c r="R14" s="9" t="s">
        <v>1</v>
      </c>
      <c r="S14" s="9" t="s">
        <v>2</v>
      </c>
      <c r="T14" s="9" t="s">
        <v>3</v>
      </c>
      <c r="U14" s="9" t="s">
        <v>4</v>
      </c>
      <c r="V14" s="9" t="s">
        <v>5</v>
      </c>
      <c r="W14" s="9" t="s">
        <v>6</v>
      </c>
      <c r="X14" s="9" t="s">
        <v>0</v>
      </c>
      <c r="Y14" s="9" t="s">
        <v>1</v>
      </c>
      <c r="Z14" s="9" t="s">
        <v>2</v>
      </c>
      <c r="AA14" s="9" t="s">
        <v>3</v>
      </c>
      <c r="AB14" s="9" t="s">
        <v>4</v>
      </c>
      <c r="AC14" s="9" t="s">
        <v>5</v>
      </c>
      <c r="AD14" s="9" t="s">
        <v>6</v>
      </c>
      <c r="AE14" s="9" t="s">
        <v>0</v>
      </c>
      <c r="AF14" s="9" t="s">
        <v>1</v>
      </c>
      <c r="AG14" s="9" t="s">
        <v>2</v>
      </c>
      <c r="AH14" s="9" t="s">
        <v>3</v>
      </c>
      <c r="AI14" s="9" t="s">
        <v>4</v>
      </c>
      <c r="AJ14" s="9" t="s">
        <v>5</v>
      </c>
      <c r="AK14" s="9" t="s">
        <v>6</v>
      </c>
      <c r="AL14" s="9" t="s">
        <v>0</v>
      </c>
      <c r="AM14" s="12" t="s">
        <v>1</v>
      </c>
    </row>
    <row r="15" spans="2:39" ht="19.05" customHeight="1" x14ac:dyDescent="0.25">
      <c r="B15" s="100"/>
      <c r="C15" s="14"/>
      <c r="D15" s="14"/>
      <c r="E15" s="14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32" t="s">
        <v>28</v>
      </c>
      <c r="AB15" s="33"/>
      <c r="AC15" s="33"/>
      <c r="AD15" s="33"/>
      <c r="AE15" s="33"/>
      <c r="AF15" s="33"/>
      <c r="AG15" s="33"/>
      <c r="AH15" s="33"/>
      <c r="AI15" s="34"/>
      <c r="AJ15" s="14"/>
      <c r="AK15" s="14"/>
      <c r="AL15" s="14"/>
      <c r="AM15" s="14"/>
    </row>
    <row r="16" spans="2:39" ht="19.05" customHeight="1" x14ac:dyDescent="0.25">
      <c r="B16" s="100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9" t="s">
        <v>26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1"/>
      <c r="AC16" s="15"/>
      <c r="AD16" s="15"/>
      <c r="AE16" s="15"/>
      <c r="AF16" s="15"/>
      <c r="AG16" s="15"/>
      <c r="AH16" s="14"/>
      <c r="AI16" s="14"/>
      <c r="AJ16" s="14"/>
      <c r="AK16" s="14"/>
      <c r="AL16" s="14"/>
      <c r="AM16" s="14"/>
    </row>
    <row r="17" spans="2:43" ht="19.05" customHeight="1" x14ac:dyDescent="0.25">
      <c r="B17" s="10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4"/>
      <c r="W17" s="14"/>
      <c r="X17" s="14"/>
      <c r="Y17" s="14"/>
      <c r="Z17" s="14"/>
      <c r="AA17" s="14"/>
      <c r="AB17" s="15"/>
      <c r="AC17" s="32" t="s">
        <v>29</v>
      </c>
      <c r="AD17" s="33"/>
      <c r="AE17" s="33"/>
      <c r="AF17" s="33"/>
      <c r="AG17" s="33"/>
      <c r="AH17" s="33"/>
      <c r="AI17" s="33"/>
      <c r="AJ17" s="33"/>
      <c r="AK17" s="33"/>
      <c r="AL17" s="34"/>
      <c r="AM17" s="14"/>
    </row>
    <row r="18" spans="2:43" ht="19.05" customHeight="1" x14ac:dyDescent="0.25">
      <c r="B18" s="100"/>
      <c r="C18" s="15"/>
      <c r="D18" s="15"/>
      <c r="E18" s="15"/>
      <c r="F18" s="15"/>
      <c r="G18" s="32" t="s">
        <v>13</v>
      </c>
      <c r="H18" s="33"/>
      <c r="I18" s="33"/>
      <c r="J18" s="33"/>
      <c r="K18" s="33"/>
      <c r="L18" s="33"/>
      <c r="M18" s="33"/>
      <c r="N18" s="33"/>
      <c r="O18" s="33"/>
      <c r="P18" s="34"/>
      <c r="Q18" s="15"/>
      <c r="R18" s="15"/>
      <c r="S18" s="15"/>
      <c r="T18" s="15"/>
      <c r="U18" s="15"/>
      <c r="V18" s="15"/>
      <c r="W18" s="108" t="s">
        <v>39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10"/>
      <c r="AJ18" s="15"/>
      <c r="AK18" s="15"/>
      <c r="AL18" s="15"/>
      <c r="AM18" s="15"/>
    </row>
    <row r="19" spans="2:43" ht="19.05" customHeight="1" x14ac:dyDescent="0.25">
      <c r="B19" s="10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W19" s="15"/>
      <c r="X19" s="15"/>
      <c r="Y19" s="47" t="s">
        <v>31</v>
      </c>
      <c r="Z19" s="48"/>
      <c r="AA19" s="48"/>
      <c r="AB19" s="48"/>
      <c r="AC19" s="48"/>
      <c r="AD19" s="48"/>
      <c r="AE19" s="48"/>
      <c r="AF19" s="48"/>
      <c r="AG19" s="48"/>
      <c r="AH19" s="49"/>
      <c r="AI19" s="15"/>
      <c r="AJ19" s="15"/>
      <c r="AK19" s="15"/>
      <c r="AL19" s="15"/>
      <c r="AM19" s="15"/>
    </row>
    <row r="20" spans="2:43" ht="19.05" customHeight="1" x14ac:dyDescent="0.25">
      <c r="B20" s="100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6" t="s">
        <v>44</v>
      </c>
      <c r="Z20" s="27"/>
      <c r="AA20" s="27"/>
      <c r="AB20" s="27"/>
      <c r="AC20" s="27"/>
      <c r="AD20" s="27"/>
      <c r="AE20" s="27"/>
      <c r="AF20" s="27"/>
      <c r="AG20" s="27"/>
      <c r="AH20" s="28"/>
      <c r="AI20" s="15"/>
      <c r="AJ20" s="15"/>
      <c r="AK20" s="15"/>
      <c r="AL20" s="15"/>
      <c r="AM20" s="15"/>
    </row>
    <row r="21" spans="2:43" ht="12" customHeight="1" x14ac:dyDescent="0.25"/>
    <row r="22" spans="2:43" s="8" customFormat="1" ht="19.05" customHeight="1" x14ac:dyDescent="0.25">
      <c r="B22" s="24">
        <f>DATE(CalendarYear,3,1)</f>
        <v>45352</v>
      </c>
      <c r="C22" s="10" t="str">
        <f>IF(DAY(MarSun1)=1,"",IF(AND(YEAR(MarSun1+1)=CalendarYear,MONTH(MarSun1+1)=3),MarSun1+1,""))</f>
        <v/>
      </c>
      <c r="D22" s="10" t="str">
        <f>IF(DAY(MarSun1)=1,"",IF(AND(YEAR(MarSun1+2)=CalendarYear,MONTH(MarSun1+2)=3),MarSun1+2,""))</f>
        <v/>
      </c>
      <c r="E22" s="10" t="str">
        <f>IF(DAY(MarSun1)=1,"",IF(AND(YEAR(MarSun1+3)=CalendarYear,MONTH(MarSun1+3)=3),MarSun1+3,""))</f>
        <v/>
      </c>
      <c r="F22" s="10" t="str">
        <f>IF(DAY(MarSun1)=1,"",IF(AND(YEAR(MarSun1+4)=CalendarYear,MONTH(MarSun1+4)=3),MarSun1+4,""))</f>
        <v/>
      </c>
      <c r="G22" s="10" t="str">
        <f>IF(DAY(MarSun1)=1,"",IF(AND(YEAR(MarSun1+5)=CalendarYear,MONTH(MarSun1+5)=3),MarSun1+5,""))</f>
        <v/>
      </c>
      <c r="H22" s="10">
        <f>IF(DAY(MarSun1)=1,"",IF(AND(YEAR(MarSun1+6)=CalendarYear,MONTH(MarSun1+6)=3),MarSun1+6,""))</f>
        <v>45352</v>
      </c>
      <c r="I22" s="10">
        <f>IF(DAY(MarSun1)=1,IF(AND(YEAR(MarSun1)=CalendarYear,MONTH(MarSun1)=3),MarSun1,""),IF(AND(YEAR(MarSun1+7)=CalendarYear,MONTH(MarSun1+7)=3),MarSun1+7,""))</f>
        <v>45353</v>
      </c>
      <c r="J22" s="10">
        <f>IF(DAY(MarSun1)=1,IF(AND(YEAR(MarSun1+1)=CalendarYear,MONTH(MarSun1+1)=3),MarSun1+1,""),IF(AND(YEAR(MarSun1+8)=CalendarYear,MONTH(MarSun1+8)=3),MarSun1+8,""))</f>
        <v>45354</v>
      </c>
      <c r="K22" s="10">
        <f>IF(DAY(MarSun1)=1,IF(AND(YEAR(MarSun1+2)=CalendarYear,MONTH(MarSun1+2)=3),MarSun1+2,""),IF(AND(YEAR(MarSun1+9)=CalendarYear,MONTH(MarSun1+9)=3),MarSun1+9,""))</f>
        <v>45355</v>
      </c>
      <c r="L22" s="10">
        <f>IF(DAY(MarSun1)=1,IF(AND(YEAR(MarSun1+3)=CalendarYear,MONTH(MarSun1+3)=3),MarSun1+3,""),IF(AND(YEAR(MarSun1+10)=CalendarYear,MONTH(MarSun1+10)=3),MarSun1+10,""))</f>
        <v>45356</v>
      </c>
      <c r="M22" s="10">
        <f>IF(DAY(MarSun1)=1,IF(AND(YEAR(MarSun1+4)=CalendarYear,MONTH(MarSun1+4)=3),MarSun1+4,""),IF(AND(YEAR(MarSun1+11)=CalendarYear,MONTH(MarSun1+11)=3),MarSun1+11,""))</f>
        <v>45357</v>
      </c>
      <c r="N22" s="10">
        <f>IF(DAY(MarSun1)=1,IF(AND(YEAR(MarSun1+5)=CalendarYear,MONTH(MarSun1+5)=3),MarSun1+5,""),IF(AND(YEAR(MarSun1+12)=CalendarYear,MONTH(MarSun1+12)=3),MarSun1+12,""))</f>
        <v>45358</v>
      </c>
      <c r="O22" s="10">
        <f>IF(DAY(MarSun1)=1,IF(AND(YEAR(MarSun1+6)=CalendarYear,MONTH(MarSun1+6)=3),MarSun1+6,""),IF(AND(YEAR(MarSun1+13)=CalendarYear,MONTH(MarSun1+13)=3),MarSun1+13,""))</f>
        <v>45359</v>
      </c>
      <c r="P22" s="10">
        <f>IF(DAY(MarSun1)=1,IF(AND(YEAR(MarSun1+7)=CalendarYear,MONTH(MarSun1+7)=3),MarSun1+7,""),IF(AND(YEAR(MarSun1+14)=CalendarYear,MONTH(MarSun1+14)=3),MarSun1+14,""))</f>
        <v>45360</v>
      </c>
      <c r="Q22" s="10">
        <f>IF(DAY(MarSun1)=1,IF(AND(YEAR(MarSun1+8)=CalendarYear,MONTH(MarSun1+8)=3),MarSun1+8,""),IF(AND(YEAR(MarSun1+15)=CalendarYear,MONTH(MarSun1+15)=3),MarSun1+15,""))</f>
        <v>45361</v>
      </c>
      <c r="R22" s="20">
        <f>IF(DAY(MarSun1)=1,IF(AND(YEAR(MarSun1+9)=CalendarYear,MONTH(MarSun1+9)=3),MarSun1+9,""),IF(AND(YEAR(MarSun1+16)=CalendarYear,MONTH(MarSun1+16)=3),MarSun1+16,""))</f>
        <v>45362</v>
      </c>
      <c r="S22" s="20">
        <f>IF(DAY(MarSun1)=1,IF(AND(YEAR(MarSun1+10)=CalendarYear,MONTH(MarSun1+10)=3),MarSun1+10,""),IF(AND(YEAR(MarSun1+17)=CalendarYear,MONTH(MarSun1+17)=3),MarSun1+17,""))</f>
        <v>45363</v>
      </c>
      <c r="T22" s="20">
        <f>IF(DAY(MarSun1)=1,IF(AND(YEAR(MarSun1+11)=CalendarYear,MONTH(MarSun1+11)=3),MarSun1+11,""),IF(AND(YEAR(MarSun1+18)=CalendarYear,MONTH(MarSun1+18)=3),MarSun1+18,""))</f>
        <v>45364</v>
      </c>
      <c r="U22" s="20">
        <f>IF(DAY(MarSun1)=1,IF(AND(YEAR(MarSun1+12)=CalendarYear,MONTH(MarSun1+12)=3),MarSun1+12,""),IF(AND(YEAR(MarSun1+19)=CalendarYear,MONTH(MarSun1+19)=3),MarSun1+19,""))</f>
        <v>45365</v>
      </c>
      <c r="V22" s="20">
        <f>IF(DAY(MarSun1)=1,IF(AND(YEAR(MarSun1+13)=CalendarYear,MONTH(MarSun1+13)=3),MarSun1+13,""),IF(AND(YEAR(MarSun1+20)=CalendarYear,MONTH(MarSun1+20)=3),MarSun1+20,""))</f>
        <v>45366</v>
      </c>
      <c r="W22" s="20">
        <f>IF(DAY(MarSun1)=1,IF(AND(YEAR(MarSun1+14)=CalendarYear,MONTH(MarSun1+14)=3),MarSun1+14,""),IF(AND(YEAR(MarSun1+21)=CalendarYear,MONTH(MarSun1+21)=3),MarSun1+21,""))</f>
        <v>45367</v>
      </c>
      <c r="X22" s="20">
        <f>IF(DAY(MarSun1)=1,IF(AND(YEAR(MarSun1+15)=CalendarYear,MONTH(MarSun1+15)=3),MarSun1+15,""),IF(AND(YEAR(MarSun1+22)=CalendarYear,MONTH(MarSun1+22)=3),MarSun1+22,""))</f>
        <v>45368</v>
      </c>
      <c r="Y22" s="20">
        <f>IF(DAY(MarSun1)=1,IF(AND(YEAR(MarSun1+16)=CalendarYear,MONTH(MarSun1+16)=3),MarSun1+16,""),IF(AND(YEAR(MarSun1+23)=CalendarYear,MONTH(MarSun1+23)=3),MarSun1+23,""))</f>
        <v>45369</v>
      </c>
      <c r="Z22" s="20">
        <f>IF(DAY(MarSun1)=1,IF(AND(YEAR(MarSun1+17)=CalendarYear,MONTH(MarSun1+17)=3),MarSun1+17,""),IF(AND(YEAR(MarSun1+24)=CalendarYear,MONTH(MarSun1+24)=3),MarSun1+24,""))</f>
        <v>45370</v>
      </c>
      <c r="AA22" s="20">
        <f>IF(DAY(MarSun1)=1,IF(AND(YEAR(MarSun1+18)=CalendarYear,MONTH(MarSun1+18)=3),MarSun1+18,""),IF(AND(YEAR(MarSun1+25)=CalendarYear,MONTH(MarSun1+25)=3),MarSun1+25,""))</f>
        <v>45371</v>
      </c>
      <c r="AB22" s="20">
        <f>IF(DAY(MarSun1)=1,IF(AND(YEAR(MarSun1+19)=CalendarYear,MONTH(MarSun1+19)=3),MarSun1+19,""),IF(AND(YEAR(MarSun1+26)=CalendarYear,MONTH(MarSun1+26)=3),MarSun1+26,""))</f>
        <v>45372</v>
      </c>
      <c r="AC22" s="20">
        <f>IF(DAY(MarSun1)=1,IF(AND(YEAR(MarSun1+20)=CalendarYear,MONTH(MarSun1+20)=3),MarSun1+20,""),IF(AND(YEAR(MarSun1+27)=CalendarYear,MONTH(MarSun1+27)=3),MarSun1+27,""))</f>
        <v>45373</v>
      </c>
      <c r="AD22" s="20">
        <f>IF(DAY(MarSun1)=1,IF(AND(YEAR(MarSun1+21)=CalendarYear,MONTH(MarSun1+21)=3),MarSun1+21,""),IF(AND(YEAR(MarSun1+28)=CalendarYear,MONTH(MarSun1+28)=3),MarSun1+28,""))</f>
        <v>45374</v>
      </c>
      <c r="AE22" s="20">
        <f>IF(DAY(MarSun1)=1,IF(AND(YEAR(MarSun1+22)=CalendarYear,MONTH(MarSun1+22)=3),MarSun1+22,""),IF(AND(YEAR(MarSun1+29)=CalendarYear,MONTH(MarSun1+29)=3),MarSun1+29,""))</f>
        <v>45375</v>
      </c>
      <c r="AF22" s="20">
        <f>IF(DAY(MarSun1)=1,IF(AND(YEAR(MarSun1+23)=CalendarYear,MONTH(MarSun1+23)=3),MarSun1+23,""),IF(AND(YEAR(MarSun1+30)=CalendarYear,MONTH(MarSun1+30)=3),MarSun1+30,""))</f>
        <v>45376</v>
      </c>
      <c r="AG22" s="20">
        <f>IF(DAY(MarSun1)=1,IF(AND(YEAR(MarSun1+24)=CalendarYear,MONTH(MarSun1+24)=3),MarSun1+24,""),IF(AND(YEAR(MarSun1+31)=CalendarYear,MONTH(MarSun1+31)=3),MarSun1+31,""))</f>
        <v>45377</v>
      </c>
      <c r="AH22" s="20">
        <f>IF(DAY(MarSun1)=1,IF(AND(YEAR(MarSun1+25)=CalendarYear,MONTH(MarSun1+25)=3),MarSun1+25,""),IF(AND(YEAR(MarSun1+32)=CalendarYear,MONTH(MarSun1+32)=3),MarSun1+32,""))</f>
        <v>45378</v>
      </c>
      <c r="AI22" s="20">
        <f>IF(DAY(MarSun1)=1,IF(AND(YEAR(MarSun1+26)=CalendarYear,MONTH(MarSun1+26)=3),MarSun1+26,""),IF(AND(YEAR(MarSun1+33)=CalendarYear,MONTH(MarSun1+33)=3),MarSun1+33,""))</f>
        <v>45379</v>
      </c>
      <c r="AJ22" s="20">
        <f>IF(DAY(MarSun1)=1,IF(AND(YEAR(MarSun1+27)=CalendarYear,MONTH(MarSun1+27)=3),MarSun1+27,""),IF(AND(YEAR(MarSun1+34)=CalendarYear,MONTH(MarSun1+34)=3),MarSun1+34,""))</f>
        <v>45380</v>
      </c>
      <c r="AK22" s="20">
        <f>IF(DAY(MarSun1)=1,IF(AND(YEAR(MarSun1+28)=CalendarYear,MONTH(MarSun1+28)=3),MarSun1+28,""),IF(AND(YEAR(MarSun1+35)=CalendarYear,MONTH(MarSun1+35)=3),MarSun1+35,""))</f>
        <v>45381</v>
      </c>
      <c r="AL22" s="20">
        <f>IF(DAY(MarSun1)=1,IF(AND(YEAR(MarSun1+29)=CalendarYear,MONTH(MarSun1+29)=3),MarSun1+29,""),IF(AND(YEAR(MarSun1+36)=CalendarYear,MONTH(MarSun1+36)=3),MarSun1+36,""))</f>
        <v>45382</v>
      </c>
      <c r="AM22" s="11" t="str">
        <f>IF(DAY(MarSun1)=1,IF(AND(YEAR(MarSun1+30)=CalendarYear,MONTH(MarSun1+30)=3),MarSun1+30,""),IF(AND(YEAR(MarSun1+37)=CalendarYear,MONTH(MarSun1+37)=3),MarSun1+37,""))</f>
        <v/>
      </c>
    </row>
    <row r="23" spans="2:43" s="8" customFormat="1" ht="19.05" customHeight="1" x14ac:dyDescent="0.25">
      <c r="B23" s="25"/>
      <c r="C23" s="9" t="s">
        <v>0</v>
      </c>
      <c r="D23" s="9" t="s">
        <v>1</v>
      </c>
      <c r="E23" s="9" t="s">
        <v>2</v>
      </c>
      <c r="F23" s="9" t="s">
        <v>3</v>
      </c>
      <c r="G23" s="9" t="s">
        <v>4</v>
      </c>
      <c r="H23" s="9" t="s">
        <v>5</v>
      </c>
      <c r="I23" s="9" t="s">
        <v>6</v>
      </c>
      <c r="J23" s="9" t="s">
        <v>0</v>
      </c>
      <c r="K23" s="9" t="s">
        <v>1</v>
      </c>
      <c r="L23" s="9" t="s">
        <v>2</v>
      </c>
      <c r="M23" s="9" t="s">
        <v>3</v>
      </c>
      <c r="N23" s="9" t="s">
        <v>4</v>
      </c>
      <c r="O23" s="9" t="s">
        <v>5</v>
      </c>
      <c r="P23" s="9" t="s">
        <v>6</v>
      </c>
      <c r="Q23" s="9" t="s">
        <v>0</v>
      </c>
      <c r="R23" s="9" t="s">
        <v>1</v>
      </c>
      <c r="S23" s="9" t="s">
        <v>2</v>
      </c>
      <c r="T23" s="9" t="s">
        <v>3</v>
      </c>
      <c r="U23" s="9" t="s">
        <v>4</v>
      </c>
      <c r="V23" s="9" t="s">
        <v>5</v>
      </c>
      <c r="W23" s="9" t="s">
        <v>6</v>
      </c>
      <c r="X23" s="9" t="s">
        <v>0</v>
      </c>
      <c r="Y23" s="9" t="s">
        <v>1</v>
      </c>
      <c r="Z23" s="9" t="s">
        <v>2</v>
      </c>
      <c r="AA23" s="9" t="s">
        <v>3</v>
      </c>
      <c r="AB23" s="9" t="s">
        <v>4</v>
      </c>
      <c r="AC23" s="9" t="s">
        <v>5</v>
      </c>
      <c r="AD23" s="9" t="s">
        <v>6</v>
      </c>
      <c r="AE23" s="9" t="s">
        <v>0</v>
      </c>
      <c r="AF23" s="9" t="s">
        <v>1</v>
      </c>
      <c r="AG23" s="9" t="s">
        <v>2</v>
      </c>
      <c r="AH23" s="9" t="s">
        <v>3</v>
      </c>
      <c r="AI23" s="9" t="s">
        <v>4</v>
      </c>
      <c r="AJ23" s="9" t="s">
        <v>5</v>
      </c>
      <c r="AK23" s="9" t="s">
        <v>6</v>
      </c>
      <c r="AL23" s="9" t="s">
        <v>0</v>
      </c>
      <c r="AM23" s="12" t="s">
        <v>1</v>
      </c>
    </row>
    <row r="24" spans="2:43" ht="19.05" customHeight="1" x14ac:dyDescent="0.25">
      <c r="B24" s="25"/>
      <c r="C24" s="14"/>
      <c r="D24" s="14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22"/>
      <c r="S24" s="22"/>
      <c r="T24" s="22"/>
      <c r="U24" s="22"/>
      <c r="V24" s="22"/>
      <c r="W24" s="22"/>
      <c r="X24" s="23"/>
      <c r="Y24" s="22"/>
      <c r="Z24" s="106" t="s">
        <v>32</v>
      </c>
      <c r="AA24" s="107"/>
      <c r="AB24" s="107"/>
      <c r="AC24" s="107"/>
      <c r="AD24" s="107"/>
      <c r="AE24" s="107"/>
      <c r="AF24" s="43" t="s">
        <v>33</v>
      </c>
      <c r="AG24" s="43"/>
      <c r="AH24" s="43"/>
      <c r="AI24" s="43"/>
      <c r="AJ24" s="43"/>
      <c r="AK24" s="43"/>
      <c r="AL24" s="44"/>
      <c r="AM24" s="15"/>
      <c r="AN24" s="17"/>
      <c r="AO24" s="17"/>
      <c r="AP24" s="17"/>
      <c r="AQ24" s="18"/>
    </row>
    <row r="25" spans="2:43" ht="19.05" customHeight="1" x14ac:dyDescent="0.25">
      <c r="B25" s="2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70" t="s">
        <v>10</v>
      </c>
      <c r="Z25" s="71"/>
      <c r="AA25" s="71"/>
      <c r="AB25" s="71"/>
      <c r="AC25" s="71"/>
      <c r="AD25" s="71"/>
      <c r="AE25" s="71"/>
      <c r="AF25" s="71"/>
      <c r="AG25" s="72"/>
      <c r="AH25" s="15"/>
      <c r="AI25" s="15"/>
      <c r="AJ25" s="15"/>
      <c r="AK25" s="15"/>
      <c r="AL25" s="15"/>
      <c r="AM25" s="15"/>
    </row>
    <row r="26" spans="2:43" ht="19.05" customHeight="1" x14ac:dyDescent="0.25">
      <c r="B26" s="2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32" t="s">
        <v>11</v>
      </c>
      <c r="Z26" s="33"/>
      <c r="AA26" s="33"/>
      <c r="AB26" s="33"/>
      <c r="AC26" s="33"/>
      <c r="AD26" s="33"/>
      <c r="AE26" s="33"/>
      <c r="AF26" s="33"/>
      <c r="AG26" s="34"/>
      <c r="AH26" s="15"/>
      <c r="AI26" s="15"/>
      <c r="AJ26" s="15"/>
      <c r="AK26" s="15"/>
      <c r="AL26" s="15"/>
      <c r="AM26" s="15"/>
    </row>
    <row r="27" spans="2:43" ht="19.05" customHeight="1" x14ac:dyDescent="0.25">
      <c r="B27" s="25"/>
      <c r="C27" s="15"/>
      <c r="D27" s="15"/>
      <c r="E27" s="15"/>
      <c r="F27" s="15"/>
      <c r="G27" s="15"/>
      <c r="H27" s="15"/>
      <c r="I27" s="15"/>
      <c r="J27" s="15"/>
      <c r="K27" s="15"/>
      <c r="L27" s="32" t="s">
        <v>28</v>
      </c>
      <c r="M27" s="33"/>
      <c r="N27" s="33"/>
      <c r="O27" s="33"/>
      <c r="P27" s="33"/>
      <c r="Q27" s="33"/>
      <c r="R27" s="33"/>
      <c r="S27" s="33"/>
      <c r="T27" s="33"/>
      <c r="U27" s="33"/>
      <c r="V27" s="34"/>
      <c r="W27" s="15"/>
      <c r="X27" s="15"/>
      <c r="Y27" s="32" t="s">
        <v>30</v>
      </c>
      <c r="Z27" s="33"/>
      <c r="AA27" s="33"/>
      <c r="AB27" s="33"/>
      <c r="AC27" s="33"/>
      <c r="AD27" s="33"/>
      <c r="AE27" s="33"/>
      <c r="AF27" s="33"/>
      <c r="AG27" s="33"/>
      <c r="AH27" s="33"/>
      <c r="AI27" s="34"/>
      <c r="AJ27" s="15"/>
      <c r="AK27" s="15"/>
      <c r="AL27" s="15"/>
      <c r="AM27" s="15"/>
    </row>
    <row r="28" spans="2:43" ht="19.05" customHeight="1" x14ac:dyDescent="0.25">
      <c r="B28" s="25"/>
      <c r="C28" s="15"/>
      <c r="D28" s="15"/>
      <c r="E28" s="15"/>
      <c r="F28" s="15"/>
      <c r="G28" s="15"/>
      <c r="H28" s="15"/>
      <c r="I28" s="15"/>
      <c r="J28" s="15"/>
      <c r="K28" s="15"/>
      <c r="L28" s="32" t="s">
        <v>29</v>
      </c>
      <c r="M28" s="33"/>
      <c r="N28" s="33"/>
      <c r="O28" s="33"/>
      <c r="P28" s="33"/>
      <c r="Q28" s="33"/>
      <c r="R28" s="33"/>
      <c r="S28" s="33"/>
      <c r="T28" s="33"/>
      <c r="U28" s="34"/>
      <c r="V28" s="15"/>
      <c r="W28" s="15"/>
      <c r="X28" s="15"/>
      <c r="Y28" s="32" t="s">
        <v>12</v>
      </c>
      <c r="Z28" s="33"/>
      <c r="AA28" s="33"/>
      <c r="AB28" s="33"/>
      <c r="AC28" s="33"/>
      <c r="AD28" s="33"/>
      <c r="AE28" s="33"/>
      <c r="AF28" s="33"/>
      <c r="AG28" s="34"/>
      <c r="AH28" s="15"/>
      <c r="AI28" s="15"/>
      <c r="AJ28" s="15"/>
      <c r="AK28" s="15"/>
      <c r="AL28" s="15"/>
      <c r="AM28" s="15"/>
    </row>
    <row r="29" spans="2:43" ht="19.05" customHeight="1" x14ac:dyDescent="0.25">
      <c r="B29" s="2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26" t="s">
        <v>40</v>
      </c>
      <c r="Z29" s="27"/>
      <c r="AA29" s="27"/>
      <c r="AB29" s="27"/>
      <c r="AC29" s="27"/>
      <c r="AD29" s="27"/>
      <c r="AE29" s="27"/>
      <c r="AF29" s="27"/>
      <c r="AG29" s="28"/>
      <c r="AH29" s="15"/>
      <c r="AI29" s="15"/>
      <c r="AJ29" s="15"/>
      <c r="AK29" s="15"/>
      <c r="AL29" s="15"/>
      <c r="AM29" s="15"/>
    </row>
    <row r="30" spans="2:43" ht="12" customHeight="1" x14ac:dyDescent="0.25"/>
    <row r="31" spans="2:43" s="8" customFormat="1" ht="19.05" customHeight="1" x14ac:dyDescent="0.25">
      <c r="B31" s="24">
        <f>DATE(CalendarYear,4,1)</f>
        <v>45383</v>
      </c>
      <c r="C31" s="10" t="str">
        <f>IF(DAY(AprSun1)=1,"",IF(AND(YEAR(AprSun1+1)=CalendarYear,MONTH(AprSun1+1)=4),AprSun1+1,""))</f>
        <v/>
      </c>
      <c r="D31" s="20">
        <f>IF(DAY(AprSun1)=1,"",IF(AND(YEAR(AprSun1+2)=CalendarYear,MONTH(AprSun1+2)=4),AprSun1+2,""))</f>
        <v>45383</v>
      </c>
      <c r="E31" s="20">
        <f>IF(DAY(AprSun1)=1,"",IF(AND(YEAR(AprSun1+3)=CalendarYear,MONTH(AprSun1+3)=4),AprSun1+3,""))</f>
        <v>45384</v>
      </c>
      <c r="F31" s="20">
        <f>IF(DAY(AprSun1)=1,"",IF(AND(YEAR(AprSun1+4)=CalendarYear,MONTH(AprSun1+4)=4),AprSun1+4,""))</f>
        <v>45385</v>
      </c>
      <c r="G31" s="20">
        <f>IF(DAY(AprSun1)=1,"",IF(AND(YEAR(AprSun1+5)=CalendarYear,MONTH(AprSun1+5)=4),AprSun1+5,""))</f>
        <v>45386</v>
      </c>
      <c r="H31" s="20">
        <f>IF(DAY(AprSun1)=1,"",IF(AND(YEAR(AprSun1+6)=CalendarYear,MONTH(AprSun1+6)=4),AprSun1+6,""))</f>
        <v>45387</v>
      </c>
      <c r="I31" s="20">
        <f>IF(DAY(AprSun1)=1,IF(AND(YEAR(AprSun1)=CalendarYear,MONTH(AprSun1)=4),AprSun1,""),IF(AND(YEAR(AprSun1+7)=CalendarYear,MONTH(AprSun1+7)=4),AprSun1+7,""))</f>
        <v>45388</v>
      </c>
      <c r="J31" s="20">
        <f>IF(DAY(AprSun1)=1,IF(AND(YEAR(AprSun1+1)=CalendarYear,MONTH(AprSun1+1)=4),AprSun1+1,""),IF(AND(YEAR(AprSun1+8)=CalendarYear,MONTH(AprSun1+8)=4),AprSun1+8,""))</f>
        <v>45389</v>
      </c>
      <c r="K31" s="20">
        <f>IF(DAY(AprSun1)=1,IF(AND(YEAR(AprSun1+2)=CalendarYear,MONTH(AprSun1+2)=4),AprSun1+2,""),IF(AND(YEAR(AprSun1+9)=CalendarYear,MONTH(AprSun1+9)=4),AprSun1+9,""))</f>
        <v>45390</v>
      </c>
      <c r="L31" s="20">
        <f>IF(DAY(AprSun1)=1,IF(AND(YEAR(AprSun1+3)=CalendarYear,MONTH(AprSun1+3)=4),AprSun1+3,""),IF(AND(YEAR(AprSun1+10)=CalendarYear,MONTH(AprSun1+10)=4),AprSun1+10,""))</f>
        <v>45391</v>
      </c>
      <c r="M31" s="10">
        <f>IF(DAY(AprSun1)=1,IF(AND(YEAR(AprSun1+4)=CalendarYear,MONTH(AprSun1+4)=4),AprSun1+4,""),IF(AND(YEAR(AprSun1+11)=CalendarYear,MONTH(AprSun1+11)=4),AprSun1+11,""))</f>
        <v>45392</v>
      </c>
      <c r="N31" s="10">
        <f>IF(DAY(AprSun1)=1,IF(AND(YEAR(AprSun1+5)=CalendarYear,MONTH(AprSun1+5)=4),AprSun1+5,""),IF(AND(YEAR(AprSun1+12)=CalendarYear,MONTH(AprSun1+12)=4),AprSun1+12,""))</f>
        <v>45393</v>
      </c>
      <c r="O31" s="10">
        <f>IF(DAY(AprSun1)=1,IF(AND(YEAR(AprSun1+6)=CalendarYear,MONTH(AprSun1+6)=4),AprSun1+6,""),IF(AND(YEAR(AprSun1+13)=CalendarYear,MONTH(AprSun1+13)=4),AprSun1+13,""))</f>
        <v>45394</v>
      </c>
      <c r="P31" s="10">
        <f>IF(DAY(AprSun1)=1,IF(AND(YEAR(AprSun1+7)=CalendarYear,MONTH(AprSun1+7)=4),AprSun1+7,""),IF(AND(YEAR(AprSun1+14)=CalendarYear,MONTH(AprSun1+14)=4),AprSun1+14,""))</f>
        <v>45395</v>
      </c>
      <c r="Q31" s="10">
        <f>IF(DAY(AprSun1)=1,IF(AND(YEAR(AprSun1+8)=CalendarYear,MONTH(AprSun1+8)=4),AprSun1+8,""),IF(AND(YEAR(AprSun1+15)=CalendarYear,MONTH(AprSun1+15)=4),AprSun1+15,""))</f>
        <v>45396</v>
      </c>
      <c r="R31" s="10">
        <f>IF(DAY(AprSun1)=1,IF(AND(YEAR(AprSun1+9)=CalendarYear,MONTH(AprSun1+9)=4),AprSun1+9,""),IF(AND(YEAR(AprSun1+16)=CalendarYear,MONTH(AprSun1+16)=4),AprSun1+16,""))</f>
        <v>45397</v>
      </c>
      <c r="S31" s="10">
        <f>IF(DAY(AprSun1)=1,IF(AND(YEAR(AprSun1+10)=CalendarYear,MONTH(AprSun1+10)=4),AprSun1+10,""),IF(AND(YEAR(AprSun1+17)=CalendarYear,MONTH(AprSun1+17)=4),AprSun1+17,""))</f>
        <v>45398</v>
      </c>
      <c r="T31" s="10">
        <f>IF(DAY(AprSun1)=1,IF(AND(YEAR(AprSun1+11)=CalendarYear,MONTH(AprSun1+11)=4),AprSun1+11,""),IF(AND(YEAR(AprSun1+18)=CalendarYear,MONTH(AprSun1+18)=4),AprSun1+18,""))</f>
        <v>45399</v>
      </c>
      <c r="U31" s="10">
        <f>IF(DAY(AprSun1)=1,IF(AND(YEAR(AprSun1+12)=CalendarYear,MONTH(AprSun1+12)=4),AprSun1+12,""),IF(AND(YEAR(AprSun1+19)=CalendarYear,MONTH(AprSun1+19)=4),AprSun1+19,""))</f>
        <v>45400</v>
      </c>
      <c r="V31" s="10">
        <f>IF(DAY(AprSun1)=1,IF(AND(YEAR(AprSun1+13)=CalendarYear,MONTH(AprSun1+13)=4),AprSun1+13,""),IF(AND(YEAR(AprSun1+20)=CalendarYear,MONTH(AprSun1+20)=4),AprSun1+20,""))</f>
        <v>45401</v>
      </c>
      <c r="W31" s="10">
        <f>IF(DAY(AprSun1)=1,IF(AND(YEAR(AprSun1+14)=CalendarYear,MONTH(AprSun1+14)=4),AprSun1+14,""),IF(AND(YEAR(AprSun1+21)=CalendarYear,MONTH(AprSun1+21)=4),AprSun1+21,""))</f>
        <v>45402</v>
      </c>
      <c r="X31" s="10">
        <f>IF(DAY(AprSun1)=1,IF(AND(YEAR(AprSun1+15)=CalendarYear,MONTH(AprSun1+15)=4),AprSun1+15,""),IF(AND(YEAR(AprSun1+22)=CalendarYear,MONTH(AprSun1+22)=4),AprSun1+22,""))</f>
        <v>45403</v>
      </c>
      <c r="Y31" s="10">
        <f>IF(DAY(AprSun1)=1,IF(AND(YEAR(AprSun1+16)=CalendarYear,MONTH(AprSun1+16)=4),AprSun1+16,""),IF(AND(YEAR(AprSun1+23)=CalendarYear,MONTH(AprSun1+23)=4),AprSun1+23,""))</f>
        <v>45404</v>
      </c>
      <c r="Z31" s="10">
        <f>IF(DAY(AprSun1)=1,IF(AND(YEAR(AprSun1+17)=CalendarYear,MONTH(AprSun1+17)=4),AprSun1+17,""),IF(AND(YEAR(AprSun1+24)=CalendarYear,MONTH(AprSun1+24)=4),AprSun1+24,""))</f>
        <v>45405</v>
      </c>
      <c r="AA31" s="10">
        <f>IF(DAY(AprSun1)=1,IF(AND(YEAR(AprSun1+18)=CalendarYear,MONTH(AprSun1+18)=4),AprSun1+18,""),IF(AND(YEAR(AprSun1+25)=CalendarYear,MONTH(AprSun1+25)=4),AprSun1+25,""))</f>
        <v>45406</v>
      </c>
      <c r="AB31" s="10">
        <f>IF(DAY(AprSun1)=1,IF(AND(YEAR(AprSun1+19)=CalendarYear,MONTH(AprSun1+19)=4),AprSun1+19,""),IF(AND(YEAR(AprSun1+26)=CalendarYear,MONTH(AprSun1+26)=4),AprSun1+26,""))</f>
        <v>45407</v>
      </c>
      <c r="AC31" s="10">
        <f>IF(DAY(AprSun1)=1,IF(AND(YEAR(AprSun1+20)=CalendarYear,MONTH(AprSun1+20)=4),AprSun1+20,""),IF(AND(YEAR(AprSun1+27)=CalendarYear,MONTH(AprSun1+27)=4),AprSun1+27,""))</f>
        <v>45408</v>
      </c>
      <c r="AD31" s="10">
        <f>IF(DAY(AprSun1)=1,IF(AND(YEAR(AprSun1+21)=CalendarYear,MONTH(AprSun1+21)=4),AprSun1+21,""),IF(AND(YEAR(AprSun1+28)=CalendarYear,MONTH(AprSun1+28)=4),AprSun1+28,""))</f>
        <v>45409</v>
      </c>
      <c r="AE31" s="10">
        <f>IF(DAY(AprSun1)=1,IF(AND(YEAR(AprSun1+22)=CalendarYear,MONTH(AprSun1+22)=4),AprSun1+22,""),IF(AND(YEAR(AprSun1+29)=CalendarYear,MONTH(AprSun1+29)=4),AprSun1+29,""))</f>
        <v>45410</v>
      </c>
      <c r="AF31" s="10">
        <f>IF(DAY(AprSun1)=1,IF(AND(YEAR(AprSun1+23)=CalendarYear,MONTH(AprSun1+23)=4),AprSun1+23,""),IF(AND(YEAR(AprSun1+30)=CalendarYear,MONTH(AprSun1+30)=4),AprSun1+30,""))</f>
        <v>45411</v>
      </c>
      <c r="AG31" s="10">
        <f>IF(DAY(AprSun1)=1,IF(AND(YEAR(AprSun1+24)=CalendarYear,MONTH(AprSun1+24)=4),AprSun1+24,""),IF(AND(YEAR(AprSun1+31)=CalendarYear,MONTH(AprSun1+31)=4),AprSun1+31,""))</f>
        <v>45412</v>
      </c>
      <c r="AH31" s="10" t="str">
        <f>IF(DAY(AprSun1)=1,IF(AND(YEAR(AprSun1+25)=CalendarYear,MONTH(AprSun1+25)=4),AprSun1+25,""),IF(AND(YEAR(AprSun1+32)=CalendarYear,MONTH(AprSun1+32)=4),AprSun1+32,""))</f>
        <v/>
      </c>
      <c r="AI31" s="10" t="str">
        <f>IF(DAY(AprSun1)=1,IF(AND(YEAR(AprSun1+26)=CalendarYear,MONTH(AprSun1+26)=4),AprSun1+26,""),IF(AND(YEAR(AprSun1+33)=CalendarYear,MONTH(AprSun1+33)=4),AprSun1+33,""))</f>
        <v/>
      </c>
      <c r="AJ31" s="10" t="str">
        <f>IF(DAY(AprSun1)=1,IF(AND(YEAR(AprSun1+27)=CalendarYear,MONTH(AprSun1+27)=4),AprSun1+27,""),IF(AND(YEAR(AprSun1+34)=CalendarYear,MONTH(AprSun1+34)=4),AprSun1+34,""))</f>
        <v/>
      </c>
      <c r="AK31" s="10" t="str">
        <f>IF(DAY(AprSun1)=1,IF(AND(YEAR(AprSun1+28)=CalendarYear,MONTH(AprSun1+28)=4),AprSun1+28,""),IF(AND(YEAR(AprSun1+35)=CalendarYear,MONTH(AprSun1+35)=4),AprSun1+35,""))</f>
        <v/>
      </c>
      <c r="AL31" s="10" t="str">
        <f>IF(DAY(AprSun1)=1,IF(AND(YEAR(AprSun1+29)=CalendarYear,MONTH(AprSun1+29)=4),AprSun1+29,""),IF(AND(YEAR(AprSun1+36)=CalendarYear,MONTH(AprSun1+36)=4),AprSun1+36,""))</f>
        <v/>
      </c>
      <c r="AM31" s="11" t="str">
        <f>IF(DAY(AprSun1)=1,IF(AND(YEAR(AprSun1+30)=CalendarYear,MONTH(AprSun1+30)=4),AprSun1+30,""),IF(AND(YEAR(AprSun1+37)=CalendarYear,MONTH(AprSun1+37)=4),AprSun1+37,""))</f>
        <v/>
      </c>
    </row>
    <row r="32" spans="2:43" s="8" customFormat="1" ht="19.05" customHeight="1" x14ac:dyDescent="0.25">
      <c r="B32" s="100"/>
      <c r="C32" s="9" t="s">
        <v>0</v>
      </c>
      <c r="D32" s="9" t="s">
        <v>1</v>
      </c>
      <c r="E32" s="9" t="s">
        <v>2</v>
      </c>
      <c r="F32" s="9" t="s">
        <v>3</v>
      </c>
      <c r="G32" s="9" t="s">
        <v>4</v>
      </c>
      <c r="H32" s="9" t="s">
        <v>5</v>
      </c>
      <c r="I32" s="9" t="s">
        <v>6</v>
      </c>
      <c r="J32" s="9" t="s">
        <v>0</v>
      </c>
      <c r="K32" s="9" t="s">
        <v>1</v>
      </c>
      <c r="L32" s="9" t="s">
        <v>2</v>
      </c>
      <c r="M32" s="9" t="s">
        <v>3</v>
      </c>
      <c r="N32" s="9" t="s">
        <v>4</v>
      </c>
      <c r="O32" s="9" t="s">
        <v>5</v>
      </c>
      <c r="P32" s="9" t="s">
        <v>6</v>
      </c>
      <c r="Q32" s="9" t="s">
        <v>0</v>
      </c>
      <c r="R32" s="9" t="s">
        <v>1</v>
      </c>
      <c r="S32" s="9" t="s">
        <v>2</v>
      </c>
      <c r="T32" s="9" t="s">
        <v>3</v>
      </c>
      <c r="U32" s="9" t="s">
        <v>4</v>
      </c>
      <c r="V32" s="9" t="s">
        <v>5</v>
      </c>
      <c r="W32" s="9" t="s">
        <v>6</v>
      </c>
      <c r="X32" s="9" t="s">
        <v>0</v>
      </c>
      <c r="Y32" s="9" t="s">
        <v>1</v>
      </c>
      <c r="Z32" s="9" t="s">
        <v>2</v>
      </c>
      <c r="AA32" s="9" t="s">
        <v>3</v>
      </c>
      <c r="AB32" s="9" t="s">
        <v>4</v>
      </c>
      <c r="AC32" s="9" t="s">
        <v>5</v>
      </c>
      <c r="AD32" s="9" t="s">
        <v>6</v>
      </c>
      <c r="AE32" s="9" t="s">
        <v>0</v>
      </c>
      <c r="AF32" s="9" t="s">
        <v>1</v>
      </c>
      <c r="AG32" s="9" t="s">
        <v>2</v>
      </c>
      <c r="AH32" s="9" t="s">
        <v>3</v>
      </c>
      <c r="AI32" s="9" t="s">
        <v>4</v>
      </c>
      <c r="AJ32" s="9" t="s">
        <v>5</v>
      </c>
      <c r="AK32" s="9" t="s">
        <v>6</v>
      </c>
      <c r="AL32" s="9" t="s">
        <v>0</v>
      </c>
      <c r="AM32" s="12" t="s">
        <v>1</v>
      </c>
    </row>
    <row r="33" spans="2:39" ht="19.05" customHeight="1" x14ac:dyDescent="0.25">
      <c r="B33" s="100"/>
      <c r="C33" s="14"/>
      <c r="D33" s="111" t="s">
        <v>8</v>
      </c>
      <c r="E33" s="112"/>
      <c r="F33" s="14"/>
      <c r="G33" s="14"/>
      <c r="H33" s="14"/>
      <c r="I33" s="14"/>
      <c r="J33" s="14"/>
      <c r="K33" s="14"/>
      <c r="L33" s="14"/>
      <c r="M33" s="14"/>
      <c r="N33" s="26" t="s">
        <v>40</v>
      </c>
      <c r="O33" s="27"/>
      <c r="P33" s="27"/>
      <c r="Q33" s="27"/>
      <c r="R33" s="28"/>
      <c r="S33" s="15"/>
      <c r="T33" s="15"/>
      <c r="U33" s="15"/>
      <c r="V33" s="15"/>
      <c r="W33" s="15"/>
      <c r="X33" s="15"/>
      <c r="Y33" s="15"/>
      <c r="Z33" s="15"/>
      <c r="AA33" s="15"/>
      <c r="AB33" s="40" t="s">
        <v>41</v>
      </c>
      <c r="AC33" s="41"/>
      <c r="AD33" s="41"/>
      <c r="AE33" s="41"/>
      <c r="AF33" s="41"/>
      <c r="AG33" s="42"/>
      <c r="AH33" s="15"/>
      <c r="AI33" s="15"/>
      <c r="AJ33" s="15"/>
      <c r="AK33" s="15"/>
      <c r="AL33" s="14"/>
      <c r="AM33" s="14"/>
    </row>
    <row r="34" spans="2:39" ht="19.05" customHeight="1" x14ac:dyDescent="0.25">
      <c r="B34" s="100"/>
      <c r="C34" s="15"/>
      <c r="D34" s="32" t="s">
        <v>11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 t="s">
        <v>14</v>
      </c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4"/>
      <c r="AH34" s="15"/>
      <c r="AI34" s="15"/>
      <c r="AJ34" s="15"/>
      <c r="AK34" s="15"/>
      <c r="AL34" s="15"/>
      <c r="AM34" s="15"/>
    </row>
    <row r="35" spans="2:39" ht="19.05" customHeight="1" x14ac:dyDescent="0.25">
      <c r="B35" s="10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29" t="s">
        <v>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1"/>
      <c r="AH35" s="15"/>
      <c r="AI35" s="15"/>
      <c r="AJ35" s="15"/>
      <c r="AK35" s="15"/>
      <c r="AL35" s="15"/>
      <c r="AM35" s="15"/>
    </row>
    <row r="36" spans="2:39" ht="19.05" customHeight="1" x14ac:dyDescent="0.25">
      <c r="B36" s="100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5" t="s">
        <v>27</v>
      </c>
      <c r="R36" s="46"/>
      <c r="S36" s="46"/>
      <c r="T36" s="46"/>
      <c r="U36" s="46"/>
      <c r="V36" s="46"/>
      <c r="W36" s="46"/>
      <c r="X36" s="46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2:39" ht="19.05" customHeight="1" x14ac:dyDescent="0.25">
      <c r="B37" s="101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 t="s">
        <v>34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2:39" ht="12" customHeight="1" x14ac:dyDescent="0.25"/>
    <row r="39" spans="2:39" s="8" customFormat="1" ht="19.05" customHeight="1" x14ac:dyDescent="0.25">
      <c r="B39" s="24">
        <f>DATE(CalendarYear,5,1)</f>
        <v>45413</v>
      </c>
      <c r="C39" s="10" t="str">
        <f>IF(DAY(MaySun1)=1,"",IF(AND(YEAR(MaySun1+1)=CalendarYear,MONTH(MaySun1+1)=5),MaySun1+1,""))</f>
        <v/>
      </c>
      <c r="D39" s="10" t="str">
        <f>IF(DAY(MaySun1)=1,"",IF(AND(YEAR(MaySun1+2)=CalendarYear,MONTH(MaySun1+2)=5),MaySun1+2,""))</f>
        <v/>
      </c>
      <c r="E39" s="10" t="str">
        <f>IF(DAY(MaySun1)=1,"",IF(AND(YEAR(MaySun1+3)=CalendarYear,MONTH(MaySun1+3)=5),MaySun1+3,""))</f>
        <v/>
      </c>
      <c r="F39" s="10">
        <f>IF(DAY(MaySun1)=1,"",IF(AND(YEAR(MaySun1+4)=CalendarYear,MONTH(MaySun1+4)=5),MaySun1+4,""))</f>
        <v>45413</v>
      </c>
      <c r="G39" s="10">
        <f>IF(DAY(MaySun1)=1,"",IF(AND(YEAR(MaySun1+5)=CalendarYear,MONTH(MaySun1+5)=5),MaySun1+5,""))</f>
        <v>45414</v>
      </c>
      <c r="H39" s="10">
        <f>IF(DAY(MaySun1)=1,"",IF(AND(YEAR(MaySun1+6)=CalendarYear,MONTH(MaySun1+6)=5),MaySun1+6,""))</f>
        <v>45415</v>
      </c>
      <c r="I39" s="10">
        <f>IF(DAY(MaySun1)=1,IF(AND(YEAR(MaySun1)=CalendarYear,MONTH(MaySun1)=5),MaySun1,""),IF(AND(YEAR(MaySun1+7)=CalendarYear,MONTH(MaySun1+7)=5),MaySun1+7,""))</f>
        <v>45416</v>
      </c>
      <c r="J39" s="10">
        <f>IF(DAY(MaySun1)=1,IF(AND(YEAR(MaySun1+1)=CalendarYear,MONTH(MaySun1+1)=5),MaySun1+1,""),IF(AND(YEAR(MaySun1+8)=CalendarYear,MONTH(MaySun1+8)=5),MaySun1+8,""))</f>
        <v>45417</v>
      </c>
      <c r="K39" s="10">
        <f>IF(DAY(MaySun1)=1,IF(AND(YEAR(MaySun1+2)=CalendarYear,MONTH(MaySun1+2)=5),MaySun1+2,""),IF(AND(YEAR(MaySun1+9)=CalendarYear,MONTH(MaySun1+9)=5),MaySun1+9,""))</f>
        <v>45418</v>
      </c>
      <c r="L39" s="10">
        <f>IF(DAY(MaySun1)=1,IF(AND(YEAR(MaySun1+3)=CalendarYear,MONTH(MaySun1+3)=5),MaySun1+3,""),IF(AND(YEAR(MaySun1+10)=CalendarYear,MONTH(MaySun1+10)=5),MaySun1+10,""))</f>
        <v>45419</v>
      </c>
      <c r="M39" s="10">
        <f>IF(DAY(MaySun1)=1,IF(AND(YEAR(MaySun1+4)=CalendarYear,MONTH(MaySun1+4)=5),MaySun1+4,""),IF(AND(YEAR(MaySun1+11)=CalendarYear,MONTH(MaySun1+11)=5),MaySun1+11,""))</f>
        <v>45420</v>
      </c>
      <c r="N39" s="10">
        <f>IF(DAY(MaySun1)=1,IF(AND(YEAR(MaySun1+5)=CalendarYear,MONTH(MaySun1+5)=5),MaySun1+5,""),IF(AND(YEAR(MaySun1+12)=CalendarYear,MONTH(MaySun1+12)=5),MaySun1+12,""))</f>
        <v>45421</v>
      </c>
      <c r="O39" s="10">
        <f>IF(DAY(MaySun1)=1,IF(AND(YEAR(MaySun1+6)=CalendarYear,MONTH(MaySun1+6)=5),MaySun1+6,""),IF(AND(YEAR(MaySun1+13)=CalendarYear,MONTH(MaySun1+13)=5),MaySun1+13,""))</f>
        <v>45422</v>
      </c>
      <c r="P39" s="10">
        <f>IF(DAY(MaySun1)=1,IF(AND(YEAR(MaySun1+7)=CalendarYear,MONTH(MaySun1+7)=5),MaySun1+7,""),IF(AND(YEAR(MaySun1+14)=CalendarYear,MONTH(MaySun1+14)=5),MaySun1+14,""))</f>
        <v>45423</v>
      </c>
      <c r="Q39" s="10">
        <f>IF(DAY(MaySun1)=1,IF(AND(YEAR(MaySun1+8)=CalendarYear,MONTH(MaySun1+8)=5),MaySun1+8,""),IF(AND(YEAR(MaySun1+15)=CalendarYear,MONTH(MaySun1+15)=5),MaySun1+15,""))</f>
        <v>45424</v>
      </c>
      <c r="R39" s="10">
        <f>IF(DAY(MaySun1)=1,IF(AND(YEAR(MaySun1+9)=CalendarYear,MONTH(MaySun1+9)=5),MaySun1+9,""),IF(AND(YEAR(MaySun1+16)=CalendarYear,MONTH(MaySun1+16)=5),MaySun1+16,""))</f>
        <v>45425</v>
      </c>
      <c r="S39" s="10">
        <f>IF(DAY(MaySun1)=1,IF(AND(YEAR(MaySun1+10)=CalendarYear,MONTH(MaySun1+10)=5),MaySun1+10,""),IF(AND(YEAR(MaySun1+17)=CalendarYear,MONTH(MaySun1+17)=5),MaySun1+17,""))</f>
        <v>45426</v>
      </c>
      <c r="T39" s="10">
        <f>IF(DAY(MaySun1)=1,IF(AND(YEAR(MaySun1+11)=CalendarYear,MONTH(MaySun1+11)=5),MaySun1+11,""),IF(AND(YEAR(MaySun1+18)=CalendarYear,MONTH(MaySun1+18)=5),MaySun1+18,""))</f>
        <v>45427</v>
      </c>
      <c r="U39" s="10">
        <f>IF(DAY(MaySun1)=1,IF(AND(YEAR(MaySun1+12)=CalendarYear,MONTH(MaySun1+12)=5),MaySun1+12,""),IF(AND(YEAR(MaySun1+19)=CalendarYear,MONTH(MaySun1+19)=5),MaySun1+19,""))</f>
        <v>45428</v>
      </c>
      <c r="V39" s="10">
        <f>IF(DAY(MaySun1)=1,IF(AND(YEAR(MaySun1+13)=CalendarYear,MONTH(MaySun1+13)=5),MaySun1+13,""),IF(AND(YEAR(MaySun1+20)=CalendarYear,MONTH(MaySun1+20)=5),MaySun1+20,""))</f>
        <v>45429</v>
      </c>
      <c r="W39" s="10">
        <f>IF(DAY(MaySun1)=1,IF(AND(YEAR(MaySun1+14)=CalendarYear,MONTH(MaySun1+14)=5),MaySun1+14,""),IF(AND(YEAR(MaySun1+21)=CalendarYear,MONTH(MaySun1+21)=5),MaySun1+21,""))</f>
        <v>45430</v>
      </c>
      <c r="X39" s="10">
        <f>IF(DAY(MaySun1)=1,IF(AND(YEAR(MaySun1+15)=CalendarYear,MONTH(MaySun1+15)=5),MaySun1+15,""),IF(AND(YEAR(MaySun1+22)=CalendarYear,MONTH(MaySun1+22)=5),MaySun1+22,""))</f>
        <v>45431</v>
      </c>
      <c r="Y39" s="10">
        <f>IF(DAY(MaySun1)=1,IF(AND(YEAR(MaySun1+16)=CalendarYear,MONTH(MaySun1+16)=5),MaySun1+16,""),IF(AND(YEAR(MaySun1+23)=CalendarYear,MONTH(MaySun1+23)=5),MaySun1+23,""))</f>
        <v>45432</v>
      </c>
      <c r="Z39" s="10">
        <f>IF(DAY(MaySun1)=1,IF(AND(YEAR(MaySun1+17)=CalendarYear,MONTH(MaySun1+17)=5),MaySun1+17,""),IF(AND(YEAR(MaySun1+24)=CalendarYear,MONTH(MaySun1+24)=5),MaySun1+24,""))</f>
        <v>45433</v>
      </c>
      <c r="AA39" s="10">
        <f>IF(DAY(MaySun1)=1,IF(AND(YEAR(MaySun1+18)=CalendarYear,MONTH(MaySun1+18)=5),MaySun1+18,""),IF(AND(YEAR(MaySun1+25)=CalendarYear,MONTH(MaySun1+25)=5),MaySun1+25,""))</f>
        <v>45434</v>
      </c>
      <c r="AB39" s="10">
        <f>IF(DAY(MaySun1)=1,IF(AND(YEAR(MaySun1+19)=CalendarYear,MONTH(MaySun1+19)=5),MaySun1+19,""),IF(AND(YEAR(MaySun1+26)=CalendarYear,MONTH(MaySun1+26)=5),MaySun1+26,""))</f>
        <v>45435</v>
      </c>
      <c r="AC39" s="10">
        <f>IF(DAY(MaySun1)=1,IF(AND(YEAR(MaySun1+20)=CalendarYear,MONTH(MaySun1+20)=5),MaySun1+20,""),IF(AND(YEAR(MaySun1+27)=CalendarYear,MONTH(MaySun1+27)=5),MaySun1+27,""))</f>
        <v>45436</v>
      </c>
      <c r="AD39" s="10">
        <f>IF(DAY(MaySun1)=1,IF(AND(YEAR(MaySun1+21)=CalendarYear,MONTH(MaySun1+21)=5),MaySun1+21,""),IF(AND(YEAR(MaySun1+28)=CalendarYear,MONTH(MaySun1+28)=5),MaySun1+28,""))</f>
        <v>45437</v>
      </c>
      <c r="AE39" s="10">
        <f>IF(DAY(MaySun1)=1,IF(AND(YEAR(MaySun1+22)=CalendarYear,MONTH(MaySun1+22)=5),MaySun1+22,""),IF(AND(YEAR(MaySun1+29)=CalendarYear,MONTH(MaySun1+29)=5),MaySun1+29,""))</f>
        <v>45438</v>
      </c>
      <c r="AF39" s="10">
        <f>IF(DAY(MaySun1)=1,IF(AND(YEAR(MaySun1+23)=CalendarYear,MONTH(MaySun1+23)=5),MaySun1+23,""),IF(AND(YEAR(MaySun1+30)=CalendarYear,MONTH(MaySun1+30)=5),MaySun1+30,""))</f>
        <v>45439</v>
      </c>
      <c r="AG39" s="10">
        <f>IF(DAY(MaySun1)=1,IF(AND(YEAR(MaySun1+24)=CalendarYear,MONTH(MaySun1+24)=5),MaySun1+24,""),IF(AND(YEAR(MaySun1+31)=CalendarYear,MONTH(MaySun1+31)=5),MaySun1+31,""))</f>
        <v>45440</v>
      </c>
      <c r="AH39" s="10">
        <f>IF(DAY(MaySun1)=1,IF(AND(YEAR(MaySun1+25)=CalendarYear,MONTH(MaySun1+25)=5),MaySun1+25,""),IF(AND(YEAR(MaySun1+32)=CalendarYear,MONTH(MaySun1+32)=5),MaySun1+32,""))</f>
        <v>45441</v>
      </c>
      <c r="AI39" s="10">
        <f>IF(DAY(MaySun1)=1,IF(AND(YEAR(MaySun1+26)=CalendarYear,MONTH(MaySun1+26)=5),MaySun1+26,""),IF(AND(YEAR(MaySun1+33)=CalendarYear,MONTH(MaySun1+33)=5),MaySun1+33,""))</f>
        <v>45442</v>
      </c>
      <c r="AJ39" s="10">
        <f>IF(DAY(MaySun1)=1,IF(AND(YEAR(MaySun1+27)=CalendarYear,MONTH(MaySun1+27)=5),MaySun1+27,""),IF(AND(YEAR(MaySun1+34)=CalendarYear,MONTH(MaySun1+34)=5),MaySun1+34,""))</f>
        <v>45443</v>
      </c>
      <c r="AK39" s="10" t="str">
        <f>IF(DAY(MaySun1)=1,IF(AND(YEAR(MaySun1+28)=CalendarYear,MONTH(MaySun1+28)=5),MaySun1+28,""),IF(AND(YEAR(MaySun1+35)=CalendarYear,MONTH(MaySun1+35)=5),MaySun1+35,""))</f>
        <v/>
      </c>
      <c r="AL39" s="10" t="str">
        <f>IF(DAY(MaySun1)=1,IF(AND(YEAR(MaySun1+29)=CalendarYear,MONTH(MaySun1+29)=5),MaySun1+29,""),IF(AND(YEAR(MaySun1+36)=CalendarYear,MONTH(MaySun1+36)=5),MaySun1+36,""))</f>
        <v/>
      </c>
      <c r="AM39" s="11" t="str">
        <f>IF(DAY(MaySun1)=1,IF(AND(YEAR(MaySun1+30)=CalendarYear,MONTH(MaySun1+30)=5),MaySun1+30,""),IF(AND(YEAR(MaySun1+37)=CalendarYear,MONTH(MaySun1+37)=5),MaySun1+37,""))</f>
        <v/>
      </c>
    </row>
    <row r="40" spans="2:39" s="8" customFormat="1" ht="19.05" customHeight="1" x14ac:dyDescent="0.25">
      <c r="B40" s="100"/>
      <c r="C40" s="9" t="s">
        <v>0</v>
      </c>
      <c r="D40" s="9" t="s">
        <v>1</v>
      </c>
      <c r="E40" s="9" t="s">
        <v>2</v>
      </c>
      <c r="F40" s="9" t="s">
        <v>3</v>
      </c>
      <c r="G40" s="9" t="s">
        <v>4</v>
      </c>
      <c r="H40" s="9" t="s">
        <v>5</v>
      </c>
      <c r="I40" s="9" t="s">
        <v>6</v>
      </c>
      <c r="J40" s="9" t="s">
        <v>0</v>
      </c>
      <c r="K40" s="9" t="s">
        <v>1</v>
      </c>
      <c r="L40" s="9" t="s">
        <v>2</v>
      </c>
      <c r="M40" s="9" t="s">
        <v>3</v>
      </c>
      <c r="N40" s="9" t="s">
        <v>4</v>
      </c>
      <c r="O40" s="9" t="s">
        <v>5</v>
      </c>
      <c r="P40" s="9" t="s">
        <v>6</v>
      </c>
      <c r="Q40" s="9" t="s">
        <v>0</v>
      </c>
      <c r="R40" s="9" t="s">
        <v>1</v>
      </c>
      <c r="S40" s="9" t="s">
        <v>2</v>
      </c>
      <c r="T40" s="9" t="s">
        <v>3</v>
      </c>
      <c r="U40" s="9" t="s">
        <v>4</v>
      </c>
      <c r="V40" s="9" t="s">
        <v>5</v>
      </c>
      <c r="W40" s="9" t="s">
        <v>6</v>
      </c>
      <c r="X40" s="9" t="s">
        <v>0</v>
      </c>
      <c r="Y40" s="9" t="s">
        <v>1</v>
      </c>
      <c r="Z40" s="9" t="s">
        <v>2</v>
      </c>
      <c r="AA40" s="9" t="s">
        <v>3</v>
      </c>
      <c r="AB40" s="9" t="s">
        <v>4</v>
      </c>
      <c r="AC40" s="9" t="s">
        <v>5</v>
      </c>
      <c r="AD40" s="9" t="s">
        <v>6</v>
      </c>
      <c r="AE40" s="9" t="s">
        <v>0</v>
      </c>
      <c r="AF40" s="9" t="s">
        <v>1</v>
      </c>
      <c r="AG40" s="9" t="s">
        <v>2</v>
      </c>
      <c r="AH40" s="9" t="s">
        <v>3</v>
      </c>
      <c r="AI40" s="9" t="s">
        <v>4</v>
      </c>
      <c r="AJ40" s="9" t="s">
        <v>5</v>
      </c>
      <c r="AK40" s="9" t="s">
        <v>6</v>
      </c>
      <c r="AL40" s="9" t="s">
        <v>0</v>
      </c>
      <c r="AM40" s="12" t="s">
        <v>1</v>
      </c>
    </row>
    <row r="41" spans="2:39" ht="19.05" customHeight="1" x14ac:dyDescent="0.25">
      <c r="B41" s="100"/>
      <c r="C41" s="14"/>
      <c r="D41" s="14"/>
      <c r="E41" s="14"/>
      <c r="F41" s="21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5" t="s">
        <v>27</v>
      </c>
      <c r="R41" s="38"/>
      <c r="S41" s="38"/>
      <c r="T41" s="38"/>
      <c r="U41" s="38"/>
      <c r="V41" s="38"/>
      <c r="W41" s="38"/>
      <c r="X41" s="39"/>
      <c r="Y41" s="15"/>
      <c r="Z41" s="15"/>
      <c r="AA41" s="15"/>
      <c r="AB41" s="32" t="s">
        <v>21</v>
      </c>
      <c r="AC41" s="33"/>
      <c r="AD41" s="33"/>
      <c r="AE41" s="33"/>
      <c r="AF41" s="33"/>
      <c r="AG41" s="33"/>
      <c r="AH41" s="33"/>
      <c r="AI41" s="33"/>
      <c r="AJ41" s="34"/>
      <c r="AK41" s="14"/>
      <c r="AL41" s="14"/>
      <c r="AM41" s="14"/>
    </row>
    <row r="42" spans="2:39" ht="19.05" customHeight="1" x14ac:dyDescent="0.25">
      <c r="B42" s="100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27" t="s">
        <v>24</v>
      </c>
      <c r="R42" s="38"/>
      <c r="S42" s="38"/>
      <c r="T42" s="38"/>
      <c r="U42" s="39"/>
      <c r="V42" s="15"/>
      <c r="W42" s="15"/>
      <c r="X42" s="32" t="s">
        <v>28</v>
      </c>
      <c r="Y42" s="33"/>
      <c r="Z42" s="33"/>
      <c r="AA42" s="33"/>
      <c r="AB42" s="33"/>
      <c r="AC42" s="33"/>
      <c r="AD42" s="33"/>
      <c r="AE42" s="33"/>
      <c r="AF42" s="34"/>
      <c r="AG42" s="15"/>
      <c r="AH42" s="15"/>
      <c r="AI42" s="15"/>
      <c r="AJ42" s="15"/>
      <c r="AK42" s="15"/>
      <c r="AL42" s="15"/>
      <c r="AM42" s="15"/>
    </row>
    <row r="43" spans="2:39" ht="19.05" customHeight="1" x14ac:dyDescent="0.25">
      <c r="B43" s="100"/>
      <c r="C43" s="15"/>
      <c r="D43" s="15"/>
      <c r="E43" s="15"/>
      <c r="F43" s="15"/>
      <c r="G43" s="15"/>
      <c r="H43" s="15"/>
      <c r="I43" s="15"/>
      <c r="J43" s="15"/>
      <c r="K43" s="16"/>
      <c r="L43" s="32" t="s">
        <v>12</v>
      </c>
      <c r="M43" s="33"/>
      <c r="N43" s="33"/>
      <c r="O43" s="33"/>
      <c r="P43" s="33"/>
      <c r="Q43" s="33"/>
      <c r="R43" s="33"/>
      <c r="S43" s="33"/>
      <c r="T43" s="34"/>
      <c r="U43" s="16"/>
      <c r="V43" s="15"/>
      <c r="W43" s="15"/>
      <c r="X43" s="32" t="s">
        <v>29</v>
      </c>
      <c r="Y43" s="33"/>
      <c r="Z43" s="33"/>
      <c r="AA43" s="33"/>
      <c r="AB43" s="33"/>
      <c r="AC43" s="33"/>
      <c r="AD43" s="33"/>
      <c r="AE43" s="33"/>
      <c r="AF43" s="33"/>
      <c r="AG43" s="34"/>
      <c r="AH43" s="15"/>
      <c r="AI43" s="15"/>
      <c r="AJ43" s="15"/>
      <c r="AK43" s="15"/>
      <c r="AL43" s="15"/>
      <c r="AM43" s="15"/>
    </row>
    <row r="44" spans="2:39" ht="19.05" customHeight="1" x14ac:dyDescent="0.25">
      <c r="B44" s="101"/>
      <c r="C44" s="15"/>
      <c r="D44" s="15"/>
      <c r="E44" s="15"/>
      <c r="F44" s="15"/>
      <c r="G44" s="15"/>
      <c r="H44" s="15"/>
      <c r="I44" s="15"/>
      <c r="J44" s="15"/>
      <c r="K44" s="15"/>
      <c r="L44" s="113" t="s">
        <v>25</v>
      </c>
      <c r="M44" s="114"/>
      <c r="N44" s="114"/>
      <c r="O44" s="114"/>
      <c r="P44" s="114"/>
      <c r="Q44" s="114"/>
      <c r="R44" s="114"/>
      <c r="S44" s="114"/>
      <c r="T44" s="114"/>
      <c r="U44" s="115"/>
      <c r="V44" s="15"/>
      <c r="W44" s="15"/>
      <c r="X44" s="15"/>
      <c r="Y44" s="32" t="s">
        <v>30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4"/>
      <c r="AJ44" s="15"/>
      <c r="AK44" s="15"/>
      <c r="AL44" s="15"/>
      <c r="AM44" s="15"/>
    </row>
    <row r="45" spans="2:39" ht="12" customHeight="1" x14ac:dyDescent="0.25"/>
    <row r="46" spans="2:39" s="8" customFormat="1" ht="19.05" customHeight="1" x14ac:dyDescent="0.25">
      <c r="B46" s="24">
        <f>DATE(CalendarYear,6,1)</f>
        <v>45444</v>
      </c>
      <c r="C46" s="10" t="str">
        <f>IF(DAY(JunSun1)=1,"",IF(AND(YEAR(JunSun1+1)=CalendarYear,MONTH(JunSun1+1)=6),JunSun1+1,""))</f>
        <v/>
      </c>
      <c r="D46" s="10" t="str">
        <f>IF(DAY(JunSun1)=1,"",IF(AND(YEAR(JunSun1+2)=CalendarYear,MONTH(JunSun1+2)=6),JunSun1+2,""))</f>
        <v/>
      </c>
      <c r="E46" s="10" t="str">
        <f>IF(DAY(JunSun1)=1,"",IF(AND(YEAR(JunSun1+3)=CalendarYear,MONTH(JunSun1+3)=6),JunSun1+3,""))</f>
        <v/>
      </c>
      <c r="F46" s="10" t="str">
        <f>IF(DAY(JunSun1)=1,"",IF(AND(YEAR(JunSun1+4)=CalendarYear,MONTH(JunSun1+4)=6),JunSun1+4,""))</f>
        <v/>
      </c>
      <c r="G46" s="10" t="str">
        <f>IF(DAY(JunSun1)=1,"",IF(AND(YEAR(JunSun1+5)=CalendarYear,MONTH(JunSun1+5)=6),JunSun1+5,""))</f>
        <v/>
      </c>
      <c r="H46" s="10" t="str">
        <f>IF(DAY(JunSun1)=1,"",IF(AND(YEAR(JunSun1+6)=CalendarYear,MONTH(JunSun1+6)=6),JunSun1+6,""))</f>
        <v/>
      </c>
      <c r="I46" s="10">
        <f>IF(DAY(JunSun1)=1,IF(AND(YEAR(JunSun1)=CalendarYear,MONTH(JunSun1)=6),JunSun1,""),IF(AND(YEAR(JunSun1+7)=CalendarYear,MONTH(JunSun1+7)=6),JunSun1+7,""))</f>
        <v>45444</v>
      </c>
      <c r="J46" s="10">
        <f>IF(DAY(JunSun1)=1,IF(AND(YEAR(JunSun1+1)=CalendarYear,MONTH(JunSun1+1)=6),JunSun1+1,""),IF(AND(YEAR(JunSun1+8)=CalendarYear,MONTH(JunSun1+8)=6),JunSun1+8,""))</f>
        <v>45445</v>
      </c>
      <c r="K46" s="10">
        <f>IF(DAY(JunSun1)=1,IF(AND(YEAR(JunSun1+2)=CalendarYear,MONTH(JunSun1+2)=6),JunSun1+2,""),IF(AND(YEAR(JunSun1+9)=CalendarYear,MONTH(JunSun1+9)=6),JunSun1+9,""))</f>
        <v>45446</v>
      </c>
      <c r="L46" s="10">
        <f>IF(DAY(JunSun1)=1,IF(AND(YEAR(JunSun1+3)=CalendarYear,MONTH(JunSun1+3)=6),JunSun1+3,""),IF(AND(YEAR(JunSun1+10)=CalendarYear,MONTH(JunSun1+10)=6),JunSun1+10,""))</f>
        <v>45447</v>
      </c>
      <c r="M46" s="10">
        <f>IF(DAY(JunSun1)=1,IF(AND(YEAR(JunSun1+4)=CalendarYear,MONTH(JunSun1+4)=6),JunSun1+4,""),IF(AND(YEAR(JunSun1+11)=CalendarYear,MONTH(JunSun1+11)=6),JunSun1+11,""))</f>
        <v>45448</v>
      </c>
      <c r="N46" s="10">
        <f>IF(DAY(JunSun1)=1,IF(AND(YEAR(JunSun1+5)=CalendarYear,MONTH(JunSun1+5)=6),JunSun1+5,""),IF(AND(YEAR(JunSun1+12)=CalendarYear,MONTH(JunSun1+12)=6),JunSun1+12,""))</f>
        <v>45449</v>
      </c>
      <c r="O46" s="10">
        <f>IF(DAY(JunSun1)=1,IF(AND(YEAR(JunSun1+6)=CalendarYear,MONTH(JunSun1+6)=6),JunSun1+6,""),IF(AND(YEAR(JunSun1+13)=CalendarYear,MONTH(JunSun1+13)=6),JunSun1+13,""))</f>
        <v>45450</v>
      </c>
      <c r="P46" s="10">
        <f>IF(DAY(JunSun1)=1,IF(AND(YEAR(JunSun1+7)=CalendarYear,MONTH(JunSun1+7)=6),JunSun1+7,""),IF(AND(YEAR(JunSun1+14)=CalendarYear,MONTH(JunSun1+14)=6),JunSun1+14,""))</f>
        <v>45451</v>
      </c>
      <c r="Q46" s="10">
        <f>IF(DAY(JunSun1)=1,IF(AND(YEAR(JunSun1+8)=CalendarYear,MONTH(JunSun1+8)=6),JunSun1+8,""),IF(AND(YEAR(JunSun1+15)=CalendarYear,MONTH(JunSun1+15)=6),JunSun1+15,""))</f>
        <v>45452</v>
      </c>
      <c r="R46" s="10">
        <f>IF(DAY(JunSun1)=1,IF(AND(YEAR(JunSun1+9)=CalendarYear,MONTH(JunSun1+9)=6),JunSun1+9,""),IF(AND(YEAR(JunSun1+16)=CalendarYear,MONTH(JunSun1+16)=6),JunSun1+16,""))</f>
        <v>45453</v>
      </c>
      <c r="S46" s="10">
        <f>IF(DAY(JunSun1)=1,IF(AND(YEAR(JunSun1+10)=CalendarYear,MONTH(JunSun1+10)=6),JunSun1+10,""),IF(AND(YEAR(JunSun1+17)=CalendarYear,MONTH(JunSun1+17)=6),JunSun1+17,""))</f>
        <v>45454</v>
      </c>
      <c r="T46" s="10">
        <f>IF(DAY(JunSun1)=1,IF(AND(YEAR(JunSun1+11)=CalendarYear,MONTH(JunSun1+11)=6),JunSun1+11,""),IF(AND(YEAR(JunSun1+18)=CalendarYear,MONTH(JunSun1+18)=6),JunSun1+18,""))</f>
        <v>45455</v>
      </c>
      <c r="U46" s="10">
        <f>IF(DAY(JunSun1)=1,IF(AND(YEAR(JunSun1+12)=CalendarYear,MONTH(JunSun1+12)=6),JunSun1+12,""),IF(AND(YEAR(JunSun1+19)=CalendarYear,MONTH(JunSun1+19)=6),JunSun1+19,""))</f>
        <v>45456</v>
      </c>
      <c r="V46" s="10">
        <f>IF(DAY(JunSun1)=1,IF(AND(YEAR(JunSun1+13)=CalendarYear,MONTH(JunSun1+13)=6),JunSun1+13,""),IF(AND(YEAR(JunSun1+20)=CalendarYear,MONTH(JunSun1+20)=6),JunSun1+20,""))</f>
        <v>45457</v>
      </c>
      <c r="W46" s="10">
        <f>IF(DAY(JunSun1)=1,IF(AND(YEAR(JunSun1+14)=CalendarYear,MONTH(JunSun1+14)=6),JunSun1+14,""),IF(AND(YEAR(JunSun1+21)=CalendarYear,MONTH(JunSun1+21)=6),JunSun1+21,""))</f>
        <v>45458</v>
      </c>
      <c r="X46" s="10">
        <f>IF(DAY(JunSun1)=1,IF(AND(YEAR(JunSun1+15)=CalendarYear,MONTH(JunSun1+15)=6),JunSun1+15,""),IF(AND(YEAR(JunSun1+22)=CalendarYear,MONTH(JunSun1+22)=6),JunSun1+22,""))</f>
        <v>45459</v>
      </c>
      <c r="Y46" s="10">
        <f>IF(DAY(JunSun1)=1,IF(AND(YEAR(JunSun1+16)=CalendarYear,MONTH(JunSun1+16)=6),JunSun1+16,""),IF(AND(YEAR(JunSun1+23)=CalendarYear,MONTH(JunSun1+23)=6),JunSun1+23,""))</f>
        <v>45460</v>
      </c>
      <c r="Z46" s="10">
        <f>IF(DAY(JunSun1)=1,IF(AND(YEAR(JunSun1+17)=CalendarYear,MONTH(JunSun1+17)=6),JunSun1+17,""),IF(AND(YEAR(JunSun1+24)=CalendarYear,MONTH(JunSun1+24)=6),JunSun1+24,""))</f>
        <v>45461</v>
      </c>
      <c r="AA46" s="10">
        <f>IF(DAY(JunSun1)=1,IF(AND(YEAR(JunSun1+18)=CalendarYear,MONTH(JunSun1+18)=6),JunSun1+18,""),IF(AND(YEAR(JunSun1+25)=CalendarYear,MONTH(JunSun1+25)=6),JunSun1+25,""))</f>
        <v>45462</v>
      </c>
      <c r="AB46" s="10">
        <f>IF(DAY(JunSun1)=1,IF(AND(YEAR(JunSun1+19)=CalendarYear,MONTH(JunSun1+19)=6),JunSun1+19,""),IF(AND(YEAR(JunSun1+26)=CalendarYear,MONTH(JunSun1+26)=6),JunSun1+26,""))</f>
        <v>45463</v>
      </c>
      <c r="AC46" s="10">
        <f>IF(DAY(JunSun1)=1,IF(AND(YEAR(JunSun1+20)=CalendarYear,MONTH(JunSun1+20)=6),JunSun1+20,""),IF(AND(YEAR(JunSun1+27)=CalendarYear,MONTH(JunSun1+27)=6),JunSun1+27,""))</f>
        <v>45464</v>
      </c>
      <c r="AD46" s="10">
        <f>IF(DAY(JunSun1)=1,IF(AND(YEAR(JunSun1+21)=CalendarYear,MONTH(JunSun1+21)=6),JunSun1+21,""),IF(AND(YEAR(JunSun1+28)=CalendarYear,MONTH(JunSun1+28)=6),JunSun1+28,""))</f>
        <v>45465</v>
      </c>
      <c r="AE46" s="10">
        <f>IF(DAY(JunSun1)=1,IF(AND(YEAR(JunSun1+22)=CalendarYear,MONTH(JunSun1+22)=6),JunSun1+22,""),IF(AND(YEAR(JunSun1+29)=CalendarYear,MONTH(JunSun1+29)=6),JunSun1+29,""))</f>
        <v>45466</v>
      </c>
      <c r="AF46" s="10">
        <f>IF(DAY(JunSun1)=1,IF(AND(YEAR(JunSun1+23)=CalendarYear,MONTH(JunSun1+23)=6),JunSun1+23,""),IF(AND(YEAR(JunSun1+30)=CalendarYear,MONTH(JunSun1+30)=6),JunSun1+30,""))</f>
        <v>45467</v>
      </c>
      <c r="AG46" s="10">
        <f>IF(DAY(JunSun1)=1,IF(AND(YEAR(JunSun1+24)=CalendarYear,MONTH(JunSun1+24)=6),JunSun1+24,""),IF(AND(YEAR(JunSun1+31)=CalendarYear,MONTH(JunSun1+31)=6),JunSun1+31,""))</f>
        <v>45468</v>
      </c>
      <c r="AH46" s="10">
        <f>IF(DAY(JunSun1)=1,IF(AND(YEAR(JunSun1+25)=CalendarYear,MONTH(JunSun1+25)=6),JunSun1+25,""),IF(AND(YEAR(JunSun1+32)=CalendarYear,MONTH(JunSun1+32)=6),JunSun1+32,""))</f>
        <v>45469</v>
      </c>
      <c r="AI46" s="10">
        <f>IF(DAY(JunSun1)=1,IF(AND(YEAR(JunSun1+26)=CalendarYear,MONTH(JunSun1+26)=6),JunSun1+26,""),IF(AND(YEAR(JunSun1+33)=CalendarYear,MONTH(JunSun1+33)=6),JunSun1+33,""))</f>
        <v>45470</v>
      </c>
      <c r="AJ46" s="10">
        <f>IF(DAY(JunSun1)=1,IF(AND(YEAR(JunSun1+27)=CalendarYear,MONTH(JunSun1+27)=6),JunSun1+27,""),IF(AND(YEAR(JunSun1+34)=CalendarYear,MONTH(JunSun1+34)=6),JunSun1+34,""))</f>
        <v>45471</v>
      </c>
      <c r="AK46" s="10">
        <f>IF(DAY(JunSun1)=1,IF(AND(YEAR(JunSun1+28)=CalendarYear,MONTH(JunSun1+28)=6),JunSun1+28,""),IF(AND(YEAR(JunSun1+35)=CalendarYear,MONTH(JunSun1+35)=6),JunSun1+35,""))</f>
        <v>45472</v>
      </c>
      <c r="AL46" s="10">
        <f>IF(DAY(JunSun1)=1,IF(AND(YEAR(JunSun1+29)=CalendarYear,MONTH(JunSun1+29)=6),JunSun1+29,""),IF(AND(YEAR(JunSun1+36)=CalendarYear,MONTH(JunSun1+36)=6),JunSun1+36,""))</f>
        <v>45473</v>
      </c>
      <c r="AM46" s="11" t="str">
        <f>IF(DAY(JunSun1)=1,IF(AND(YEAR(JunSun1+30)=CalendarYear,MONTH(JunSun1+30)=6),JunSun1+30,""),IF(AND(YEAR(JunSun1+37)=CalendarYear,MONTH(JunSun1+37)=6),JunSun1+37,""))</f>
        <v/>
      </c>
    </row>
    <row r="47" spans="2:39" s="8" customFormat="1" ht="19.05" customHeight="1" x14ac:dyDescent="0.25">
      <c r="B47" s="100"/>
      <c r="C47" s="9" t="s">
        <v>0</v>
      </c>
      <c r="D47" s="9" t="s">
        <v>1</v>
      </c>
      <c r="E47" s="9" t="s">
        <v>2</v>
      </c>
      <c r="F47" s="9" t="s">
        <v>3</v>
      </c>
      <c r="G47" s="9" t="s">
        <v>4</v>
      </c>
      <c r="H47" s="9" t="s">
        <v>5</v>
      </c>
      <c r="I47" s="9" t="s">
        <v>6</v>
      </c>
      <c r="J47" s="9" t="s">
        <v>0</v>
      </c>
      <c r="K47" s="9" t="s">
        <v>1</v>
      </c>
      <c r="L47" s="9" t="s">
        <v>2</v>
      </c>
      <c r="M47" s="9" t="s">
        <v>3</v>
      </c>
      <c r="N47" s="9" t="s">
        <v>4</v>
      </c>
      <c r="O47" s="9" t="s">
        <v>5</v>
      </c>
      <c r="P47" s="9" t="s">
        <v>6</v>
      </c>
      <c r="Q47" s="9" t="s">
        <v>0</v>
      </c>
      <c r="R47" s="9" t="s">
        <v>1</v>
      </c>
      <c r="S47" s="9" t="s">
        <v>2</v>
      </c>
      <c r="T47" s="9" t="s">
        <v>3</v>
      </c>
      <c r="U47" s="9" t="s">
        <v>4</v>
      </c>
      <c r="V47" s="9" t="s">
        <v>5</v>
      </c>
      <c r="W47" s="9" t="s">
        <v>6</v>
      </c>
      <c r="X47" s="9" t="s">
        <v>0</v>
      </c>
      <c r="Y47" s="9" t="s">
        <v>1</v>
      </c>
      <c r="Z47" s="9" t="s">
        <v>2</v>
      </c>
      <c r="AA47" s="9" t="s">
        <v>3</v>
      </c>
      <c r="AB47" s="9" t="s">
        <v>4</v>
      </c>
      <c r="AC47" s="9" t="s">
        <v>5</v>
      </c>
      <c r="AD47" s="9" t="s">
        <v>6</v>
      </c>
      <c r="AE47" s="9" t="s">
        <v>0</v>
      </c>
      <c r="AF47" s="9" t="s">
        <v>1</v>
      </c>
      <c r="AG47" s="9" t="s">
        <v>2</v>
      </c>
      <c r="AH47" s="9" t="s">
        <v>3</v>
      </c>
      <c r="AI47" s="9" t="s">
        <v>4</v>
      </c>
      <c r="AJ47" s="9" t="s">
        <v>5</v>
      </c>
      <c r="AK47" s="9" t="s">
        <v>6</v>
      </c>
      <c r="AL47" s="9" t="s">
        <v>0</v>
      </c>
      <c r="AM47" s="12" t="s">
        <v>1</v>
      </c>
    </row>
    <row r="48" spans="2:39" ht="19.05" customHeight="1" x14ac:dyDescent="0.25">
      <c r="B48" s="100"/>
      <c r="C48" s="14"/>
      <c r="D48" s="14"/>
      <c r="E48" s="14"/>
      <c r="F48" s="14"/>
      <c r="G48" s="15"/>
      <c r="H48" s="15"/>
      <c r="I48" s="15"/>
      <c r="J48" s="15"/>
      <c r="K48" s="70" t="s">
        <v>10</v>
      </c>
      <c r="L48" s="71"/>
      <c r="M48" s="71"/>
      <c r="N48" s="71"/>
      <c r="O48" s="71"/>
      <c r="P48" s="71"/>
      <c r="Q48" s="71"/>
      <c r="R48" s="71"/>
      <c r="S48" s="72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4"/>
      <c r="AH48" s="14"/>
      <c r="AI48" s="14"/>
      <c r="AJ48" s="14"/>
      <c r="AK48" s="14"/>
      <c r="AL48" s="14"/>
      <c r="AM48" s="14"/>
    </row>
    <row r="49" spans="2:39" ht="19.05" customHeight="1" x14ac:dyDescent="0.25">
      <c r="B49" s="100"/>
      <c r="C49" s="15"/>
      <c r="D49" s="15"/>
      <c r="E49" s="15"/>
      <c r="F49" s="15"/>
      <c r="G49" s="15"/>
      <c r="H49" s="15"/>
      <c r="I49" s="32" t="s">
        <v>21</v>
      </c>
      <c r="J49" s="33"/>
      <c r="K49" s="33"/>
      <c r="L49" s="33"/>
      <c r="M49" s="33"/>
      <c r="N49" s="33"/>
      <c r="O49" s="33"/>
      <c r="P49" s="33"/>
      <c r="Q49" s="33"/>
      <c r="R49" s="33"/>
      <c r="S49" s="34"/>
      <c r="T49" s="15"/>
      <c r="U49" s="15"/>
      <c r="V49" s="15"/>
      <c r="W49" s="15"/>
      <c r="X49" s="113" t="s">
        <v>25</v>
      </c>
      <c r="Y49" s="114"/>
      <c r="Z49" s="114"/>
      <c r="AA49" s="114"/>
      <c r="AB49" s="114"/>
      <c r="AC49" s="114"/>
      <c r="AD49" s="114"/>
      <c r="AE49" s="114"/>
      <c r="AF49" s="114"/>
      <c r="AG49" s="115"/>
      <c r="AH49" s="15"/>
      <c r="AI49" s="15"/>
      <c r="AJ49" s="15"/>
      <c r="AK49" s="15"/>
      <c r="AL49" s="15"/>
      <c r="AM49" s="15"/>
    </row>
    <row r="50" spans="2:39" ht="19.05" customHeight="1" x14ac:dyDescent="0.25">
      <c r="B50" s="100"/>
      <c r="C50" s="15"/>
      <c r="D50" s="15"/>
      <c r="E50" s="15"/>
      <c r="F50" s="15"/>
      <c r="G50" s="15"/>
      <c r="H50" s="35" t="s">
        <v>15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19"/>
      <c r="V50" s="15"/>
      <c r="W50" s="15"/>
      <c r="X50" s="45" t="s">
        <v>27</v>
      </c>
      <c r="Y50" s="46"/>
      <c r="Z50" s="46"/>
      <c r="AA50" s="46"/>
      <c r="AB50" s="46"/>
      <c r="AC50" s="46"/>
      <c r="AD50" s="46"/>
      <c r="AE50" s="46"/>
      <c r="AF50" s="92"/>
      <c r="AG50" s="15"/>
      <c r="AH50" s="15"/>
      <c r="AI50" s="15"/>
      <c r="AJ50" s="15"/>
      <c r="AK50" s="15"/>
      <c r="AL50" s="15"/>
      <c r="AM50" s="15"/>
    </row>
    <row r="51" spans="2:39" ht="19.05" customHeight="1" x14ac:dyDescent="0.25">
      <c r="B51" s="100"/>
      <c r="C51" s="15"/>
      <c r="D51" s="15"/>
      <c r="E51" s="15"/>
      <c r="F51" s="15"/>
      <c r="G51" s="15"/>
      <c r="H51" s="15"/>
      <c r="I51" s="15"/>
      <c r="J51" s="15"/>
      <c r="K51" s="32" t="s">
        <v>28</v>
      </c>
      <c r="L51" s="33"/>
      <c r="M51" s="33"/>
      <c r="N51" s="33"/>
      <c r="O51" s="33"/>
      <c r="P51" s="33"/>
      <c r="Q51" s="33"/>
      <c r="R51" s="33"/>
      <c r="S51" s="33"/>
      <c r="T51" s="33"/>
      <c r="U51" s="34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2:39" ht="19.05" customHeight="1" x14ac:dyDescent="0.25">
      <c r="B52" s="100"/>
      <c r="C52" s="15"/>
      <c r="D52" s="15"/>
      <c r="E52" s="15"/>
      <c r="F52" s="15"/>
      <c r="G52" s="15"/>
      <c r="H52" s="15"/>
      <c r="I52" s="15"/>
      <c r="J52" s="15"/>
      <c r="K52" s="32" t="s">
        <v>29</v>
      </c>
      <c r="L52" s="33"/>
      <c r="M52" s="33"/>
      <c r="N52" s="33"/>
      <c r="O52" s="33"/>
      <c r="P52" s="33"/>
      <c r="Q52" s="33"/>
      <c r="R52" s="33"/>
      <c r="S52" s="33"/>
      <c r="T52" s="34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2:39" ht="19.05" customHeight="1" x14ac:dyDescent="0.25">
      <c r="B53" s="101"/>
      <c r="C53" s="15"/>
      <c r="D53" s="15"/>
      <c r="E53" s="15"/>
      <c r="F53" s="15"/>
      <c r="G53" s="15"/>
      <c r="H53" s="15"/>
      <c r="I53" s="15"/>
      <c r="J53" s="15"/>
      <c r="K53" s="32" t="s">
        <v>12</v>
      </c>
      <c r="L53" s="33"/>
      <c r="M53" s="33"/>
      <c r="N53" s="33"/>
      <c r="O53" s="33"/>
      <c r="P53" s="33"/>
      <c r="Q53" s="33"/>
      <c r="R53" s="33"/>
      <c r="S53" s="33"/>
      <c r="T53" s="33"/>
      <c r="U53" s="34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2:39" ht="12" customHeight="1" x14ac:dyDescent="0.25"/>
    <row r="55" spans="2:39" s="8" customFormat="1" ht="19.05" customHeight="1" x14ac:dyDescent="0.25">
      <c r="B55" s="24">
        <f>DATE(CalendarYear,7,1)</f>
        <v>45474</v>
      </c>
      <c r="C55" s="10" t="str">
        <f>IF(DAY(JulSun1)=1,"",IF(AND(YEAR(JulSun1+1)=CalendarYear,MONTH(JulSun1+1)=7),JulSun1+1,""))</f>
        <v/>
      </c>
      <c r="D55" s="10">
        <f>IF(DAY(JulSun1)=1,"",IF(AND(YEAR(JulSun1+2)=CalendarYear,MONTH(JulSun1+2)=7),JulSun1+2,""))</f>
        <v>45474</v>
      </c>
      <c r="E55" s="10">
        <f>IF(DAY(JulSun1)=1,"",IF(AND(YEAR(JulSun1+3)=CalendarYear,MONTH(JulSun1+3)=7),JulSun1+3,""))</f>
        <v>45475</v>
      </c>
      <c r="F55" s="10">
        <f>IF(DAY(JulSun1)=1,"",IF(AND(YEAR(JulSun1+4)=CalendarYear,MONTH(JulSun1+4)=7),JulSun1+4,""))</f>
        <v>45476</v>
      </c>
      <c r="G55" s="10">
        <f>IF(DAY(JulSun1)=1,"",IF(AND(YEAR(JulSun1+5)=CalendarYear,MONTH(JulSun1+5)=7),JulSun1+5,""))</f>
        <v>45477</v>
      </c>
      <c r="H55" s="10">
        <f>IF(DAY(JulSun1)=1,"",IF(AND(YEAR(JulSun1+6)=CalendarYear,MONTH(JulSun1+6)=7),JulSun1+6,""))</f>
        <v>45478</v>
      </c>
      <c r="I55" s="10">
        <f>IF(DAY(JulSun1)=1,IF(AND(YEAR(JulSun1)=CalendarYear,MONTH(JulSun1)=7),JulSun1,""),IF(AND(YEAR(JulSun1+7)=CalendarYear,MONTH(JulSun1+7)=7),JulSun1+7,""))</f>
        <v>45479</v>
      </c>
      <c r="J55" s="10">
        <f>IF(DAY(JulSun1)=1,IF(AND(YEAR(JulSun1+1)=CalendarYear,MONTH(JulSun1+1)=7),JulSun1+1,""),IF(AND(YEAR(JulSun1+8)=CalendarYear,MONTH(JulSun1+8)=7),JulSun1+8,""))</f>
        <v>45480</v>
      </c>
      <c r="K55" s="10">
        <f>IF(DAY(JulSun1)=1,IF(AND(YEAR(JulSun1+2)=CalendarYear,MONTH(JulSun1+2)=7),JulSun1+2,""),IF(AND(YEAR(JulSun1+9)=CalendarYear,MONTH(JulSun1+9)=7),JulSun1+9,""))</f>
        <v>45481</v>
      </c>
      <c r="L55" s="10">
        <f>IF(DAY(JulSun1)=1,IF(AND(YEAR(JulSun1+3)=CalendarYear,MONTH(JulSun1+3)=7),JulSun1+3,""),IF(AND(YEAR(JulSun1+10)=CalendarYear,MONTH(JulSun1+10)=7),JulSun1+10,""))</f>
        <v>45482</v>
      </c>
      <c r="M55" s="10">
        <f>IF(DAY(JulSun1)=1,IF(AND(YEAR(JulSun1+4)=CalendarYear,MONTH(JulSun1+4)=7),JulSun1+4,""),IF(AND(YEAR(JulSun1+11)=CalendarYear,MONTH(JulSun1+11)=7),JulSun1+11,""))</f>
        <v>45483</v>
      </c>
      <c r="N55" s="10">
        <f>IF(DAY(JulSun1)=1,IF(AND(YEAR(JulSun1+5)=CalendarYear,MONTH(JulSun1+5)=7),JulSun1+5,""),IF(AND(YEAR(JulSun1+12)=CalendarYear,MONTH(JulSun1+12)=7),JulSun1+12,""))</f>
        <v>45484</v>
      </c>
      <c r="O55" s="10">
        <f>IF(DAY(JulSun1)=1,IF(AND(YEAR(JulSun1+6)=CalendarYear,MONTH(JulSun1+6)=7),JulSun1+6,""),IF(AND(YEAR(JulSun1+13)=CalendarYear,MONTH(JulSun1+13)=7),JulSun1+13,""))</f>
        <v>45485</v>
      </c>
      <c r="P55" s="10">
        <f>IF(DAY(JulSun1)=1,IF(AND(YEAR(JulSun1+7)=CalendarYear,MONTH(JulSun1+7)=7),JulSun1+7,""),IF(AND(YEAR(JulSun1+14)=CalendarYear,MONTH(JulSun1+14)=7),JulSun1+14,""))</f>
        <v>45486</v>
      </c>
      <c r="Q55" s="10">
        <f>IF(DAY(JulSun1)=1,IF(AND(YEAR(JulSun1+8)=CalendarYear,MONTH(JulSun1+8)=7),JulSun1+8,""),IF(AND(YEAR(JulSun1+15)=CalendarYear,MONTH(JulSun1+15)=7),JulSun1+15,""))</f>
        <v>45487</v>
      </c>
      <c r="R55" s="10">
        <f>IF(DAY(JulSun1)=1,IF(AND(YEAR(JulSun1+9)=CalendarYear,MONTH(JulSun1+9)=7),JulSun1+9,""),IF(AND(YEAR(JulSun1+16)=CalendarYear,MONTH(JulSun1+16)=7),JulSun1+16,""))</f>
        <v>45488</v>
      </c>
      <c r="S55" s="10">
        <f>IF(DAY(JulSun1)=1,IF(AND(YEAR(JulSun1+10)=CalendarYear,MONTH(JulSun1+10)=7),JulSun1+10,""),IF(AND(YEAR(JulSun1+17)=CalendarYear,MONTH(JulSun1+17)=7),JulSun1+17,""))</f>
        <v>45489</v>
      </c>
      <c r="T55" s="10">
        <f>IF(DAY(JulSun1)=1,IF(AND(YEAR(JulSun1+11)=CalendarYear,MONTH(JulSun1+11)=7),JulSun1+11,""),IF(AND(YEAR(JulSun1+18)=CalendarYear,MONTH(JulSun1+18)=7),JulSun1+18,""))</f>
        <v>45490</v>
      </c>
      <c r="U55" s="10">
        <f>IF(DAY(JulSun1)=1,IF(AND(YEAR(JulSun1+12)=CalendarYear,MONTH(JulSun1+12)=7),JulSun1+12,""),IF(AND(YEAR(JulSun1+19)=CalendarYear,MONTH(JulSun1+19)=7),JulSun1+19,""))</f>
        <v>45491</v>
      </c>
      <c r="V55" s="10">
        <f>IF(DAY(JulSun1)=1,IF(AND(YEAR(JulSun1+13)=CalendarYear,MONTH(JulSun1+13)=7),JulSun1+13,""),IF(AND(YEAR(JulSun1+20)=CalendarYear,MONTH(JulSun1+20)=7),JulSun1+20,""))</f>
        <v>45492</v>
      </c>
      <c r="W55" s="10">
        <f>IF(DAY(JulSun1)=1,IF(AND(YEAR(JulSun1+14)=CalendarYear,MONTH(JulSun1+14)=7),JulSun1+14,""),IF(AND(YEAR(JulSun1+21)=CalendarYear,MONTH(JulSun1+21)=7),JulSun1+21,""))</f>
        <v>45493</v>
      </c>
      <c r="X55" s="10">
        <f>IF(DAY(JulSun1)=1,IF(AND(YEAR(JulSun1+15)=CalendarYear,MONTH(JulSun1+15)=7),JulSun1+15,""),IF(AND(YEAR(JulSun1+22)=CalendarYear,MONTH(JulSun1+22)=7),JulSun1+22,""))</f>
        <v>45494</v>
      </c>
      <c r="Y55" s="10">
        <f>IF(DAY(JulSun1)=1,IF(AND(YEAR(JulSun1+16)=CalendarYear,MONTH(JulSun1+16)=7),JulSun1+16,""),IF(AND(YEAR(JulSun1+23)=CalendarYear,MONTH(JulSun1+23)=7),JulSun1+23,""))</f>
        <v>45495</v>
      </c>
      <c r="Z55" s="10">
        <f>IF(DAY(JulSun1)=1,IF(AND(YEAR(JulSun1+17)=CalendarYear,MONTH(JulSun1+17)=7),JulSun1+17,""),IF(AND(YEAR(JulSun1+24)=CalendarYear,MONTH(JulSun1+24)=7),JulSun1+24,""))</f>
        <v>45496</v>
      </c>
      <c r="AA55" s="10">
        <f>IF(DAY(JulSun1)=1,IF(AND(YEAR(JulSun1+18)=CalendarYear,MONTH(JulSun1+18)=7),JulSun1+18,""),IF(AND(YEAR(JulSun1+25)=CalendarYear,MONTH(JulSun1+25)=7),JulSun1+25,""))</f>
        <v>45497</v>
      </c>
      <c r="AB55" s="10">
        <f>IF(DAY(JulSun1)=1,IF(AND(YEAR(JulSun1+19)=CalendarYear,MONTH(JulSun1+19)=7),JulSun1+19,""),IF(AND(YEAR(JulSun1+26)=CalendarYear,MONTH(JulSun1+26)=7),JulSun1+26,""))</f>
        <v>45498</v>
      </c>
      <c r="AC55" s="10">
        <f>IF(DAY(JulSun1)=1,IF(AND(YEAR(JulSun1+20)=CalendarYear,MONTH(JulSun1+20)=7),JulSun1+20,""),IF(AND(YEAR(JulSun1+27)=CalendarYear,MONTH(JulSun1+27)=7),JulSun1+27,""))</f>
        <v>45499</v>
      </c>
      <c r="AD55" s="10">
        <f>IF(DAY(JulSun1)=1,IF(AND(YEAR(JulSun1+21)=CalendarYear,MONTH(JulSun1+21)=7),JulSun1+21,""),IF(AND(YEAR(JulSun1+28)=CalendarYear,MONTH(JulSun1+28)=7),JulSun1+28,""))</f>
        <v>45500</v>
      </c>
      <c r="AE55" s="10">
        <f>IF(DAY(JulSun1)=1,IF(AND(YEAR(JulSun1+22)=CalendarYear,MONTH(JulSun1+22)=7),JulSun1+22,""),IF(AND(YEAR(JulSun1+29)=CalendarYear,MONTH(JulSun1+29)=7),JulSun1+29,""))</f>
        <v>45501</v>
      </c>
      <c r="AF55" s="10">
        <f>IF(DAY(JulSun1)=1,IF(AND(YEAR(JulSun1+23)=CalendarYear,MONTH(JulSun1+23)=7),JulSun1+23,""),IF(AND(YEAR(JulSun1+30)=CalendarYear,MONTH(JulSun1+30)=7),JulSun1+30,""))</f>
        <v>45502</v>
      </c>
      <c r="AG55" s="10">
        <f>IF(DAY(JulSun1)=1,IF(AND(YEAR(JulSun1+24)=CalendarYear,MONTH(JulSun1+24)=7),JulSun1+24,""),IF(AND(YEAR(JulSun1+31)=CalendarYear,MONTH(JulSun1+31)=7),JulSun1+31,""))</f>
        <v>45503</v>
      </c>
      <c r="AH55" s="10">
        <f>IF(DAY(JulSun1)=1,IF(AND(YEAR(JulSun1+25)=CalendarYear,MONTH(JulSun1+25)=7),JulSun1+25,""),IF(AND(YEAR(JulSun1+32)=CalendarYear,MONTH(JulSun1+32)=7),JulSun1+32,""))</f>
        <v>45504</v>
      </c>
      <c r="AI55" s="10" t="str">
        <f>IF(DAY(JulSun1)=1,IF(AND(YEAR(JulSun1+26)=CalendarYear,MONTH(JulSun1+26)=7),JulSun1+26,""),IF(AND(YEAR(JulSun1+33)=CalendarYear,MONTH(JulSun1+33)=7),JulSun1+33,""))</f>
        <v/>
      </c>
      <c r="AJ55" s="10" t="str">
        <f>IF(DAY(JulSun1)=1,IF(AND(YEAR(JulSun1+27)=CalendarYear,MONTH(JulSun1+27)=7),JulSun1+27,""),IF(AND(YEAR(JulSun1+34)=CalendarYear,MONTH(JulSun1+34)=7),JulSun1+34,""))</f>
        <v/>
      </c>
      <c r="AK55" s="10" t="str">
        <f>IF(DAY(JulSun1)=1,IF(AND(YEAR(JulSun1+28)=CalendarYear,MONTH(JulSun1+28)=7),JulSun1+28,""),IF(AND(YEAR(JulSun1+35)=CalendarYear,MONTH(JulSun1+35)=7),JulSun1+35,""))</f>
        <v/>
      </c>
      <c r="AL55" s="10" t="str">
        <f>IF(DAY(JulSun1)=1,IF(AND(YEAR(JulSun1+29)=CalendarYear,MONTH(JulSun1+29)=7),JulSun1+29,""),IF(AND(YEAR(JulSun1+36)=CalendarYear,MONTH(JulSun1+36)=7),JulSun1+36,""))</f>
        <v/>
      </c>
      <c r="AM55" s="11" t="str">
        <f>IF(DAY(JulSun1)=1,IF(AND(YEAR(JulSun1+30)=CalendarYear,MONTH(JulSun1+30)=7),JulSun1+30,""),IF(AND(YEAR(JulSun1+37)=CalendarYear,MONTH(JulSun1+37)=7),JulSun1+37,""))</f>
        <v/>
      </c>
    </row>
    <row r="56" spans="2:39" s="8" customFormat="1" ht="19.05" customHeight="1" x14ac:dyDescent="0.25">
      <c r="B56" s="100"/>
      <c r="C56" s="9" t="s">
        <v>0</v>
      </c>
      <c r="D56" s="9" t="s">
        <v>1</v>
      </c>
      <c r="E56" s="9" t="s">
        <v>2</v>
      </c>
      <c r="F56" s="9" t="s">
        <v>3</v>
      </c>
      <c r="G56" s="9" t="s">
        <v>4</v>
      </c>
      <c r="H56" s="9" t="s">
        <v>5</v>
      </c>
      <c r="I56" s="9" t="s">
        <v>6</v>
      </c>
      <c r="J56" s="9" t="s">
        <v>0</v>
      </c>
      <c r="K56" s="9" t="s">
        <v>1</v>
      </c>
      <c r="L56" s="9" t="s">
        <v>2</v>
      </c>
      <c r="M56" s="9" t="s">
        <v>3</v>
      </c>
      <c r="N56" s="9" t="s">
        <v>4</v>
      </c>
      <c r="O56" s="9" t="s">
        <v>5</v>
      </c>
      <c r="P56" s="9" t="s">
        <v>6</v>
      </c>
      <c r="Q56" s="9" t="s">
        <v>0</v>
      </c>
      <c r="R56" s="9" t="s">
        <v>1</v>
      </c>
      <c r="S56" s="9" t="s">
        <v>2</v>
      </c>
      <c r="T56" s="9" t="s">
        <v>3</v>
      </c>
      <c r="U56" s="9" t="s">
        <v>4</v>
      </c>
      <c r="V56" s="9" t="s">
        <v>5</v>
      </c>
      <c r="W56" s="9" t="s">
        <v>6</v>
      </c>
      <c r="X56" s="9" t="s">
        <v>0</v>
      </c>
      <c r="Y56" s="9" t="s">
        <v>1</v>
      </c>
      <c r="Z56" s="9" t="s">
        <v>2</v>
      </c>
      <c r="AA56" s="9" t="s">
        <v>3</v>
      </c>
      <c r="AB56" s="9" t="s">
        <v>4</v>
      </c>
      <c r="AC56" s="9" t="s">
        <v>5</v>
      </c>
      <c r="AD56" s="9" t="s">
        <v>6</v>
      </c>
      <c r="AE56" s="9" t="s">
        <v>0</v>
      </c>
      <c r="AF56" s="9" t="s">
        <v>1</v>
      </c>
      <c r="AG56" s="9" t="s">
        <v>2</v>
      </c>
      <c r="AH56" s="9" t="s">
        <v>3</v>
      </c>
      <c r="AI56" s="9" t="s">
        <v>4</v>
      </c>
      <c r="AJ56" s="9" t="s">
        <v>5</v>
      </c>
      <c r="AK56" s="9" t="s">
        <v>6</v>
      </c>
      <c r="AL56" s="9" t="s">
        <v>0</v>
      </c>
      <c r="AM56" s="12" t="s">
        <v>1</v>
      </c>
    </row>
    <row r="57" spans="2:39" ht="19.05" customHeight="1" x14ac:dyDescent="0.25">
      <c r="B57" s="100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82" t="s">
        <v>22</v>
      </c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4"/>
      <c r="AI57" s="14"/>
      <c r="AJ57" s="14"/>
      <c r="AK57" s="14"/>
      <c r="AL57" s="14"/>
      <c r="AM57" s="14"/>
    </row>
    <row r="58" spans="2:39" ht="19.05" customHeight="1" x14ac:dyDescent="0.25">
      <c r="B58" s="100"/>
      <c r="C58" s="15"/>
      <c r="D58" s="15"/>
      <c r="E58" s="15"/>
      <c r="F58" s="26" t="s">
        <v>24</v>
      </c>
      <c r="G58" s="27"/>
      <c r="H58" s="27"/>
      <c r="I58" s="27"/>
      <c r="J58" s="27"/>
      <c r="K58" s="27"/>
      <c r="L58" s="27"/>
      <c r="M58" s="27"/>
      <c r="N58" s="28"/>
      <c r="O58" s="32" t="s">
        <v>20</v>
      </c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4"/>
      <c r="AC58" s="32" t="s">
        <v>18</v>
      </c>
      <c r="AD58" s="33"/>
      <c r="AE58" s="33"/>
      <c r="AF58" s="33"/>
      <c r="AG58" s="33"/>
      <c r="AH58" s="34"/>
      <c r="AI58" s="15"/>
      <c r="AJ58" s="15"/>
      <c r="AK58" s="15"/>
      <c r="AL58" s="15"/>
      <c r="AM58" s="15"/>
    </row>
    <row r="59" spans="2:39" ht="19.05" customHeight="1" x14ac:dyDescent="0.25">
      <c r="B59" s="100"/>
      <c r="C59" s="15"/>
      <c r="D59" s="32" t="s">
        <v>30</v>
      </c>
      <c r="E59" s="33"/>
      <c r="F59" s="33"/>
      <c r="G59" s="33"/>
      <c r="H59" s="33"/>
      <c r="I59" s="33"/>
      <c r="J59" s="33"/>
      <c r="K59" s="33"/>
      <c r="L59" s="33"/>
      <c r="M59" s="33"/>
      <c r="N59" s="34"/>
      <c r="O59" s="113" t="s">
        <v>25</v>
      </c>
      <c r="P59" s="114"/>
      <c r="Q59" s="114"/>
      <c r="R59" s="114"/>
      <c r="S59" s="114"/>
      <c r="T59" s="114"/>
      <c r="U59" s="114"/>
      <c r="V59" s="114"/>
      <c r="W59" s="114"/>
      <c r="X59" s="115"/>
      <c r="Y59" s="32" t="s">
        <v>29</v>
      </c>
      <c r="Z59" s="33"/>
      <c r="AA59" s="33"/>
      <c r="AB59" s="33"/>
      <c r="AC59" s="33"/>
      <c r="AD59" s="33"/>
      <c r="AE59" s="33"/>
      <c r="AF59" s="33"/>
      <c r="AG59" s="33"/>
      <c r="AH59" s="34"/>
      <c r="AI59" s="15"/>
      <c r="AJ59" s="15"/>
      <c r="AK59" s="15"/>
      <c r="AL59" s="15"/>
      <c r="AM59" s="15"/>
    </row>
    <row r="60" spans="2:39" ht="19.05" customHeight="1" x14ac:dyDescent="0.25">
      <c r="B60" s="100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45" t="s">
        <v>27</v>
      </c>
      <c r="V60" s="46"/>
      <c r="W60" s="46"/>
      <c r="X60" s="46"/>
      <c r="Y60" s="46"/>
      <c r="Z60" s="46"/>
      <c r="AA60" s="46"/>
      <c r="AB60" s="46"/>
      <c r="AC60" s="92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2:39" ht="19.05" customHeight="1" x14ac:dyDescent="0.25">
      <c r="B61" s="101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29" t="s">
        <v>15</v>
      </c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2:39" ht="12" customHeight="1" x14ac:dyDescent="0.25"/>
    <row r="63" spans="2:39" s="8" customFormat="1" ht="19.05" customHeight="1" x14ac:dyDescent="0.25">
      <c r="B63" s="24">
        <f>DATE(CalendarYear,8,1)</f>
        <v>45505</v>
      </c>
      <c r="C63" s="10" t="str">
        <f>IF(DAY(AugSun1)=1,"",IF(AND(YEAR(AugSun1+1)=CalendarYear,MONTH(AugSun1+1)=8),AugSun1+1,""))</f>
        <v/>
      </c>
      <c r="D63" s="10" t="str">
        <f>IF(DAY(AugSun1)=1,"",IF(AND(YEAR(AugSun1+2)=CalendarYear,MONTH(AugSun1+2)=8),AugSun1+2,""))</f>
        <v/>
      </c>
      <c r="E63" s="10" t="str">
        <f>IF(DAY(AugSun1)=1,"",IF(AND(YEAR(AugSun1+3)=CalendarYear,MONTH(AugSun1+3)=8),AugSun1+3,""))</f>
        <v/>
      </c>
      <c r="F63" s="10" t="str">
        <f>IF(DAY(AugSun1)=1,"",IF(AND(YEAR(AugSun1+4)=CalendarYear,MONTH(AugSun1+4)=8),AugSun1+4,""))</f>
        <v/>
      </c>
      <c r="G63" s="10">
        <f>IF(DAY(AugSun1)=1,"",IF(AND(YEAR(AugSun1+5)=CalendarYear,MONTH(AugSun1+5)=8),AugSun1+5,""))</f>
        <v>45505</v>
      </c>
      <c r="H63" s="10">
        <f>IF(DAY(AugSun1)=1,"",IF(AND(YEAR(AugSun1+6)=CalendarYear,MONTH(AugSun1+6)=8),AugSun1+6,""))</f>
        <v>45506</v>
      </c>
      <c r="I63" s="10">
        <f>IF(DAY(AugSun1)=1,IF(AND(YEAR(AugSun1)=CalendarYear,MONTH(AugSun1)=8),AugSun1,""),IF(AND(YEAR(AugSun1+7)=CalendarYear,MONTH(AugSun1+7)=8),AugSun1+7,""))</f>
        <v>45507</v>
      </c>
      <c r="J63" s="10">
        <f>IF(DAY(AugSun1)=1,IF(AND(YEAR(AugSun1+1)=CalendarYear,MONTH(AugSun1+1)=8),AugSun1+1,""),IF(AND(YEAR(AugSun1+8)=CalendarYear,MONTH(AugSun1+8)=8),AugSun1+8,""))</f>
        <v>45508</v>
      </c>
      <c r="K63" s="10">
        <f>IF(DAY(AugSun1)=1,IF(AND(YEAR(AugSun1+2)=CalendarYear,MONTH(AugSun1+2)=8),AugSun1+2,""),IF(AND(YEAR(AugSun1+9)=CalendarYear,MONTH(AugSun1+9)=8),AugSun1+9,""))</f>
        <v>45509</v>
      </c>
      <c r="L63" s="10">
        <f>IF(DAY(AugSun1)=1,IF(AND(YEAR(AugSun1+3)=CalendarYear,MONTH(AugSun1+3)=8),AugSun1+3,""),IF(AND(YEAR(AugSun1+10)=CalendarYear,MONTH(AugSun1+10)=8),AugSun1+10,""))</f>
        <v>45510</v>
      </c>
      <c r="M63" s="10">
        <f>IF(DAY(AugSun1)=1,IF(AND(YEAR(AugSun1+4)=CalendarYear,MONTH(AugSun1+4)=8),AugSun1+4,""),IF(AND(YEAR(AugSun1+11)=CalendarYear,MONTH(AugSun1+11)=8),AugSun1+11,""))</f>
        <v>45511</v>
      </c>
      <c r="N63" s="10">
        <f>IF(DAY(AugSun1)=1,IF(AND(YEAR(AugSun1+5)=CalendarYear,MONTH(AugSun1+5)=8),AugSun1+5,""),IF(AND(YEAR(AugSun1+12)=CalendarYear,MONTH(AugSun1+12)=8),AugSun1+12,""))</f>
        <v>45512</v>
      </c>
      <c r="O63" s="10">
        <f>IF(DAY(AugSun1)=1,IF(AND(YEAR(AugSun1+6)=CalendarYear,MONTH(AugSun1+6)=8),AugSun1+6,""),IF(AND(YEAR(AugSun1+13)=CalendarYear,MONTH(AugSun1+13)=8),AugSun1+13,""))</f>
        <v>45513</v>
      </c>
      <c r="P63" s="10">
        <f>IF(DAY(AugSun1)=1,IF(AND(YEAR(AugSun1+7)=CalendarYear,MONTH(AugSun1+7)=8),AugSun1+7,""),IF(AND(YEAR(AugSun1+14)=CalendarYear,MONTH(AugSun1+14)=8),AugSun1+14,""))</f>
        <v>45514</v>
      </c>
      <c r="Q63" s="10">
        <f>IF(DAY(AugSun1)=1,IF(AND(YEAR(AugSun1+8)=CalendarYear,MONTH(AugSun1+8)=8),AugSun1+8,""),IF(AND(YEAR(AugSun1+15)=CalendarYear,MONTH(AugSun1+15)=8),AugSun1+15,""))</f>
        <v>45515</v>
      </c>
      <c r="R63" s="10">
        <f>IF(DAY(AugSun1)=1,IF(AND(YEAR(AugSun1+9)=CalendarYear,MONTH(AugSun1+9)=8),AugSun1+9,""),IF(AND(YEAR(AugSun1+16)=CalendarYear,MONTH(AugSun1+16)=8),AugSun1+16,""))</f>
        <v>45516</v>
      </c>
      <c r="S63" s="10">
        <f>IF(DAY(AugSun1)=1,IF(AND(YEAR(AugSun1+10)=CalendarYear,MONTH(AugSun1+10)=8),AugSun1+10,""),IF(AND(YEAR(AugSun1+17)=CalendarYear,MONTH(AugSun1+17)=8),AugSun1+17,""))</f>
        <v>45517</v>
      </c>
      <c r="T63" s="10">
        <f>IF(DAY(AugSun1)=1,IF(AND(YEAR(AugSun1+11)=CalendarYear,MONTH(AugSun1+11)=8),AugSun1+11,""),IF(AND(YEAR(AugSun1+18)=CalendarYear,MONTH(AugSun1+18)=8),AugSun1+18,""))</f>
        <v>45518</v>
      </c>
      <c r="U63" s="10">
        <f>IF(DAY(AugSun1)=1,IF(AND(YEAR(AugSun1+12)=CalendarYear,MONTH(AugSun1+12)=8),AugSun1+12,""),IF(AND(YEAR(AugSun1+19)=CalendarYear,MONTH(AugSun1+19)=8),AugSun1+19,""))</f>
        <v>45519</v>
      </c>
      <c r="V63" s="10">
        <f>IF(DAY(AugSun1)=1,IF(AND(YEAR(AugSun1+13)=CalendarYear,MONTH(AugSun1+13)=8),AugSun1+13,""),IF(AND(YEAR(AugSun1+20)=CalendarYear,MONTH(AugSun1+20)=8),AugSun1+20,""))</f>
        <v>45520</v>
      </c>
      <c r="W63" s="10">
        <f>IF(DAY(AugSun1)=1,IF(AND(YEAR(AugSun1+14)=CalendarYear,MONTH(AugSun1+14)=8),AugSun1+14,""),IF(AND(YEAR(AugSun1+21)=CalendarYear,MONTH(AugSun1+21)=8),AugSun1+21,""))</f>
        <v>45521</v>
      </c>
      <c r="X63" s="10">
        <f>IF(DAY(AugSun1)=1,IF(AND(YEAR(AugSun1+15)=CalendarYear,MONTH(AugSun1+15)=8),AugSun1+15,""),IF(AND(YEAR(AugSun1+22)=CalendarYear,MONTH(AugSun1+22)=8),AugSun1+22,""))</f>
        <v>45522</v>
      </c>
      <c r="Y63" s="10">
        <f>IF(DAY(AugSun1)=1,IF(AND(YEAR(AugSun1+16)=CalendarYear,MONTH(AugSun1+16)=8),AugSun1+16,""),IF(AND(YEAR(AugSun1+23)=CalendarYear,MONTH(AugSun1+23)=8),AugSun1+23,""))</f>
        <v>45523</v>
      </c>
      <c r="Z63" s="10">
        <f>IF(DAY(AugSun1)=1,IF(AND(YEAR(AugSun1+17)=CalendarYear,MONTH(AugSun1+17)=8),AugSun1+17,""),IF(AND(YEAR(AugSun1+24)=CalendarYear,MONTH(AugSun1+24)=8),AugSun1+24,""))</f>
        <v>45524</v>
      </c>
      <c r="AA63" s="10">
        <f>IF(DAY(AugSun1)=1,IF(AND(YEAR(AugSun1+18)=CalendarYear,MONTH(AugSun1+18)=8),AugSun1+18,""),IF(AND(YEAR(AugSun1+25)=CalendarYear,MONTH(AugSun1+25)=8),AugSun1+25,""))</f>
        <v>45525</v>
      </c>
      <c r="AB63" s="10">
        <f>IF(DAY(AugSun1)=1,IF(AND(YEAR(AugSun1+19)=CalendarYear,MONTH(AugSun1+19)=8),AugSun1+19,""),IF(AND(YEAR(AugSun1+26)=CalendarYear,MONTH(AugSun1+26)=8),AugSun1+26,""))</f>
        <v>45526</v>
      </c>
      <c r="AC63" s="10">
        <f>IF(DAY(AugSun1)=1,IF(AND(YEAR(AugSun1+20)=CalendarYear,MONTH(AugSun1+20)=8),AugSun1+20,""),IF(AND(YEAR(AugSun1+27)=CalendarYear,MONTH(AugSun1+27)=8),AugSun1+27,""))</f>
        <v>45527</v>
      </c>
      <c r="AD63" s="10">
        <f>IF(DAY(AugSun1)=1,IF(AND(YEAR(AugSun1+21)=CalendarYear,MONTH(AugSun1+21)=8),AugSun1+21,""),IF(AND(YEAR(AugSun1+28)=CalendarYear,MONTH(AugSun1+28)=8),AugSun1+28,""))</f>
        <v>45528</v>
      </c>
      <c r="AE63" s="10">
        <f>IF(DAY(AugSun1)=1,IF(AND(YEAR(AugSun1+22)=CalendarYear,MONTH(AugSun1+22)=8),AugSun1+22,""),IF(AND(YEAR(AugSun1+29)=CalendarYear,MONTH(AugSun1+29)=8),AugSun1+29,""))</f>
        <v>45529</v>
      </c>
      <c r="AF63" s="10">
        <f>IF(DAY(AugSun1)=1,IF(AND(YEAR(AugSun1+23)=CalendarYear,MONTH(AugSun1+23)=8),AugSun1+23,""),IF(AND(YEAR(AugSun1+30)=CalendarYear,MONTH(AugSun1+30)=8),AugSun1+30,""))</f>
        <v>45530</v>
      </c>
      <c r="AG63" s="10">
        <f>IF(DAY(AugSun1)=1,IF(AND(YEAR(AugSun1+24)=CalendarYear,MONTH(AugSun1+24)=8),AugSun1+24,""),IF(AND(YEAR(AugSun1+31)=CalendarYear,MONTH(AugSun1+31)=8),AugSun1+31,""))</f>
        <v>45531</v>
      </c>
      <c r="AH63" s="10">
        <f>IF(DAY(AugSun1)=1,IF(AND(YEAR(AugSun1+25)=CalendarYear,MONTH(AugSun1+25)=8),AugSun1+25,""),IF(AND(YEAR(AugSun1+32)=CalendarYear,MONTH(AugSun1+32)=8),AugSun1+32,""))</f>
        <v>45532</v>
      </c>
      <c r="AI63" s="10">
        <f>IF(DAY(AugSun1)=1,IF(AND(YEAR(AugSun1+26)=CalendarYear,MONTH(AugSun1+26)=8),AugSun1+26,""),IF(AND(YEAR(AugSun1+33)=CalendarYear,MONTH(AugSun1+33)=8),AugSun1+33,""))</f>
        <v>45533</v>
      </c>
      <c r="AJ63" s="10">
        <f>IF(DAY(AugSun1)=1,IF(AND(YEAR(AugSun1+27)=CalendarYear,MONTH(AugSun1+27)=8),AugSun1+27,""),IF(AND(YEAR(AugSun1+34)=CalendarYear,MONTH(AugSun1+34)=8),AugSun1+34,""))</f>
        <v>45534</v>
      </c>
      <c r="AK63" s="10">
        <f>IF(DAY(AugSun1)=1,IF(AND(YEAR(AugSun1+28)=CalendarYear,MONTH(AugSun1+28)=8),AugSun1+28,""),IF(AND(YEAR(AugSun1+35)=CalendarYear,MONTH(AugSun1+35)=8),AugSun1+35,""))</f>
        <v>45535</v>
      </c>
      <c r="AL63" s="10" t="str">
        <f>IF(DAY(AugSun1)=1,IF(AND(YEAR(AugSun1+29)=CalendarYear,MONTH(AugSun1+29)=8),AugSun1+29,""),IF(AND(YEAR(AugSun1+36)=CalendarYear,MONTH(AugSun1+36)=8),AugSun1+36,""))</f>
        <v/>
      </c>
      <c r="AM63" s="11" t="str">
        <f>IF(DAY(AugSun1)=1,IF(AND(YEAR(AugSun1+30)=CalendarYear,MONTH(AugSun1+30)=8),AugSun1+30,""),IF(AND(YEAR(AugSun1+37)=CalendarYear,MONTH(AugSun1+37)=8),AugSun1+37,""))</f>
        <v/>
      </c>
    </row>
    <row r="64" spans="2:39" s="8" customFormat="1" ht="19.05" customHeight="1" x14ac:dyDescent="0.25">
      <c r="B64" s="100"/>
      <c r="C64" s="9" t="s">
        <v>0</v>
      </c>
      <c r="D64" s="9" t="s">
        <v>1</v>
      </c>
      <c r="E64" s="9" t="s">
        <v>2</v>
      </c>
      <c r="F64" s="9" t="s">
        <v>3</v>
      </c>
      <c r="G64" s="9" t="s">
        <v>4</v>
      </c>
      <c r="H64" s="9" t="s">
        <v>5</v>
      </c>
      <c r="I64" s="9" t="s">
        <v>6</v>
      </c>
      <c r="J64" s="9" t="s">
        <v>0</v>
      </c>
      <c r="K64" s="9" t="s">
        <v>1</v>
      </c>
      <c r="L64" s="9" t="s">
        <v>2</v>
      </c>
      <c r="M64" s="9" t="s">
        <v>3</v>
      </c>
      <c r="N64" s="9" t="s">
        <v>4</v>
      </c>
      <c r="O64" s="9" t="s">
        <v>5</v>
      </c>
      <c r="P64" s="9" t="s">
        <v>6</v>
      </c>
      <c r="Q64" s="9" t="s">
        <v>0</v>
      </c>
      <c r="R64" s="9" t="s">
        <v>1</v>
      </c>
      <c r="S64" s="9" t="s">
        <v>2</v>
      </c>
      <c r="T64" s="9" t="s">
        <v>3</v>
      </c>
      <c r="U64" s="9" t="s">
        <v>4</v>
      </c>
      <c r="V64" s="9" t="s">
        <v>5</v>
      </c>
      <c r="W64" s="9" t="s">
        <v>6</v>
      </c>
      <c r="X64" s="9" t="s">
        <v>0</v>
      </c>
      <c r="Y64" s="9" t="s">
        <v>1</v>
      </c>
      <c r="Z64" s="9" t="s">
        <v>2</v>
      </c>
      <c r="AA64" s="9" t="s">
        <v>3</v>
      </c>
      <c r="AB64" s="9" t="s">
        <v>4</v>
      </c>
      <c r="AC64" s="9" t="s">
        <v>5</v>
      </c>
      <c r="AD64" s="9" t="s">
        <v>6</v>
      </c>
      <c r="AE64" s="9" t="s">
        <v>0</v>
      </c>
      <c r="AF64" s="9" t="s">
        <v>1</v>
      </c>
      <c r="AG64" s="9" t="s">
        <v>2</v>
      </c>
      <c r="AH64" s="9" t="s">
        <v>3</v>
      </c>
      <c r="AI64" s="9" t="s">
        <v>4</v>
      </c>
      <c r="AJ64" s="9" t="s">
        <v>5</v>
      </c>
      <c r="AK64" s="9" t="s">
        <v>6</v>
      </c>
      <c r="AL64" s="9" t="s">
        <v>0</v>
      </c>
      <c r="AM64" s="12" t="s">
        <v>1</v>
      </c>
    </row>
    <row r="65" spans="2:39" ht="19.05" customHeight="1" x14ac:dyDescent="0.25">
      <c r="B65" s="100"/>
      <c r="C65" s="14"/>
      <c r="D65" s="14"/>
      <c r="E65" s="14"/>
      <c r="F65" s="14"/>
      <c r="G65" s="64" t="s">
        <v>17</v>
      </c>
      <c r="H65" s="65"/>
      <c r="I65" s="65"/>
      <c r="J65" s="65"/>
      <c r="K65" s="65"/>
      <c r="L65" s="65"/>
      <c r="M65" s="66"/>
      <c r="N65" s="14"/>
      <c r="O65" s="14"/>
      <c r="P65" s="14"/>
      <c r="Q65" s="14"/>
      <c r="R65" s="14"/>
      <c r="S65" s="14"/>
      <c r="T65" s="55" t="s">
        <v>30</v>
      </c>
      <c r="U65" s="56"/>
      <c r="V65" s="56"/>
      <c r="W65" s="56"/>
      <c r="X65" s="56"/>
      <c r="Y65" s="56"/>
      <c r="Z65" s="56"/>
      <c r="AA65" s="56"/>
      <c r="AB65" s="56"/>
      <c r="AC65" s="56"/>
      <c r="AD65" s="57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2:39" ht="19.05" customHeight="1" x14ac:dyDescent="0.25">
      <c r="B66" s="100"/>
      <c r="C66" s="15"/>
      <c r="D66" s="15"/>
      <c r="E66" s="15"/>
      <c r="F66" s="15"/>
      <c r="G66" s="67" t="s">
        <v>19</v>
      </c>
      <c r="H66" s="68"/>
      <c r="I66" s="68"/>
      <c r="J66" s="68"/>
      <c r="K66" s="68"/>
      <c r="L66" s="68"/>
      <c r="M66" s="68"/>
      <c r="N66" s="68"/>
      <c r="O66" s="68"/>
      <c r="P66" s="69"/>
      <c r="Q66" s="15"/>
      <c r="R66" s="15"/>
      <c r="S66" s="15"/>
      <c r="T66" s="15"/>
      <c r="U66" s="15"/>
      <c r="V66" s="15"/>
      <c r="W66" s="15"/>
      <c r="X66" s="50" t="s">
        <v>29</v>
      </c>
      <c r="Y66" s="51"/>
      <c r="Z66" s="51"/>
      <c r="AA66" s="51"/>
      <c r="AB66" s="51"/>
      <c r="AC66" s="51"/>
      <c r="AD66" s="51"/>
      <c r="AE66" s="51"/>
      <c r="AF66" s="51"/>
      <c r="AG66" s="52"/>
      <c r="AH66" s="15"/>
      <c r="AI66" s="15"/>
      <c r="AJ66" s="15"/>
      <c r="AK66" s="15"/>
      <c r="AL66" s="15"/>
      <c r="AM66" s="15"/>
    </row>
    <row r="67" spans="2:39" ht="19.05" customHeight="1" x14ac:dyDescent="0.25">
      <c r="B67" s="100"/>
      <c r="C67" s="15"/>
      <c r="D67" s="15"/>
      <c r="E67" s="15"/>
      <c r="F67" s="15"/>
      <c r="G67" s="35" t="s">
        <v>35</v>
      </c>
      <c r="H67" s="36"/>
      <c r="I67" s="36"/>
      <c r="J67" s="36"/>
      <c r="K67" s="36"/>
      <c r="L67" s="36"/>
      <c r="M67" s="36"/>
      <c r="N67" s="36"/>
      <c r="O67" s="36"/>
      <c r="P67" s="36"/>
      <c r="Q67" s="88"/>
      <c r="R67" s="15"/>
      <c r="S67" s="15"/>
      <c r="T67" s="113" t="s">
        <v>25</v>
      </c>
      <c r="U67" s="114"/>
      <c r="V67" s="114"/>
      <c r="W67" s="114"/>
      <c r="X67" s="114"/>
      <c r="Y67" s="114"/>
      <c r="Z67" s="114"/>
      <c r="AA67" s="114"/>
      <c r="AB67" s="114"/>
      <c r="AC67" s="1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</row>
    <row r="68" spans="2:39" ht="19.05" customHeight="1" x14ac:dyDescent="0.25">
      <c r="B68" s="101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6" t="s">
        <v>24</v>
      </c>
      <c r="O68" s="27"/>
      <c r="P68" s="27"/>
      <c r="Q68" s="27"/>
      <c r="R68" s="27"/>
      <c r="S68" s="27"/>
      <c r="T68" s="27"/>
      <c r="U68" s="27"/>
      <c r="V68" s="28"/>
      <c r="W68" s="15"/>
      <c r="X68" s="15"/>
      <c r="Y68" s="15"/>
      <c r="Z68" s="15"/>
      <c r="AA68" s="15"/>
      <c r="AB68" s="15"/>
      <c r="AC68" s="85" t="s">
        <v>12</v>
      </c>
      <c r="AD68" s="86"/>
      <c r="AE68" s="86"/>
      <c r="AF68" s="86"/>
      <c r="AG68" s="86"/>
      <c r="AH68" s="86"/>
      <c r="AI68" s="86"/>
      <c r="AJ68" s="86"/>
      <c r="AK68" s="87"/>
      <c r="AL68" s="15"/>
      <c r="AM68" s="15"/>
    </row>
    <row r="69" spans="2:39" ht="12" customHeight="1" x14ac:dyDescent="0.25"/>
    <row r="70" spans="2:39" s="8" customFormat="1" ht="19.05" customHeight="1" x14ac:dyDescent="0.25">
      <c r="B70" s="24">
        <f>DATE(CalendarYear,9,1)</f>
        <v>45536</v>
      </c>
      <c r="C70" s="10">
        <f>IF(DAY(SepSun1)=1,"",IF(AND(YEAR(SepSun1+1)=CalendarYear,MONTH(SepSun1+1)=9),SepSun1+1,""))</f>
        <v>45536</v>
      </c>
      <c r="D70" s="10">
        <f>IF(DAY(SepSun1)=1,"",IF(AND(YEAR(SepSun1+2)=CalendarYear,MONTH(SepSun1+2)=9),SepSun1+2,""))</f>
        <v>45537</v>
      </c>
      <c r="E70" s="10">
        <f>IF(DAY(SepSun1)=1,"",IF(AND(YEAR(SepSun1+3)=CalendarYear,MONTH(SepSun1+3)=9),SepSun1+3,""))</f>
        <v>45538</v>
      </c>
      <c r="F70" s="10">
        <f>IF(DAY(SepSun1)=1,"",IF(AND(YEAR(SepSun1+4)=CalendarYear,MONTH(SepSun1+4)=9),SepSun1+4,""))</f>
        <v>45539</v>
      </c>
      <c r="G70" s="10">
        <f>IF(DAY(SepSun1)=1,"",IF(AND(YEAR(SepSun1+5)=CalendarYear,MONTH(SepSun1+5)=9),SepSun1+5,""))</f>
        <v>45540</v>
      </c>
      <c r="H70" s="10">
        <f>IF(DAY(SepSun1)=1,"",IF(AND(YEAR(SepSun1+6)=CalendarYear,MONTH(SepSun1+6)=9),SepSun1+6,""))</f>
        <v>45541</v>
      </c>
      <c r="I70" s="10">
        <f>IF(DAY(SepSun1)=1,IF(AND(YEAR(SepSun1)=CalendarYear,MONTH(SepSun1)=9),SepSun1,""),IF(AND(YEAR(SepSun1+7)=CalendarYear,MONTH(SepSun1+7)=9),SepSun1+7,""))</f>
        <v>45542</v>
      </c>
      <c r="J70" s="10">
        <f>IF(DAY(SepSun1)=1,IF(AND(YEAR(SepSun1+1)=CalendarYear,MONTH(SepSun1+1)=9),SepSun1+1,""),IF(AND(YEAR(SepSun1+8)=CalendarYear,MONTH(SepSun1+8)=9),SepSun1+8,""))</f>
        <v>45543</v>
      </c>
      <c r="K70" s="10">
        <f>IF(DAY(SepSun1)=1,IF(AND(YEAR(SepSun1+2)=CalendarYear,MONTH(SepSun1+2)=9),SepSun1+2,""),IF(AND(YEAR(SepSun1+9)=CalendarYear,MONTH(SepSun1+9)=9),SepSun1+9,""))</f>
        <v>45544</v>
      </c>
      <c r="L70" s="10">
        <f>IF(DAY(SepSun1)=1,IF(AND(YEAR(SepSun1+3)=CalendarYear,MONTH(SepSun1+3)=9),SepSun1+3,""),IF(AND(YEAR(SepSun1+10)=CalendarYear,MONTH(SepSun1+10)=9),SepSun1+10,""))</f>
        <v>45545</v>
      </c>
      <c r="M70" s="10">
        <f>IF(DAY(SepSun1)=1,IF(AND(YEAR(SepSun1+4)=CalendarYear,MONTH(SepSun1+4)=9),SepSun1+4,""),IF(AND(YEAR(SepSun1+11)=CalendarYear,MONTH(SepSun1+11)=9),SepSun1+11,""))</f>
        <v>45546</v>
      </c>
      <c r="N70" s="10">
        <f>IF(DAY(SepSun1)=1,IF(AND(YEAR(SepSun1+5)=CalendarYear,MONTH(SepSun1+5)=9),SepSun1+5,""),IF(AND(YEAR(SepSun1+12)=CalendarYear,MONTH(SepSun1+12)=9),SepSun1+12,""))</f>
        <v>45547</v>
      </c>
      <c r="O70" s="10">
        <f>IF(DAY(SepSun1)=1,IF(AND(YEAR(SepSun1+6)=CalendarYear,MONTH(SepSun1+6)=9),SepSun1+6,""),IF(AND(YEAR(SepSun1+13)=CalendarYear,MONTH(SepSun1+13)=9),SepSun1+13,""))</f>
        <v>45548</v>
      </c>
      <c r="P70" s="10">
        <f>IF(DAY(SepSun1)=1,IF(AND(YEAR(SepSun1+7)=CalendarYear,MONTH(SepSun1+7)=9),SepSun1+7,""),IF(AND(YEAR(SepSun1+14)=CalendarYear,MONTH(SepSun1+14)=9),SepSun1+14,""))</f>
        <v>45549</v>
      </c>
      <c r="Q70" s="10">
        <f>IF(DAY(SepSun1)=1,IF(AND(YEAR(SepSun1+8)=CalendarYear,MONTH(SepSun1+8)=9),SepSun1+8,""),IF(AND(YEAR(SepSun1+15)=CalendarYear,MONTH(SepSun1+15)=9),SepSun1+15,""))</f>
        <v>45550</v>
      </c>
      <c r="R70" s="10">
        <f>IF(DAY(SepSun1)=1,IF(AND(YEAR(SepSun1+9)=CalendarYear,MONTH(SepSun1+9)=9),SepSun1+9,""),IF(AND(YEAR(SepSun1+16)=CalendarYear,MONTH(SepSun1+16)=9),SepSun1+16,""))</f>
        <v>45551</v>
      </c>
      <c r="S70" s="10">
        <f>IF(DAY(SepSun1)=1,IF(AND(YEAR(SepSun1+10)=CalendarYear,MONTH(SepSun1+10)=9),SepSun1+10,""),IF(AND(YEAR(SepSun1+17)=CalendarYear,MONTH(SepSun1+17)=9),SepSun1+17,""))</f>
        <v>45552</v>
      </c>
      <c r="T70" s="10">
        <f>IF(DAY(SepSun1)=1,IF(AND(YEAR(SepSun1+11)=CalendarYear,MONTH(SepSun1+11)=9),SepSun1+11,""),IF(AND(YEAR(SepSun1+18)=CalendarYear,MONTH(SepSun1+18)=9),SepSun1+18,""))</f>
        <v>45553</v>
      </c>
      <c r="U70" s="10">
        <f>IF(DAY(SepSun1)=1,IF(AND(YEAR(SepSun1+12)=CalendarYear,MONTH(SepSun1+12)=9),SepSun1+12,""),IF(AND(YEAR(SepSun1+19)=CalendarYear,MONTH(SepSun1+19)=9),SepSun1+19,""))</f>
        <v>45554</v>
      </c>
      <c r="V70" s="10">
        <f>IF(DAY(SepSun1)=1,IF(AND(YEAR(SepSun1+13)=CalendarYear,MONTH(SepSun1+13)=9),SepSun1+13,""),IF(AND(YEAR(SepSun1+20)=CalendarYear,MONTH(SepSun1+20)=9),SepSun1+20,""))</f>
        <v>45555</v>
      </c>
      <c r="W70" s="10">
        <f>IF(DAY(SepSun1)=1,IF(AND(YEAR(SepSun1+14)=CalendarYear,MONTH(SepSun1+14)=9),SepSun1+14,""),IF(AND(YEAR(SepSun1+21)=CalendarYear,MONTH(SepSun1+21)=9),SepSun1+21,""))</f>
        <v>45556</v>
      </c>
      <c r="X70" s="10">
        <f>IF(DAY(SepSun1)=1,IF(AND(YEAR(SepSun1+15)=CalendarYear,MONTH(SepSun1+15)=9),SepSun1+15,""),IF(AND(YEAR(SepSun1+22)=CalendarYear,MONTH(SepSun1+22)=9),SepSun1+22,""))</f>
        <v>45557</v>
      </c>
      <c r="Y70" s="10">
        <f>IF(DAY(SepSun1)=1,IF(AND(YEAR(SepSun1+16)=CalendarYear,MONTH(SepSun1+16)=9),SepSun1+16,""),IF(AND(YEAR(SepSun1+23)=CalendarYear,MONTH(SepSun1+23)=9),SepSun1+23,""))</f>
        <v>45558</v>
      </c>
      <c r="Z70" s="10">
        <f>IF(DAY(SepSun1)=1,IF(AND(YEAR(SepSun1+17)=CalendarYear,MONTH(SepSun1+17)=9),SepSun1+17,""),IF(AND(YEAR(SepSun1+24)=CalendarYear,MONTH(SepSun1+24)=9),SepSun1+24,""))</f>
        <v>45559</v>
      </c>
      <c r="AA70" s="10">
        <f>IF(DAY(SepSun1)=1,IF(AND(YEAR(SepSun1+18)=CalendarYear,MONTH(SepSun1+18)=9),SepSun1+18,""),IF(AND(YEAR(SepSun1+25)=CalendarYear,MONTH(SepSun1+25)=9),SepSun1+25,""))</f>
        <v>45560</v>
      </c>
      <c r="AB70" s="10">
        <f>IF(DAY(SepSun1)=1,IF(AND(YEAR(SepSun1+19)=CalendarYear,MONTH(SepSun1+19)=9),SepSun1+19,""),IF(AND(YEAR(SepSun1+26)=CalendarYear,MONTH(SepSun1+26)=9),SepSun1+26,""))</f>
        <v>45561</v>
      </c>
      <c r="AC70" s="10">
        <f>IF(DAY(SepSun1)=1,IF(AND(YEAR(SepSun1+20)=CalendarYear,MONTH(SepSun1+20)=9),SepSun1+20,""),IF(AND(YEAR(SepSun1+27)=CalendarYear,MONTH(SepSun1+27)=9),SepSun1+27,""))</f>
        <v>45562</v>
      </c>
      <c r="AD70" s="10">
        <f>IF(DAY(SepSun1)=1,IF(AND(YEAR(SepSun1+21)=CalendarYear,MONTH(SepSun1+21)=9),SepSun1+21,""),IF(AND(YEAR(SepSun1+28)=CalendarYear,MONTH(SepSun1+28)=9),SepSun1+28,""))</f>
        <v>45563</v>
      </c>
      <c r="AE70" s="10">
        <f>IF(DAY(SepSun1)=1,IF(AND(YEAR(SepSun1+22)=CalendarYear,MONTH(SepSun1+22)=9),SepSun1+22,""),IF(AND(YEAR(SepSun1+29)=CalendarYear,MONTH(SepSun1+29)=9),SepSun1+29,""))</f>
        <v>45564</v>
      </c>
      <c r="AF70" s="10">
        <f>IF(DAY(SepSun1)=1,IF(AND(YEAR(SepSun1+23)=CalendarYear,MONTH(SepSun1+23)=9),SepSun1+23,""),IF(AND(YEAR(SepSun1+30)=CalendarYear,MONTH(SepSun1+30)=9),SepSun1+30,""))</f>
        <v>45565</v>
      </c>
      <c r="AG70" s="10" t="str">
        <f>IF(DAY(SepSun1)=1,IF(AND(YEAR(SepSun1+24)=CalendarYear,MONTH(SepSun1+24)=9),SepSun1+24,""),IF(AND(YEAR(SepSun1+31)=CalendarYear,MONTH(SepSun1+31)=9),SepSun1+31,""))</f>
        <v/>
      </c>
      <c r="AH70" s="10" t="str">
        <f>IF(DAY(SepSun1)=1,IF(AND(YEAR(SepSun1+25)=CalendarYear,MONTH(SepSun1+25)=9),SepSun1+25,""),IF(AND(YEAR(SepSun1+32)=CalendarYear,MONTH(SepSun1+32)=9),SepSun1+32,""))</f>
        <v/>
      </c>
      <c r="AI70" s="10" t="str">
        <f>IF(DAY(SepSun1)=1,IF(AND(YEAR(SepSun1+26)=CalendarYear,MONTH(SepSun1+26)=9),SepSun1+26,""),IF(AND(YEAR(SepSun1+33)=CalendarYear,MONTH(SepSun1+33)=9),SepSun1+33,""))</f>
        <v/>
      </c>
      <c r="AJ70" s="10" t="str">
        <f>IF(DAY(SepSun1)=1,IF(AND(YEAR(SepSun1+27)=CalendarYear,MONTH(SepSun1+27)=9),SepSun1+27,""),IF(AND(YEAR(SepSun1+34)=CalendarYear,MONTH(SepSun1+34)=9),SepSun1+34,""))</f>
        <v/>
      </c>
      <c r="AK70" s="10" t="str">
        <f>IF(DAY(SepSun1)=1,IF(AND(YEAR(SepSun1+28)=CalendarYear,MONTH(SepSun1+28)=9),SepSun1+28,""),IF(AND(YEAR(SepSun1+35)=CalendarYear,MONTH(SepSun1+35)=9),SepSun1+35,""))</f>
        <v/>
      </c>
      <c r="AL70" s="10" t="str">
        <f>IF(DAY(SepSun1)=1,IF(AND(YEAR(SepSun1+29)=CalendarYear,MONTH(SepSun1+29)=9),SepSun1+29,""),IF(AND(YEAR(SepSun1+36)=CalendarYear,MONTH(SepSun1+36)=9),SepSun1+36,""))</f>
        <v/>
      </c>
      <c r="AM70" s="11" t="str">
        <f>IF(DAY(SepSun1)=1,IF(AND(YEAR(SepSun1+30)=CalendarYear,MONTH(SepSun1+30)=9),SepSun1+30,""),IF(AND(YEAR(SepSun1+37)=CalendarYear,MONTH(SepSun1+37)=9),SepSun1+37,""))</f>
        <v/>
      </c>
    </row>
    <row r="71" spans="2:39" s="8" customFormat="1" ht="19.05" customHeight="1" x14ac:dyDescent="0.25">
      <c r="B71" s="100"/>
      <c r="C71" s="9" t="s">
        <v>0</v>
      </c>
      <c r="D71" s="9" t="s">
        <v>1</v>
      </c>
      <c r="E71" s="9" t="s">
        <v>2</v>
      </c>
      <c r="F71" s="9" t="s">
        <v>3</v>
      </c>
      <c r="G71" s="9" t="s">
        <v>4</v>
      </c>
      <c r="H71" s="9" t="s">
        <v>5</v>
      </c>
      <c r="I71" s="9" t="s">
        <v>6</v>
      </c>
      <c r="J71" s="9" t="s">
        <v>0</v>
      </c>
      <c r="K71" s="9" t="s">
        <v>1</v>
      </c>
      <c r="L71" s="9" t="s">
        <v>2</v>
      </c>
      <c r="M71" s="9" t="s">
        <v>3</v>
      </c>
      <c r="N71" s="9" t="s">
        <v>4</v>
      </c>
      <c r="O71" s="9" t="s">
        <v>5</v>
      </c>
      <c r="P71" s="9" t="s">
        <v>6</v>
      </c>
      <c r="Q71" s="9" t="s">
        <v>0</v>
      </c>
      <c r="R71" s="9" t="s">
        <v>1</v>
      </c>
      <c r="S71" s="9" t="s">
        <v>2</v>
      </c>
      <c r="T71" s="9" t="s">
        <v>3</v>
      </c>
      <c r="U71" s="9" t="s">
        <v>4</v>
      </c>
      <c r="V71" s="9" t="s">
        <v>5</v>
      </c>
      <c r="W71" s="9" t="s">
        <v>6</v>
      </c>
      <c r="X71" s="9" t="s">
        <v>0</v>
      </c>
      <c r="Y71" s="9" t="s">
        <v>1</v>
      </c>
      <c r="Z71" s="9" t="s">
        <v>2</v>
      </c>
      <c r="AA71" s="9" t="s">
        <v>3</v>
      </c>
      <c r="AB71" s="9" t="s">
        <v>4</v>
      </c>
      <c r="AC71" s="9" t="s">
        <v>5</v>
      </c>
      <c r="AD71" s="9" t="s">
        <v>6</v>
      </c>
      <c r="AE71" s="9" t="s">
        <v>0</v>
      </c>
      <c r="AF71" s="9" t="s">
        <v>1</v>
      </c>
      <c r="AG71" s="9" t="s">
        <v>2</v>
      </c>
      <c r="AH71" s="9" t="s">
        <v>3</v>
      </c>
      <c r="AI71" s="9" t="s">
        <v>4</v>
      </c>
      <c r="AJ71" s="9" t="s">
        <v>5</v>
      </c>
      <c r="AK71" s="9" t="s">
        <v>6</v>
      </c>
      <c r="AL71" s="9" t="s">
        <v>0</v>
      </c>
      <c r="AM71" s="12" t="s">
        <v>1</v>
      </c>
    </row>
    <row r="72" spans="2:39" ht="19.05" customHeight="1" x14ac:dyDescent="0.25">
      <c r="B72" s="100"/>
      <c r="C72" s="14"/>
      <c r="D72" s="70" t="s">
        <v>10</v>
      </c>
      <c r="E72" s="71"/>
      <c r="F72" s="71"/>
      <c r="G72" s="71"/>
      <c r="H72" s="71"/>
      <c r="I72" s="71"/>
      <c r="J72" s="71"/>
      <c r="K72" s="71"/>
      <c r="L72" s="72"/>
      <c r="M72" s="14"/>
      <c r="N72" s="61" t="s">
        <v>12</v>
      </c>
      <c r="O72" s="62"/>
      <c r="P72" s="62"/>
      <c r="Q72" s="62"/>
      <c r="R72" s="62"/>
      <c r="S72" s="62"/>
      <c r="T72" s="62"/>
      <c r="U72" s="62"/>
      <c r="V72" s="63"/>
      <c r="W72" s="61" t="s">
        <v>16</v>
      </c>
      <c r="X72" s="62"/>
      <c r="Y72" s="62"/>
      <c r="Z72" s="62"/>
      <c r="AA72" s="62"/>
      <c r="AB72" s="62"/>
      <c r="AC72" s="62"/>
      <c r="AD72" s="62"/>
      <c r="AE72" s="63"/>
      <c r="AF72" s="15"/>
      <c r="AG72" s="15"/>
      <c r="AH72" s="15"/>
      <c r="AI72" s="15"/>
      <c r="AJ72" s="15"/>
      <c r="AK72" s="15"/>
      <c r="AL72" s="15"/>
      <c r="AM72" s="14"/>
    </row>
    <row r="73" spans="2:39" ht="19.05" customHeight="1" x14ac:dyDescent="0.25">
      <c r="B73" s="100"/>
      <c r="C73" s="14"/>
      <c r="D73" s="73" t="s">
        <v>11</v>
      </c>
      <c r="E73" s="74"/>
      <c r="F73" s="74"/>
      <c r="G73" s="74"/>
      <c r="H73" s="74"/>
      <c r="I73" s="74"/>
      <c r="J73" s="74"/>
      <c r="K73" s="74"/>
      <c r="L73" s="75"/>
      <c r="M73" s="14"/>
      <c r="N73" s="14"/>
      <c r="O73" s="14"/>
      <c r="P73" s="14"/>
      <c r="Q73" s="14"/>
      <c r="R73" s="45" t="s">
        <v>27</v>
      </c>
      <c r="S73" s="46"/>
      <c r="T73" s="46"/>
      <c r="U73" s="46"/>
      <c r="V73" s="46"/>
      <c r="W73" s="46"/>
      <c r="X73" s="46"/>
      <c r="Y73" s="46"/>
      <c r="Z73" s="92"/>
      <c r="AA73" s="14"/>
      <c r="AB73" s="14"/>
      <c r="AC73" s="14"/>
      <c r="AD73" s="15"/>
      <c r="AE73" s="15"/>
      <c r="AF73" s="15"/>
      <c r="AG73" s="15"/>
      <c r="AH73" s="15"/>
      <c r="AI73" s="15"/>
      <c r="AJ73" s="15"/>
      <c r="AK73" s="15"/>
      <c r="AL73" s="15"/>
      <c r="AM73" s="14"/>
    </row>
    <row r="74" spans="2:39" ht="19.05" customHeight="1" x14ac:dyDescent="0.25">
      <c r="B74" s="100"/>
      <c r="C74" s="14"/>
      <c r="D74" s="58" t="s">
        <v>30</v>
      </c>
      <c r="E74" s="59"/>
      <c r="F74" s="59"/>
      <c r="G74" s="59"/>
      <c r="H74" s="59"/>
      <c r="I74" s="59"/>
      <c r="J74" s="59"/>
      <c r="K74" s="59"/>
      <c r="L74" s="59"/>
      <c r="M74" s="59"/>
      <c r="N74" s="60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</row>
    <row r="75" spans="2:39" ht="19.05" customHeight="1" x14ac:dyDescent="0.25">
      <c r="B75" s="100"/>
      <c r="C75" s="14"/>
      <c r="D75" s="76" t="s">
        <v>28</v>
      </c>
      <c r="E75" s="77"/>
      <c r="F75" s="77"/>
      <c r="G75" s="77"/>
      <c r="H75" s="77"/>
      <c r="I75" s="77"/>
      <c r="J75" s="77"/>
      <c r="K75" s="77"/>
      <c r="L75" s="77"/>
      <c r="M75" s="77"/>
      <c r="N75" s="78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</row>
    <row r="76" spans="2:39" ht="19.05" customHeight="1" x14ac:dyDescent="0.25">
      <c r="B76" s="100"/>
      <c r="C76" s="14"/>
      <c r="D76" s="50" t="s">
        <v>29</v>
      </c>
      <c r="E76" s="51"/>
      <c r="F76" s="51"/>
      <c r="G76" s="51"/>
      <c r="H76" s="51"/>
      <c r="I76" s="51"/>
      <c r="J76" s="51"/>
      <c r="K76" s="51"/>
      <c r="L76" s="51"/>
      <c r="M76" s="51"/>
      <c r="N76" s="52"/>
      <c r="O76" s="14"/>
      <c r="P76" s="35" t="s">
        <v>36</v>
      </c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88"/>
      <c r="AG76" s="14"/>
      <c r="AH76" s="14"/>
      <c r="AI76" s="14"/>
      <c r="AJ76" s="14"/>
      <c r="AK76" s="14"/>
      <c r="AL76" s="14"/>
      <c r="AM76" s="14"/>
    </row>
    <row r="77" spans="2:39" ht="19.05" customHeight="1" x14ac:dyDescent="0.25">
      <c r="B77" s="101"/>
      <c r="C77" s="15"/>
      <c r="D77" s="14" t="s">
        <v>15</v>
      </c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26" t="s">
        <v>24</v>
      </c>
      <c r="AA77" s="27"/>
      <c r="AB77" s="27"/>
      <c r="AC77" s="27"/>
      <c r="AD77" s="27"/>
      <c r="AE77" s="27"/>
      <c r="AF77" s="27"/>
      <c r="AG77" s="27"/>
      <c r="AH77" s="28"/>
      <c r="AI77" s="15"/>
      <c r="AJ77" s="15"/>
      <c r="AK77" s="15"/>
      <c r="AL77" s="15"/>
      <c r="AM77" s="15"/>
    </row>
    <row r="78" spans="2:39" ht="12" customHeight="1" x14ac:dyDescent="0.25"/>
    <row r="79" spans="2:39" s="8" customFormat="1" ht="19.05" customHeight="1" x14ac:dyDescent="0.25">
      <c r="B79" s="24">
        <f>DATE(CalendarYear,10,1)</f>
        <v>45566</v>
      </c>
      <c r="C79" s="10" t="str">
        <f>IF(DAY(OctSun1)=1,"",IF(AND(YEAR(OctSun1+1)=CalendarYear,MONTH(OctSun1+1)=10),OctSun1+1,""))</f>
        <v/>
      </c>
      <c r="D79" s="10" t="str">
        <f>IF(DAY(OctSun1)=1,"",IF(AND(YEAR(OctSun1+2)=CalendarYear,MONTH(OctSun1+2)=10),OctSun1+2,""))</f>
        <v/>
      </c>
      <c r="E79" s="10">
        <f>IF(DAY(OctSun1)=1,"",IF(AND(YEAR(OctSun1+3)=CalendarYear,MONTH(OctSun1+3)=10),OctSun1+3,""))</f>
        <v>45566</v>
      </c>
      <c r="F79" s="10">
        <f>IF(DAY(OctSun1)=1,"",IF(AND(YEAR(OctSun1+4)=CalendarYear,MONTH(OctSun1+4)=10),OctSun1+4,""))</f>
        <v>45567</v>
      </c>
      <c r="G79" s="10">
        <f>IF(DAY(OctSun1)=1,"",IF(AND(YEAR(OctSun1+5)=CalendarYear,MONTH(OctSun1+5)=10),OctSun1+5,""))</f>
        <v>45568</v>
      </c>
      <c r="H79" s="10">
        <f>IF(DAY(OctSun1)=1,"",IF(AND(YEAR(OctSun1+6)=CalendarYear,MONTH(OctSun1+6)=10),OctSun1+6,""))</f>
        <v>45569</v>
      </c>
      <c r="I79" s="10">
        <f>IF(DAY(OctSun1)=1,IF(AND(YEAR(OctSun1)=CalendarYear,MONTH(OctSun1)=10),OctSun1,""),IF(AND(YEAR(OctSun1+7)=CalendarYear,MONTH(OctSun1+7)=10),OctSun1+7,""))</f>
        <v>45570</v>
      </c>
      <c r="J79" s="10">
        <f>IF(DAY(OctSun1)=1,IF(AND(YEAR(OctSun1+1)=CalendarYear,MONTH(OctSun1+1)=10),OctSun1+1,""),IF(AND(YEAR(OctSun1+8)=CalendarYear,MONTH(OctSun1+8)=10),OctSun1+8,""))</f>
        <v>45571</v>
      </c>
      <c r="K79" s="10">
        <f>IF(DAY(OctSun1)=1,IF(AND(YEAR(OctSun1+2)=CalendarYear,MONTH(OctSun1+2)=10),OctSun1+2,""),IF(AND(YEAR(OctSun1+9)=CalendarYear,MONTH(OctSun1+9)=10),OctSun1+9,""))</f>
        <v>45572</v>
      </c>
      <c r="L79" s="10">
        <f>IF(DAY(OctSun1)=1,IF(AND(YEAR(OctSun1+3)=CalendarYear,MONTH(OctSun1+3)=10),OctSun1+3,""),IF(AND(YEAR(OctSun1+10)=CalendarYear,MONTH(OctSun1+10)=10),OctSun1+10,""))</f>
        <v>45573</v>
      </c>
      <c r="M79" s="10">
        <f>IF(DAY(OctSun1)=1,IF(AND(YEAR(OctSun1+4)=CalendarYear,MONTH(OctSun1+4)=10),OctSun1+4,""),IF(AND(YEAR(OctSun1+11)=CalendarYear,MONTH(OctSun1+11)=10),OctSun1+11,""))</f>
        <v>45574</v>
      </c>
      <c r="N79" s="10">
        <f>IF(DAY(OctSun1)=1,IF(AND(YEAR(OctSun1+5)=CalendarYear,MONTH(OctSun1+5)=10),OctSun1+5,""),IF(AND(YEAR(OctSun1+12)=CalendarYear,MONTH(OctSun1+12)=10),OctSun1+12,""))</f>
        <v>45575</v>
      </c>
      <c r="O79" s="10">
        <f>IF(DAY(OctSun1)=1,IF(AND(YEAR(OctSun1+6)=CalendarYear,MONTH(OctSun1+6)=10),OctSun1+6,""),IF(AND(YEAR(OctSun1+13)=CalendarYear,MONTH(OctSun1+13)=10),OctSun1+13,""))</f>
        <v>45576</v>
      </c>
      <c r="P79" s="10">
        <f>IF(DAY(OctSun1)=1,IF(AND(YEAR(OctSun1+7)=CalendarYear,MONTH(OctSun1+7)=10),OctSun1+7,""),IF(AND(YEAR(OctSun1+14)=CalendarYear,MONTH(OctSun1+14)=10),OctSun1+14,""))</f>
        <v>45577</v>
      </c>
      <c r="Q79" s="10">
        <f>IF(DAY(OctSun1)=1,IF(AND(YEAR(OctSun1+8)=CalendarYear,MONTH(OctSun1+8)=10),OctSun1+8,""),IF(AND(YEAR(OctSun1+15)=CalendarYear,MONTH(OctSun1+15)=10),OctSun1+15,""))</f>
        <v>45578</v>
      </c>
      <c r="R79" s="10">
        <f>IF(DAY(OctSun1)=1,IF(AND(YEAR(OctSun1+9)=CalendarYear,MONTH(OctSun1+9)=10),OctSun1+9,""),IF(AND(YEAR(OctSun1+16)=CalendarYear,MONTH(OctSun1+16)=10),OctSun1+16,""))</f>
        <v>45579</v>
      </c>
      <c r="S79" s="10">
        <f>IF(DAY(OctSun1)=1,IF(AND(YEAR(OctSun1+10)=CalendarYear,MONTH(OctSun1+10)=10),OctSun1+10,""),IF(AND(YEAR(OctSun1+17)=CalendarYear,MONTH(OctSun1+17)=10),OctSun1+17,""))</f>
        <v>45580</v>
      </c>
      <c r="T79" s="10">
        <f>IF(DAY(OctSun1)=1,IF(AND(YEAR(OctSun1+11)=CalendarYear,MONTH(OctSun1+11)=10),OctSun1+11,""),IF(AND(YEAR(OctSun1+18)=CalendarYear,MONTH(OctSun1+18)=10),OctSun1+18,""))</f>
        <v>45581</v>
      </c>
      <c r="U79" s="10">
        <f>IF(DAY(OctSun1)=1,IF(AND(YEAR(OctSun1+12)=CalendarYear,MONTH(OctSun1+12)=10),OctSun1+12,""),IF(AND(YEAR(OctSun1+19)=CalendarYear,MONTH(OctSun1+19)=10),OctSun1+19,""))</f>
        <v>45582</v>
      </c>
      <c r="V79" s="10">
        <f>IF(DAY(OctSun1)=1,IF(AND(YEAR(OctSun1+13)=CalendarYear,MONTH(OctSun1+13)=10),OctSun1+13,""),IF(AND(YEAR(OctSun1+20)=CalendarYear,MONTH(OctSun1+20)=10),OctSun1+20,""))</f>
        <v>45583</v>
      </c>
      <c r="W79" s="10">
        <f>IF(DAY(OctSun1)=1,IF(AND(YEAR(OctSun1+14)=CalendarYear,MONTH(OctSun1+14)=10),OctSun1+14,""),IF(AND(YEAR(OctSun1+21)=CalendarYear,MONTH(OctSun1+21)=10),OctSun1+21,""))</f>
        <v>45584</v>
      </c>
      <c r="X79" s="10">
        <f>IF(DAY(OctSun1)=1,IF(AND(YEAR(OctSun1+15)=CalendarYear,MONTH(OctSun1+15)=10),OctSun1+15,""),IF(AND(YEAR(OctSun1+22)=CalendarYear,MONTH(OctSun1+22)=10),OctSun1+22,""))</f>
        <v>45585</v>
      </c>
      <c r="Y79" s="10">
        <f>IF(DAY(OctSun1)=1,IF(AND(YEAR(OctSun1+16)=CalendarYear,MONTH(OctSun1+16)=10),OctSun1+16,""),IF(AND(YEAR(OctSun1+23)=CalendarYear,MONTH(OctSun1+23)=10),OctSun1+23,""))</f>
        <v>45586</v>
      </c>
      <c r="Z79" s="10">
        <f>IF(DAY(OctSun1)=1,IF(AND(YEAR(OctSun1+17)=CalendarYear,MONTH(OctSun1+17)=10),OctSun1+17,""),IF(AND(YEAR(OctSun1+24)=CalendarYear,MONTH(OctSun1+24)=10),OctSun1+24,""))</f>
        <v>45587</v>
      </c>
      <c r="AA79" s="10">
        <f>IF(DAY(OctSun1)=1,IF(AND(YEAR(OctSun1+18)=CalendarYear,MONTH(OctSun1+18)=10),OctSun1+18,""),IF(AND(YEAR(OctSun1+25)=CalendarYear,MONTH(OctSun1+25)=10),OctSun1+25,""))</f>
        <v>45588</v>
      </c>
      <c r="AB79" s="10">
        <f>IF(DAY(OctSun1)=1,IF(AND(YEAR(OctSun1+19)=CalendarYear,MONTH(OctSun1+19)=10),OctSun1+19,""),IF(AND(YEAR(OctSun1+26)=CalendarYear,MONTH(OctSun1+26)=10),OctSun1+26,""))</f>
        <v>45589</v>
      </c>
      <c r="AC79" s="10">
        <f>IF(DAY(OctSun1)=1,IF(AND(YEAR(OctSun1+20)=CalendarYear,MONTH(OctSun1+20)=10),OctSun1+20,""),IF(AND(YEAR(OctSun1+27)=CalendarYear,MONTH(OctSun1+27)=10),OctSun1+27,""))</f>
        <v>45590</v>
      </c>
      <c r="AD79" s="10">
        <f>IF(DAY(OctSun1)=1,IF(AND(YEAR(OctSun1+21)=CalendarYear,MONTH(OctSun1+21)=10),OctSun1+21,""),IF(AND(YEAR(OctSun1+28)=CalendarYear,MONTH(OctSun1+28)=10),OctSun1+28,""))</f>
        <v>45591</v>
      </c>
      <c r="AE79" s="10">
        <f>IF(DAY(OctSun1)=1,IF(AND(YEAR(OctSun1+22)=CalendarYear,MONTH(OctSun1+22)=10),OctSun1+22,""),IF(AND(YEAR(OctSun1+29)=CalendarYear,MONTH(OctSun1+29)=10),OctSun1+29,""))</f>
        <v>45592</v>
      </c>
      <c r="AF79" s="10">
        <f>IF(DAY(OctSun1)=1,IF(AND(YEAR(OctSun1+23)=CalendarYear,MONTH(OctSun1+23)=10),OctSun1+23,""),IF(AND(YEAR(OctSun1+30)=CalendarYear,MONTH(OctSun1+30)=10),OctSun1+30,""))</f>
        <v>45593</v>
      </c>
      <c r="AG79" s="10">
        <f>IF(DAY(OctSun1)=1,IF(AND(YEAR(OctSun1+24)=CalendarYear,MONTH(OctSun1+24)=10),OctSun1+24,""),IF(AND(YEAR(OctSun1+31)=CalendarYear,MONTH(OctSun1+31)=10),OctSun1+31,""))</f>
        <v>45594</v>
      </c>
      <c r="AH79" s="10">
        <f>IF(DAY(OctSun1)=1,IF(AND(YEAR(OctSun1+25)=CalendarYear,MONTH(OctSun1+25)=10),OctSun1+25,""),IF(AND(YEAR(OctSun1+32)=CalendarYear,MONTH(OctSun1+32)=10),OctSun1+32,""))</f>
        <v>45595</v>
      </c>
      <c r="AI79" s="10">
        <f>IF(DAY(OctSun1)=1,IF(AND(YEAR(OctSun1+26)=CalendarYear,MONTH(OctSun1+26)=10),OctSun1+26,""),IF(AND(YEAR(OctSun1+33)=CalendarYear,MONTH(OctSun1+33)=10),OctSun1+33,""))</f>
        <v>45596</v>
      </c>
      <c r="AJ79" s="10" t="str">
        <f>IF(DAY(OctSun1)=1,IF(AND(YEAR(OctSun1+27)=CalendarYear,MONTH(OctSun1+27)=10),OctSun1+27,""),IF(AND(YEAR(OctSun1+34)=CalendarYear,MONTH(OctSun1+34)=10),OctSun1+34,""))</f>
        <v/>
      </c>
      <c r="AK79" s="10" t="str">
        <f>IF(DAY(OctSun1)=1,IF(AND(YEAR(OctSun1+28)=CalendarYear,MONTH(OctSun1+28)=10),OctSun1+28,""),IF(AND(YEAR(OctSun1+35)=CalendarYear,MONTH(OctSun1+35)=10),OctSun1+35,""))</f>
        <v/>
      </c>
      <c r="AL79" s="10" t="str">
        <f>IF(DAY(OctSun1)=1,IF(AND(YEAR(OctSun1+29)=CalendarYear,MONTH(OctSun1+29)=10),OctSun1+29,""),IF(AND(YEAR(OctSun1+36)=CalendarYear,MONTH(OctSun1+36)=10),OctSun1+36,""))</f>
        <v/>
      </c>
      <c r="AM79" s="11" t="str">
        <f>IF(DAY(OctSun1)=1,IF(AND(YEAR(OctSun1+30)=CalendarYear,MONTH(OctSun1+30)=10),OctSun1+30,""),IF(AND(YEAR(OctSun1+37)=CalendarYear,MONTH(OctSun1+37)=10),OctSun1+37,""))</f>
        <v/>
      </c>
    </row>
    <row r="80" spans="2:39" s="8" customFormat="1" ht="19.05" customHeight="1" x14ac:dyDescent="0.25">
      <c r="B80" s="100"/>
      <c r="C80" s="9" t="s">
        <v>0</v>
      </c>
      <c r="D80" s="9" t="s">
        <v>1</v>
      </c>
      <c r="E80" s="9" t="s">
        <v>2</v>
      </c>
      <c r="F80" s="9" t="s">
        <v>3</v>
      </c>
      <c r="G80" s="9" t="s">
        <v>4</v>
      </c>
      <c r="H80" s="9" t="s">
        <v>5</v>
      </c>
      <c r="I80" s="9" t="s">
        <v>6</v>
      </c>
      <c r="J80" s="9" t="s">
        <v>0</v>
      </c>
      <c r="K80" s="9" t="s">
        <v>1</v>
      </c>
      <c r="L80" s="9" t="s">
        <v>2</v>
      </c>
      <c r="M80" s="9" t="s">
        <v>3</v>
      </c>
      <c r="N80" s="9" t="s">
        <v>4</v>
      </c>
      <c r="O80" s="9" t="s">
        <v>5</v>
      </c>
      <c r="P80" s="9" t="s">
        <v>6</v>
      </c>
      <c r="Q80" s="9" t="s">
        <v>0</v>
      </c>
      <c r="R80" s="9" t="s">
        <v>1</v>
      </c>
      <c r="S80" s="9" t="s">
        <v>2</v>
      </c>
      <c r="T80" s="9" t="s">
        <v>3</v>
      </c>
      <c r="U80" s="9" t="s">
        <v>4</v>
      </c>
      <c r="V80" s="9" t="s">
        <v>5</v>
      </c>
      <c r="W80" s="9" t="s">
        <v>6</v>
      </c>
      <c r="X80" s="9" t="s">
        <v>0</v>
      </c>
      <c r="Y80" s="9" t="s">
        <v>1</v>
      </c>
      <c r="Z80" s="9" t="s">
        <v>2</v>
      </c>
      <c r="AA80" s="9" t="s">
        <v>3</v>
      </c>
      <c r="AB80" s="9" t="s">
        <v>4</v>
      </c>
      <c r="AC80" s="9" t="s">
        <v>5</v>
      </c>
      <c r="AD80" s="9" t="s">
        <v>6</v>
      </c>
      <c r="AE80" s="9" t="s">
        <v>0</v>
      </c>
      <c r="AF80" s="9" t="s">
        <v>1</v>
      </c>
      <c r="AG80" s="9" t="s">
        <v>2</v>
      </c>
      <c r="AH80" s="9" t="s">
        <v>3</v>
      </c>
      <c r="AI80" s="9" t="s">
        <v>4</v>
      </c>
      <c r="AJ80" s="9" t="s">
        <v>5</v>
      </c>
      <c r="AK80" s="9" t="s">
        <v>6</v>
      </c>
      <c r="AL80" s="9" t="s">
        <v>0</v>
      </c>
      <c r="AM80" s="12" t="s">
        <v>1</v>
      </c>
    </row>
    <row r="81" spans="2:39" ht="19.05" customHeight="1" x14ac:dyDescent="0.25">
      <c r="B81" s="100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79" t="s">
        <v>15</v>
      </c>
      <c r="O81" s="80"/>
      <c r="P81" s="80"/>
      <c r="Q81" s="80"/>
      <c r="R81" s="80"/>
      <c r="S81" s="80"/>
      <c r="T81" s="80"/>
      <c r="U81" s="80"/>
      <c r="V81" s="81"/>
      <c r="W81" s="96" t="s">
        <v>37</v>
      </c>
      <c r="X81" s="97"/>
      <c r="Y81" s="97"/>
      <c r="Z81" s="97"/>
      <c r="AA81" s="97"/>
      <c r="AB81" s="97"/>
      <c r="AC81" s="97"/>
      <c r="AD81" s="97"/>
      <c r="AE81" s="98"/>
      <c r="AF81" s="14"/>
      <c r="AG81" s="14"/>
      <c r="AH81" s="14"/>
      <c r="AI81" s="14"/>
      <c r="AJ81" s="14"/>
      <c r="AK81" s="14"/>
      <c r="AL81" s="14"/>
      <c r="AM81" s="14"/>
    </row>
    <row r="82" spans="2:39" ht="19.05" customHeight="1" x14ac:dyDescent="0.25">
      <c r="B82" s="100"/>
      <c r="C82" s="15"/>
      <c r="D82" s="15"/>
      <c r="E82" s="15"/>
      <c r="F82" s="15"/>
      <c r="G82" s="15"/>
      <c r="H82" s="15"/>
      <c r="I82" s="15"/>
      <c r="J82" s="15"/>
      <c r="K82" s="70" t="s">
        <v>10</v>
      </c>
      <c r="L82" s="71"/>
      <c r="M82" s="71"/>
      <c r="N82" s="71"/>
      <c r="O82" s="71"/>
      <c r="P82" s="71"/>
      <c r="Q82" s="71"/>
      <c r="R82" s="71"/>
      <c r="S82" s="72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</row>
    <row r="83" spans="2:39" ht="19.05" customHeight="1" x14ac:dyDescent="0.25">
      <c r="B83" s="100"/>
      <c r="C83" s="15"/>
      <c r="D83" s="15"/>
      <c r="E83" s="15"/>
      <c r="F83" s="15"/>
      <c r="G83" s="15"/>
      <c r="H83" s="15"/>
      <c r="I83" s="15"/>
      <c r="J83" s="15"/>
      <c r="K83" s="76" t="s">
        <v>28</v>
      </c>
      <c r="L83" s="77"/>
      <c r="M83" s="77"/>
      <c r="N83" s="77"/>
      <c r="O83" s="77"/>
      <c r="P83" s="77"/>
      <c r="Q83" s="77"/>
      <c r="R83" s="77"/>
      <c r="S83" s="77"/>
      <c r="T83" s="77"/>
      <c r="U83" s="78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</row>
    <row r="84" spans="2:39" ht="19.05" customHeight="1" x14ac:dyDescent="0.25">
      <c r="B84" s="100"/>
      <c r="C84" s="15"/>
      <c r="D84" s="15"/>
      <c r="E84" s="15"/>
      <c r="F84" s="15"/>
      <c r="G84" s="15"/>
      <c r="H84" s="15"/>
      <c r="I84" s="15"/>
      <c r="J84" s="15"/>
      <c r="K84" s="53" t="s">
        <v>12</v>
      </c>
      <c r="L84" s="54"/>
      <c r="M84" s="54"/>
      <c r="N84" s="54"/>
      <c r="O84" s="54"/>
      <c r="P84" s="54"/>
      <c r="Q84" s="54"/>
      <c r="R84" s="54"/>
      <c r="S84" s="54"/>
      <c r="T84" s="54"/>
      <c r="U84" s="54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</row>
    <row r="85" spans="2:39" ht="19.05" customHeight="1" x14ac:dyDescent="0.25">
      <c r="B85" s="100"/>
      <c r="C85" s="15"/>
      <c r="D85" s="15"/>
      <c r="E85" s="15"/>
      <c r="F85" s="15"/>
      <c r="G85" s="15"/>
      <c r="H85" s="15"/>
      <c r="I85" s="15"/>
      <c r="J85" s="15"/>
      <c r="K85" s="50" t="s">
        <v>29</v>
      </c>
      <c r="L85" s="51"/>
      <c r="M85" s="51"/>
      <c r="N85" s="51"/>
      <c r="O85" s="51"/>
      <c r="P85" s="51"/>
      <c r="Q85" s="51"/>
      <c r="R85" s="51"/>
      <c r="S85" s="51"/>
      <c r="T85" s="51"/>
      <c r="U85" s="52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</row>
    <row r="86" spans="2:39" ht="19.05" customHeight="1" x14ac:dyDescent="0.25">
      <c r="B86" s="100"/>
      <c r="C86" s="15"/>
      <c r="D86" s="15"/>
      <c r="E86" s="15"/>
      <c r="F86" s="15"/>
      <c r="G86" s="15"/>
      <c r="H86" s="15"/>
      <c r="I86" s="15"/>
      <c r="J86" s="15"/>
      <c r="K86" s="55" t="s">
        <v>30</v>
      </c>
      <c r="L86" s="56"/>
      <c r="M86" s="56"/>
      <c r="N86" s="56"/>
      <c r="O86" s="56"/>
      <c r="P86" s="56"/>
      <c r="Q86" s="56"/>
      <c r="R86" s="56"/>
      <c r="S86" s="56"/>
      <c r="T86" s="56"/>
      <c r="U86" s="57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</row>
    <row r="87" spans="2:39" ht="19.05" customHeight="1" x14ac:dyDescent="0.25">
      <c r="B87" s="101"/>
      <c r="C87" s="15"/>
      <c r="D87" s="15"/>
      <c r="E87" s="15"/>
      <c r="F87" s="15"/>
      <c r="G87" s="15"/>
      <c r="H87" s="15"/>
      <c r="I87" s="15"/>
      <c r="J87" s="15"/>
      <c r="K87" s="73" t="s">
        <v>11</v>
      </c>
      <c r="L87" s="74"/>
      <c r="M87" s="74"/>
      <c r="N87" s="74"/>
      <c r="O87" s="74"/>
      <c r="P87" s="74"/>
      <c r="Q87" s="74"/>
      <c r="R87" s="74"/>
      <c r="S87" s="75"/>
      <c r="T87" s="15"/>
      <c r="U87" s="15"/>
      <c r="V87" s="15"/>
      <c r="W87" s="15"/>
      <c r="X87" s="26" t="s">
        <v>24</v>
      </c>
      <c r="Y87" s="27"/>
      <c r="Z87" s="27"/>
      <c r="AA87" s="27"/>
      <c r="AB87" s="27"/>
      <c r="AC87" s="27"/>
      <c r="AD87" s="27"/>
      <c r="AE87" s="27"/>
      <c r="AF87" s="28"/>
      <c r="AG87" s="15"/>
      <c r="AH87" s="15"/>
      <c r="AI87" s="15"/>
      <c r="AJ87" s="15"/>
      <c r="AK87" s="15"/>
      <c r="AL87" s="15"/>
      <c r="AM87" s="15"/>
    </row>
    <row r="88" spans="2:39" ht="12" customHeight="1" x14ac:dyDescent="0.25"/>
    <row r="89" spans="2:39" s="8" customFormat="1" ht="19.05" customHeight="1" x14ac:dyDescent="0.25">
      <c r="B89" s="24">
        <f>DATE(CalendarYear,11,1)</f>
        <v>45597</v>
      </c>
      <c r="C89" s="10" t="str">
        <f>IF(DAY(NovSun1)=1,"",IF(AND(YEAR(NovSun1+1)=CalendarYear,MONTH(NovSun1+1)=11),NovSun1+1,""))</f>
        <v/>
      </c>
      <c r="D89" s="10" t="str">
        <f>IF(DAY(NovSun1)=1,"",IF(AND(YEAR(NovSun1+2)=CalendarYear,MONTH(NovSun1+2)=11),NovSun1+2,""))</f>
        <v/>
      </c>
      <c r="E89" s="10" t="str">
        <f>IF(DAY(NovSun1)=1,"",IF(AND(YEAR(NovSun1+3)=CalendarYear,MONTH(NovSun1+3)=11),NovSun1+3,""))</f>
        <v/>
      </c>
      <c r="F89" s="10" t="str">
        <f>IF(DAY(NovSun1)=1,"",IF(AND(YEAR(NovSun1+4)=CalendarYear,MONTH(NovSun1+4)=11),NovSun1+4,""))</f>
        <v/>
      </c>
      <c r="G89" s="10" t="str">
        <f>IF(DAY(NovSun1)=1,"",IF(AND(YEAR(NovSun1+5)=CalendarYear,MONTH(NovSun1+5)=11),NovSun1+5,""))</f>
        <v/>
      </c>
      <c r="H89" s="10">
        <f>IF(DAY(NovSun1)=1,"",IF(AND(YEAR(NovSun1+6)=CalendarYear,MONTH(NovSun1+6)=11),NovSun1+6,""))</f>
        <v>45597</v>
      </c>
      <c r="I89" s="10">
        <f>IF(DAY(NovSun1)=1,IF(AND(YEAR(NovSun1)=CalendarYear,MONTH(NovSun1)=11),NovSun1,""),IF(AND(YEAR(NovSun1+7)=CalendarYear,MONTH(NovSun1+7)=11),NovSun1+7,""))</f>
        <v>45598</v>
      </c>
      <c r="J89" s="10">
        <f>IF(DAY(NovSun1)=1,IF(AND(YEAR(NovSun1+1)=CalendarYear,MONTH(NovSun1+1)=11),NovSun1+1,""),IF(AND(YEAR(NovSun1+8)=CalendarYear,MONTH(NovSun1+8)=11),NovSun1+8,""))</f>
        <v>45599</v>
      </c>
      <c r="K89" s="10">
        <f>IF(DAY(NovSun1)=1,IF(AND(YEAR(NovSun1+2)=CalendarYear,MONTH(NovSun1+2)=11),NovSun1+2,""),IF(AND(YEAR(NovSun1+9)=CalendarYear,MONTH(NovSun1+9)=11),NovSun1+9,""))</f>
        <v>45600</v>
      </c>
      <c r="L89" s="10">
        <f>IF(DAY(NovSun1)=1,IF(AND(YEAR(NovSun1+3)=CalendarYear,MONTH(NovSun1+3)=11),NovSun1+3,""),IF(AND(YEAR(NovSun1+10)=CalendarYear,MONTH(NovSun1+10)=11),NovSun1+10,""))</f>
        <v>45601</v>
      </c>
      <c r="M89" s="10">
        <f>IF(DAY(NovSun1)=1,IF(AND(YEAR(NovSun1+4)=CalendarYear,MONTH(NovSun1+4)=11),NovSun1+4,""),IF(AND(YEAR(NovSun1+11)=CalendarYear,MONTH(NovSun1+11)=11),NovSun1+11,""))</f>
        <v>45602</v>
      </c>
      <c r="N89" s="10">
        <f>IF(DAY(NovSun1)=1,IF(AND(YEAR(NovSun1+5)=CalendarYear,MONTH(NovSun1+5)=11),NovSun1+5,""),IF(AND(YEAR(NovSun1+12)=CalendarYear,MONTH(NovSun1+12)=11),NovSun1+12,""))</f>
        <v>45603</v>
      </c>
      <c r="O89" s="10">
        <f>IF(DAY(NovSun1)=1,IF(AND(YEAR(NovSun1+6)=CalendarYear,MONTH(NovSun1+6)=11),NovSun1+6,""),IF(AND(YEAR(NovSun1+13)=CalendarYear,MONTH(NovSun1+13)=11),NovSun1+13,""))</f>
        <v>45604</v>
      </c>
      <c r="P89" s="10">
        <f>IF(DAY(NovSun1)=1,IF(AND(YEAR(NovSun1+7)=CalendarYear,MONTH(NovSun1+7)=11),NovSun1+7,""),IF(AND(YEAR(NovSun1+14)=CalendarYear,MONTH(NovSun1+14)=11),NovSun1+14,""))</f>
        <v>45605</v>
      </c>
      <c r="Q89" s="10">
        <f>IF(DAY(NovSun1)=1,IF(AND(YEAR(NovSun1+8)=CalendarYear,MONTH(NovSun1+8)=11),NovSun1+8,""),IF(AND(YEAR(NovSun1+15)=CalendarYear,MONTH(NovSun1+15)=11),NovSun1+15,""))</f>
        <v>45606</v>
      </c>
      <c r="R89" s="10">
        <f>IF(DAY(NovSun1)=1,IF(AND(YEAR(NovSun1+9)=CalendarYear,MONTH(NovSun1+9)=11),NovSun1+9,""),IF(AND(YEAR(NovSun1+16)=CalendarYear,MONTH(NovSun1+16)=11),NovSun1+16,""))</f>
        <v>45607</v>
      </c>
      <c r="S89" s="10">
        <f>IF(DAY(NovSun1)=1,IF(AND(YEAR(NovSun1+10)=CalendarYear,MONTH(NovSun1+10)=11),NovSun1+10,""),IF(AND(YEAR(NovSun1+17)=CalendarYear,MONTH(NovSun1+17)=11),NovSun1+17,""))</f>
        <v>45608</v>
      </c>
      <c r="T89" s="10">
        <f>IF(DAY(NovSun1)=1,IF(AND(YEAR(NovSun1+11)=CalendarYear,MONTH(NovSun1+11)=11),NovSun1+11,""),IF(AND(YEAR(NovSun1+18)=CalendarYear,MONTH(NovSun1+18)=11),NovSun1+18,""))</f>
        <v>45609</v>
      </c>
      <c r="U89" s="10">
        <f>IF(DAY(NovSun1)=1,IF(AND(YEAR(NovSun1+12)=CalendarYear,MONTH(NovSun1+12)=11),NovSun1+12,""),IF(AND(YEAR(NovSun1+19)=CalendarYear,MONTH(NovSun1+19)=11),NovSun1+19,""))</f>
        <v>45610</v>
      </c>
      <c r="V89" s="10">
        <f>IF(DAY(NovSun1)=1,IF(AND(YEAR(NovSun1+13)=CalendarYear,MONTH(NovSun1+13)=11),NovSun1+13,""),IF(AND(YEAR(NovSun1+20)=CalendarYear,MONTH(NovSun1+20)=11),NovSun1+20,""))</f>
        <v>45611</v>
      </c>
      <c r="W89" s="10">
        <f>IF(DAY(NovSun1)=1,IF(AND(YEAR(NovSun1+14)=CalendarYear,MONTH(NovSun1+14)=11),NovSun1+14,""),IF(AND(YEAR(NovSun1+21)=CalendarYear,MONTH(NovSun1+21)=11),NovSun1+21,""))</f>
        <v>45612</v>
      </c>
      <c r="X89" s="10">
        <f>IF(DAY(NovSun1)=1,IF(AND(YEAR(NovSun1+15)=CalendarYear,MONTH(NovSun1+15)=11),NovSun1+15,""),IF(AND(YEAR(NovSun1+22)=CalendarYear,MONTH(NovSun1+22)=11),NovSun1+22,""))</f>
        <v>45613</v>
      </c>
      <c r="Y89" s="10">
        <f>IF(DAY(NovSun1)=1,IF(AND(YEAR(NovSun1+16)=CalendarYear,MONTH(NovSun1+16)=11),NovSun1+16,""),IF(AND(YEAR(NovSun1+23)=CalendarYear,MONTH(NovSun1+23)=11),NovSun1+23,""))</f>
        <v>45614</v>
      </c>
      <c r="Z89" s="10">
        <f>IF(DAY(NovSun1)=1,IF(AND(YEAR(NovSun1+17)=CalendarYear,MONTH(NovSun1+17)=11),NovSun1+17,""),IF(AND(YEAR(NovSun1+24)=CalendarYear,MONTH(NovSun1+24)=11),NovSun1+24,""))</f>
        <v>45615</v>
      </c>
      <c r="AA89" s="10">
        <f>IF(DAY(NovSun1)=1,IF(AND(YEAR(NovSun1+18)=CalendarYear,MONTH(NovSun1+18)=11),NovSun1+18,""),IF(AND(YEAR(NovSun1+25)=CalendarYear,MONTH(NovSun1+25)=11),NovSun1+25,""))</f>
        <v>45616</v>
      </c>
      <c r="AB89" s="10">
        <f>IF(DAY(NovSun1)=1,IF(AND(YEAR(NovSun1+19)=CalendarYear,MONTH(NovSun1+19)=11),NovSun1+19,""),IF(AND(YEAR(NovSun1+26)=CalendarYear,MONTH(NovSun1+26)=11),NovSun1+26,""))</f>
        <v>45617</v>
      </c>
      <c r="AC89" s="10">
        <f>IF(DAY(NovSun1)=1,IF(AND(YEAR(NovSun1+20)=CalendarYear,MONTH(NovSun1+20)=11),NovSun1+20,""),IF(AND(YEAR(NovSun1+27)=CalendarYear,MONTH(NovSun1+27)=11),NovSun1+27,""))</f>
        <v>45618</v>
      </c>
      <c r="AD89" s="10">
        <f>IF(DAY(NovSun1)=1,IF(AND(YEAR(NovSun1+21)=CalendarYear,MONTH(NovSun1+21)=11),NovSun1+21,""),IF(AND(YEAR(NovSun1+28)=CalendarYear,MONTH(NovSun1+28)=11),NovSun1+28,""))</f>
        <v>45619</v>
      </c>
      <c r="AE89" s="10">
        <f>IF(DAY(NovSun1)=1,IF(AND(YEAR(NovSun1+22)=CalendarYear,MONTH(NovSun1+22)=11),NovSun1+22,""),IF(AND(YEAR(NovSun1+29)=CalendarYear,MONTH(NovSun1+29)=11),NovSun1+29,""))</f>
        <v>45620</v>
      </c>
      <c r="AF89" s="10">
        <f>IF(DAY(NovSun1)=1,IF(AND(YEAR(NovSun1+23)=CalendarYear,MONTH(NovSun1+23)=11),NovSun1+23,""),IF(AND(YEAR(NovSun1+30)=CalendarYear,MONTH(NovSun1+30)=11),NovSun1+30,""))</f>
        <v>45621</v>
      </c>
      <c r="AG89" s="10">
        <f>IF(DAY(NovSun1)=1,IF(AND(YEAR(NovSun1+24)=CalendarYear,MONTH(NovSun1+24)=11),NovSun1+24,""),IF(AND(YEAR(NovSun1+31)=CalendarYear,MONTH(NovSun1+31)=11),NovSun1+31,""))</f>
        <v>45622</v>
      </c>
      <c r="AH89" s="10">
        <f>IF(DAY(NovSun1)=1,IF(AND(YEAR(NovSun1+25)=CalendarYear,MONTH(NovSun1+25)=11),NovSun1+25,""),IF(AND(YEAR(NovSun1+32)=CalendarYear,MONTH(NovSun1+32)=11),NovSun1+32,""))</f>
        <v>45623</v>
      </c>
      <c r="AI89" s="10">
        <f>IF(DAY(NovSun1)=1,IF(AND(YEAR(NovSun1+26)=CalendarYear,MONTH(NovSun1+26)=11),NovSun1+26,""),IF(AND(YEAR(NovSun1+33)=CalendarYear,MONTH(NovSun1+33)=11),NovSun1+33,""))</f>
        <v>45624</v>
      </c>
      <c r="AJ89" s="10">
        <f>IF(DAY(NovSun1)=1,IF(AND(YEAR(NovSun1+27)=CalendarYear,MONTH(NovSun1+27)=11),NovSun1+27,""),IF(AND(YEAR(NovSun1+34)=CalendarYear,MONTH(NovSun1+34)=11),NovSun1+34,""))</f>
        <v>45625</v>
      </c>
      <c r="AK89" s="10">
        <f>IF(DAY(NovSun1)=1,IF(AND(YEAR(NovSun1+28)=CalendarYear,MONTH(NovSun1+28)=11),NovSun1+28,""),IF(AND(YEAR(NovSun1+35)=CalendarYear,MONTH(NovSun1+35)=11),NovSun1+35,""))</f>
        <v>45626</v>
      </c>
      <c r="AL89" s="10" t="str">
        <f>IF(DAY(NovSun1)=1,IF(AND(YEAR(NovSun1+29)=CalendarYear,MONTH(NovSun1+29)=11),NovSun1+29,""),IF(AND(YEAR(NovSun1+36)=CalendarYear,MONTH(NovSun1+36)=11),NovSun1+36,""))</f>
        <v/>
      </c>
      <c r="AM89" s="11" t="str">
        <f>IF(DAY(NovSun1)=1,IF(AND(YEAR(NovSun1+30)=CalendarYear,MONTH(NovSun1+30)=11),NovSun1+30,""),IF(AND(YEAR(NovSun1+37)=CalendarYear,MONTH(NovSun1+37)=11),NovSun1+37,""))</f>
        <v/>
      </c>
    </row>
    <row r="90" spans="2:39" s="8" customFormat="1" ht="19.05" customHeight="1" x14ac:dyDescent="0.25">
      <c r="B90" s="100"/>
      <c r="C90" s="9" t="s">
        <v>0</v>
      </c>
      <c r="D90" s="9" t="s">
        <v>1</v>
      </c>
      <c r="E90" s="9" t="s">
        <v>2</v>
      </c>
      <c r="F90" s="9" t="s">
        <v>3</v>
      </c>
      <c r="G90" s="9" t="s">
        <v>4</v>
      </c>
      <c r="H90" s="9" t="s">
        <v>5</v>
      </c>
      <c r="I90" s="9" t="s">
        <v>6</v>
      </c>
      <c r="J90" s="9" t="s">
        <v>0</v>
      </c>
      <c r="K90" s="9" t="s">
        <v>1</v>
      </c>
      <c r="L90" s="9" t="s">
        <v>2</v>
      </c>
      <c r="M90" s="9" t="s">
        <v>3</v>
      </c>
      <c r="N90" s="9" t="s">
        <v>4</v>
      </c>
      <c r="O90" s="9" t="s">
        <v>5</v>
      </c>
      <c r="P90" s="9" t="s">
        <v>6</v>
      </c>
      <c r="Q90" s="9" t="s">
        <v>0</v>
      </c>
      <c r="R90" s="9" t="s">
        <v>1</v>
      </c>
      <c r="S90" s="9" t="s">
        <v>2</v>
      </c>
      <c r="T90" s="9" t="s">
        <v>3</v>
      </c>
      <c r="U90" s="9" t="s">
        <v>4</v>
      </c>
      <c r="V90" s="9" t="s">
        <v>5</v>
      </c>
      <c r="W90" s="9" t="s">
        <v>6</v>
      </c>
      <c r="X90" s="9" t="s">
        <v>0</v>
      </c>
      <c r="Y90" s="9" t="s">
        <v>1</v>
      </c>
      <c r="Z90" s="9" t="s">
        <v>2</v>
      </c>
      <c r="AA90" s="9" t="s">
        <v>3</v>
      </c>
      <c r="AB90" s="9" t="s">
        <v>4</v>
      </c>
      <c r="AC90" s="9" t="s">
        <v>5</v>
      </c>
      <c r="AD90" s="9" t="s">
        <v>6</v>
      </c>
      <c r="AE90" s="9" t="s">
        <v>0</v>
      </c>
      <c r="AF90" s="9" t="s">
        <v>1</v>
      </c>
      <c r="AG90" s="9" t="s">
        <v>2</v>
      </c>
      <c r="AH90" s="9" t="s">
        <v>3</v>
      </c>
      <c r="AI90" s="9" t="s">
        <v>4</v>
      </c>
      <c r="AJ90" s="9" t="s">
        <v>5</v>
      </c>
      <c r="AK90" s="9" t="s">
        <v>6</v>
      </c>
      <c r="AL90" s="9" t="s">
        <v>0</v>
      </c>
      <c r="AM90" s="12" t="s">
        <v>1</v>
      </c>
    </row>
    <row r="91" spans="2:39" ht="19.05" customHeight="1" x14ac:dyDescent="0.25">
      <c r="B91" s="100"/>
      <c r="C91" s="14"/>
      <c r="D91" s="14"/>
      <c r="E91" s="14"/>
      <c r="F91" s="14"/>
      <c r="G91" s="14"/>
      <c r="H91" s="93" t="s">
        <v>25</v>
      </c>
      <c r="I91" s="94"/>
      <c r="J91" s="94"/>
      <c r="K91" s="94"/>
      <c r="L91" s="94"/>
      <c r="M91" s="94"/>
      <c r="N91" s="94"/>
      <c r="O91" s="94"/>
      <c r="P91" s="94"/>
      <c r="Q91" s="95"/>
      <c r="R91" s="70" t="s">
        <v>10</v>
      </c>
      <c r="S91" s="71"/>
      <c r="T91" s="71"/>
      <c r="U91" s="71"/>
      <c r="V91" s="71"/>
      <c r="W91" s="71"/>
      <c r="X91" s="71"/>
      <c r="Y91" s="71"/>
      <c r="Z91" s="72"/>
      <c r="AL91" s="14"/>
      <c r="AM91" s="14"/>
    </row>
    <row r="92" spans="2:39" ht="19.05" customHeight="1" x14ac:dyDescent="0.25">
      <c r="B92" s="100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73" t="s">
        <v>11</v>
      </c>
      <c r="S92" s="74"/>
      <c r="T92" s="74"/>
      <c r="U92" s="74"/>
      <c r="V92" s="74"/>
      <c r="W92" s="74"/>
      <c r="X92" s="74"/>
      <c r="Y92" s="74"/>
      <c r="Z92" s="75"/>
      <c r="AA92" s="15"/>
      <c r="AB92" s="15"/>
      <c r="AC92" s="45" t="s">
        <v>27</v>
      </c>
      <c r="AD92" s="46"/>
      <c r="AE92" s="46"/>
      <c r="AF92" s="46"/>
      <c r="AG92" s="46"/>
      <c r="AH92" s="46"/>
      <c r="AI92" s="46"/>
      <c r="AJ92" s="46"/>
      <c r="AK92" s="92"/>
      <c r="AL92" s="15"/>
      <c r="AM92" s="15"/>
    </row>
    <row r="93" spans="2:39" ht="19.05" customHeight="1" x14ac:dyDescent="0.25">
      <c r="B93" s="100"/>
      <c r="C93" s="15"/>
      <c r="D93" s="15"/>
      <c r="E93" s="15"/>
      <c r="F93" s="15"/>
      <c r="G93" s="15"/>
      <c r="H93" s="26" t="s">
        <v>24</v>
      </c>
      <c r="I93" s="27"/>
      <c r="J93" s="27"/>
      <c r="K93" s="27"/>
      <c r="L93" s="27"/>
      <c r="M93" s="27"/>
      <c r="N93" s="27"/>
      <c r="O93" s="27"/>
      <c r="P93" s="28"/>
      <c r="Q93" s="15"/>
      <c r="R93" s="61" t="s">
        <v>12</v>
      </c>
      <c r="S93" s="62"/>
      <c r="T93" s="62"/>
      <c r="U93" s="62"/>
      <c r="V93" s="62"/>
      <c r="W93" s="62"/>
      <c r="X93" s="62"/>
      <c r="Y93" s="62"/>
      <c r="Z93" s="62"/>
      <c r="AA93" s="62"/>
      <c r="AB93" s="63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</row>
    <row r="94" spans="2:39" ht="19.05" customHeight="1" x14ac:dyDescent="0.25">
      <c r="B94" s="100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55" t="s">
        <v>30</v>
      </c>
      <c r="S94" s="56"/>
      <c r="T94" s="56"/>
      <c r="U94" s="56"/>
      <c r="V94" s="56"/>
      <c r="W94" s="56"/>
      <c r="X94" s="56"/>
      <c r="Y94" s="56"/>
      <c r="Z94" s="56"/>
      <c r="AA94" s="56"/>
      <c r="AB94" s="57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</row>
    <row r="95" spans="2:39" ht="19.05" customHeight="1" x14ac:dyDescent="0.25">
      <c r="B95" s="100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76" t="s">
        <v>28</v>
      </c>
      <c r="S95" s="77"/>
      <c r="T95" s="77"/>
      <c r="U95" s="77"/>
      <c r="V95" s="77"/>
      <c r="W95" s="77"/>
      <c r="X95" s="77"/>
      <c r="Y95" s="77"/>
      <c r="Z95" s="77"/>
      <c r="AA95" s="77"/>
      <c r="AB95" s="78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</row>
    <row r="96" spans="2:39" ht="19.05" customHeight="1" x14ac:dyDescent="0.25">
      <c r="B96" s="100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16" t="s">
        <v>38</v>
      </c>
      <c r="S96" s="117"/>
      <c r="T96" s="117"/>
      <c r="U96" s="117"/>
      <c r="V96" s="117"/>
      <c r="W96" s="117"/>
      <c r="X96" s="117"/>
      <c r="Y96" s="117"/>
      <c r="Z96" s="117"/>
      <c r="AA96" s="117"/>
      <c r="AB96" s="118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</row>
    <row r="97" spans="2:39" ht="19.05" customHeight="1" x14ac:dyDescent="0.25">
      <c r="B97" s="100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50" t="s">
        <v>29</v>
      </c>
      <c r="S97" s="51"/>
      <c r="T97" s="51"/>
      <c r="U97" s="51"/>
      <c r="V97" s="51"/>
      <c r="W97" s="51"/>
      <c r="X97" s="51"/>
      <c r="Y97" s="51"/>
      <c r="Z97" s="51"/>
      <c r="AA97" s="51"/>
      <c r="AB97" s="52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</row>
    <row r="98" spans="2:39" ht="19.05" customHeight="1" x14ac:dyDescent="0.25">
      <c r="B98" s="101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35" t="s">
        <v>15</v>
      </c>
      <c r="S98" s="36"/>
      <c r="T98" s="36"/>
      <c r="U98" s="36"/>
      <c r="V98" s="36"/>
      <c r="W98" s="36"/>
      <c r="X98" s="36"/>
      <c r="Y98" s="36"/>
      <c r="Z98" s="36"/>
      <c r="AA98" s="36"/>
      <c r="AB98" s="88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</row>
    <row r="99" spans="2:39" ht="12" customHeight="1" x14ac:dyDescent="0.25"/>
    <row r="100" spans="2:39" s="8" customFormat="1" ht="19.05" customHeight="1" x14ac:dyDescent="0.25">
      <c r="B100" s="24">
        <f>DATE(CalendarYear,12,1)</f>
        <v>45627</v>
      </c>
      <c r="C100" s="10">
        <f>IF(DAY(DecSun1)=1,"",IF(AND(YEAR(DecSun1+1)=CalendarYear,MONTH(DecSun1+1)=12),DecSun1+1,""))</f>
        <v>45627</v>
      </c>
      <c r="D100" s="10">
        <f>IF(DAY(DecSun1)=1,"",IF(AND(YEAR(DecSun1+2)=CalendarYear,MONTH(DecSun1+2)=12),DecSun1+2,""))</f>
        <v>45628</v>
      </c>
      <c r="E100" s="10">
        <f>IF(DAY(DecSun1)=1,"",IF(AND(YEAR(DecSun1+3)=CalendarYear,MONTH(DecSun1+3)=12),DecSun1+3,""))</f>
        <v>45629</v>
      </c>
      <c r="F100" s="10">
        <f>IF(DAY(DecSun1)=1,"",IF(AND(YEAR(DecSun1+4)=CalendarYear,MONTH(DecSun1+4)=12),DecSun1+4,""))</f>
        <v>45630</v>
      </c>
      <c r="G100" s="10">
        <f>IF(DAY(DecSun1)=1,"",IF(AND(YEAR(DecSun1+5)=CalendarYear,MONTH(DecSun1+5)=12),DecSun1+5,""))</f>
        <v>45631</v>
      </c>
      <c r="H100" s="10">
        <f>IF(DAY(DecSun1)=1,"",IF(AND(YEAR(DecSun1+6)=CalendarYear,MONTH(DecSun1+6)=12),DecSun1+6,""))</f>
        <v>45632</v>
      </c>
      <c r="I100" s="10">
        <f>IF(DAY(DecSun1)=1,IF(AND(YEAR(DecSun1)=CalendarYear,MONTH(DecSun1)=12),DecSun1,""),IF(AND(YEAR(DecSun1+7)=CalendarYear,MONTH(DecSun1+7)=12),DecSun1+7,""))</f>
        <v>45633</v>
      </c>
      <c r="J100" s="10">
        <f>IF(DAY(DecSun1)=1,IF(AND(YEAR(DecSun1+1)=CalendarYear,MONTH(DecSun1+1)=12),DecSun1+1,""),IF(AND(YEAR(DecSun1+8)=CalendarYear,MONTH(DecSun1+8)=12),DecSun1+8,""))</f>
        <v>45634</v>
      </c>
      <c r="K100" s="10">
        <f>IF(DAY(DecSun1)=1,IF(AND(YEAR(DecSun1+2)=CalendarYear,MONTH(DecSun1+2)=12),DecSun1+2,""),IF(AND(YEAR(DecSun1+9)=CalendarYear,MONTH(DecSun1+9)=12),DecSun1+9,""))</f>
        <v>45635</v>
      </c>
      <c r="L100" s="10">
        <f>IF(DAY(DecSun1)=1,IF(AND(YEAR(DecSun1+3)=CalendarYear,MONTH(DecSun1+3)=12),DecSun1+3,""),IF(AND(YEAR(DecSun1+10)=CalendarYear,MONTH(DecSun1+10)=12),DecSun1+10,""))</f>
        <v>45636</v>
      </c>
      <c r="M100" s="10">
        <f>IF(DAY(DecSun1)=1,IF(AND(YEAR(DecSun1+4)=CalendarYear,MONTH(DecSun1+4)=12),DecSun1+4,""),IF(AND(YEAR(DecSun1+11)=CalendarYear,MONTH(DecSun1+11)=12),DecSun1+11,""))</f>
        <v>45637</v>
      </c>
      <c r="N100" s="10">
        <f>IF(DAY(DecSun1)=1,IF(AND(YEAR(DecSun1+5)=CalendarYear,MONTH(DecSun1+5)=12),DecSun1+5,""),IF(AND(YEAR(DecSun1+12)=CalendarYear,MONTH(DecSun1+12)=12),DecSun1+12,""))</f>
        <v>45638</v>
      </c>
      <c r="O100" s="10">
        <f>IF(DAY(DecSun1)=1,IF(AND(YEAR(DecSun1+6)=CalendarYear,MONTH(DecSun1+6)=12),DecSun1+6,""),IF(AND(YEAR(DecSun1+13)=CalendarYear,MONTH(DecSun1+13)=12),DecSun1+13,""))</f>
        <v>45639</v>
      </c>
      <c r="P100" s="10">
        <f>IF(DAY(DecSun1)=1,IF(AND(YEAR(DecSun1+7)=CalendarYear,MONTH(DecSun1+7)=12),DecSun1+7,""),IF(AND(YEAR(DecSun1+14)=CalendarYear,MONTH(DecSun1+14)=12),DecSun1+14,""))</f>
        <v>45640</v>
      </c>
      <c r="Q100" s="10">
        <f>IF(DAY(DecSun1)=1,IF(AND(YEAR(DecSun1+8)=CalendarYear,MONTH(DecSun1+8)=12),DecSun1+8,""),IF(AND(YEAR(DecSun1+15)=CalendarYear,MONTH(DecSun1+15)=12),DecSun1+15,""))</f>
        <v>45641</v>
      </c>
      <c r="R100" s="10">
        <f>IF(DAY(DecSun1)=1,IF(AND(YEAR(DecSun1+9)=CalendarYear,MONTH(DecSun1+9)=12),DecSun1+9,""),IF(AND(YEAR(DecSun1+16)=CalendarYear,MONTH(DecSun1+16)=12),DecSun1+16,""))</f>
        <v>45642</v>
      </c>
      <c r="S100" s="10">
        <f>IF(DAY(DecSun1)=1,IF(AND(YEAR(DecSun1+10)=CalendarYear,MONTH(DecSun1+10)=12),DecSun1+10,""),IF(AND(YEAR(DecSun1+17)=CalendarYear,MONTH(DecSun1+17)=12),DecSun1+17,""))</f>
        <v>45643</v>
      </c>
      <c r="T100" s="10">
        <f>IF(DAY(DecSun1)=1,IF(AND(YEAR(DecSun1+11)=CalendarYear,MONTH(DecSun1+11)=12),DecSun1+11,""),IF(AND(YEAR(DecSun1+18)=CalendarYear,MONTH(DecSun1+18)=12),DecSun1+18,""))</f>
        <v>45644</v>
      </c>
      <c r="U100" s="10">
        <f>IF(DAY(DecSun1)=1,IF(AND(YEAR(DecSun1+12)=CalendarYear,MONTH(DecSun1+12)=12),DecSun1+12,""),IF(AND(YEAR(DecSun1+19)=CalendarYear,MONTH(DecSun1+19)=12),DecSun1+19,""))</f>
        <v>45645</v>
      </c>
      <c r="V100" s="10">
        <f>IF(DAY(DecSun1)=1,IF(AND(YEAR(DecSun1+13)=CalendarYear,MONTH(DecSun1+13)=12),DecSun1+13,""),IF(AND(YEAR(DecSun1+20)=CalendarYear,MONTH(DecSun1+20)=12),DecSun1+20,""))</f>
        <v>45646</v>
      </c>
      <c r="W100" s="10">
        <f>IF(DAY(DecSun1)=1,IF(AND(YEAR(DecSun1+14)=CalendarYear,MONTH(DecSun1+14)=12),DecSun1+14,""),IF(AND(YEAR(DecSun1+21)=CalendarYear,MONTH(DecSun1+21)=12),DecSun1+21,""))</f>
        <v>45647</v>
      </c>
      <c r="X100" s="10">
        <f>IF(DAY(DecSun1)=1,IF(AND(YEAR(DecSun1+15)=CalendarYear,MONTH(DecSun1+15)=12),DecSun1+15,""),IF(AND(YEAR(DecSun1+22)=CalendarYear,MONTH(DecSun1+22)=12),DecSun1+22,""))</f>
        <v>45648</v>
      </c>
      <c r="Y100" s="10">
        <f>IF(DAY(DecSun1)=1,IF(AND(YEAR(DecSun1+16)=CalendarYear,MONTH(DecSun1+16)=12),DecSun1+16,""),IF(AND(YEAR(DecSun1+23)=CalendarYear,MONTH(DecSun1+23)=12),DecSun1+23,""))</f>
        <v>45649</v>
      </c>
      <c r="Z100" s="10">
        <f>IF(DAY(DecSun1)=1,IF(AND(YEAR(DecSun1+17)=CalendarYear,MONTH(DecSun1+17)=12),DecSun1+17,""),IF(AND(YEAR(DecSun1+24)=CalendarYear,MONTH(DecSun1+24)=12),DecSun1+24,""))</f>
        <v>45650</v>
      </c>
      <c r="AA100" s="10">
        <f>IF(DAY(DecSun1)=1,IF(AND(YEAR(DecSun1+18)=CalendarYear,MONTH(DecSun1+18)=12),DecSun1+18,""),IF(AND(YEAR(DecSun1+25)=CalendarYear,MONTH(DecSun1+25)=12),DecSun1+25,""))</f>
        <v>45651</v>
      </c>
      <c r="AB100" s="10">
        <f>IF(DAY(DecSun1)=1,IF(AND(YEAR(DecSun1+19)=CalendarYear,MONTH(DecSun1+19)=12),DecSun1+19,""),IF(AND(YEAR(DecSun1+26)=CalendarYear,MONTH(DecSun1+26)=12),DecSun1+26,""))</f>
        <v>45652</v>
      </c>
      <c r="AC100" s="10">
        <f>IF(DAY(DecSun1)=1,IF(AND(YEAR(DecSun1+20)=CalendarYear,MONTH(DecSun1+20)=12),DecSun1+20,""),IF(AND(YEAR(DecSun1+27)=CalendarYear,MONTH(DecSun1+27)=12),DecSun1+27,""))</f>
        <v>45653</v>
      </c>
      <c r="AD100" s="10">
        <f>IF(DAY(DecSun1)=1,IF(AND(YEAR(DecSun1+21)=CalendarYear,MONTH(DecSun1+21)=12),DecSun1+21,""),IF(AND(YEAR(DecSun1+28)=CalendarYear,MONTH(DecSun1+28)=12),DecSun1+28,""))</f>
        <v>45654</v>
      </c>
      <c r="AE100" s="10">
        <f>IF(DAY(DecSun1)=1,IF(AND(YEAR(DecSun1+22)=CalendarYear,MONTH(DecSun1+22)=12),DecSun1+22,""),IF(AND(YEAR(DecSun1+29)=CalendarYear,MONTH(DecSun1+29)=12),DecSun1+29,""))</f>
        <v>45655</v>
      </c>
      <c r="AF100" s="10">
        <f>IF(DAY(DecSun1)=1,IF(AND(YEAR(DecSun1+23)=CalendarYear,MONTH(DecSun1+23)=12),DecSun1+23,""),IF(AND(YEAR(DecSun1+30)=CalendarYear,MONTH(DecSun1+30)=12),DecSun1+30,""))</f>
        <v>45656</v>
      </c>
      <c r="AG100" s="10">
        <f>IF(DAY(DecSun1)=1,IF(AND(YEAR(DecSun1+24)=CalendarYear,MONTH(DecSun1+24)=12),DecSun1+24,""),IF(AND(YEAR(DecSun1+31)=CalendarYear,MONTH(DecSun1+31)=12),DecSun1+31,""))</f>
        <v>45657</v>
      </c>
      <c r="AH100" s="10" t="str">
        <f>IF(DAY(DecSun1)=1,IF(AND(YEAR(DecSun1+25)=CalendarYear,MONTH(DecSun1+25)=12),DecSun1+25,""),IF(AND(YEAR(DecSun1+32)=CalendarYear,MONTH(DecSun1+32)=12),DecSun1+32,""))</f>
        <v/>
      </c>
      <c r="AI100" s="10" t="str">
        <f>IF(DAY(DecSun1)=1,IF(AND(YEAR(DecSun1+26)=CalendarYear,MONTH(DecSun1+26)=12),DecSun1+26,""),IF(AND(YEAR(DecSun1+33)=CalendarYear,MONTH(DecSun1+33)=12),DecSun1+33,""))</f>
        <v/>
      </c>
      <c r="AJ100" s="10" t="str">
        <f>IF(DAY(DecSun1)=1,IF(AND(YEAR(DecSun1+27)=CalendarYear,MONTH(DecSun1+27)=12),DecSun1+27,""),IF(AND(YEAR(DecSun1+34)=CalendarYear,MONTH(DecSun1+34)=12),DecSun1+34,""))</f>
        <v/>
      </c>
      <c r="AK100" s="10" t="str">
        <f>IF(DAY(DecSun1)=1,IF(AND(YEAR(DecSun1+28)=CalendarYear,MONTH(DecSun1+28)=12),DecSun1+28,""),IF(AND(YEAR(DecSun1+35)=CalendarYear,MONTH(DecSun1+35)=12),DecSun1+35,""))</f>
        <v/>
      </c>
      <c r="AL100" s="10" t="str">
        <f>IF(DAY(DecSun1)=1,IF(AND(YEAR(DecSun1+29)=CalendarYear,MONTH(DecSun1+29)=12),DecSun1+29,""),IF(AND(YEAR(DecSun1+36)=CalendarYear,MONTH(DecSun1+36)=12),DecSun1+36,""))</f>
        <v/>
      </c>
      <c r="AM100" s="11" t="str">
        <f>IF(DAY(DecSun1)=1,IF(AND(YEAR(DecSun1+30)=CalendarYear,MONTH(DecSun1+30)=12),DecSun1+30,""),IF(AND(YEAR(DecSun1+37)=CalendarYear,MONTH(DecSun1+37)=12),DecSun1+37,""))</f>
        <v/>
      </c>
    </row>
    <row r="101" spans="2:39" s="8" customFormat="1" ht="19.05" customHeight="1" x14ac:dyDescent="0.25">
      <c r="B101" s="100"/>
      <c r="C101" s="9" t="s">
        <v>0</v>
      </c>
      <c r="D101" s="9" t="s">
        <v>1</v>
      </c>
      <c r="E101" s="9" t="s">
        <v>2</v>
      </c>
      <c r="F101" s="9" t="s">
        <v>3</v>
      </c>
      <c r="G101" s="9" t="s">
        <v>4</v>
      </c>
      <c r="H101" s="9" t="s">
        <v>5</v>
      </c>
      <c r="I101" s="9" t="s">
        <v>6</v>
      </c>
      <c r="J101" s="9" t="s">
        <v>0</v>
      </c>
      <c r="K101" s="9" t="s">
        <v>1</v>
      </c>
      <c r="L101" s="9" t="s">
        <v>2</v>
      </c>
      <c r="M101" s="9" t="s">
        <v>3</v>
      </c>
      <c r="N101" s="9" t="s">
        <v>4</v>
      </c>
      <c r="O101" s="9" t="s">
        <v>5</v>
      </c>
      <c r="P101" s="9" t="s">
        <v>6</v>
      </c>
      <c r="Q101" s="9" t="s">
        <v>0</v>
      </c>
      <c r="R101" s="9" t="s">
        <v>1</v>
      </c>
      <c r="S101" s="9" t="s">
        <v>2</v>
      </c>
      <c r="T101" s="9" t="s">
        <v>3</v>
      </c>
      <c r="U101" s="9" t="s">
        <v>4</v>
      </c>
      <c r="V101" s="9" t="s">
        <v>5</v>
      </c>
      <c r="W101" s="9" t="s">
        <v>6</v>
      </c>
      <c r="X101" s="9" t="s">
        <v>0</v>
      </c>
      <c r="Y101" s="9" t="s">
        <v>1</v>
      </c>
      <c r="Z101" s="9" t="s">
        <v>2</v>
      </c>
      <c r="AA101" s="9" t="s">
        <v>3</v>
      </c>
      <c r="AB101" s="9" t="s">
        <v>4</v>
      </c>
      <c r="AC101" s="9" t="s">
        <v>5</v>
      </c>
      <c r="AD101" s="9" t="s">
        <v>6</v>
      </c>
      <c r="AE101" s="9" t="s">
        <v>0</v>
      </c>
      <c r="AF101" s="9" t="s">
        <v>1</v>
      </c>
      <c r="AG101" s="9" t="s">
        <v>2</v>
      </c>
      <c r="AH101" s="9" t="s">
        <v>3</v>
      </c>
      <c r="AI101" s="9" t="s">
        <v>4</v>
      </c>
      <c r="AJ101" s="9" t="s">
        <v>5</v>
      </c>
      <c r="AK101" s="9" t="s">
        <v>6</v>
      </c>
      <c r="AL101" s="9" t="s">
        <v>0</v>
      </c>
      <c r="AM101" s="12" t="s">
        <v>1</v>
      </c>
    </row>
    <row r="102" spans="2:39" ht="19.05" customHeight="1" x14ac:dyDescent="0.25">
      <c r="B102" s="100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89" t="s">
        <v>12</v>
      </c>
      <c r="X102" s="90"/>
      <c r="Y102" s="90"/>
      <c r="Z102" s="90"/>
      <c r="AA102" s="90"/>
      <c r="AB102" s="90"/>
      <c r="AC102" s="90"/>
      <c r="AD102" s="90"/>
      <c r="AE102" s="90"/>
      <c r="AF102" s="90"/>
      <c r="AG102" s="91"/>
      <c r="AH102" s="14"/>
      <c r="AI102" s="14"/>
      <c r="AJ102" s="14"/>
      <c r="AK102" s="14"/>
      <c r="AL102" s="14"/>
      <c r="AM102" s="14"/>
    </row>
    <row r="103" spans="2:39" ht="19.05" customHeight="1" x14ac:dyDescent="0.25">
      <c r="B103" s="100"/>
      <c r="C103" s="15"/>
      <c r="D103" s="15"/>
      <c r="E103" s="15"/>
      <c r="F103" s="15"/>
      <c r="G103" s="26" t="s">
        <v>23</v>
      </c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15"/>
      <c r="S103" s="15"/>
      <c r="T103" s="89" t="s">
        <v>12</v>
      </c>
      <c r="U103" s="90"/>
      <c r="V103" s="90"/>
      <c r="W103" s="90"/>
      <c r="X103" s="90"/>
      <c r="Y103" s="90"/>
      <c r="Z103" s="90"/>
      <c r="AA103" s="90"/>
      <c r="AB103" s="90"/>
      <c r="AC103" s="90"/>
      <c r="AD103" s="91"/>
      <c r="AE103" s="15"/>
      <c r="AF103" s="15"/>
      <c r="AG103" s="15"/>
      <c r="AH103" s="15"/>
      <c r="AI103" s="15"/>
      <c r="AJ103" s="15"/>
      <c r="AK103" s="15"/>
      <c r="AL103" s="15"/>
      <c r="AM103" s="15"/>
    </row>
    <row r="104" spans="2:39" ht="19.05" customHeight="1" x14ac:dyDescent="0.25">
      <c r="B104" s="101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</row>
  </sheetData>
  <mergeCells count="108">
    <mergeCell ref="B89:B98"/>
    <mergeCell ref="D33:E33"/>
    <mergeCell ref="B39:B44"/>
    <mergeCell ref="B100:B104"/>
    <mergeCell ref="B46:B53"/>
    <mergeCell ref="B55:B61"/>
    <mergeCell ref="B63:B68"/>
    <mergeCell ref="B70:B77"/>
    <mergeCell ref="B79:B87"/>
    <mergeCell ref="D34:Q34"/>
    <mergeCell ref="K48:S48"/>
    <mergeCell ref="G103:Q103"/>
    <mergeCell ref="L44:U44"/>
    <mergeCell ref="O59:X59"/>
    <mergeCell ref="T67:AC67"/>
    <mergeCell ref="Y44:AI44"/>
    <mergeCell ref="D59:N59"/>
    <mergeCell ref="X42:AF42"/>
    <mergeCell ref="K51:U51"/>
    <mergeCell ref="L43:T43"/>
    <mergeCell ref="X49:AG49"/>
    <mergeCell ref="R96:AB96"/>
    <mergeCell ref="K82:S82"/>
    <mergeCell ref="K87:S87"/>
    <mergeCell ref="AH1:AM1"/>
    <mergeCell ref="B4:B11"/>
    <mergeCell ref="B13:B20"/>
    <mergeCell ref="B31:B37"/>
    <mergeCell ref="Y25:AG25"/>
    <mergeCell ref="Y28:AG28"/>
    <mergeCell ref="Y26:AG26"/>
    <mergeCell ref="M6:AH6"/>
    <mergeCell ref="O7:AH7"/>
    <mergeCell ref="G18:P18"/>
    <mergeCell ref="R34:AG34"/>
    <mergeCell ref="J8:R8"/>
    <mergeCell ref="AA15:AI15"/>
    <mergeCell ref="L27:V27"/>
    <mergeCell ref="AC17:AL17"/>
    <mergeCell ref="S9:AC9"/>
    <mergeCell ref="Y27:AI27"/>
    <mergeCell ref="T11:X11"/>
    <mergeCell ref="S10:Y10"/>
    <mergeCell ref="Z24:AE24"/>
    <mergeCell ref="W18:AI18"/>
    <mergeCell ref="T103:AD103"/>
    <mergeCell ref="U60:AC60"/>
    <mergeCell ref="R73:Z73"/>
    <mergeCell ref="AC92:AK92"/>
    <mergeCell ref="X50:AF50"/>
    <mergeCell ref="F58:N58"/>
    <mergeCell ref="K53:U53"/>
    <mergeCell ref="R93:AB93"/>
    <mergeCell ref="R98:AB98"/>
    <mergeCell ref="N68:V68"/>
    <mergeCell ref="Z77:AH77"/>
    <mergeCell ref="H93:P93"/>
    <mergeCell ref="X87:AF87"/>
    <mergeCell ref="R91:Z91"/>
    <mergeCell ref="R92:Z92"/>
    <mergeCell ref="W102:AG102"/>
    <mergeCell ref="H91:Q91"/>
    <mergeCell ref="K86:U86"/>
    <mergeCell ref="R94:AB94"/>
    <mergeCell ref="K83:U83"/>
    <mergeCell ref="R95:AB95"/>
    <mergeCell ref="W81:AE81"/>
    <mergeCell ref="P76:AF76"/>
    <mergeCell ref="K85:U85"/>
    <mergeCell ref="R97:AB97"/>
    <mergeCell ref="K84:U84"/>
    <mergeCell ref="L28:U28"/>
    <mergeCell ref="X43:AG43"/>
    <mergeCell ref="K52:T52"/>
    <mergeCell ref="Y59:AH59"/>
    <mergeCell ref="X66:AG66"/>
    <mergeCell ref="D76:N76"/>
    <mergeCell ref="T65:AD65"/>
    <mergeCell ref="D74:N74"/>
    <mergeCell ref="W72:AE72"/>
    <mergeCell ref="G65:M65"/>
    <mergeCell ref="G66:P66"/>
    <mergeCell ref="D72:L72"/>
    <mergeCell ref="D73:L73"/>
    <mergeCell ref="D75:N75"/>
    <mergeCell ref="N72:V72"/>
    <mergeCell ref="N81:V81"/>
    <mergeCell ref="Q57:AH57"/>
    <mergeCell ref="AC68:AK68"/>
    <mergeCell ref="G67:Q67"/>
    <mergeCell ref="B22:B29"/>
    <mergeCell ref="Y29:AG29"/>
    <mergeCell ref="P16:AB16"/>
    <mergeCell ref="U35:AG35"/>
    <mergeCell ref="AC58:AH58"/>
    <mergeCell ref="O58:AB58"/>
    <mergeCell ref="H50:T50"/>
    <mergeCell ref="M61:AB61"/>
    <mergeCell ref="Q42:U42"/>
    <mergeCell ref="I49:S49"/>
    <mergeCell ref="AB41:AJ41"/>
    <mergeCell ref="AB33:AG33"/>
    <mergeCell ref="AF24:AL24"/>
    <mergeCell ref="Q36:X36"/>
    <mergeCell ref="Q41:X41"/>
    <mergeCell ref="N33:R33"/>
    <mergeCell ref="Y20:AH20"/>
    <mergeCell ref="Y19:AH19"/>
  </mergeCells>
  <conditionalFormatting sqref="C6:L6 AI6:AM7 C7:N7 C8:I8 S8 AG8:AM8 C9:R9 AD9:AM9 C11:S11 V24:Y24 C24:I25 V25:X25 AH25:AM26 C26:X26 W27:X27 AJ27:AM27 C27:K28 V28:X28 AH28:AM28 F33:M33 C33:C34 AH33:AM34 Z41:AA41 AK41:AM41 AG42:AM42 U43:W43 AH43:AM43 V44:X44 C48:J48 T48:AM48 C49:H49 T49:W49 AH49:AM49 V50:W50 AG50:AM52 C51:J53 V51:AF52 U52 V53:AM53 C57:P57 AI57:AM59 C58:E58 C59 AD61:AM61 N65:S65 AE65:AM65 C65:F67 Q66:W66 AH66:AM66 R67:S67 AD67:AM67 C68:M68 W68:AB68 AL68:AM68 M72 AF72:AM72 C72:C77 M73:Q73 AA73:AM73 P77:Y77 AI77:AM77 C81:M81 AF81:AM81 T82:AM82 C82:J87 V83:AM83 W84:AM85 V86:AM86 T87:AM87 C91:G91 AL91:AM92 C92:Q92 AA92:AB92 C93:G93 Q93:Q97 AC93:AM98 C94:P97 C98:Q98 C102:V102 AH102:AM102 C103:F103 R103:S103 AE103:AM103 C104:AM104 Y11:AM11 AF10:AM10 C10:N10 E18:F19 C20:P20 E19:U19 AI20:AM20 AI35:AM36 C37:L37 T37:AM37 C43:K44 AJ44:AM44 C41:E41 C42:I42 V42:W42 C50:G50 AJ60:AM60 C61:L61 O74:AM75 O76 AG76:AM76">
    <cfRule type="cellIs" dxfId="75" priority="80" stopIfTrue="1" operator="equal">
      <formula>1</formula>
    </cfRule>
    <cfRule type="cellIs" dxfId="74" priority="81" stopIfTrue="1" operator="equal">
      <formula>2</formula>
    </cfRule>
    <cfRule type="cellIs" dxfId="73" priority="82" operator="equal">
      <formula>3</formula>
    </cfRule>
  </conditionalFormatting>
  <conditionalFormatting sqref="C4:AM4 C13:AM13 C22:AM22 C31:AM31 C39:AM39 C46:AM46 C55:AM55 C63:AM63 C70:AM70 C79:AM79 C89:AM89 C100:AM100">
    <cfRule type="expression" dxfId="72" priority="84">
      <formula>NOT(ISNUMBER(C4))</formula>
    </cfRule>
  </conditionalFormatting>
  <conditionalFormatting sqref="C23:AM23 AH32:AM32 C56:T56 AD56:AM56 C32:T32">
    <cfRule type="expression" dxfId="71" priority="89" stopIfTrue="1">
      <formula>NOT(ISNUMBER(C22))</formula>
    </cfRule>
    <cfRule type="expression" dxfId="70" priority="90">
      <formula>OR(COUNTIF(C24:C28,1)&gt;1,COUNTIF(C24:C28,2)&gt;1,COUNTIF(C24:C28,3)&gt;1)</formula>
    </cfRule>
  </conditionalFormatting>
  <conditionalFormatting sqref="C101:AM101 U32:AG32">
    <cfRule type="expression" dxfId="69" priority="79" stopIfTrue="1">
      <formula>NOT(ISNUMBER(C31))</formula>
    </cfRule>
    <cfRule type="expression" dxfId="68" priority="83">
      <formula>OR(COUNTIF(C33:C35,1)&gt;1,COUNTIF(C33:C35,2)&gt;1,COUNTIF(C33:C35,3)&gt;1)</formula>
    </cfRule>
  </conditionalFormatting>
  <conditionalFormatting sqref="C64:AM64 E14:AG14 U56:AC56 C40:AM40">
    <cfRule type="expression" dxfId="67" priority="85" stopIfTrue="1">
      <formula>NOT(ISNUMBER(C13))</formula>
    </cfRule>
    <cfRule type="expression" dxfId="66" priority="86">
      <formula>OR(COUNTIF(C15:C18,1)&gt;1,COUNTIF(C15:C18,2)&gt;1,COUNTIF(C15:C18,3)&gt;1)</formula>
    </cfRule>
  </conditionalFormatting>
  <conditionalFormatting sqref="C71:AM71 C5:AM5 AH14:AM14 C14:D14 C47:AM47">
    <cfRule type="expression" dxfId="65" priority="91" stopIfTrue="1">
      <formula>NOT(ISNUMBER(C4))</formula>
    </cfRule>
    <cfRule type="expression" dxfId="64" priority="92">
      <formula>OR(COUNTIF(C6:C11,1)&gt;1,COUNTIF(C6:C11,2)&gt;1,COUNTIF(C6:C11,3)&gt;1)</formula>
    </cfRule>
  </conditionalFormatting>
  <conditionalFormatting sqref="C80:AM80">
    <cfRule type="expression" dxfId="63" priority="93" stopIfTrue="1">
      <formula>NOT(ISNUMBER(C79))</formula>
    </cfRule>
    <cfRule type="expression" dxfId="62" priority="94">
      <formula>OR(COUNTIF(C81:C87,1)&gt;1,COUNTIF(C81:C87,2)&gt;1,COUNTIF(C81:C87,3)&gt;1)</formula>
    </cfRule>
  </conditionalFormatting>
  <conditionalFormatting sqref="G15:Z15 AJ15:AM15 C15:F17 C16:O16 AC16:AM16 AM17 Q18:V18 C18:D19 Q19:U19">
    <cfRule type="cellIs" dxfId="61" priority="73" stopIfTrue="1" operator="equal">
      <formula>1</formula>
    </cfRule>
    <cfRule type="cellIs" dxfId="60" priority="74" stopIfTrue="1" operator="equal">
      <formula>2</formula>
    </cfRule>
    <cfRule type="cellIs" dxfId="59" priority="75" operator="equal">
      <formula>3</formula>
    </cfRule>
  </conditionalFormatting>
  <conditionalFormatting sqref="G17:AB17">
    <cfRule type="cellIs" dxfId="58" priority="67" stopIfTrue="1" operator="equal">
      <formula>1</formula>
    </cfRule>
    <cfRule type="cellIs" dxfId="57" priority="68" stopIfTrue="1" operator="equal">
      <formula>2</formula>
    </cfRule>
    <cfRule type="cellIs" dxfId="56" priority="69" operator="equal">
      <formula>3</formula>
    </cfRule>
  </conditionalFormatting>
  <conditionalFormatting sqref="O10:R10 Z10:AE10">
    <cfRule type="cellIs" dxfId="55" priority="64" stopIfTrue="1" operator="equal">
      <formula>1</formula>
    </cfRule>
    <cfRule type="cellIs" dxfId="54" priority="65" stopIfTrue="1" operator="equal">
      <formula>2</formula>
    </cfRule>
    <cfRule type="cellIs" dxfId="53" priority="66" operator="equal">
      <formula>3</formula>
    </cfRule>
  </conditionalFormatting>
  <conditionalFormatting sqref="T8:AF8">
    <cfRule type="cellIs" dxfId="52" priority="61" stopIfTrue="1" operator="equal">
      <formula>1</formula>
    </cfRule>
    <cfRule type="cellIs" dxfId="51" priority="62" stopIfTrue="1" operator="equal">
      <formula>2</formula>
    </cfRule>
    <cfRule type="cellIs" dxfId="50" priority="63" operator="equal">
      <formula>3</formula>
    </cfRule>
  </conditionalFormatting>
  <conditionalFormatting sqref="AI19:AM19 AJ18:AM18">
    <cfRule type="cellIs" dxfId="49" priority="58" stopIfTrue="1" operator="equal">
      <formula>1</formula>
    </cfRule>
    <cfRule type="cellIs" dxfId="48" priority="59" stopIfTrue="1" operator="equal">
      <formula>2</formula>
    </cfRule>
    <cfRule type="cellIs" dxfId="47" priority="60" operator="equal">
      <formula>3</formula>
    </cfRule>
  </conditionalFormatting>
  <conditionalFormatting sqref="AM24">
    <cfRule type="cellIs" dxfId="46" priority="55" stopIfTrue="1" operator="equal">
      <formula>1</formula>
    </cfRule>
    <cfRule type="cellIs" dxfId="45" priority="56" stopIfTrue="1" operator="equal">
      <formula>2</formula>
    </cfRule>
    <cfRule type="cellIs" dxfId="44" priority="57" operator="equal">
      <formula>3</formula>
    </cfRule>
  </conditionalFormatting>
  <conditionalFormatting sqref="C35:T35 AH35:AH36 T37:AL37 C36:P36 Y36:AL36">
    <cfRule type="cellIs" dxfId="43" priority="52" stopIfTrue="1" operator="equal">
      <formula>1</formula>
    </cfRule>
    <cfRule type="cellIs" dxfId="42" priority="53" stopIfTrue="1" operator="equal">
      <formula>2</formula>
    </cfRule>
    <cfRule type="cellIs" dxfId="41" priority="54" operator="equal">
      <formula>3</formula>
    </cfRule>
  </conditionalFormatting>
  <conditionalFormatting sqref="J24:U25">
    <cfRule type="cellIs" dxfId="40" priority="49" stopIfTrue="1" operator="equal">
      <formula>1</formula>
    </cfRule>
    <cfRule type="cellIs" dxfId="39" priority="50" stopIfTrue="1" operator="equal">
      <formula>2</formula>
    </cfRule>
    <cfRule type="cellIs" dxfId="38" priority="51" operator="equal">
      <formula>3</formula>
    </cfRule>
  </conditionalFormatting>
  <conditionalFormatting sqref="M41:P41">
    <cfRule type="cellIs" dxfId="37" priority="40" stopIfTrue="1" operator="equal">
      <formula>1</formula>
    </cfRule>
    <cfRule type="cellIs" dxfId="36" priority="41" stopIfTrue="1" operator="equal">
      <formula>2</formula>
    </cfRule>
    <cfRule type="cellIs" dxfId="35" priority="42" operator="equal">
      <formula>3</formula>
    </cfRule>
  </conditionalFormatting>
  <conditionalFormatting sqref="C60:T60 AD60:AI60">
    <cfRule type="cellIs" dxfId="34" priority="28" stopIfTrue="1" operator="equal">
      <formula>1</formula>
    </cfRule>
    <cfRule type="cellIs" dxfId="33" priority="29" stopIfTrue="1" operator="equal">
      <formula>2</formula>
    </cfRule>
    <cfRule type="cellIs" dxfId="32" priority="30" operator="equal">
      <formula>3</formula>
    </cfRule>
  </conditionalFormatting>
  <conditionalFormatting sqref="Y41">
    <cfRule type="cellIs" dxfId="31" priority="37" stopIfTrue="1" operator="equal">
      <formula>1</formula>
    </cfRule>
    <cfRule type="cellIs" dxfId="30" priority="38" stopIfTrue="1" operator="equal">
      <formula>2</formula>
    </cfRule>
    <cfRule type="cellIs" dxfId="29" priority="39" operator="equal">
      <formula>3</formula>
    </cfRule>
  </conditionalFormatting>
  <conditionalFormatting sqref="AC61">
    <cfRule type="cellIs" dxfId="28" priority="25" stopIfTrue="1" operator="equal">
      <formula>1</formula>
    </cfRule>
    <cfRule type="cellIs" dxfId="27" priority="26" stopIfTrue="1" operator="equal">
      <formula>2</formula>
    </cfRule>
    <cfRule type="cellIs" dxfId="26" priority="27" operator="equal">
      <formula>3</formula>
    </cfRule>
  </conditionalFormatting>
  <conditionalFormatting sqref="J42:P42">
    <cfRule type="cellIs" dxfId="25" priority="22" stopIfTrue="1" operator="equal">
      <formula>1</formula>
    </cfRule>
    <cfRule type="cellIs" dxfId="24" priority="23" stopIfTrue="1" operator="equal">
      <formula>2</formula>
    </cfRule>
    <cfRule type="cellIs" dxfId="23" priority="24" operator="equal">
      <formula>3</formula>
    </cfRule>
  </conditionalFormatting>
  <conditionalFormatting sqref="S33:AA33">
    <cfRule type="cellIs" dxfId="22" priority="19" stopIfTrue="1" operator="equal">
      <formula>1</formula>
    </cfRule>
    <cfRule type="cellIs" dxfId="21" priority="20" stopIfTrue="1" operator="equal">
      <formula>2</formula>
    </cfRule>
    <cfRule type="cellIs" dxfId="20" priority="21" operator="equal">
      <formula>3</formula>
    </cfRule>
  </conditionalFormatting>
  <conditionalFormatting sqref="G41:L41">
    <cfRule type="cellIs" dxfId="19" priority="16" stopIfTrue="1" operator="equal">
      <formula>1</formula>
    </cfRule>
    <cfRule type="cellIs" dxfId="18" priority="17" stopIfTrue="1" operator="equal">
      <formula>2</formula>
    </cfRule>
    <cfRule type="cellIs" dxfId="17" priority="18" operator="equal">
      <formula>3</formula>
    </cfRule>
  </conditionalFormatting>
  <conditionalFormatting sqref="D77:O77">
    <cfRule type="cellIs" dxfId="16" priority="13" stopIfTrue="1" operator="equal">
      <formula>1</formula>
    </cfRule>
    <cfRule type="cellIs" dxfId="15" priority="14" stopIfTrue="1" operator="equal">
      <formula>2</formula>
    </cfRule>
    <cfRule type="cellIs" dxfId="14" priority="15" operator="equal">
      <formula>3</formula>
    </cfRule>
  </conditionalFormatting>
  <conditionalFormatting sqref="C90:AM90">
    <cfRule type="expression" dxfId="13" priority="95" stopIfTrue="1">
      <formula>NOT(ISNUMBER(C89))</formula>
    </cfRule>
    <cfRule type="expression" dxfId="12" priority="96">
      <formula>OR(COUNTIF(C91:C98,1)&gt;1,COUNTIF(C91:C98,2)&gt;1,COUNTIF(C91:C98,3)&gt;1)</formula>
    </cfRule>
  </conditionalFormatting>
  <conditionalFormatting sqref="M37:S37">
    <cfRule type="cellIs" dxfId="11" priority="10" stopIfTrue="1" operator="equal">
      <formula>1</formula>
    </cfRule>
    <cfRule type="cellIs" dxfId="10" priority="11" stopIfTrue="1" operator="equal">
      <formula>2</formula>
    </cfRule>
    <cfRule type="cellIs" dxfId="9" priority="12" operator="equal">
      <formula>3</formula>
    </cfRule>
  </conditionalFormatting>
  <conditionalFormatting sqref="Q20:X20">
    <cfRule type="cellIs" dxfId="8" priority="7" stopIfTrue="1" operator="equal">
      <formula>1</formula>
    </cfRule>
    <cfRule type="cellIs" dxfId="7" priority="8" stopIfTrue="1" operator="equal">
      <formula>2</formula>
    </cfRule>
    <cfRule type="cellIs" dxfId="6" priority="9" operator="equal">
      <formula>3</formula>
    </cfRule>
  </conditionalFormatting>
  <conditionalFormatting sqref="W19:X19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operator="equal">
      <formula>3</formula>
    </cfRule>
  </conditionalFormatting>
  <conditionalFormatting sqref="C29:X29 AH29:AM29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operator="equal">
      <formula>3</formula>
    </cfRule>
  </conditionalFormatting>
  <dataValidations disablePrompts="1" count="2">
    <dataValidation allowBlank="1" showInputMessage="1" showErrorMessage="1" promptTitle="Shift Work Calendar" prompt="Use the spin buttons to change the calendar year. _x000a__x000a_Calendar automatically shows daily shift schedule for up to 3 jobs. Setup the job/shift details and pattern from the Jobs and Shifts tab._x000a__x000a_Days highlighted red indicate schedule conflicts." sqref="A1" xr:uid="{00000000-0002-0000-0000-000000000000}"/>
    <dataValidation allowBlank="1" showInputMessage="1" showErrorMessage="1" prompt="Use the spin buttons to quickly change the calendar year" sqref="AH1" xr:uid="{00000000-0002-0000-0000-000001000000}"/>
  </dataValidations>
  <printOptions horizontalCentered="1" verticalCentered="1"/>
  <pageMargins left="0.2" right="0.2" top="0.25" bottom="0.25" header="0.05" footer="0.05"/>
  <pageSetup scale="37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">
              <controlPr defaultSize="0" print="0" autoPict="0" altText="Use the spinner button to change calendar year or change the year in cell AE3">
                <anchor moveWithCells="1">
                  <from>
                    <xdr:col>33</xdr:col>
                    <xdr:colOff>60960</xdr:colOff>
                    <xdr:row>0</xdr:row>
                    <xdr:rowOff>320040</xdr:rowOff>
                  </from>
                  <to>
                    <xdr:col>33</xdr:col>
                    <xdr:colOff>213360</xdr:colOff>
                    <xdr:row>0</xdr:row>
                    <xdr:rowOff>624840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pinner">
              <controlPr defaultSize="0" print="0" autoPict="0" altText="Use the spinner button to change calendar year or change the year in cell AE3">
                <anchor moveWithCells="1">
                  <from>
                    <xdr:col>34</xdr:col>
                    <xdr:colOff>60960</xdr:colOff>
                    <xdr:row>3</xdr:row>
                    <xdr:rowOff>0</xdr:rowOff>
                  </from>
                  <to>
                    <xdr:col>34</xdr:col>
                    <xdr:colOff>60960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pinner 3">
              <controlPr defaultSize="0" print="0" autoPict="0" altText="Use the spinner button to change calendar year or change the year in cell AE3">
                <anchor moveWithCells="1">
                  <from>
                    <xdr:col>33</xdr:col>
                    <xdr:colOff>60960</xdr:colOff>
                    <xdr:row>3</xdr:row>
                    <xdr:rowOff>0</xdr:rowOff>
                  </from>
                  <to>
                    <xdr:col>33</xdr:col>
                    <xdr:colOff>60960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pinner">
              <controlPr defaultSize="0" print="0" autoPict="0" altText="Use the spinner button to change calendar year or change the year in cell AE3">
                <anchor moveWithCells="1">
                  <from>
                    <xdr:col>34</xdr:col>
                    <xdr:colOff>60960</xdr:colOff>
                    <xdr:row>3</xdr:row>
                    <xdr:rowOff>0</xdr:rowOff>
                  </from>
                  <to>
                    <xdr:col>34</xdr:col>
                    <xdr:colOff>60960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Spinner">
              <controlPr defaultSize="0" print="0" autoPict="0" altText="Use the spinner button to change calendar year or change the year in cell AE3">
                <anchor moveWithCells="1">
                  <from>
                    <xdr:col>34</xdr:col>
                    <xdr:colOff>60960</xdr:colOff>
                    <xdr:row>3</xdr:row>
                    <xdr:rowOff>0</xdr:rowOff>
                  </from>
                  <to>
                    <xdr:col>34</xdr:col>
                    <xdr:colOff>60960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pinner">
              <controlPr defaultSize="0" print="0" autoPict="0" altText="Use the spinner button to change calendar year or change the year in cell AE3">
                <anchor moveWithCells="1">
                  <from>
                    <xdr:col>34</xdr:col>
                    <xdr:colOff>60960</xdr:colOff>
                    <xdr:row>1</xdr:row>
                    <xdr:rowOff>320040</xdr:rowOff>
                  </from>
                  <to>
                    <xdr:col>34</xdr:col>
                    <xdr:colOff>60960</xdr:colOff>
                    <xdr:row>2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12"/>
  <sheetViews>
    <sheetView workbookViewId="0">
      <selection activeCell="C8" sqref="C8"/>
    </sheetView>
  </sheetViews>
  <sheetFormatPr defaultRowHeight="13.8" x14ac:dyDescent="0.25"/>
  <cols>
    <col min="1" max="2" width="8.796875" style="119"/>
    <col min="3" max="3" width="23.59765625" style="119" bestFit="1" customWidth="1"/>
    <col min="4" max="16384" width="8.796875" style="119"/>
  </cols>
  <sheetData>
    <row r="1" spans="2:19" ht="14.4" thickBot="1" x14ac:dyDescent="0.3"/>
    <row r="2" spans="2:19" ht="14.4" thickBot="1" x14ac:dyDescent="0.3">
      <c r="B2" s="120" t="s">
        <v>8</v>
      </c>
    </row>
    <row r="3" spans="2:19" x14ac:dyDescent="0.25">
      <c r="S3" s="119" t="s">
        <v>48</v>
      </c>
    </row>
    <row r="4" spans="2:19" x14ac:dyDescent="0.25">
      <c r="S4" s="119" t="s">
        <v>49</v>
      </c>
    </row>
    <row r="5" spans="2:19" x14ac:dyDescent="0.25">
      <c r="B5" s="119" t="s">
        <v>45</v>
      </c>
      <c r="C5" s="119" t="s">
        <v>46</v>
      </c>
      <c r="D5" s="119" t="s">
        <v>43</v>
      </c>
      <c r="E5" s="119" t="s">
        <v>47</v>
      </c>
      <c r="S5" s="119" t="s">
        <v>8</v>
      </c>
    </row>
    <row r="6" spans="2:19" x14ac:dyDescent="0.25">
      <c r="B6" s="119" t="s">
        <v>42</v>
      </c>
      <c r="C6" s="119" t="s">
        <v>39</v>
      </c>
      <c r="D6" s="119">
        <v>17</v>
      </c>
      <c r="E6" s="119">
        <v>21</v>
      </c>
      <c r="S6" s="119" t="s">
        <v>50</v>
      </c>
    </row>
    <row r="7" spans="2:19" x14ac:dyDescent="0.25">
      <c r="S7" s="119" t="s">
        <v>51</v>
      </c>
    </row>
    <row r="8" spans="2:19" x14ac:dyDescent="0.25">
      <c r="S8" s="119" t="s">
        <v>52</v>
      </c>
    </row>
    <row r="9" spans="2:19" x14ac:dyDescent="0.25">
      <c r="S9" s="119" t="s">
        <v>53</v>
      </c>
    </row>
    <row r="10" spans="2:19" x14ac:dyDescent="0.25">
      <c r="S10" s="119" t="s">
        <v>54</v>
      </c>
    </row>
    <row r="11" spans="2:19" x14ac:dyDescent="0.25">
      <c r="S11" s="119" t="s">
        <v>55</v>
      </c>
    </row>
    <row r="12" spans="2:19" x14ac:dyDescent="0.25">
      <c r="S12" s="119" t="s">
        <v>10</v>
      </c>
    </row>
  </sheetData>
  <phoneticPr fontId="18" type="noConversion"/>
  <dataValidations count="1">
    <dataValidation type="list" allowBlank="1" showInputMessage="1" showErrorMessage="1" sqref="B2" xr:uid="{B699FF05-06E2-4A06-B90E-E13725B299DE}">
      <formula1>$S$3:$S$12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771C541B-A037-4B37-918E-16249C7922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B17180-46F5-4317-A783-1987448EFB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0E84B4-795F-400A-B26E-537465A36668}">
  <ds:schemaRefs>
    <ds:schemaRef ds:uri="http://schemas.microsoft.com/office/2006/documentManagement/types"/>
    <ds:schemaRef ds:uri="http://schemas.microsoft.com/office/infopath/2007/PartnerControls"/>
    <ds:schemaRef ds:uri="230e9df3-be65-4c73-a93b-d1236ebd677e"/>
    <ds:schemaRef ds:uri="71af3243-3dd4-4a8d-8c0d-dd76da1f02a5"/>
    <ds:schemaRef ds:uri="http://schemas.openxmlformats.org/package/2006/metadata/core-properties"/>
    <ds:schemaRef ds:uri="16c05727-aa75-4e4a-9b5f-8a80a1165891"/>
    <ds:schemaRef ds:uri="http://www.w3.org/XML/1998/namespace"/>
    <ds:schemaRef ds:uri="http://purl.org/dc/elements/1.1/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TM89105255</Template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4</vt:i4>
      </vt:variant>
    </vt:vector>
  </HeadingPairs>
  <TitlesOfParts>
    <vt:vector size="6" baseType="lpstr">
      <vt:lpstr>Shift Work Calendar</vt:lpstr>
      <vt:lpstr>Sheet1</vt:lpstr>
      <vt:lpstr>CalendarYear</vt:lpstr>
      <vt:lpstr>Range_Dates</vt:lpstr>
      <vt:lpstr>Range_Days</vt:lpstr>
      <vt:lpstr>Range_Weekdays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2023-05-10T20:50:28Z</cp:lastPrinted>
  <dcterms:created xsi:type="dcterms:W3CDTF">2022-12-28T03:39:16Z</dcterms:created>
  <dcterms:modified xsi:type="dcterms:W3CDTF">2024-02-02T07:26:45Z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