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code-ST24" sheetId="1" r:id="rId1"/>
    <sheet name="factory-mp-2024" sheetId="2" r:id="rId2"/>
    <sheet name="contract-2024" sheetId="3" r:id="rId3"/>
  </sheets>
  <definedNames>
    <definedName name="_xlnm._FilterDatabase" localSheetId="2" hidden="1">'contract-2024'!$A$1:$M$17</definedName>
    <definedName name="_xlnm._FilterDatabase" localSheetId="1" hidden="1">'factory-mp-2024'!$A$1:$E$13</definedName>
  </definedNames>
  <calcPr calcId="152511"/>
</workbook>
</file>

<file path=xl/calcChain.xml><?xml version="1.0" encoding="utf-8"?>
<calcChain xmlns="http://schemas.openxmlformats.org/spreadsheetml/2006/main">
  <c r="C3" i="2" l="1"/>
  <c r="C7" i="2"/>
  <c r="C11" i="2"/>
  <c r="K3" i="3"/>
  <c r="M3" i="3" s="1"/>
  <c r="K4" i="3"/>
  <c r="L4" i="3" s="1"/>
  <c r="K5" i="3"/>
  <c r="L5" i="3" s="1"/>
  <c r="K6" i="3"/>
  <c r="L6" i="3" s="1"/>
  <c r="K7" i="3"/>
  <c r="K8" i="3"/>
  <c r="L8" i="3" s="1"/>
  <c r="K9" i="3"/>
  <c r="L9" i="3" s="1"/>
  <c r="K10" i="3"/>
  <c r="K11" i="3"/>
  <c r="K12" i="3"/>
  <c r="K13" i="3"/>
  <c r="L13" i="3" s="1"/>
  <c r="K14" i="3"/>
  <c r="K15" i="3"/>
  <c r="K16" i="3"/>
  <c r="K17" i="3"/>
  <c r="L17" i="3" s="1"/>
  <c r="K2" i="3"/>
  <c r="M2" i="3" s="1"/>
  <c r="C12" i="2"/>
  <c r="C13" i="2"/>
  <c r="C4" i="2"/>
  <c r="C5" i="2"/>
  <c r="C6" i="2"/>
  <c r="C8" i="2"/>
  <c r="C9" i="2"/>
  <c r="C10" i="2"/>
  <c r="C2" i="2"/>
  <c r="M4" i="3"/>
  <c r="M17" i="3"/>
  <c r="M8" i="3"/>
  <c r="M9" i="3"/>
  <c r="M13" i="3"/>
  <c r="M6" i="3" l="1"/>
  <c r="L3" i="3"/>
  <c r="M5" i="3"/>
  <c r="L2" i="3"/>
  <c r="L10" i="3" s="1"/>
  <c r="L12" i="3"/>
  <c r="M12" i="3" s="1"/>
  <c r="M10" i="3"/>
  <c r="L14" i="3" l="1"/>
  <c r="M14" i="3" s="1"/>
  <c r="L16" i="3"/>
  <c r="M16" i="3" s="1"/>
  <c r="L7" i="3"/>
  <c r="M7" i="3"/>
  <c r="L11" i="3" l="1"/>
  <c r="L15" i="3" s="1"/>
  <c r="M11" i="3"/>
  <c r="M15" i="3"/>
</calcChain>
</file>

<file path=xl/sharedStrings.xml><?xml version="1.0" encoding="utf-8"?>
<sst xmlns="http://schemas.openxmlformats.org/spreadsheetml/2006/main" count="45" uniqueCount="30">
  <si>
    <t>الرصيد</t>
  </si>
  <si>
    <t>كود</t>
  </si>
  <si>
    <t>قسم</t>
  </si>
  <si>
    <t xml:space="preserve">موديل </t>
  </si>
  <si>
    <t xml:space="preserve">صنف </t>
  </si>
  <si>
    <t xml:space="preserve">كود </t>
  </si>
  <si>
    <t xml:space="preserve">كميه </t>
  </si>
  <si>
    <t>##</t>
  </si>
  <si>
    <t>موعد التوريد</t>
  </si>
  <si>
    <t>تاريخ تسليم</t>
  </si>
  <si>
    <t>رقم أمر البيع</t>
  </si>
  <si>
    <t>تاريخ أمر البيع</t>
  </si>
  <si>
    <t>الصنف</t>
  </si>
  <si>
    <t>كود الصنف</t>
  </si>
  <si>
    <t>تاريخ تركيب</t>
  </si>
  <si>
    <t>كمية أمر بيع</t>
  </si>
  <si>
    <t>نسبة السداد</t>
  </si>
  <si>
    <t>01-01-2000</t>
  </si>
  <si>
    <t>01-01-2030</t>
  </si>
  <si>
    <t xml:space="preserve">القسم </t>
  </si>
  <si>
    <t xml:space="preserve">الموديل </t>
  </si>
  <si>
    <t>الكميه بالتوريد</t>
  </si>
  <si>
    <t>A1</t>
  </si>
  <si>
    <t>A2</t>
  </si>
  <si>
    <t>A3</t>
  </si>
  <si>
    <t>A4</t>
  </si>
  <si>
    <t>تصل الاكواد الى 15000 كود او لاين</t>
  </si>
  <si>
    <t>UNIQUE</t>
  </si>
  <si>
    <t>تفيد بان المباع بالعقد متوفر رصيد</t>
  </si>
  <si>
    <t>تفيد بان المباع بالعقد غير متوفر رصيد او توريد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</si>
</sst>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color rgb="FFC00000"/>
      <name val="Calibri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b/>
      <sz val="10"/>
      <color rgb="FFC00000"/>
      <name val="Arial"/>
      <family val="2"/>
    </font>
    <font>
      <b/>
      <sz val="9"/>
      <color theme="1"/>
      <name val="Calibri"/>
      <family val="2"/>
    </font>
    <font>
      <b/>
      <sz val="9"/>
      <color rgb="FFFFFFFF"/>
      <name val="Calibri"/>
      <family val="2"/>
    </font>
    <font>
      <b/>
      <sz val="10"/>
      <color rgb="FF5B0F00"/>
      <name val="Arial"/>
      <family val="2"/>
    </font>
    <font>
      <b/>
      <sz val="8"/>
      <color rgb="FFC00000"/>
      <name val="Arial"/>
      <family val="2"/>
    </font>
    <font>
      <b/>
      <sz val="8"/>
      <color rgb="FF0000FF"/>
      <name val="Arial"/>
      <family val="2"/>
    </font>
    <font>
      <b/>
      <sz val="8"/>
      <color rgb="FFCC0000"/>
      <name val="Arial"/>
      <family val="2"/>
    </font>
    <font>
      <b/>
      <sz val="8"/>
      <color rgb="FFA52A2A"/>
      <name val="Arial"/>
      <family val="2"/>
    </font>
    <font>
      <sz val="9"/>
      <color theme="1"/>
      <name val="Calibri"/>
      <family val="2"/>
    </font>
    <font>
      <sz val="9"/>
      <color rgb="FFFFFFFF"/>
      <name val="Calibri"/>
      <family val="2"/>
    </font>
    <font>
      <b/>
      <sz val="11"/>
      <color rgb="FFC0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9CB9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274E1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2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/>
    <xf numFmtId="0" fontId="4" fillId="0" borderId="1" xfId="0" applyFont="1" applyBorder="1" applyAlignment="1">
      <alignment horizontal="center"/>
    </xf>
    <xf numFmtId="0" fontId="1" fillId="2" borderId="0" xfId="1"/>
    <xf numFmtId="0" fontId="9" fillId="5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/>
    </xf>
    <xf numFmtId="0" fontId="12" fillId="9" borderId="1" xfId="0" applyFont="1" applyFill="1" applyBorder="1" applyAlignment="1">
      <alignment horizontal="center"/>
    </xf>
    <xf numFmtId="15" fontId="6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5" fontId="14" fillId="4" borderId="1" xfId="0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15" fontId="13" fillId="0" borderId="1" xfId="0" applyNumberFormat="1" applyFont="1" applyBorder="1" applyAlignment="1">
      <alignment horizontal="center"/>
    </xf>
    <xf numFmtId="0" fontId="6" fillId="6" borderId="1" xfId="0" applyFont="1" applyFill="1" applyBorder="1" applyAlignment="1">
      <alignment horizontal="center" wrapText="1"/>
    </xf>
    <xf numFmtId="0" fontId="4" fillId="7" borderId="1" xfId="0" applyFont="1" applyFill="1" applyBorder="1" applyAlignment="1">
      <alignment horizontal="center" wrapText="1"/>
    </xf>
    <xf numFmtId="0" fontId="7" fillId="8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8" fillId="7" borderId="1" xfId="0" applyFont="1" applyFill="1" applyBorder="1" applyAlignment="1">
      <alignment horizontal="center" wrapText="1"/>
    </xf>
    <xf numFmtId="15" fontId="1" fillId="2" borderId="1" xfId="1" applyNumberFormat="1" applyBorder="1" applyAlignment="1">
      <alignment horizontal="center" wrapText="1"/>
    </xf>
    <xf numFmtId="0" fontId="15" fillId="10" borderId="0" xfId="0" applyFont="1" applyFill="1"/>
    <xf numFmtId="0" fontId="0" fillId="0" borderId="1" xfId="0" applyBorder="1" applyAlignment="1">
      <alignment horizontal="center"/>
    </xf>
    <xf numFmtId="15" fontId="6" fillId="11" borderId="1" xfId="0" applyNumberFormat="1" applyFont="1" applyFill="1" applyBorder="1" applyAlignment="1">
      <alignment horizontal="center"/>
    </xf>
    <xf numFmtId="0" fontId="13" fillId="11" borderId="1" xfId="0" applyFont="1" applyFill="1" applyBorder="1" applyAlignment="1">
      <alignment horizontal="center"/>
    </xf>
    <xf numFmtId="15" fontId="6" fillId="12" borderId="1" xfId="0" applyNumberFormat="1" applyFont="1" applyFill="1" applyBorder="1" applyAlignment="1">
      <alignment horizontal="center"/>
    </xf>
    <xf numFmtId="0" fontId="13" fillId="12" borderId="1" xfId="0" applyFont="1" applyFill="1" applyBorder="1" applyAlignment="1">
      <alignment horizontal="center"/>
    </xf>
    <xf numFmtId="15" fontId="6" fillId="13" borderId="1" xfId="0" applyNumberFormat="1" applyFont="1" applyFill="1" applyBorder="1" applyAlignment="1">
      <alignment horizontal="center"/>
    </xf>
    <xf numFmtId="0" fontId="13" fillId="13" borderId="1" xfId="0" applyFont="1" applyFill="1" applyBorder="1" applyAlignment="1">
      <alignment horizontal="center"/>
    </xf>
    <xf numFmtId="15" fontId="6" fillId="14" borderId="1" xfId="0" applyNumberFormat="1" applyFont="1" applyFill="1" applyBorder="1" applyAlignment="1">
      <alignment horizontal="center"/>
    </xf>
    <xf numFmtId="0" fontId="13" fillId="14" borderId="1" xfId="0" applyFont="1" applyFill="1" applyBorder="1" applyAlignment="1">
      <alignment horizont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E10" sqref="E10"/>
    </sheetView>
  </sheetViews>
  <sheetFormatPr defaultRowHeight="15" x14ac:dyDescent="0.25"/>
  <cols>
    <col min="6" max="6" width="61.28515625" customWidth="1"/>
  </cols>
  <sheetData>
    <row r="1" spans="1:6" x14ac:dyDescent="0.25">
      <c r="A1" s="2" t="s">
        <v>1</v>
      </c>
      <c r="B1" s="3" t="s">
        <v>2</v>
      </c>
      <c r="C1" s="2" t="s">
        <v>3</v>
      </c>
      <c r="D1" s="2" t="s">
        <v>4</v>
      </c>
      <c r="E1" s="3" t="s">
        <v>0</v>
      </c>
      <c r="F1" s="26" t="s">
        <v>26</v>
      </c>
    </row>
    <row r="2" spans="1:6" x14ac:dyDescent="0.25">
      <c r="A2" s="4">
        <v>11</v>
      </c>
      <c r="B2" s="5"/>
      <c r="C2" s="5"/>
      <c r="D2" s="5"/>
      <c r="E2" s="6">
        <v>4</v>
      </c>
    </row>
    <row r="3" spans="1:6" x14ac:dyDescent="0.25">
      <c r="A3" s="4">
        <v>22</v>
      </c>
      <c r="B3" s="5"/>
      <c r="C3" s="5"/>
      <c r="D3" s="5"/>
      <c r="E3" s="6">
        <v>7</v>
      </c>
    </row>
    <row r="4" spans="1:6" x14ac:dyDescent="0.25">
      <c r="A4" s="4">
        <v>33</v>
      </c>
      <c r="B4" s="5"/>
      <c r="C4" s="5"/>
      <c r="D4" s="5"/>
      <c r="E4" s="6">
        <v>1</v>
      </c>
    </row>
    <row r="5" spans="1:6" x14ac:dyDescent="0.25">
      <c r="A5" s="4">
        <v>44</v>
      </c>
      <c r="B5" s="5"/>
      <c r="C5" s="5"/>
      <c r="D5" s="5"/>
      <c r="E5" s="6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25"/>
  <sheetViews>
    <sheetView workbookViewId="0">
      <selection activeCell="C29" sqref="C29"/>
    </sheetView>
  </sheetViews>
  <sheetFormatPr defaultRowHeight="15" x14ac:dyDescent="0.25"/>
  <cols>
    <col min="1" max="1" width="13.42578125" style="1" customWidth="1"/>
    <col min="2" max="2" width="20.140625" style="1" customWidth="1"/>
    <col min="3" max="3" width="18" customWidth="1"/>
    <col min="4" max="4" width="18.5703125" customWidth="1"/>
    <col min="5" max="5" width="43" customWidth="1"/>
  </cols>
  <sheetData>
    <row r="1" spans="1:5" x14ac:dyDescent="0.25">
      <c r="A1" s="20" t="s">
        <v>5</v>
      </c>
      <c r="B1" s="20" t="s">
        <v>6</v>
      </c>
      <c r="C1" s="21" t="s">
        <v>7</v>
      </c>
      <c r="D1" s="22" t="s">
        <v>8</v>
      </c>
      <c r="E1" s="26" t="s">
        <v>26</v>
      </c>
    </row>
    <row r="2" spans="1:5" x14ac:dyDescent="0.25">
      <c r="A2" s="23">
        <v>11</v>
      </c>
      <c r="B2" s="23">
        <v>5</v>
      </c>
      <c r="C2" s="24">
        <f>SUMIF(A$2:A2,A2,B$2:B2)</f>
        <v>5</v>
      </c>
      <c r="D2" s="25">
        <v>45311</v>
      </c>
    </row>
    <row r="3" spans="1:5" hidden="1" x14ac:dyDescent="0.25">
      <c r="A3" s="23">
        <v>22</v>
      </c>
      <c r="B3" s="23">
        <v>2</v>
      </c>
      <c r="C3" s="24">
        <f>SUMIF(A$2:A3,A3,B$2:B3)</f>
        <v>2</v>
      </c>
      <c r="D3" s="25">
        <v>45312</v>
      </c>
    </row>
    <row r="4" spans="1:5" hidden="1" x14ac:dyDescent="0.25">
      <c r="A4" s="23">
        <v>33</v>
      </c>
      <c r="B4" s="23">
        <v>1</v>
      </c>
      <c r="C4" s="24">
        <f>SUMIF(A$2:A4,A4,B$2:B4)</f>
        <v>1</v>
      </c>
      <c r="D4" s="25">
        <v>45313</v>
      </c>
    </row>
    <row r="5" spans="1:5" hidden="1" x14ac:dyDescent="0.25">
      <c r="A5" s="23">
        <v>44</v>
      </c>
      <c r="B5" s="23">
        <v>8</v>
      </c>
      <c r="C5" s="24">
        <f>SUMIF(A$2:A5,A5,B$2:B5)</f>
        <v>8</v>
      </c>
      <c r="D5" s="25">
        <v>45314</v>
      </c>
    </row>
    <row r="6" spans="1:5" x14ac:dyDescent="0.25">
      <c r="A6" s="23">
        <v>11</v>
      </c>
      <c r="B6" s="23">
        <v>22</v>
      </c>
      <c r="C6" s="24">
        <f>SUMIF(A$2:A6,A6,B$2:B6)</f>
        <v>27</v>
      </c>
      <c r="D6" s="25">
        <v>45315</v>
      </c>
    </row>
    <row r="7" spans="1:5" hidden="1" x14ac:dyDescent="0.25">
      <c r="A7" s="23">
        <v>22</v>
      </c>
      <c r="B7" s="23">
        <v>14</v>
      </c>
      <c r="C7" s="24">
        <f>SUMIF(A$2:A7,A7,B$2:B7)</f>
        <v>16</v>
      </c>
      <c r="D7" s="25">
        <v>45316</v>
      </c>
    </row>
    <row r="8" spans="1:5" hidden="1" x14ac:dyDescent="0.25">
      <c r="A8" s="23">
        <v>33</v>
      </c>
      <c r="B8" s="23">
        <v>6</v>
      </c>
      <c r="C8" s="24">
        <f>SUMIF(A$2:A8,A8,B$2:B8)</f>
        <v>7</v>
      </c>
      <c r="D8" s="25">
        <v>45317</v>
      </c>
    </row>
    <row r="9" spans="1:5" hidden="1" x14ac:dyDescent="0.25">
      <c r="A9" s="23">
        <v>44</v>
      </c>
      <c r="B9" s="23">
        <v>18</v>
      </c>
      <c r="C9" s="24">
        <f>SUMIF(A$2:A9,A9,B$2:B9)</f>
        <v>26</v>
      </c>
      <c r="D9" s="25">
        <v>45318</v>
      </c>
    </row>
    <row r="10" spans="1:5" x14ac:dyDescent="0.25">
      <c r="A10" s="23">
        <v>11</v>
      </c>
      <c r="B10" s="23">
        <v>4</v>
      </c>
      <c r="C10" s="24">
        <f>SUMIF(A$2:A10,A10,B$2:B10)</f>
        <v>31</v>
      </c>
      <c r="D10" s="25">
        <v>45319</v>
      </c>
    </row>
    <row r="11" spans="1:5" hidden="1" x14ac:dyDescent="0.25">
      <c r="A11" s="23">
        <v>22</v>
      </c>
      <c r="B11" s="27">
        <v>55</v>
      </c>
      <c r="C11" s="24">
        <f>SUMIF(A$2:A11,A11,B$2:B11)</f>
        <v>71</v>
      </c>
      <c r="D11" s="25">
        <v>45320</v>
      </c>
    </row>
    <row r="12" spans="1:5" hidden="1" x14ac:dyDescent="0.25">
      <c r="A12" s="23">
        <v>33</v>
      </c>
      <c r="B12" s="27">
        <v>70</v>
      </c>
      <c r="C12" s="24">
        <f>SUMIF(A$2:A12,A12,B$2:B12)</f>
        <v>77</v>
      </c>
      <c r="D12" s="25">
        <v>45321</v>
      </c>
    </row>
    <row r="13" spans="1:5" hidden="1" x14ac:dyDescent="0.25">
      <c r="A13" s="23">
        <v>44</v>
      </c>
      <c r="B13" s="27">
        <v>20</v>
      </c>
      <c r="C13" s="24">
        <f>SUMIF(A$2:A13,A13,B$2:B13)</f>
        <v>46</v>
      </c>
      <c r="D13" s="25">
        <v>45322</v>
      </c>
    </row>
    <row r="14" spans="1:5" x14ac:dyDescent="0.25">
      <c r="D14" s="7"/>
    </row>
    <row r="15" spans="1:5" x14ac:dyDescent="0.25">
      <c r="D15" s="7"/>
    </row>
    <row r="16" spans="1:5" x14ac:dyDescent="0.25">
      <c r="D16" s="7"/>
    </row>
    <row r="17" spans="4:4" x14ac:dyDescent="0.25">
      <c r="D17" s="7"/>
    </row>
    <row r="18" spans="4:4" x14ac:dyDescent="0.25">
      <c r="D18" s="7"/>
    </row>
    <row r="19" spans="4:4" x14ac:dyDescent="0.25">
      <c r="D19" s="7"/>
    </row>
    <row r="20" spans="4:4" x14ac:dyDescent="0.25">
      <c r="D20" s="7"/>
    </row>
    <row r="21" spans="4:4" x14ac:dyDescent="0.25">
      <c r="D21" s="7"/>
    </row>
    <row r="22" spans="4:4" x14ac:dyDescent="0.25">
      <c r="D22" s="7"/>
    </row>
    <row r="23" spans="4:4" x14ac:dyDescent="0.25">
      <c r="D23" s="7"/>
    </row>
    <row r="24" spans="4:4" x14ac:dyDescent="0.25">
      <c r="D24" s="7"/>
    </row>
    <row r="25" spans="4:4" x14ac:dyDescent="0.25">
      <c r="D25" s="7"/>
    </row>
  </sheetData>
  <autoFilter ref="A1:E13">
    <filterColumn colId="0">
      <filters>
        <filter val="11"/>
      </filters>
    </filterColumn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workbookViewId="0">
      <selection activeCell="O1" sqref="O1"/>
    </sheetView>
  </sheetViews>
  <sheetFormatPr defaultRowHeight="15" x14ac:dyDescent="0.25"/>
  <cols>
    <col min="1" max="1" width="11.42578125" style="1" customWidth="1"/>
    <col min="2" max="2" width="10.140625" style="1" bestFit="1" customWidth="1"/>
    <col min="3" max="3" width="8.7109375" style="1" bestFit="1" customWidth="1"/>
    <col min="4" max="4" width="48.5703125" style="1" bestFit="1" customWidth="1"/>
    <col min="5" max="5" width="6.7109375" style="1" bestFit="1" customWidth="1"/>
    <col min="6" max="6" width="8.140625" style="1" bestFit="1" customWidth="1"/>
    <col min="7" max="7" width="7.5703125" style="1" bestFit="1" customWidth="1"/>
    <col min="8" max="8" width="7.140625" style="1" bestFit="1" customWidth="1"/>
    <col min="9" max="9" width="12.7109375" style="1" bestFit="1" customWidth="1"/>
    <col min="10" max="11" width="8.140625" style="1" bestFit="1" customWidth="1"/>
    <col min="12" max="12" width="10.42578125" style="1" customWidth="1"/>
    <col min="13" max="13" width="22.28515625" style="1" customWidth="1"/>
    <col min="14" max="15" width="9.140625" style="1"/>
    <col min="16" max="16" width="11.5703125" style="1" customWidth="1"/>
    <col min="17" max="17" width="35.28515625" style="1" customWidth="1"/>
    <col min="18" max="16384" width="9.140625" style="1"/>
  </cols>
  <sheetData>
    <row r="1" spans="1:17" x14ac:dyDescent="0.25">
      <c r="A1" s="8" t="s">
        <v>9</v>
      </c>
      <c r="B1" s="8" t="s">
        <v>10</v>
      </c>
      <c r="C1" s="8" t="s">
        <v>11</v>
      </c>
      <c r="D1" s="8" t="s">
        <v>12</v>
      </c>
      <c r="E1" s="8" t="s">
        <v>13</v>
      </c>
      <c r="F1" s="8" t="s">
        <v>14</v>
      </c>
      <c r="G1" s="8" t="s">
        <v>15</v>
      </c>
      <c r="H1" s="8" t="s">
        <v>16</v>
      </c>
      <c r="I1" s="9" t="s">
        <v>19</v>
      </c>
      <c r="J1" s="9" t="s">
        <v>20</v>
      </c>
      <c r="K1" s="10" t="s">
        <v>0</v>
      </c>
      <c r="L1" s="10" t="s">
        <v>21</v>
      </c>
      <c r="M1" s="11" t="s">
        <v>8</v>
      </c>
      <c r="O1" s="1" t="s">
        <v>27</v>
      </c>
    </row>
    <row r="2" spans="1:17" x14ac:dyDescent="0.25">
      <c r="A2" s="28">
        <v>45292</v>
      </c>
      <c r="B2" s="29" t="s">
        <v>22</v>
      </c>
      <c r="C2" s="14"/>
      <c r="D2" s="15"/>
      <c r="E2" s="16">
        <v>11</v>
      </c>
      <c r="F2" s="17">
        <v>36526</v>
      </c>
      <c r="G2" s="16">
        <v>3</v>
      </c>
      <c r="H2" s="15"/>
      <c r="I2" s="18"/>
      <c r="J2" s="18"/>
      <c r="K2" s="12">
        <f>MAX(0,MIN(VLOOKUP(E2,'code-ST24'!A$2:E$108940,5,0)-SUMIF(E$1:E1,E2,G$1:G1),G2))</f>
        <v>3</v>
      </c>
      <c r="L2" s="12">
        <f>IF(G2&gt;K2,MAX(MIN(SUMIF('factory-mp-2024'!A$5:A$14707,E2,'factory-mp-2024'!B$5:B$14707)-SUMIF(E$1:E1,E2,L$1:L1),G2-K2),0),0)</f>
        <v>0</v>
      </c>
      <c r="M2" s="13" t="str">
        <f>IF(G2=K2,"01-01-2000",IF(K2+L2&lt;G2,"01-01-2030",SUMPRODUCT(SMALL(UNIQUE(('factory-mp-2024'!A$5:A$10307=E2)*('factory-mp-2024'!C$5:C$10307&gt;=SUMIF(E$2:E2,E2,L$2:L2))*'factory-mp-2024'!D$5:D$10307),2))))</f>
        <v>01-01-2000</v>
      </c>
    </row>
    <row r="3" spans="1:17" x14ac:dyDescent="0.25">
      <c r="A3" s="28">
        <v>45292</v>
      </c>
      <c r="B3" s="29" t="s">
        <v>22</v>
      </c>
      <c r="C3" s="14"/>
      <c r="D3" s="15"/>
      <c r="E3" s="16">
        <v>22</v>
      </c>
      <c r="F3" s="17"/>
      <c r="G3" s="16">
        <v>5</v>
      </c>
      <c r="H3" s="15"/>
      <c r="I3" s="18"/>
      <c r="J3" s="18"/>
      <c r="K3" s="12">
        <f>MAX(0,MIN(VLOOKUP(E3,'code-ST24'!A$2:E$108940,5,0)-SUMIF(E$1:E2,E3,G$1:G2),G3))</f>
        <v>5</v>
      </c>
      <c r="L3" s="12">
        <f>IF(G3&gt;K3,MAX(MIN(SUMIF('factory-mp-2024'!A$5:A$14707,E3,'factory-mp-2024'!B$5:B$14707)-SUMIF(E$1:E2,E3,L$1:L2),G3-K3),0),0)</f>
        <v>0</v>
      </c>
      <c r="M3" s="13" t="str">
        <f>IF(G3=K3,"01-01-2000",IF(K3+L3&lt;G3,"01-01-2030",SUMPRODUCT(SMALL(UNIQUE(('factory-mp-2024'!A$5:A$10307=E3)*('factory-mp-2024'!C$5:C$10307&gt;=SUMIF(E$2:E3,E3,L$2:L3))*'factory-mp-2024'!D$5:D$10307),2))))</f>
        <v>01-01-2000</v>
      </c>
      <c r="P3" s="1" t="s">
        <v>17</v>
      </c>
      <c r="Q3" s="1" t="s">
        <v>28</v>
      </c>
    </row>
    <row r="4" spans="1:17" x14ac:dyDescent="0.25">
      <c r="A4" s="28">
        <v>45292</v>
      </c>
      <c r="B4" s="29" t="s">
        <v>22</v>
      </c>
      <c r="C4" s="14"/>
      <c r="D4" s="15"/>
      <c r="E4" s="16">
        <v>33</v>
      </c>
      <c r="F4" s="17"/>
      <c r="G4" s="16">
        <v>12</v>
      </c>
      <c r="H4" s="15"/>
      <c r="I4" s="18"/>
      <c r="J4" s="18"/>
      <c r="K4" s="12">
        <f>MAX(0,MIN(VLOOKUP(E4,'code-ST24'!A$2:E$108940,5,0)-SUMIF(E$1:E3,E4,G$1:G3),G4))</f>
        <v>1</v>
      </c>
      <c r="L4" s="12">
        <f>IF(G4&gt;K4,MAX(MIN(SUMIF('factory-mp-2024'!A$5:A$14707,E4,'factory-mp-2024'!B$5:B$14707)-SUMIF(E$1:E3,E4,L$1:L3),G4-K4),0),0)</f>
        <v>11</v>
      </c>
      <c r="M4" s="13" t="e">
        <f ca="1">IF(G4=K4,"01-01-2000",IF(K4+L4&lt;G4,"01-01-2030",SUMPRODUCT(SMALL(UNIQUE(('factory-mp-2024'!A$5:A$10307=E4)*('factory-mp-2024'!C$5:C$10307&gt;=SUMIF(E$2:E4,E4,L$2:L4))*'factory-mp-2024'!D$5:D$10307),2))))</f>
        <v>#NAME?</v>
      </c>
    </row>
    <row r="5" spans="1:17" x14ac:dyDescent="0.25">
      <c r="A5" s="28">
        <v>45292</v>
      </c>
      <c r="B5" s="29" t="s">
        <v>22</v>
      </c>
      <c r="C5" s="14"/>
      <c r="D5" s="15"/>
      <c r="E5" s="16">
        <v>44</v>
      </c>
      <c r="F5" s="17"/>
      <c r="G5" s="16">
        <v>6</v>
      </c>
      <c r="H5" s="15"/>
      <c r="I5" s="18"/>
      <c r="J5" s="18"/>
      <c r="K5" s="12">
        <f>MAX(0,MIN(VLOOKUP(E5,'code-ST24'!A$2:E$108940,5,0)-SUMIF(E$1:E4,E5,G$1:G4),G5))</f>
        <v>6</v>
      </c>
      <c r="L5" s="12">
        <f>IF(G5&gt;K5,MAX(MIN(SUMIF('factory-mp-2024'!A$5:A$14707,E5,'factory-mp-2024'!B$5:B$14707)-SUMIF(E$1:E4,E5,L$1:L4),G5-K5),0),0)</f>
        <v>0</v>
      </c>
      <c r="M5" s="13" t="str">
        <f>IF(G5=K5,"01-01-2000",IF(K5+L5&lt;G5,"01-01-2030",SUMPRODUCT(SMALL(UNIQUE(('factory-mp-2024'!A$5:A$10307=E5)*('factory-mp-2024'!C$5:C$10307&gt;=SUMIF(E$2:E5,E5,L$2:L5))*'factory-mp-2024'!D$5:D$10307),2))))</f>
        <v>01-01-2000</v>
      </c>
      <c r="P5" s="1" t="s">
        <v>18</v>
      </c>
      <c r="Q5" s="1" t="s">
        <v>29</v>
      </c>
    </row>
    <row r="6" spans="1:17" x14ac:dyDescent="0.25">
      <c r="A6" s="30">
        <v>45296</v>
      </c>
      <c r="B6" s="31" t="s">
        <v>23</v>
      </c>
      <c r="C6" s="14"/>
      <c r="D6" s="15"/>
      <c r="E6" s="16">
        <v>11</v>
      </c>
      <c r="F6" s="17"/>
      <c r="G6" s="16">
        <v>1</v>
      </c>
      <c r="H6" s="15"/>
      <c r="I6" s="18"/>
      <c r="J6" s="18"/>
      <c r="K6" s="12">
        <f>MAX(0,MIN(VLOOKUP(E6,'code-ST24'!A$2:E$108940,5,0)-SUMIF(E$1:E5,E6,G$1:G5),G6))</f>
        <v>1</v>
      </c>
      <c r="L6" s="12">
        <f>IF(G6&gt;K6,MAX(MIN(SUMIF('factory-mp-2024'!A$5:A$14707,E6,'factory-mp-2024'!B$5:B$14707)-SUMIF(E$1:E5,E6,L$1:L5),G6-K6),0),0)</f>
        <v>0</v>
      </c>
      <c r="M6" s="13" t="str">
        <f>IF(G6=K6,"01-01-2000",IF(K6+L6&lt;G6,"01-01-2030",SUMPRODUCT(SMALL(UNIQUE(('factory-mp-2024'!A$5:A$10307=E6)*('factory-mp-2024'!C$5:C$10307&gt;=SUMIF(E$2:E6,E6,L$2:L6))*'factory-mp-2024'!D$5:D$10307),2))))</f>
        <v>01-01-2000</v>
      </c>
    </row>
    <row r="7" spans="1:17" x14ac:dyDescent="0.25">
      <c r="A7" s="30">
        <v>45296</v>
      </c>
      <c r="B7" s="31" t="s">
        <v>23</v>
      </c>
      <c r="C7" s="14"/>
      <c r="D7" s="15"/>
      <c r="E7" s="16">
        <v>22</v>
      </c>
      <c r="F7" s="17"/>
      <c r="G7" s="16">
        <v>24</v>
      </c>
      <c r="H7" s="15"/>
      <c r="I7" s="18"/>
      <c r="J7" s="18"/>
      <c r="K7" s="12">
        <f>MAX(0,MIN(VLOOKUP(E7,'code-ST24'!A$2:E$108940,5,0)-SUMIF(E$1:E6,E7,G$1:G6),G7))</f>
        <v>2</v>
      </c>
      <c r="L7" s="12">
        <f>IF(G7&gt;K7,MAX(MIN(SUMIF('factory-mp-2024'!A$5:A$14707,E7,'factory-mp-2024'!B$5:B$14707)-SUMIF(E$1:E6,E7,L$1:L6),G7-K7),0),0)</f>
        <v>22</v>
      </c>
      <c r="M7" s="13" t="e">
        <f ca="1">IF(G7=K7,"01-01-2000",IF(K7+L7&lt;G7,"01-01-2030",SUMPRODUCT(SMALL(UNIQUE(('factory-mp-2024'!A$5:A$10307=E7)*('factory-mp-2024'!C$5:C$10307&gt;=SUMIF(E$2:E7,E7,L$2:L7))*'factory-mp-2024'!D$5:D$10307),2))))</f>
        <v>#NAME?</v>
      </c>
    </row>
    <row r="8" spans="1:17" x14ac:dyDescent="0.25">
      <c r="A8" s="30">
        <v>45296</v>
      </c>
      <c r="B8" s="31" t="s">
        <v>23</v>
      </c>
      <c r="C8" s="14"/>
      <c r="D8" s="15"/>
      <c r="E8" s="16">
        <v>33</v>
      </c>
      <c r="F8" s="19"/>
      <c r="G8" s="16">
        <v>14</v>
      </c>
      <c r="H8" s="15"/>
      <c r="I8" s="18"/>
      <c r="J8" s="18"/>
      <c r="K8" s="12">
        <f>MAX(0,MIN(VLOOKUP(E8,'code-ST24'!A$2:E$108940,5,0)-SUMIF(E$1:E7,E8,G$1:G7),G8))</f>
        <v>0</v>
      </c>
      <c r="L8" s="12">
        <f>IF(G8&gt;K8,MAX(MIN(SUMIF('factory-mp-2024'!A$5:A$14707,E8,'factory-mp-2024'!B$5:B$14707)-SUMIF(E$1:E7,E8,L$1:L7),G8-K8),0),0)</f>
        <v>14</v>
      </c>
      <c r="M8" s="13" t="e">
        <f ca="1">IF(G8=K8,"01-01-2000",IF(K8+L8&lt;G8,"01-01-2030",SUMPRODUCT(SMALL(UNIQUE(('factory-mp-2024'!A$5:A$10307=E8)*('factory-mp-2024'!C$5:C$10307&gt;=SUMIF(E$2:E8,E8,L$2:L8))*'factory-mp-2024'!D$5:D$10307),2))))</f>
        <v>#NAME?</v>
      </c>
    </row>
    <row r="9" spans="1:17" x14ac:dyDescent="0.25">
      <c r="A9" s="30">
        <v>45296</v>
      </c>
      <c r="B9" s="31" t="s">
        <v>23</v>
      </c>
      <c r="C9" s="14"/>
      <c r="D9" s="15"/>
      <c r="E9" s="16">
        <v>44</v>
      </c>
      <c r="F9" s="17"/>
      <c r="G9" s="16">
        <v>9</v>
      </c>
      <c r="H9" s="15"/>
      <c r="I9" s="18"/>
      <c r="J9" s="18"/>
      <c r="K9" s="12">
        <f>MAX(0,MIN(VLOOKUP(E9,'code-ST24'!A$2:E$108940,5,0)-SUMIF(E$1:E8,E9,G$1:G8),G9))</f>
        <v>5</v>
      </c>
      <c r="L9" s="12">
        <f>IF(G9&gt;K9,MAX(MIN(SUMIF('factory-mp-2024'!A$5:A$14707,E9,'factory-mp-2024'!B$5:B$14707)-SUMIF(E$1:E8,E9,L$1:L8),G9-K9),0),0)</f>
        <v>4</v>
      </c>
      <c r="M9" s="13" t="e">
        <f ca="1">IF(G9=K9,"01-01-2000",IF(K9+L9&lt;G9,"01-01-2030",SUMPRODUCT(SMALL(UNIQUE(('factory-mp-2024'!A$5:A$10307=E9)*('factory-mp-2024'!C$5:C$10307&gt;=SUMIF(E$2:E9,E9,L$2:L9))*'factory-mp-2024'!D$5:D$10307),2))))</f>
        <v>#NAME?</v>
      </c>
    </row>
    <row r="10" spans="1:17" x14ac:dyDescent="0.25">
      <c r="A10" s="32">
        <v>45300</v>
      </c>
      <c r="B10" s="33" t="s">
        <v>24</v>
      </c>
      <c r="C10" s="14"/>
      <c r="D10" s="15"/>
      <c r="E10" s="16">
        <v>11</v>
      </c>
      <c r="F10" s="17"/>
      <c r="G10" s="16">
        <v>15</v>
      </c>
      <c r="H10" s="15"/>
      <c r="I10" s="18"/>
      <c r="J10" s="18"/>
      <c r="K10" s="12">
        <f>MAX(0,MIN(VLOOKUP(E10,'code-ST24'!A$2:E$108940,5,0)-SUMIF(E$1:E9,E10,G$1:G9),G10))</f>
        <v>0</v>
      </c>
      <c r="L10" s="12">
        <f>IF(G10&gt;K10,MAX(MIN(SUMIF('factory-mp-2024'!A$5:A$14707,E10,'factory-mp-2024'!B$5:B$14707)-SUMIF(E$1:E9,E10,L$1:L9),G10-K10),0),0)</f>
        <v>15</v>
      </c>
      <c r="M10" s="13" t="e">
        <f ca="1">IF(G10=K10,"01-01-2000",IF(K10+L10&lt;G10,"01-01-2030",SUMPRODUCT(SMALL(UNIQUE(('factory-mp-2024'!A$5:A$10307=E10)*('factory-mp-2024'!C$5:C$10307&gt;=SUMIF(E$2:E10,E10,L$2:L10))*'factory-mp-2024'!D$5:D$10307),2))))</f>
        <v>#NAME?</v>
      </c>
    </row>
    <row r="11" spans="1:17" x14ac:dyDescent="0.25">
      <c r="A11" s="32">
        <v>45300</v>
      </c>
      <c r="B11" s="33" t="s">
        <v>24</v>
      </c>
      <c r="C11" s="14"/>
      <c r="D11" s="15"/>
      <c r="E11" s="16">
        <v>22</v>
      </c>
      <c r="F11" s="19"/>
      <c r="G11" s="16">
        <v>1</v>
      </c>
      <c r="H11" s="15"/>
      <c r="I11" s="18"/>
      <c r="J11" s="18"/>
      <c r="K11" s="12">
        <f>MAX(0,MIN(VLOOKUP(E11,'code-ST24'!A$2:E$108940,5,0)-SUMIF(E$1:E10,E11,G$1:G10),G11))</f>
        <v>0</v>
      </c>
      <c r="L11" s="12">
        <f>IF(G11&gt;K11,MAX(MIN(SUMIF('factory-mp-2024'!A$5:A$14707,E11,'factory-mp-2024'!B$5:B$14707)-SUMIF(E$1:E10,E11,L$1:L10),G11-K11),0),0)</f>
        <v>1</v>
      </c>
      <c r="M11" s="13" t="e">
        <f ca="1">IF(G11=K11,"01-01-2000",IF(K11+L11&lt;G11,"01-01-2030",SUMPRODUCT(SMALL(UNIQUE(('factory-mp-2024'!A$5:A$10307=E11)*('factory-mp-2024'!C$5:C$10307&gt;=SUMIF(E$2:E11,E11,L$2:L11))*'factory-mp-2024'!D$5:D$10307),2))))</f>
        <v>#NAME?</v>
      </c>
    </row>
    <row r="12" spans="1:17" x14ac:dyDescent="0.25">
      <c r="A12" s="32">
        <v>45300</v>
      </c>
      <c r="B12" s="33" t="s">
        <v>24</v>
      </c>
      <c r="C12" s="14"/>
      <c r="D12" s="15"/>
      <c r="E12" s="16">
        <v>33</v>
      </c>
      <c r="F12" s="17"/>
      <c r="G12" s="16">
        <v>60</v>
      </c>
      <c r="H12" s="15"/>
      <c r="I12" s="18"/>
      <c r="J12" s="18"/>
      <c r="K12" s="12">
        <f>MAX(0,MIN(VLOOKUP(E12,'code-ST24'!A$2:E$108940,5,0)-SUMIF(E$1:E11,E12,G$1:G11),G12))</f>
        <v>0</v>
      </c>
      <c r="L12" s="12">
        <f>IF(G12&gt;K12,MAX(MIN(SUMIF('factory-mp-2024'!A$5:A$14707,E12,'factory-mp-2024'!B$5:B$14707)-SUMIF(E$1:E11,E12,L$1:L11),G12-K12),0),0)</f>
        <v>51</v>
      </c>
      <c r="M12" s="13" t="str">
        <f>IF(G12=K12,"01-01-2000",IF(K12+L12&lt;G12,"01-01-2030",SUMPRODUCT(SMALL(UNIQUE(('factory-mp-2024'!A$5:A$10307=E12)*('factory-mp-2024'!C$5:C$10307&gt;=SUMIF(E$2:E12,E12,L$2:L12))*'factory-mp-2024'!D$5:D$10307),2))))</f>
        <v>01-01-2030</v>
      </c>
    </row>
    <row r="13" spans="1:17" x14ac:dyDescent="0.25">
      <c r="A13" s="32">
        <v>45300</v>
      </c>
      <c r="B13" s="33" t="s">
        <v>24</v>
      </c>
      <c r="C13" s="14"/>
      <c r="D13" s="15"/>
      <c r="E13" s="16">
        <v>44</v>
      </c>
      <c r="F13" s="17"/>
      <c r="G13" s="16">
        <v>7</v>
      </c>
      <c r="H13" s="15"/>
      <c r="I13" s="18"/>
      <c r="J13" s="18"/>
      <c r="K13" s="12">
        <f>MAX(0,MIN(VLOOKUP(E13,'code-ST24'!A$2:E$108940,5,0)-SUMIF(E$1:E12,E13,G$1:G12),G13))</f>
        <v>0</v>
      </c>
      <c r="L13" s="12">
        <f>IF(G13&gt;K13,MAX(MIN(SUMIF('factory-mp-2024'!A$5:A$14707,E13,'factory-mp-2024'!B$5:B$14707)-SUMIF(E$1:E12,E13,L$1:L12),G13-K13),0),0)</f>
        <v>7</v>
      </c>
      <c r="M13" s="13" t="e">
        <f ca="1">IF(G13=K13,"01-01-2000",IF(K13+L13&lt;G13,"01-01-2030",SUMPRODUCT(SMALL(UNIQUE(('factory-mp-2024'!A$5:A$10307=E13)*('factory-mp-2024'!C$5:C$10307&gt;=SUMIF(E$2:E13,E13,L$2:L13))*'factory-mp-2024'!D$5:D$10307),2))))</f>
        <v>#NAME?</v>
      </c>
    </row>
    <row r="14" spans="1:17" x14ac:dyDescent="0.25">
      <c r="A14" s="34">
        <v>45304</v>
      </c>
      <c r="B14" s="35" t="s">
        <v>25</v>
      </c>
      <c r="C14" s="14"/>
      <c r="D14" s="15"/>
      <c r="E14" s="16">
        <v>11</v>
      </c>
      <c r="F14" s="17"/>
      <c r="G14" s="16">
        <v>20</v>
      </c>
      <c r="H14" s="15"/>
      <c r="I14" s="18"/>
      <c r="J14" s="18"/>
      <c r="K14" s="12">
        <f>MAX(0,MIN(VLOOKUP(E14,'code-ST24'!A$2:E$108940,5,0)-SUMIF(E$1:E13,E14,G$1:G13),G14))</f>
        <v>0</v>
      </c>
      <c r="L14" s="12">
        <f>IF(G14&gt;K14,MAX(MIN(SUMIF('factory-mp-2024'!A$5:A$14707,E14,'factory-mp-2024'!B$5:B$14707)-SUMIF(E$1:E13,E14,L$1:L13),G14-K14),0),0)</f>
        <v>11</v>
      </c>
      <c r="M14" s="13" t="str">
        <f>IF(G14=K14,"01-01-2000",IF(K14+L14&lt;G14,"01-01-2030",SUMPRODUCT(SMALL(UNIQUE(('factory-mp-2024'!A$5:A$10307=E14)*('factory-mp-2024'!C$5:C$10307&gt;=SUMIF(E$2:E14,E14,L$2:L14))*'factory-mp-2024'!D$5:D$10307),2))))</f>
        <v>01-01-2030</v>
      </c>
    </row>
    <row r="15" spans="1:17" x14ac:dyDescent="0.25">
      <c r="A15" s="34">
        <v>45304</v>
      </c>
      <c r="B15" s="35" t="s">
        <v>25</v>
      </c>
      <c r="C15" s="14"/>
      <c r="D15" s="15"/>
      <c r="E15" s="16">
        <v>22</v>
      </c>
      <c r="F15" s="17">
        <v>36526</v>
      </c>
      <c r="G15" s="16">
        <v>3</v>
      </c>
      <c r="H15" s="15"/>
      <c r="I15" s="18"/>
      <c r="J15" s="18"/>
      <c r="K15" s="12">
        <f>MAX(0,MIN(VLOOKUP(E15,'code-ST24'!A$2:E$108940,5,0)-SUMIF(E$1:E14,E15,G$1:G14),G15))</f>
        <v>0</v>
      </c>
      <c r="L15" s="12">
        <f>IF(G15&gt;K15,MAX(MIN(SUMIF('factory-mp-2024'!A$5:A$14707,E15,'factory-mp-2024'!B$5:B$14707)-SUMIF(E$1:E14,E15,L$1:L14),G15-K15),0),0)</f>
        <v>3</v>
      </c>
      <c r="M15" s="13" t="e">
        <f ca="1">IF(G15=K15,"01-01-2000",IF(K15+L15&lt;G15,"01-01-2030",SUMPRODUCT(SMALL(UNIQUE(('factory-mp-2024'!A$5:A$10307=E15)*('factory-mp-2024'!C$5:C$10307&gt;=SUMIF(E$2:E15,E15,L$2:L15))*'factory-mp-2024'!D$5:D$10307),2))))</f>
        <v>#NAME?</v>
      </c>
    </row>
    <row r="16" spans="1:17" x14ac:dyDescent="0.25">
      <c r="A16" s="34">
        <v>45304</v>
      </c>
      <c r="B16" s="35" t="s">
        <v>25</v>
      </c>
      <c r="C16" s="14"/>
      <c r="D16" s="15"/>
      <c r="E16" s="16">
        <v>33</v>
      </c>
      <c r="F16" s="17">
        <v>36526</v>
      </c>
      <c r="G16" s="16">
        <v>5</v>
      </c>
      <c r="H16" s="15"/>
      <c r="I16" s="18"/>
      <c r="J16" s="18"/>
      <c r="K16" s="12">
        <f>MAX(0,MIN(VLOOKUP(E16,'code-ST24'!A$2:E$108940,5,0)-SUMIF(E$1:E15,E16,G$1:G15),G16))</f>
        <v>0</v>
      </c>
      <c r="L16" s="12">
        <f>IF(G16&gt;K16,MAX(MIN(SUMIF('factory-mp-2024'!A$5:A$14707,E16,'factory-mp-2024'!B$5:B$14707)-SUMIF(E$1:E15,E16,L$1:L15),G16-K16),0),0)</f>
        <v>0</v>
      </c>
      <c r="M16" s="13" t="str">
        <f>IF(G16=K16,"01-01-2000",IF(K16+L16&lt;G16,"01-01-2030",SUMPRODUCT(SMALL(UNIQUE(('factory-mp-2024'!A$5:A$10307=E16)*('factory-mp-2024'!C$5:C$10307&gt;=SUMIF(E$2:E16,E16,L$2:L16))*'factory-mp-2024'!D$5:D$10307),2))))</f>
        <v>01-01-2030</v>
      </c>
    </row>
    <row r="17" spans="1:13" x14ac:dyDescent="0.25">
      <c r="A17" s="34">
        <v>45304</v>
      </c>
      <c r="B17" s="35" t="s">
        <v>25</v>
      </c>
      <c r="C17" s="14"/>
      <c r="D17" s="15"/>
      <c r="E17" s="16">
        <v>44</v>
      </c>
      <c r="F17" s="17">
        <v>36526</v>
      </c>
      <c r="G17" s="16">
        <v>22</v>
      </c>
      <c r="H17" s="15"/>
      <c r="I17" s="18"/>
      <c r="J17" s="18"/>
      <c r="K17" s="12">
        <f>MAX(0,MIN(VLOOKUP(E17,'code-ST24'!A$2:E$108940,5,0)-SUMIF(E$1:E16,E17,G$1:G16),G17))</f>
        <v>0</v>
      </c>
      <c r="L17" s="12">
        <f>IF(G17&gt;K17,MAX(MIN(SUMIF('factory-mp-2024'!A$5:A$14707,E17,'factory-mp-2024'!B$5:B$14707)-SUMIF(E$1:E16,E17,L$1:L16),G17-K17),0),0)</f>
        <v>22</v>
      </c>
      <c r="M17" s="13" t="e">
        <f ca="1">IF(G17=K17,"01-01-2000",IF(K17+L17&lt;G17,"01-01-2030",SUMPRODUCT(SMALL(UNIQUE(('factory-mp-2024'!A$5:A$10307=E17)*('factory-mp-2024'!C$5:C$10307&gt;=SUMIF(E$2:E17,E17,L$2:L17))*'factory-mp-2024'!D$5:D$10307),2))))</f>
        <v>#NAME?</v>
      </c>
    </row>
  </sheetData>
  <autoFilter ref="A1:M1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code-ST24</vt:lpstr>
      <vt:lpstr>factory-mp-2024</vt:lpstr>
      <vt:lpstr>contract-2024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2024-02-14T05:50:44Z</dcterms:modified>
</cp:coreProperties>
</file>