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hassanin\Desktop\"/>
    </mc:Choice>
  </mc:AlternateContent>
  <xr:revisionPtr revIDLastSave="0" documentId="13_ncr:1_{1BCB79F7-45E6-41CC-AE63-47B804EEF5E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4" sheetId="2" r:id="rId1"/>
    <sheet name="5" sheetId="6" r:id="rId2"/>
    <sheet name="الإضافي" sheetId="7" r:id="rId3"/>
  </sheets>
  <definedNames>
    <definedName name="_xlnm.Criteria" localSheetId="2">الإضافي!$L$9:$L$10</definedName>
    <definedName name="_xlnm.Print_Area" localSheetId="0">'4'!$A$1:$O$37</definedName>
    <definedName name="_xlnm.Print_Area" localSheetId="1">'5'!$A$1:$O$37</definedName>
    <definedName name="_xlnm.Print_Area" localSheetId="2">الإضافي!$A$1:$K$46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E59" i="7"/>
  <c r="E61" i="7" s="1"/>
  <c r="A43" i="7"/>
  <c r="A4" i="6"/>
  <c r="H37" i="6"/>
  <c r="A37" i="6"/>
  <c r="N36" i="6"/>
  <c r="I36" i="6"/>
  <c r="M36" i="6" s="1"/>
  <c r="O36" i="6" s="1"/>
  <c r="B36" i="6"/>
  <c r="J36" i="6" s="1"/>
  <c r="A36" i="6"/>
  <c r="N35" i="6"/>
  <c r="I35" i="6"/>
  <c r="M35" i="6" s="1"/>
  <c r="O35" i="6" s="1"/>
  <c r="A35" i="6"/>
  <c r="N34" i="6"/>
  <c r="I34" i="6"/>
  <c r="M34" i="6" s="1"/>
  <c r="O34" i="6" s="1"/>
  <c r="A34" i="6"/>
  <c r="I33" i="6"/>
  <c r="M33" i="6" s="1"/>
  <c r="O33" i="6" s="1"/>
  <c r="A33" i="6"/>
  <c r="I32" i="6"/>
  <c r="M32" i="6" s="1"/>
  <c r="O32" i="6" s="1"/>
  <c r="A32" i="6"/>
  <c r="N31" i="6"/>
  <c r="I31" i="6"/>
  <c r="M31" i="6" s="1"/>
  <c r="O31" i="6" s="1"/>
  <c r="A31" i="6"/>
  <c r="N30" i="6"/>
  <c r="M30" i="6"/>
  <c r="O30" i="6" s="1"/>
  <c r="I30" i="6"/>
  <c r="A30" i="6"/>
  <c r="N29" i="6"/>
  <c r="I29" i="6"/>
  <c r="M29" i="6" s="1"/>
  <c r="O29" i="6" s="1"/>
  <c r="A29" i="6"/>
  <c r="N28" i="6"/>
  <c r="I28" i="6"/>
  <c r="M28" i="6" s="1"/>
  <c r="O28" i="6" s="1"/>
  <c r="A28" i="6"/>
  <c r="N27" i="6"/>
  <c r="I27" i="6"/>
  <c r="M27" i="6" s="1"/>
  <c r="O27" i="6" s="1"/>
  <c r="A27" i="6"/>
  <c r="I26" i="6"/>
  <c r="M26" i="6" s="1"/>
  <c r="O26" i="6" s="1"/>
  <c r="A26" i="6"/>
  <c r="N25" i="6"/>
  <c r="I25" i="6"/>
  <c r="M25" i="6" s="1"/>
  <c r="O25" i="6" s="1"/>
  <c r="A25" i="6"/>
  <c r="N24" i="6"/>
  <c r="I24" i="6"/>
  <c r="M24" i="6" s="1"/>
  <c r="O24" i="6" s="1"/>
  <c r="A24" i="6"/>
  <c r="N23" i="6"/>
  <c r="I23" i="6"/>
  <c r="M23" i="6" s="1"/>
  <c r="O23" i="6" s="1"/>
  <c r="A23" i="6"/>
  <c r="N22" i="6"/>
  <c r="I22" i="6"/>
  <c r="M22" i="6" s="1"/>
  <c r="O22" i="6" s="1"/>
  <c r="A22" i="6"/>
  <c r="N21" i="6"/>
  <c r="I21" i="6"/>
  <c r="M21" i="6" s="1"/>
  <c r="O21" i="6" s="1"/>
  <c r="A21" i="6"/>
  <c r="N20" i="6"/>
  <c r="I20" i="6"/>
  <c r="M20" i="6" s="1"/>
  <c r="O20" i="6" s="1"/>
  <c r="A20" i="6"/>
  <c r="N19" i="6"/>
  <c r="I19" i="6"/>
  <c r="M19" i="6" s="1"/>
  <c r="O19" i="6" s="1"/>
  <c r="A19" i="6"/>
  <c r="N18" i="6"/>
  <c r="I18" i="6"/>
  <c r="M18" i="6" s="1"/>
  <c r="O18" i="6" s="1"/>
  <c r="A18" i="6"/>
  <c r="N17" i="6"/>
  <c r="I17" i="6"/>
  <c r="M17" i="6" s="1"/>
  <c r="O17" i="6" s="1"/>
  <c r="A17" i="6"/>
  <c r="N16" i="6"/>
  <c r="I16" i="6"/>
  <c r="M16" i="6" s="1"/>
  <c r="O16" i="6" s="1"/>
  <c r="A16" i="6"/>
  <c r="N15" i="6"/>
  <c r="I15" i="6"/>
  <c r="M15" i="6" s="1"/>
  <c r="O15" i="6" s="1"/>
  <c r="A15" i="6"/>
  <c r="N14" i="6"/>
  <c r="I14" i="6"/>
  <c r="M14" i="6" s="1"/>
  <c r="O14" i="6" s="1"/>
  <c r="A14" i="6"/>
  <c r="N13" i="6"/>
  <c r="I13" i="6"/>
  <c r="M13" i="6" s="1"/>
  <c r="O13" i="6" s="1"/>
  <c r="A13" i="6"/>
  <c r="N12" i="6"/>
  <c r="I12" i="6"/>
  <c r="M12" i="6" s="1"/>
  <c r="O12" i="6" s="1"/>
  <c r="A12" i="6"/>
  <c r="N11" i="6"/>
  <c r="M11" i="6"/>
  <c r="O11" i="6" s="1"/>
  <c r="I11" i="6"/>
  <c r="A11" i="6"/>
  <c r="N10" i="6"/>
  <c r="I10" i="6"/>
  <c r="M10" i="6" s="1"/>
  <c r="O10" i="6" s="1"/>
  <c r="A10" i="6"/>
  <c r="N9" i="6"/>
  <c r="I9" i="6"/>
  <c r="M9" i="6" s="1"/>
  <c r="O9" i="6" s="1"/>
  <c r="A9" i="6"/>
  <c r="N8" i="6"/>
  <c r="I8" i="6"/>
  <c r="M8" i="6" s="1"/>
  <c r="O8" i="6" s="1"/>
  <c r="A8" i="6"/>
  <c r="N7" i="6"/>
  <c r="I7" i="6"/>
  <c r="M7" i="6" s="1"/>
  <c r="O7" i="6" s="1"/>
  <c r="A7" i="6"/>
  <c r="N6" i="6"/>
  <c r="I6" i="6"/>
  <c r="M6" i="6" s="1"/>
  <c r="O6" i="6" s="1"/>
  <c r="A6" i="6"/>
  <c r="N5" i="6"/>
  <c r="M5" i="6"/>
  <c r="O5" i="6" s="1"/>
  <c r="I5" i="6"/>
  <c r="B5" i="6"/>
  <c r="B6" i="6" s="1"/>
  <c r="K6" i="6" s="1"/>
  <c r="P6" i="6" s="1"/>
  <c r="A5" i="6"/>
  <c r="N4" i="6"/>
  <c r="K4" i="6"/>
  <c r="P4" i="6" s="1"/>
  <c r="J4" i="6"/>
  <c r="I4" i="6"/>
  <c r="M4" i="6" s="1"/>
  <c r="Q2" i="6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7" i="2"/>
  <c r="N28" i="2"/>
  <c r="N29" i="2"/>
  <c r="N30" i="2"/>
  <c r="N31" i="2"/>
  <c r="N34" i="2"/>
  <c r="N35" i="2"/>
  <c r="N36" i="2"/>
  <c r="N4" i="2"/>
  <c r="A37" i="2"/>
  <c r="K4" i="2"/>
  <c r="J4" i="2"/>
  <c r="I4" i="2"/>
  <c r="A26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M26" i="2" s="1"/>
  <c r="I27" i="2"/>
  <c r="I28" i="2"/>
  <c r="I29" i="2"/>
  <c r="I30" i="2"/>
  <c r="I31" i="2"/>
  <c r="I32" i="2"/>
  <c r="I33" i="2"/>
  <c r="I34" i="2"/>
  <c r="I35" i="2"/>
  <c r="I36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N26" i="2" l="1"/>
  <c r="N37" i="2" s="1"/>
  <c r="N33" i="2"/>
  <c r="N32" i="2"/>
  <c r="G43" i="7"/>
  <c r="B7" i="6"/>
  <c r="J7" i="6" s="1"/>
  <c r="K5" i="6"/>
  <c r="P5" i="6" s="1"/>
  <c r="K36" i="6"/>
  <c r="P36" i="6" s="1"/>
  <c r="J5" i="6"/>
  <c r="M37" i="6"/>
  <c r="O4" i="6"/>
  <c r="O37" i="6" s="1"/>
  <c r="J6" i="6"/>
  <c r="I37" i="6"/>
  <c r="J37" i="6" s="1"/>
  <c r="J26" i="2"/>
  <c r="K26" i="2"/>
  <c r="B8" i="6" l="1"/>
  <c r="J8" i="6" s="1"/>
  <c r="K7" i="6"/>
  <c r="P7" i="6" s="1"/>
  <c r="K8" i="6" l="1"/>
  <c r="P8" i="6" s="1"/>
  <c r="B9" i="6"/>
  <c r="K9" i="6" s="1"/>
  <c r="P9" i="6" s="1"/>
  <c r="P4" i="2"/>
  <c r="J19" i="2"/>
  <c r="J20" i="2"/>
  <c r="K21" i="2"/>
  <c r="K22" i="2"/>
  <c r="K23" i="2"/>
  <c r="K24" i="2"/>
  <c r="K25" i="2"/>
  <c r="K27" i="2"/>
  <c r="J28" i="2"/>
  <c r="K29" i="2"/>
  <c r="K30" i="2"/>
  <c r="K31" i="2"/>
  <c r="K32" i="2"/>
  <c r="K33" i="2"/>
  <c r="B36" i="2"/>
  <c r="J36" i="2" s="1"/>
  <c r="J18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7" i="2"/>
  <c r="A28" i="2"/>
  <c r="A29" i="2"/>
  <c r="A30" i="2"/>
  <c r="A31" i="2"/>
  <c r="A32" i="2"/>
  <c r="A33" i="2"/>
  <c r="A34" i="2"/>
  <c r="A35" i="2"/>
  <c r="A36" i="2"/>
  <c r="Q2" i="2"/>
  <c r="H37" i="2"/>
  <c r="B10" i="6" l="1"/>
  <c r="K10" i="6" s="1"/>
  <c r="P10" i="6" s="1"/>
  <c r="J9" i="6"/>
  <c r="J23" i="2"/>
  <c r="J25" i="2"/>
  <c r="J33" i="2"/>
  <c r="K36" i="2"/>
  <c r="J31" i="2"/>
  <c r="J27" i="2"/>
  <c r="K28" i="2"/>
  <c r="K20" i="2"/>
  <c r="K19" i="2"/>
  <c r="K11" i="2"/>
  <c r="J17" i="2"/>
  <c r="J9" i="2"/>
  <c r="K18" i="2"/>
  <c r="K10" i="2"/>
  <c r="J11" i="2"/>
  <c r="K12" i="2"/>
  <c r="J32" i="2"/>
  <c r="J24" i="2"/>
  <c r="J16" i="2"/>
  <c r="J8" i="2"/>
  <c r="K17" i="2"/>
  <c r="K9" i="2"/>
  <c r="J15" i="2"/>
  <c r="J7" i="2"/>
  <c r="K16" i="2"/>
  <c r="K8" i="2"/>
  <c r="J30" i="2"/>
  <c r="J22" i="2"/>
  <c r="J14" i="2"/>
  <c r="J6" i="2"/>
  <c r="K15" i="2"/>
  <c r="K7" i="2"/>
  <c r="J10" i="2"/>
  <c r="J29" i="2"/>
  <c r="J21" i="2"/>
  <c r="J13" i="2"/>
  <c r="J5" i="2"/>
  <c r="K14" i="2"/>
  <c r="K6" i="2"/>
  <c r="J12" i="2"/>
  <c r="K13" i="2"/>
  <c r="K5" i="2"/>
  <c r="B11" i="6" l="1"/>
  <c r="K11" i="6" s="1"/>
  <c r="P11" i="6" s="1"/>
  <c r="J10" i="6"/>
  <c r="P14" i="2"/>
  <c r="P9" i="2"/>
  <c r="P16" i="2"/>
  <c r="P10" i="2"/>
  <c r="B12" i="6" l="1"/>
  <c r="J12" i="6" s="1"/>
  <c r="J11" i="6"/>
  <c r="P5" i="2"/>
  <c r="P6" i="2"/>
  <c r="P7" i="2"/>
  <c r="P8" i="2"/>
  <c r="P11" i="2"/>
  <c r="P12" i="2"/>
  <c r="P13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6" i="2"/>
  <c r="I5" i="2"/>
  <c r="M5" i="2" s="1"/>
  <c r="O5" i="2" s="1"/>
  <c r="I6" i="2"/>
  <c r="M6" i="2" s="1"/>
  <c r="O6" i="2" s="1"/>
  <c r="I7" i="2"/>
  <c r="M7" i="2" s="1"/>
  <c r="O7" i="2" s="1"/>
  <c r="M8" i="2"/>
  <c r="O8" i="2" s="1"/>
  <c r="M9" i="2"/>
  <c r="O9" i="2" s="1"/>
  <c r="M10" i="2"/>
  <c r="O10" i="2" s="1"/>
  <c r="M11" i="2"/>
  <c r="O11" i="2" s="1"/>
  <c r="M12" i="2"/>
  <c r="O12" i="2" s="1"/>
  <c r="M17" i="2"/>
  <c r="M18" i="2"/>
  <c r="O18" i="2" s="1"/>
  <c r="M19" i="2"/>
  <c r="O19" i="2" s="1"/>
  <c r="M20" i="2"/>
  <c r="O20" i="2" s="1"/>
  <c r="M21" i="2"/>
  <c r="O21" i="2" s="1"/>
  <c r="M22" i="2"/>
  <c r="O22" i="2" s="1"/>
  <c r="M23" i="2"/>
  <c r="O23" i="2" s="1"/>
  <c r="M24" i="2"/>
  <c r="O24" i="2" s="1"/>
  <c r="M25" i="2"/>
  <c r="O25" i="2" s="1"/>
  <c r="O26" i="2"/>
  <c r="M27" i="2"/>
  <c r="O27" i="2" s="1"/>
  <c r="M28" i="2"/>
  <c r="O28" i="2" s="1"/>
  <c r="M29" i="2"/>
  <c r="O29" i="2" s="1"/>
  <c r="M30" i="2"/>
  <c r="O30" i="2" s="1"/>
  <c r="M31" i="2"/>
  <c r="O31" i="2" s="1"/>
  <c r="M32" i="2"/>
  <c r="O32" i="2" s="1"/>
  <c r="M33" i="2"/>
  <c r="O33" i="2" s="1"/>
  <c r="M34" i="2"/>
  <c r="O34" i="2" s="1"/>
  <c r="M35" i="2"/>
  <c r="O35" i="2" s="1"/>
  <c r="M36" i="2"/>
  <c r="O36" i="2" s="1"/>
  <c r="K12" i="6" l="1"/>
  <c r="P12" i="6" s="1"/>
  <c r="B13" i="6"/>
  <c r="B14" i="6" s="1"/>
  <c r="J13" i="6"/>
  <c r="M4" i="2"/>
  <c r="O17" i="2"/>
  <c r="M16" i="2"/>
  <c r="O16" i="2" s="1"/>
  <c r="M15" i="2"/>
  <c r="O15" i="2" s="1"/>
  <c r="M14" i="2"/>
  <c r="O14" i="2" s="1"/>
  <c r="M13" i="2"/>
  <c r="O13" i="2" s="1"/>
  <c r="I37" i="2"/>
  <c r="J37" i="2" s="1"/>
  <c r="K13" i="6" l="1"/>
  <c r="P13" i="6" s="1"/>
  <c r="K14" i="6"/>
  <c r="P14" i="6" s="1"/>
  <c r="J14" i="6"/>
  <c r="B15" i="6"/>
  <c r="M37" i="2"/>
  <c r="O4" i="2"/>
  <c r="O37" i="2" s="1"/>
  <c r="K34" i="2"/>
  <c r="B35" i="2"/>
  <c r="K35" i="2" s="1"/>
  <c r="J34" i="2"/>
  <c r="B16" i="6" l="1"/>
  <c r="J15" i="6"/>
  <c r="K15" i="6"/>
  <c r="P15" i="6" s="1"/>
  <c r="P34" i="2"/>
  <c r="P35" i="2"/>
  <c r="P37" i="2"/>
  <c r="J35" i="2"/>
  <c r="B17" i="6" l="1"/>
  <c r="K16" i="6"/>
  <c r="P16" i="6" s="1"/>
  <c r="J16" i="6"/>
  <c r="K17" i="6" l="1"/>
  <c r="P17" i="6" s="1"/>
  <c r="B18" i="6"/>
  <c r="J17" i="6"/>
  <c r="K18" i="6" l="1"/>
  <c r="P18" i="6" s="1"/>
  <c r="J18" i="6"/>
  <c r="B19" i="6"/>
  <c r="K19" i="6" l="1"/>
  <c r="P19" i="6" s="1"/>
  <c r="J19" i="6"/>
  <c r="B20" i="6"/>
  <c r="J20" i="6" l="1"/>
  <c r="B21" i="6"/>
  <c r="K20" i="6"/>
  <c r="P20" i="6" s="1"/>
  <c r="B22" i="6" l="1"/>
  <c r="J21" i="6"/>
  <c r="K21" i="6"/>
  <c r="P21" i="6" s="1"/>
  <c r="B23" i="6" l="1"/>
  <c r="J22" i="6"/>
  <c r="K22" i="6"/>
  <c r="P22" i="6" s="1"/>
  <c r="B24" i="6" l="1"/>
  <c r="K23" i="6"/>
  <c r="P23" i="6" s="1"/>
  <c r="J23" i="6"/>
  <c r="K24" i="6" l="1"/>
  <c r="P24" i="6" s="1"/>
  <c r="J24" i="6"/>
  <c r="B25" i="6"/>
  <c r="K25" i="6" l="1"/>
  <c r="P25" i="6" s="1"/>
  <c r="J25" i="6"/>
  <c r="B26" i="6"/>
  <c r="K26" i="6" l="1"/>
  <c r="P26" i="6" s="1"/>
  <c r="J26" i="6"/>
  <c r="B27" i="6"/>
  <c r="N26" i="6"/>
  <c r="K27" i="6" l="1"/>
  <c r="P27" i="6" s="1"/>
  <c r="J27" i="6"/>
  <c r="B28" i="6"/>
  <c r="J28" i="6" l="1"/>
  <c r="B29" i="6"/>
  <c r="K28" i="6"/>
  <c r="P28" i="6" s="1"/>
  <c r="B30" i="6" l="1"/>
  <c r="K29" i="6"/>
  <c r="P29" i="6" s="1"/>
  <c r="J29" i="6"/>
  <c r="B31" i="6" l="1"/>
  <c r="K30" i="6"/>
  <c r="P30" i="6" s="1"/>
  <c r="J30" i="6"/>
  <c r="B32" i="6" l="1"/>
  <c r="K31" i="6"/>
  <c r="P31" i="6" s="1"/>
  <c r="J31" i="6"/>
  <c r="N32" i="6" l="1"/>
  <c r="K32" i="6"/>
  <c r="P32" i="6" s="1"/>
  <c r="J32" i="6"/>
  <c r="B33" i="6"/>
  <c r="N33" i="6" l="1"/>
  <c r="N37" i="6" s="1"/>
  <c r="K33" i="6"/>
  <c r="P33" i="6" s="1"/>
  <c r="J33" i="6"/>
  <c r="B34" i="6"/>
  <c r="K34" i="6" l="1"/>
  <c r="P34" i="6" s="1"/>
  <c r="J34" i="6"/>
  <c r="B35" i="6"/>
  <c r="K35" i="6" l="1"/>
  <c r="P35" i="6" s="1"/>
  <c r="P37" i="6" s="1"/>
  <c r="J35" i="6"/>
</calcChain>
</file>

<file path=xl/sharedStrings.xml><?xml version="1.0" encoding="utf-8"?>
<sst xmlns="http://schemas.openxmlformats.org/spreadsheetml/2006/main" count="70" uniqueCount="37">
  <si>
    <t>لاستخدام الادارة فقط</t>
  </si>
  <si>
    <t>ساعات الاضافي</t>
  </si>
  <si>
    <t>كود الموظف</t>
  </si>
  <si>
    <t>من</t>
  </si>
  <si>
    <t>الي</t>
  </si>
  <si>
    <t>الاعتمادات</t>
  </si>
  <si>
    <t>الساعات ألاضافية</t>
  </si>
  <si>
    <t>ادارة الموارد البشرية</t>
  </si>
  <si>
    <t>قسم شئون العاملين</t>
  </si>
  <si>
    <t>الادارة :</t>
  </si>
  <si>
    <t>بدل مواصلات</t>
  </si>
  <si>
    <t>بدل اضافي</t>
  </si>
  <si>
    <t>التاريخ</t>
  </si>
  <si>
    <t>الاسم</t>
  </si>
  <si>
    <t>الى</t>
  </si>
  <si>
    <t>ملاحظات</t>
  </si>
  <si>
    <t>سبب العمل ساعات اضافية</t>
  </si>
  <si>
    <t>IT</t>
  </si>
  <si>
    <t>إجمالى سعات الإضافي</t>
  </si>
  <si>
    <t>الافطار الرمضاني</t>
  </si>
  <si>
    <t>.......................................</t>
  </si>
  <si>
    <t>توقيع
مدير الإدارة</t>
  </si>
  <si>
    <t>توقيع
إدارة الموارد البشرية</t>
  </si>
  <si>
    <t>تجهيز جهاز واي فاي لـ HR</t>
  </si>
  <si>
    <t>اعدادات السيرفارات</t>
  </si>
  <si>
    <t>تهيئة واعداد جهاز واي فاي البصمة</t>
  </si>
  <si>
    <t>أعمال الكاميرات فى المصنع</t>
  </si>
  <si>
    <t>مواصلات</t>
  </si>
  <si>
    <t>الحضور</t>
  </si>
  <si>
    <t>ح</t>
  </si>
  <si>
    <t>ساعات الاضافي بالنسب</t>
  </si>
  <si>
    <t>الراتب</t>
  </si>
  <si>
    <t>حساب يوم الاضافي</t>
  </si>
  <si>
    <t>الشركة</t>
  </si>
  <si>
    <t>اسم الموظف</t>
  </si>
  <si>
    <t>شهر (4)</t>
  </si>
  <si>
    <t>شهر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</si>
</sst>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"/>
    <numFmt numFmtId="165" formatCode="yyyy/mm/dd\ dddd"/>
  </numFmts>
  <fonts count="1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Times New Roman"/>
      <family val="1"/>
    </font>
    <font>
      <sz val="8"/>
      <name val="Calibri"/>
      <family val="2"/>
      <scheme val="minor"/>
    </font>
    <font>
      <b/>
      <sz val="36"/>
      <color theme="1"/>
      <name val="Calibri"/>
      <family val="2"/>
    </font>
    <font>
      <sz val="36"/>
      <color theme="1"/>
      <name val="Times New Roman"/>
      <family val="1"/>
    </font>
    <font>
      <b/>
      <sz val="28"/>
      <color theme="1"/>
      <name val="Arial"/>
      <family val="2"/>
    </font>
    <font>
      <b/>
      <sz val="36"/>
      <color theme="1"/>
      <name val="Arial"/>
      <family val="2"/>
    </font>
    <font>
      <b/>
      <sz val="36"/>
      <color theme="1"/>
      <name val="Times New Roman"/>
      <family val="1"/>
    </font>
    <font>
      <sz val="20"/>
      <color theme="0" tint="-0.499984740745262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sz val="20"/>
      <color theme="2" tint="-0.249977111117893"/>
      <name val="Calibri"/>
      <family val="2"/>
      <scheme val="minor"/>
    </font>
    <font>
      <sz val="16"/>
      <color theme="1"/>
      <name val="Times New Roman"/>
      <family val="1"/>
    </font>
    <font>
      <sz val="20"/>
      <color theme="0" tint="-4.9989318521683403E-2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3" xfId="0" applyFont="1" applyBorder="1"/>
    <xf numFmtId="0" fontId="2" fillId="0" borderId="2" xfId="0" applyFont="1" applyBorder="1"/>
    <xf numFmtId="0" fontId="2" fillId="0" borderId="0" xfId="0" applyFont="1"/>
    <xf numFmtId="0" fontId="2" fillId="0" borderId="16" xfId="0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10" xfId="0" applyFont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 readingOrder="2"/>
    </xf>
    <xf numFmtId="0" fontId="4" fillId="0" borderId="23" xfId="0" applyFont="1" applyBorder="1" applyAlignment="1">
      <alignment horizontal="center" vertical="center" wrapText="1" readingOrder="2"/>
    </xf>
    <xf numFmtId="0" fontId="4" fillId="0" borderId="20" xfId="0" applyFont="1" applyBorder="1" applyAlignment="1">
      <alignment horizontal="center" vertical="center" wrapText="1" readingOrder="2"/>
    </xf>
    <xf numFmtId="18" fontId="4" fillId="0" borderId="23" xfId="0" applyNumberFormat="1" applyFont="1" applyBorder="1" applyAlignment="1">
      <alignment horizontal="center" vertical="center" wrapText="1" readingOrder="2"/>
    </xf>
    <xf numFmtId="164" fontId="4" fillId="0" borderId="23" xfId="0" applyNumberFormat="1" applyFont="1" applyBorder="1" applyAlignment="1">
      <alignment horizontal="center" vertical="center" wrapText="1" readingOrder="2"/>
    </xf>
    <xf numFmtId="0" fontId="4" fillId="0" borderId="27" xfId="0" applyFont="1" applyBorder="1" applyAlignment="1">
      <alignment horizontal="center" vertical="center" wrapText="1" readingOrder="2"/>
    </xf>
    <xf numFmtId="0" fontId="4" fillId="0" borderId="20" xfId="0" applyFont="1" applyBorder="1" applyAlignment="1">
      <alignment horizontal="right" vertical="center" wrapText="1" readingOrder="2"/>
    </xf>
    <xf numFmtId="0" fontId="4" fillId="0" borderId="13" xfId="0" applyFont="1" applyBorder="1" applyAlignment="1">
      <alignment horizontal="right" vertical="center" wrapText="1" readingOrder="2"/>
    </xf>
    <xf numFmtId="0" fontId="1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 readingOrder="2"/>
    </xf>
    <xf numFmtId="0" fontId="3" fillId="0" borderId="34" xfId="0" applyFont="1" applyBorder="1" applyAlignment="1">
      <alignment horizontal="center" vertical="center" wrapText="1" readingOrder="2"/>
    </xf>
    <xf numFmtId="164" fontId="4" fillId="0" borderId="20" xfId="0" applyNumberFormat="1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right" vertical="center" wrapText="1" readingOrder="2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 wrapText="1" readingOrder="2"/>
    </xf>
    <xf numFmtId="2" fontId="13" fillId="0" borderId="0" xfId="0" applyNumberFormat="1" applyFont="1" applyAlignment="1">
      <alignment horizontal="center" vertical="center"/>
    </xf>
    <xf numFmtId="0" fontId="14" fillId="0" borderId="13" xfId="0" applyFont="1" applyBorder="1" applyAlignment="1">
      <alignment horizontal="right" vertical="center" wrapText="1"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 readingOrder="2"/>
    </xf>
    <xf numFmtId="0" fontId="4" fillId="0" borderId="34" xfId="0" applyFont="1" applyBorder="1" applyAlignment="1">
      <alignment vertical="center" wrapText="1" readingOrder="2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5" fillId="0" borderId="32" xfId="0" applyFont="1" applyBorder="1" applyAlignment="1">
      <alignment horizontal="center" vertical="center" wrapText="1" readingOrder="2"/>
    </xf>
    <xf numFmtId="164" fontId="15" fillId="0" borderId="9" xfId="0" applyNumberFormat="1" applyFont="1" applyBorder="1" applyAlignment="1">
      <alignment vertical="center" wrapText="1" readingOrder="2"/>
    </xf>
    <xf numFmtId="165" fontId="4" fillId="0" borderId="22" xfId="0" applyNumberFormat="1" applyFont="1" applyBorder="1" applyAlignment="1">
      <alignment horizontal="center" vertical="center" wrapText="1" readingOrder="2"/>
    </xf>
    <xf numFmtId="2" fontId="2" fillId="0" borderId="0" xfId="0" applyNumberFormat="1" applyFont="1"/>
    <xf numFmtId="0" fontId="3" fillId="0" borderId="24" xfId="0" applyFont="1" applyBorder="1" applyAlignment="1">
      <alignment horizontal="center" vertical="center" wrapText="1" readingOrder="2"/>
    </xf>
    <xf numFmtId="0" fontId="3" fillId="0" borderId="26" xfId="0" applyFont="1" applyBorder="1" applyAlignment="1">
      <alignment horizontal="center" vertical="center" wrapText="1" readingOrder="2"/>
    </xf>
    <xf numFmtId="0" fontId="3" fillId="0" borderId="25" xfId="0" applyFont="1" applyBorder="1" applyAlignment="1">
      <alignment horizontal="center" vertical="center" wrapText="1" readingOrder="2"/>
    </xf>
    <xf numFmtId="0" fontId="3" fillId="0" borderId="27" xfId="0" applyFont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5" fontId="4" fillId="0" borderId="20" xfId="0" applyNumberFormat="1" applyFont="1" applyBorder="1" applyAlignment="1">
      <alignment horizontal="center" vertical="center" wrapText="1" readingOrder="2"/>
    </xf>
    <xf numFmtId="165" fontId="4" fillId="0" borderId="21" xfId="0" applyNumberFormat="1" applyFont="1" applyBorder="1" applyAlignment="1">
      <alignment horizontal="center" vertical="center" wrapText="1" readingOrder="2"/>
    </xf>
    <xf numFmtId="165" fontId="4" fillId="0" borderId="22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16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readingOrder="2"/>
    </xf>
    <xf numFmtId="0" fontId="6" fillId="0" borderId="0" xfId="0" applyFont="1" applyAlignment="1">
      <alignment horizontal="center" vertical="center" readingOrder="2"/>
    </xf>
    <xf numFmtId="0" fontId="6" fillId="0" borderId="5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7" xfId="0" applyFont="1" applyBorder="1" applyAlignment="1">
      <alignment horizontal="center" vertical="center" wrapText="1" readingOrder="2"/>
    </xf>
    <xf numFmtId="0" fontId="9" fillId="0" borderId="16" xfId="0" applyFont="1" applyBorder="1" applyAlignment="1">
      <alignment horizontal="center" vertical="center" wrapText="1" readingOrder="2"/>
    </xf>
    <xf numFmtId="0" fontId="3" fillId="0" borderId="39" xfId="0" applyFont="1" applyBorder="1" applyAlignment="1">
      <alignment horizontal="center" vertical="center" wrapText="1" readingOrder="2"/>
    </xf>
    <xf numFmtId="0" fontId="3" fillId="0" borderId="31" xfId="0" applyFont="1" applyBorder="1" applyAlignment="1">
      <alignment horizontal="center" vertical="center" wrapText="1" readingOrder="2"/>
    </xf>
    <xf numFmtId="0" fontId="3" fillId="0" borderId="35" xfId="0" applyFont="1" applyBorder="1" applyAlignment="1">
      <alignment horizontal="center" vertical="center" wrapText="1" readingOrder="2"/>
    </xf>
    <xf numFmtId="0" fontId="3" fillId="0" borderId="36" xfId="0" applyFont="1" applyBorder="1" applyAlignment="1">
      <alignment horizontal="center" vertical="center" wrapText="1" readingOrder="2"/>
    </xf>
    <xf numFmtId="0" fontId="3" fillId="0" borderId="38" xfId="0" applyFont="1" applyBorder="1" applyAlignment="1">
      <alignment horizontal="center" vertical="center" wrapText="1" readingOrder="2"/>
    </xf>
    <xf numFmtId="0" fontId="3" fillId="0" borderId="28" xfId="0" applyFont="1" applyBorder="1" applyAlignment="1">
      <alignment horizontal="center" vertical="center" wrapText="1" readingOrder="2"/>
    </xf>
    <xf numFmtId="0" fontId="3" fillId="0" borderId="37" xfId="0" applyFont="1" applyBorder="1" applyAlignment="1">
      <alignment horizontal="center" vertical="center" wrapText="1" readingOrder="2"/>
    </xf>
    <xf numFmtId="0" fontId="3" fillId="0" borderId="33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7" xfId="0" applyFont="1" applyBorder="1" applyAlignment="1">
      <alignment horizontal="center" vertical="center" wrapText="1" readingOrder="2"/>
    </xf>
    <xf numFmtId="0" fontId="3" fillId="0" borderId="18" xfId="0" applyFont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30" xfId="0" applyFont="1" applyFill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34" xfId="0" applyFont="1" applyBorder="1" applyAlignment="1">
      <alignment horizontal="center" vertical="center" wrapText="1" readingOrder="2"/>
    </xf>
    <xf numFmtId="165" fontId="4" fillId="0" borderId="13" xfId="0" applyNumberFormat="1" applyFont="1" applyBorder="1" applyAlignment="1">
      <alignment horizontal="center" vertical="center" wrapText="1" readingOrder="2"/>
    </xf>
    <xf numFmtId="165" fontId="4" fillId="0" borderId="14" xfId="0" applyNumberFormat="1" applyFont="1" applyBorder="1" applyAlignment="1">
      <alignment horizontal="center" vertical="center" wrapText="1" readingOrder="2"/>
    </xf>
    <xf numFmtId="165" fontId="4" fillId="0" borderId="11" xfId="0" applyNumberFormat="1" applyFont="1" applyBorder="1" applyAlignment="1">
      <alignment horizontal="center" vertical="center" wrapText="1" readingOrder="2"/>
    </xf>
    <xf numFmtId="165" fontId="4" fillId="0" borderId="29" xfId="0" applyNumberFormat="1" applyFont="1" applyBorder="1" applyAlignment="1">
      <alignment horizontal="center" vertical="center" wrapText="1" readingOrder="2"/>
    </xf>
    <xf numFmtId="165" fontId="4" fillId="0" borderId="40" xfId="0" applyNumberFormat="1" applyFont="1" applyBorder="1" applyAlignment="1">
      <alignment horizontal="center" vertical="center" wrapText="1" readingOrder="2"/>
    </xf>
    <xf numFmtId="165" fontId="4" fillId="0" borderId="41" xfId="0" applyNumberFormat="1" applyFont="1" applyBorder="1" applyAlignment="1">
      <alignment horizontal="center" vertical="center" wrapText="1" readingOrder="2"/>
    </xf>
    <xf numFmtId="165" fontId="4" fillId="0" borderId="11" xfId="0" applyNumberFormat="1" applyFont="1" applyBorder="1" applyAlignment="1">
      <alignment horizontal="center" vertical="center" wrapText="1" readingOrder="2"/>
    </xf>
    <xf numFmtId="165" fontId="4" fillId="0" borderId="43" xfId="0" applyNumberFormat="1" applyFont="1" applyBorder="1" applyAlignment="1">
      <alignment horizontal="center" vertical="center" wrapText="1" readingOrder="2"/>
    </xf>
    <xf numFmtId="0" fontId="4" fillId="0" borderId="32" xfId="0" applyFont="1" applyBorder="1" applyAlignment="1">
      <alignment horizontal="center" vertical="center" wrapText="1" readingOrder="2"/>
    </xf>
    <xf numFmtId="0" fontId="14" fillId="0" borderId="32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center" vertical="center" wrapText="1" readingOrder="2"/>
    </xf>
    <xf numFmtId="0" fontId="10" fillId="0" borderId="7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4" xfId="0" applyFont="1" applyFill="1" applyBorder="1" applyAlignment="1">
      <alignment horizontal="center" vertical="center" wrapText="1" readingOrder="2"/>
    </xf>
    <xf numFmtId="0" fontId="14" fillId="0" borderId="20" xfId="0" applyFont="1" applyBorder="1" applyAlignment="1">
      <alignment horizontal="center" vertical="center" wrapText="1" readingOrder="2"/>
    </xf>
    <xf numFmtId="0" fontId="16" fillId="0" borderId="10" xfId="0" applyFont="1" applyBorder="1" applyAlignment="1">
      <alignment horizontal="center" vertical="center" wrapText="1" readingOrder="2"/>
    </xf>
    <xf numFmtId="0" fontId="16" fillId="0" borderId="12" xfId="0" applyFont="1" applyBorder="1" applyAlignment="1">
      <alignment horizontal="center" vertical="center" wrapText="1" readingOrder="2"/>
    </xf>
    <xf numFmtId="0" fontId="16" fillId="0" borderId="23" xfId="0" applyFont="1" applyBorder="1" applyAlignment="1">
      <alignment horizontal="center" vertical="center" wrapText="1" readingOrder="2"/>
    </xf>
    <xf numFmtId="164" fontId="4" fillId="0" borderId="44" xfId="0" applyNumberFormat="1" applyFont="1" applyBorder="1" applyAlignment="1">
      <alignment horizontal="center" vertical="center" wrapText="1" readingOrder="2"/>
    </xf>
    <xf numFmtId="164" fontId="4" fillId="0" borderId="32" xfId="0" applyNumberFormat="1" applyFont="1" applyBorder="1" applyAlignment="1">
      <alignment horizontal="center" vertical="center" wrapText="1" readingOrder="2"/>
    </xf>
    <xf numFmtId="2" fontId="16" fillId="0" borderId="23" xfId="0" applyNumberFormat="1" applyFont="1" applyBorder="1" applyAlignment="1">
      <alignment horizontal="center" vertical="center" wrapText="1" readingOrder="2"/>
    </xf>
    <xf numFmtId="2" fontId="16" fillId="0" borderId="10" xfId="0" applyNumberFormat="1" applyFont="1" applyBorder="1" applyAlignment="1">
      <alignment horizontal="center" vertical="center" wrapText="1" readingOrder="2"/>
    </xf>
    <xf numFmtId="2" fontId="16" fillId="0" borderId="12" xfId="0" applyNumberFormat="1" applyFont="1" applyBorder="1" applyAlignment="1">
      <alignment horizontal="center" vertical="center" wrapText="1" readingOrder="2"/>
    </xf>
    <xf numFmtId="2" fontId="4" fillId="0" borderId="32" xfId="0" applyNumberFormat="1" applyFont="1" applyBorder="1" applyAlignment="1">
      <alignment horizontal="center" vertical="center" wrapText="1" readingOrder="2"/>
    </xf>
    <xf numFmtId="0" fontId="14" fillId="0" borderId="42" xfId="0" applyFont="1" applyBorder="1" applyAlignment="1">
      <alignment horizontal="center" vertical="center" wrapText="1" readingOrder="2"/>
    </xf>
    <xf numFmtId="0" fontId="4" fillId="0" borderId="44" xfId="0" applyFont="1" applyBorder="1" applyAlignment="1">
      <alignment horizontal="center" vertical="center" wrapText="1" readingOrder="2"/>
    </xf>
    <xf numFmtId="0" fontId="4" fillId="0" borderId="42" xfId="0" applyFont="1" applyBorder="1" applyAlignment="1">
      <alignment horizontal="center" vertical="center" wrapText="1" readingOrder="2"/>
    </xf>
    <xf numFmtId="0" fontId="14" fillId="0" borderId="34" xfId="0" applyFont="1" applyBorder="1" applyAlignment="1">
      <alignment horizontal="center" vertical="center" wrapText="1" readingOrder="2"/>
    </xf>
    <xf numFmtId="165" fontId="2" fillId="0" borderId="0" xfId="0" applyNumberFormat="1" applyFont="1"/>
    <xf numFmtId="2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CF06-CBC6-496E-B10F-7D9D518C00A8}">
  <sheetPr>
    <pageSetUpPr fitToPage="1"/>
  </sheetPr>
  <dimension ref="A1:Q69"/>
  <sheetViews>
    <sheetView rightToLeft="1" tabSelected="1" view="pageBreakPreview" zoomScale="70" zoomScaleNormal="78" zoomScaleSheetLayoutView="70" zoomScalePageLayoutView="70" workbookViewId="0">
      <selection activeCell="F5" sqref="F5"/>
    </sheetView>
  </sheetViews>
  <sheetFormatPr defaultColWidth="6.42578125" defaultRowHeight="26.25" x14ac:dyDescent="0.4"/>
  <cols>
    <col min="1" max="1" width="12.7109375" style="3" customWidth="1"/>
    <col min="2" max="3" width="6.42578125" style="3"/>
    <col min="4" max="4" width="30.140625" style="3" customWidth="1"/>
    <col min="5" max="5" width="20.42578125" style="3" customWidth="1"/>
    <col min="6" max="6" width="14.28515625" style="3" customWidth="1"/>
    <col min="7" max="8" width="14.85546875" style="3" customWidth="1"/>
    <col min="9" max="9" width="16" style="3" customWidth="1"/>
    <col min="10" max="10" width="19.42578125" style="3" customWidth="1"/>
    <col min="11" max="11" width="31.140625" style="3" customWidth="1"/>
    <col min="12" max="12" width="44.7109375" style="3" customWidth="1"/>
    <col min="13" max="13" width="22" style="3" customWidth="1"/>
    <col min="14" max="14" width="28.140625" style="3" customWidth="1"/>
    <col min="15" max="15" width="20.7109375" style="3" customWidth="1"/>
    <col min="16" max="16" width="16.7109375" style="3" customWidth="1"/>
    <col min="17" max="16384" width="6.42578125" style="3"/>
  </cols>
  <sheetData>
    <row r="1" spans="1:17" ht="36.75" customHeight="1" thickBot="1" x14ac:dyDescent="0.45">
      <c r="A1" s="108" t="s">
        <v>35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  <c r="P1" s="21" t="s">
        <v>31</v>
      </c>
    </row>
    <row r="2" spans="1:17" ht="44.25" customHeight="1" thickBot="1" x14ac:dyDescent="0.45">
      <c r="A2" s="74" t="s">
        <v>2</v>
      </c>
      <c r="B2" s="39" t="s">
        <v>12</v>
      </c>
      <c r="C2" s="41"/>
      <c r="D2" s="76"/>
      <c r="E2" s="81" t="s">
        <v>28</v>
      </c>
      <c r="F2" s="78" t="s">
        <v>1</v>
      </c>
      <c r="G2" s="79"/>
      <c r="H2" s="72" t="s">
        <v>19</v>
      </c>
      <c r="I2" s="74" t="s">
        <v>6</v>
      </c>
      <c r="J2" s="80" t="s">
        <v>10</v>
      </c>
      <c r="K2" s="48"/>
      <c r="L2" s="81" t="s">
        <v>16</v>
      </c>
      <c r="M2" s="98" t="s">
        <v>30</v>
      </c>
      <c r="N2" s="98" t="s">
        <v>27</v>
      </c>
      <c r="O2" s="98" t="s">
        <v>32</v>
      </c>
      <c r="P2" s="22">
        <v>6701</v>
      </c>
      <c r="Q2" s="22">
        <f>(($P$2*0.6)/240)</f>
        <v>16.752500000000001</v>
      </c>
    </row>
    <row r="3" spans="1:17" ht="27" thickBot="1" x14ac:dyDescent="0.45">
      <c r="A3" s="75"/>
      <c r="B3" s="40"/>
      <c r="C3" s="42"/>
      <c r="D3" s="77"/>
      <c r="E3" s="82"/>
      <c r="F3" s="18" t="s">
        <v>3</v>
      </c>
      <c r="G3" s="17" t="s">
        <v>4</v>
      </c>
      <c r="H3" s="73"/>
      <c r="I3" s="75"/>
      <c r="J3" s="18" t="s">
        <v>3</v>
      </c>
      <c r="K3" s="16" t="s">
        <v>14</v>
      </c>
      <c r="L3" s="82"/>
      <c r="M3" s="99"/>
      <c r="N3" s="99"/>
      <c r="O3" s="99"/>
    </row>
    <row r="4" spans="1:17" ht="42.95" customHeight="1" x14ac:dyDescent="0.4">
      <c r="A4" s="8" t="str">
        <f>IF(F4&gt;0.0006,"502","")</f>
        <v/>
      </c>
      <c r="B4" s="91">
        <v>45383</v>
      </c>
      <c r="C4" s="92"/>
      <c r="D4" s="93"/>
      <c r="E4" s="37"/>
      <c r="F4" s="11"/>
      <c r="G4" s="11"/>
      <c r="H4" s="12"/>
      <c r="I4" s="12" t="str">
        <f>IF(F4="","",G4-F4)</f>
        <v/>
      </c>
      <c r="J4" s="9" t="str">
        <f>IF(TEXT(B4,"dddd")="الخميس","-",IF(TEXT(G4,"[h]")="20","-",IF(F4&gt;=0.625,"السادس","")))</f>
        <v/>
      </c>
      <c r="K4" s="10" t="str">
        <f>IF(TEXT(B4,"dddd")="الخميس","-",IF(TEXT(G4,"[h]")="20","-",IF(F4&gt;=0.625,"800 فدان","")))</f>
        <v/>
      </c>
      <c r="L4" s="14"/>
      <c r="M4" s="111" t="str">
        <f>IFERROR(IF(TEXT(I4,"[h]")&lt;"3",TEXT(I4,"[h]")*1.35,3*1.35)+IF(TEXT(I4,"[h]")&gt;"3",(TEXT(I4,"[h]")-(3+(TEXT(H26,"[h]"))))*1.7,"0"),"")</f>
        <v/>
      </c>
      <c r="N4" s="114" t="str">
        <f>IF(E4="ح",IF(TEXT(B4,"dddd")="السبت",IF(E4="ح",6,""),IF(TEXT(B4,"dddd")="الجمعة",IF(E4="ح",6,""),IF(TEXT(B4,"dddd")="الخميس",IF(E4="ح",6,""),6))),"")</f>
        <v/>
      </c>
      <c r="O4" s="117" t="str">
        <f>IFERROR(((($P$2*0.6)/30)/8)*M4,"")</f>
        <v/>
      </c>
      <c r="P4" s="23" t="str">
        <f>IF(K4="800 فدان",6,"0")</f>
        <v>0</v>
      </c>
    </row>
    <row r="5" spans="1:17" ht="42.95" customHeight="1" x14ac:dyDescent="0.4">
      <c r="A5" s="8" t="str">
        <f t="shared" ref="A5:A36" si="0">IF(F5&gt;0.0006,"502","")</f>
        <v/>
      </c>
      <c r="B5" s="88">
        <f>B4+1</f>
        <v>45384</v>
      </c>
      <c r="C5" s="89"/>
      <c r="D5" s="90"/>
      <c r="E5" s="37"/>
      <c r="F5" s="11"/>
      <c r="G5" s="11"/>
      <c r="H5" s="12"/>
      <c r="I5" s="12" t="str">
        <f t="shared" ref="I5:I36" si="1">IF(F5="","",G5-F5)</f>
        <v/>
      </c>
      <c r="J5" s="9" t="str">
        <f t="shared" ref="J5:J36" si="2">IF(TEXT(B5,"dddd")="الخميس","-",IF(TEXT(G5,"[h]")="20","-",IF(F5&gt;=0.625,"السادس","")))</f>
        <v/>
      </c>
      <c r="K5" s="10" t="str">
        <f t="shared" ref="K5:K36" si="3">IF(TEXT(B5,"dddd")="الخميس","-",IF(TEXT(G5,"[h]")="20","-",IF(F5&gt;=0.625,"800 فدان","")))</f>
        <v/>
      </c>
      <c r="L5" s="14"/>
      <c r="M5" s="111" t="str">
        <f>IFERROR(IF(TEXT(I5,"[h]")&lt;"3",TEXT(I5,"[h]")*1.35,3*1.35)+IF(TEXT(I5,"[h]")&gt;"3",(TEXT(I5,"[h]")-(3+(TEXT(H5,"[h]"))))*1.7,"0"),"")</f>
        <v/>
      </c>
      <c r="N5" s="112" t="str">
        <f t="shared" ref="N5:N36" si="4">IF(E5="ح",IF(TEXT(B5,"dddd")="السبت",IF(E5="ح",6,""),IF(TEXT(B5,"dddd")="الجمعة",IF(E5="ح",6,""),IF(TEXT(B5,"dddd")="الخميس",IF(E5="ح",6,""),6))),"")</f>
        <v/>
      </c>
      <c r="O5" s="118" t="str">
        <f>IFERROR(((($P$2*0.6)/30)/8)*M5,"")</f>
        <v/>
      </c>
      <c r="P5" s="23" t="str">
        <f>IF(K5="800 فدان",6,"0")</f>
        <v>0</v>
      </c>
    </row>
    <row r="6" spans="1:17" ht="42.95" customHeight="1" x14ac:dyDescent="0.4">
      <c r="A6" s="8" t="str">
        <f t="shared" si="0"/>
        <v/>
      </c>
      <c r="B6" s="88">
        <f t="shared" ref="B6:B32" si="5">B5+1</f>
        <v>45385</v>
      </c>
      <c r="C6" s="89"/>
      <c r="D6" s="90"/>
      <c r="E6" s="37"/>
      <c r="F6" s="11"/>
      <c r="G6" s="11"/>
      <c r="H6" s="12"/>
      <c r="I6" s="12" t="str">
        <f t="shared" si="1"/>
        <v/>
      </c>
      <c r="J6" s="9" t="str">
        <f t="shared" si="2"/>
        <v/>
      </c>
      <c r="K6" s="10" t="str">
        <f t="shared" si="3"/>
        <v/>
      </c>
      <c r="L6" s="14"/>
      <c r="M6" s="111" t="str">
        <f>IFERROR(IF(TEXT(I6,"[h]")&lt;"3",TEXT(I6,"[h]")*1.35,3*1.35)+IF(TEXT(I6,"[h]")&gt;"3",(TEXT(I6,"[h]")-(3+(TEXT(H6,"[h]"))))*1.7,"0"),"")</f>
        <v/>
      </c>
      <c r="N6" s="112" t="str">
        <f t="shared" si="4"/>
        <v/>
      </c>
      <c r="O6" s="118" t="str">
        <f>IFERROR(((($P$2*0.6)/30)/8)*M6,"")</f>
        <v/>
      </c>
      <c r="P6" s="23" t="str">
        <f>IF(K6="800 فدان",6,"0")</f>
        <v>0</v>
      </c>
    </row>
    <row r="7" spans="1:17" ht="42.95" customHeight="1" x14ac:dyDescent="0.4">
      <c r="A7" s="8" t="str">
        <f t="shared" si="0"/>
        <v/>
      </c>
      <c r="B7" s="88">
        <f t="shared" si="5"/>
        <v>45386</v>
      </c>
      <c r="C7" s="89"/>
      <c r="D7" s="90"/>
      <c r="E7" s="37"/>
      <c r="F7" s="11"/>
      <c r="G7" s="11"/>
      <c r="H7" s="12"/>
      <c r="I7" s="12" t="str">
        <f t="shared" si="1"/>
        <v/>
      </c>
      <c r="J7" s="9" t="str">
        <f t="shared" si="2"/>
        <v>-</v>
      </c>
      <c r="K7" s="10" t="str">
        <f t="shared" si="3"/>
        <v>-</v>
      </c>
      <c r="L7" s="14"/>
      <c r="M7" s="111" t="str">
        <f>IFERROR(IF(TEXT(I7,"[h]")&lt;"3",TEXT(I7,"[h]")*1.35,3*1.35)+IF(TEXT(I7,"[h]")&gt;"3",(TEXT(I7,"[h]")-(3+(TEXT(H7,"[h]"))))*1.7,"0"),"")</f>
        <v/>
      </c>
      <c r="N7" s="112" t="str">
        <f t="shared" si="4"/>
        <v/>
      </c>
      <c r="O7" s="118" t="str">
        <f>IFERROR(((($P$2*0.6)/30)/8)*M7,"")</f>
        <v/>
      </c>
      <c r="P7" s="23" t="str">
        <f>IF(K7="800 فدان",6,"0")</f>
        <v>0</v>
      </c>
    </row>
    <row r="8" spans="1:17" ht="42.95" customHeight="1" x14ac:dyDescent="0.4">
      <c r="A8" s="8" t="str">
        <f t="shared" si="0"/>
        <v/>
      </c>
      <c r="B8" s="88">
        <f t="shared" si="5"/>
        <v>45387</v>
      </c>
      <c r="C8" s="89"/>
      <c r="D8" s="90"/>
      <c r="E8" s="37"/>
      <c r="F8" s="11"/>
      <c r="G8" s="11"/>
      <c r="H8" s="12"/>
      <c r="I8" s="12" t="str">
        <f t="shared" si="1"/>
        <v/>
      </c>
      <c r="J8" s="9" t="str">
        <f t="shared" si="2"/>
        <v/>
      </c>
      <c r="K8" s="10" t="str">
        <f t="shared" si="3"/>
        <v/>
      </c>
      <c r="L8" s="14"/>
      <c r="M8" s="111" t="str">
        <f>IFERROR(IF(TEXT(I8,"[h]")&lt;"3",TEXT(I8,"[h]")*1.35,3*1.35)+IF(TEXT(I8,"[h]")&gt;"3",(TEXT(I8,"[h]")-(3+(TEXT(H8,"[h]"))))*1.7,"0"),"")</f>
        <v/>
      </c>
      <c r="N8" s="112" t="str">
        <f t="shared" si="4"/>
        <v/>
      </c>
      <c r="O8" s="118" t="str">
        <f>IFERROR(((($P$2*0.6)/30)/8)*M8,"")</f>
        <v/>
      </c>
      <c r="P8" s="23" t="str">
        <f>IF(K8="800 فدان",6,"0")</f>
        <v>0</v>
      </c>
    </row>
    <row r="9" spans="1:17" ht="42.95" customHeight="1" x14ac:dyDescent="0.4">
      <c r="A9" s="8" t="str">
        <f t="shared" si="0"/>
        <v/>
      </c>
      <c r="B9" s="88">
        <f t="shared" si="5"/>
        <v>45388</v>
      </c>
      <c r="C9" s="89"/>
      <c r="D9" s="90"/>
      <c r="E9" s="37"/>
      <c r="F9" s="11"/>
      <c r="G9" s="11"/>
      <c r="H9" s="12"/>
      <c r="I9" s="12" t="str">
        <f t="shared" si="1"/>
        <v/>
      </c>
      <c r="J9" s="9" t="str">
        <f t="shared" si="2"/>
        <v/>
      </c>
      <c r="K9" s="10" t="str">
        <f t="shared" si="3"/>
        <v/>
      </c>
      <c r="L9" s="14"/>
      <c r="M9" s="111" t="str">
        <f>IFERROR(IF(TEXT(I9,"[h]")&lt;"3",TEXT(I9,"[h]")*1.35,3*1.35)+IF(TEXT(I9,"[h]")&gt;"3",(TEXT(I9,"[h]")-(3+(TEXT(H9,"[h]"))))*1.7,"0"),"")</f>
        <v/>
      </c>
      <c r="N9" s="112" t="str">
        <f t="shared" si="4"/>
        <v/>
      </c>
      <c r="O9" s="118" t="str">
        <f>IFERROR(((($P$2*0.6)/30)/8)*M9,"")</f>
        <v/>
      </c>
      <c r="P9" s="23" t="str">
        <f>IF(K9="800 فدان",6,"0")</f>
        <v>0</v>
      </c>
    </row>
    <row r="10" spans="1:17" ht="42.95" customHeight="1" x14ac:dyDescent="0.4">
      <c r="A10" s="8" t="str">
        <f t="shared" si="0"/>
        <v/>
      </c>
      <c r="B10" s="88">
        <f t="shared" si="5"/>
        <v>45389</v>
      </c>
      <c r="C10" s="89"/>
      <c r="D10" s="90"/>
      <c r="E10" s="37"/>
      <c r="F10" s="11"/>
      <c r="G10" s="11"/>
      <c r="H10" s="12"/>
      <c r="I10" s="12" t="str">
        <f t="shared" si="1"/>
        <v/>
      </c>
      <c r="J10" s="9" t="str">
        <f t="shared" si="2"/>
        <v/>
      </c>
      <c r="K10" s="10" t="str">
        <f t="shared" si="3"/>
        <v/>
      </c>
      <c r="L10" s="14"/>
      <c r="M10" s="111" t="str">
        <f>IFERROR(IF(TEXT(I10,"[h]")&lt;"3",TEXT(I10,"[h]")*1.35,3*1.35)+IF(TEXT(I10,"[h]")&gt;"3",(TEXT(I10,"[h]")-(3+(TEXT(H10,"[h]"))))*1.7,"0"),"")</f>
        <v/>
      </c>
      <c r="N10" s="112" t="str">
        <f t="shared" si="4"/>
        <v/>
      </c>
      <c r="O10" s="118" t="str">
        <f>IFERROR(((($P$2*0.6)/30)/8)*M10,"")</f>
        <v/>
      </c>
      <c r="P10" s="23" t="str">
        <f>IF(K10="800 فدان",6,"0")</f>
        <v>0</v>
      </c>
    </row>
    <row r="11" spans="1:17" ht="42.95" customHeight="1" x14ac:dyDescent="0.4">
      <c r="A11" s="8" t="str">
        <f t="shared" si="0"/>
        <v/>
      </c>
      <c r="B11" s="88">
        <f t="shared" si="5"/>
        <v>45390</v>
      </c>
      <c r="C11" s="89"/>
      <c r="D11" s="90"/>
      <c r="E11" s="37"/>
      <c r="F11" s="11"/>
      <c r="G11" s="11"/>
      <c r="H11" s="12"/>
      <c r="I11" s="12" t="str">
        <f t="shared" si="1"/>
        <v/>
      </c>
      <c r="J11" s="9" t="str">
        <f t="shared" si="2"/>
        <v/>
      </c>
      <c r="K11" s="10" t="str">
        <f t="shared" si="3"/>
        <v/>
      </c>
      <c r="L11" s="14"/>
      <c r="M11" s="111" t="str">
        <f>IFERROR(IF(TEXT(I11,"[h]")&lt;"3",TEXT(I11,"[h]")*1.35,3*1.35)+IF(TEXT(I11,"[h]")&gt;"3",(TEXT(I11,"[h]")-(3+(TEXT(H11,"[h]"))))*1.7,"0"),"")</f>
        <v/>
      </c>
      <c r="N11" s="112" t="str">
        <f t="shared" si="4"/>
        <v/>
      </c>
      <c r="O11" s="118" t="str">
        <f>IFERROR(((($P$2*0.6)/30)/8)*M11,"")</f>
        <v/>
      </c>
      <c r="P11" s="23" t="str">
        <f>IF(K11="800 فدان",6,"0")</f>
        <v>0</v>
      </c>
    </row>
    <row r="12" spans="1:17" ht="42.95" customHeight="1" x14ac:dyDescent="0.4">
      <c r="A12" s="8" t="str">
        <f t="shared" si="0"/>
        <v/>
      </c>
      <c r="B12" s="88">
        <f t="shared" si="5"/>
        <v>45391</v>
      </c>
      <c r="C12" s="89"/>
      <c r="D12" s="90"/>
      <c r="E12" s="37"/>
      <c r="F12" s="11"/>
      <c r="G12" s="11"/>
      <c r="H12" s="12"/>
      <c r="I12" s="12" t="str">
        <f t="shared" si="1"/>
        <v/>
      </c>
      <c r="J12" s="9" t="str">
        <f t="shared" si="2"/>
        <v/>
      </c>
      <c r="K12" s="10" t="str">
        <f t="shared" si="3"/>
        <v/>
      </c>
      <c r="L12" s="15"/>
      <c r="M12" s="111" t="str">
        <f>IFERROR(IF(TEXT(I12,"[h]")&lt;"3",TEXT(I12,"[h]")*1.35,3*1.35)+IF(TEXT(I12,"[h]")&gt;"3",(TEXT(I12,"[h]")-(3+(TEXT(H12,"[h]"))))*1.7,"0"),"")</f>
        <v/>
      </c>
      <c r="N12" s="112" t="str">
        <f t="shared" si="4"/>
        <v/>
      </c>
      <c r="O12" s="118" t="str">
        <f>IFERROR(((($P$2*0.6)/30)/8)*M12,"")</f>
        <v/>
      </c>
      <c r="P12" s="23" t="str">
        <f>IF(K12="800 فدان",6,"0")</f>
        <v>0</v>
      </c>
    </row>
    <row r="13" spans="1:17" ht="42.95" customHeight="1" x14ac:dyDescent="0.4">
      <c r="A13" s="8" t="str">
        <f t="shared" si="0"/>
        <v/>
      </c>
      <c r="B13" s="88">
        <f t="shared" si="5"/>
        <v>45392</v>
      </c>
      <c r="C13" s="89"/>
      <c r="D13" s="90"/>
      <c r="E13" s="37"/>
      <c r="F13" s="11"/>
      <c r="G13" s="11"/>
      <c r="H13" s="12"/>
      <c r="I13" s="12" t="str">
        <f t="shared" si="1"/>
        <v/>
      </c>
      <c r="J13" s="9" t="str">
        <f t="shared" si="2"/>
        <v/>
      </c>
      <c r="K13" s="10" t="str">
        <f t="shared" si="3"/>
        <v/>
      </c>
      <c r="L13" s="15"/>
      <c r="M13" s="111" t="str">
        <f>IFERROR(IF(TEXT(I13,"[h]")&lt;"3",TEXT(I13,"[h]")*1.35,3*1.35)+IF(TEXT(I13,"[h]")&gt;"3",(TEXT(I13,"[h]")-(3+(TEXT(H13,"[h]"))))*1.7,"0"),"")</f>
        <v/>
      </c>
      <c r="N13" s="112" t="str">
        <f t="shared" si="4"/>
        <v/>
      </c>
      <c r="O13" s="118" t="str">
        <f>IFERROR(((($P$2*0.6)/30)/8)*M13,"")</f>
        <v/>
      </c>
      <c r="P13" s="23" t="str">
        <f>IF(K13="800 فدان",6,"0")</f>
        <v>0</v>
      </c>
    </row>
    <row r="14" spans="1:17" ht="42.95" customHeight="1" x14ac:dyDescent="0.4">
      <c r="A14" s="8" t="str">
        <f t="shared" si="0"/>
        <v/>
      </c>
      <c r="B14" s="88">
        <f t="shared" si="5"/>
        <v>45393</v>
      </c>
      <c r="C14" s="89"/>
      <c r="D14" s="90"/>
      <c r="E14" s="37"/>
      <c r="F14" s="11"/>
      <c r="G14" s="11"/>
      <c r="H14" s="12"/>
      <c r="I14" s="12" t="str">
        <f t="shared" si="1"/>
        <v/>
      </c>
      <c r="J14" s="9" t="str">
        <f t="shared" si="2"/>
        <v>-</v>
      </c>
      <c r="K14" s="10" t="str">
        <f t="shared" si="3"/>
        <v>-</v>
      </c>
      <c r="L14" s="26"/>
      <c r="M14" s="111" t="str">
        <f>IFERROR(IF(TEXT(I14,"[h]")&lt;"3",TEXT(I14,"[h]")*1.35,3*1.35)+IF(TEXT(I14,"[h]")&gt;"3",(TEXT(I14,"[h]")-(3+(TEXT(H14,"[h]"))))*1.7,"0"),"")</f>
        <v/>
      </c>
      <c r="N14" s="112" t="str">
        <f t="shared" si="4"/>
        <v/>
      </c>
      <c r="O14" s="118" t="str">
        <f>IFERROR(((($P$2*0.6)/30)/8)*M14,"")</f>
        <v/>
      </c>
      <c r="P14" s="23" t="str">
        <f>IF(K14="800 فدان",6,"0")</f>
        <v>0</v>
      </c>
    </row>
    <row r="15" spans="1:17" ht="42.95" customHeight="1" x14ac:dyDescent="0.4">
      <c r="A15" s="8" t="str">
        <f t="shared" si="0"/>
        <v/>
      </c>
      <c r="B15" s="88">
        <f t="shared" si="5"/>
        <v>45394</v>
      </c>
      <c r="C15" s="89"/>
      <c r="D15" s="90"/>
      <c r="E15" s="37"/>
      <c r="F15" s="11"/>
      <c r="G15" s="11"/>
      <c r="H15" s="12"/>
      <c r="I15" s="12" t="str">
        <f t="shared" si="1"/>
        <v/>
      </c>
      <c r="J15" s="9" t="str">
        <f t="shared" si="2"/>
        <v/>
      </c>
      <c r="K15" s="10" t="str">
        <f t="shared" si="3"/>
        <v/>
      </c>
      <c r="L15" s="15"/>
      <c r="M15" s="111" t="str">
        <f>IFERROR(IF(TEXT(I15,"[h]")&lt;"3",TEXT(I15,"[h]")*1.35,3*1.35)+IF(TEXT(I15,"[h]")&gt;"3",(TEXT(I15,"[h]")-(3+(TEXT(H15,"[h]"))))*1.7,"0"),"")</f>
        <v/>
      </c>
      <c r="N15" s="112" t="str">
        <f t="shared" si="4"/>
        <v/>
      </c>
      <c r="O15" s="118" t="str">
        <f>IFERROR(((($P$2*0.6)/30)/8)*M15,"")</f>
        <v/>
      </c>
      <c r="P15" s="23" t="str">
        <f>IF(K15="800 فدان",6,"0")</f>
        <v>0</v>
      </c>
    </row>
    <row r="16" spans="1:17" ht="42.95" customHeight="1" x14ac:dyDescent="0.4">
      <c r="A16" s="8" t="str">
        <f t="shared" si="0"/>
        <v/>
      </c>
      <c r="B16" s="88">
        <f t="shared" si="5"/>
        <v>45395</v>
      </c>
      <c r="C16" s="89"/>
      <c r="D16" s="90"/>
      <c r="E16" s="37"/>
      <c r="F16" s="11"/>
      <c r="G16" s="11"/>
      <c r="H16" s="12"/>
      <c r="I16" s="12" t="str">
        <f t="shared" si="1"/>
        <v/>
      </c>
      <c r="J16" s="9" t="str">
        <f t="shared" si="2"/>
        <v/>
      </c>
      <c r="K16" s="10" t="str">
        <f t="shared" si="3"/>
        <v/>
      </c>
      <c r="L16" s="15"/>
      <c r="M16" s="111" t="str">
        <f>IFERROR(IF(TEXT(I16,"[h]")&lt;"3",TEXT(I16,"[h]")*1.35,3*1.35)+IF(TEXT(I16,"[h]")&gt;"3",(TEXT(I16,"[h]")-(3+(TEXT(H16,"[h]"))))*1.7,"0"),"")</f>
        <v/>
      </c>
      <c r="N16" s="112" t="str">
        <f t="shared" si="4"/>
        <v/>
      </c>
      <c r="O16" s="118" t="str">
        <f>IFERROR(((($P$2*0.6)/30)/8)*M16,"")</f>
        <v/>
      </c>
      <c r="P16" s="23" t="str">
        <f>IF(K16="800 فدان",6,"0")</f>
        <v>0</v>
      </c>
    </row>
    <row r="17" spans="1:16" ht="42.95" customHeight="1" x14ac:dyDescent="0.4">
      <c r="A17" s="8" t="str">
        <f t="shared" si="0"/>
        <v/>
      </c>
      <c r="B17" s="88">
        <f t="shared" si="5"/>
        <v>45396</v>
      </c>
      <c r="C17" s="89"/>
      <c r="D17" s="90"/>
      <c r="E17" s="37"/>
      <c r="F17" s="11"/>
      <c r="G17" s="11"/>
      <c r="H17" s="12"/>
      <c r="I17" s="12" t="str">
        <f t="shared" si="1"/>
        <v/>
      </c>
      <c r="J17" s="9" t="str">
        <f t="shared" si="2"/>
        <v/>
      </c>
      <c r="K17" s="10" t="str">
        <f t="shared" si="3"/>
        <v/>
      </c>
      <c r="L17" s="15"/>
      <c r="M17" s="111" t="str">
        <f>IFERROR(IF(TEXT(I17,"[h]")&lt;"2",TEXT(I17,"[h]")*1.35,2*1.35)+IF(TEXT(I17,"[h]")&gt;"2",(TEXT(I17,"[h]")-(2+(TEXT(H17,"[h]"))))*1.7,"0"),"")</f>
        <v/>
      </c>
      <c r="N17" s="112" t="str">
        <f t="shared" si="4"/>
        <v/>
      </c>
      <c r="O17" s="118" t="str">
        <f>IFERROR(((($P$2*0.6)/30)/8)*M17,"")</f>
        <v/>
      </c>
      <c r="P17" s="23" t="str">
        <f t="shared" ref="P17:P36" si="6">IF(K17="800 فدان",6,"0")</f>
        <v>0</v>
      </c>
    </row>
    <row r="18" spans="1:16" ht="54.75" customHeight="1" x14ac:dyDescent="0.4">
      <c r="A18" s="8" t="str">
        <f t="shared" si="0"/>
        <v/>
      </c>
      <c r="B18" s="88">
        <f t="shared" si="5"/>
        <v>45397</v>
      </c>
      <c r="C18" s="89"/>
      <c r="D18" s="90"/>
      <c r="E18" s="37"/>
      <c r="F18" s="11"/>
      <c r="G18" s="11"/>
      <c r="H18" s="12"/>
      <c r="I18" s="12" t="str">
        <f t="shared" si="1"/>
        <v/>
      </c>
      <c r="J18" s="9" t="str">
        <f t="shared" si="2"/>
        <v/>
      </c>
      <c r="K18" s="10" t="str">
        <f t="shared" si="3"/>
        <v/>
      </c>
      <c r="L18" s="15"/>
      <c r="M18" s="111" t="str">
        <f t="shared" ref="M18:M36" si="7">IFERROR(IF(TEXT(I18,"[h]")&lt;"2",TEXT(I18,"[h]")*1.35,2*1.35)+IF(TEXT(I18,"[h]")&gt;"2",(TEXT(I18,"[h]")-(2+(TEXT(H18,"[h]"))))*1.7,"0"),"")</f>
        <v/>
      </c>
      <c r="N18" s="112" t="str">
        <f t="shared" si="4"/>
        <v/>
      </c>
      <c r="O18" s="118" t="str">
        <f>IFERROR(((($P$2*0.6)/30)/8)*M18,"")</f>
        <v/>
      </c>
      <c r="P18" s="23" t="str">
        <f t="shared" si="6"/>
        <v>0</v>
      </c>
    </row>
    <row r="19" spans="1:16" ht="42.95" customHeight="1" x14ac:dyDescent="0.4">
      <c r="A19" s="8" t="str">
        <f t="shared" si="0"/>
        <v/>
      </c>
      <c r="B19" s="88">
        <f t="shared" si="5"/>
        <v>45398</v>
      </c>
      <c r="C19" s="89"/>
      <c r="D19" s="90"/>
      <c r="E19" s="94"/>
      <c r="F19" s="7"/>
      <c r="G19" s="7"/>
      <c r="H19" s="9"/>
      <c r="I19" s="12" t="str">
        <f t="shared" si="1"/>
        <v/>
      </c>
      <c r="J19" s="9" t="str">
        <f t="shared" si="2"/>
        <v/>
      </c>
      <c r="K19" s="10" t="str">
        <f t="shared" si="3"/>
        <v/>
      </c>
      <c r="L19" s="15"/>
      <c r="M19" s="111" t="str">
        <f t="shared" si="7"/>
        <v/>
      </c>
      <c r="N19" s="112" t="str">
        <f t="shared" si="4"/>
        <v/>
      </c>
      <c r="O19" s="118" t="str">
        <f>IFERROR(((($P$2*0.6)/30)/8)*M19,"")</f>
        <v/>
      </c>
      <c r="P19" s="23" t="str">
        <f t="shared" si="6"/>
        <v>0</v>
      </c>
    </row>
    <row r="20" spans="1:16" ht="42.95" customHeight="1" x14ac:dyDescent="0.4">
      <c r="A20" s="8" t="str">
        <f t="shared" si="0"/>
        <v/>
      </c>
      <c r="B20" s="88">
        <f t="shared" si="5"/>
        <v>45399</v>
      </c>
      <c r="C20" s="89"/>
      <c r="D20" s="90"/>
      <c r="E20" s="94"/>
      <c r="F20" s="7"/>
      <c r="G20" s="7"/>
      <c r="H20" s="9"/>
      <c r="I20" s="12" t="str">
        <f t="shared" si="1"/>
        <v/>
      </c>
      <c r="J20" s="9" t="str">
        <f t="shared" si="2"/>
        <v/>
      </c>
      <c r="K20" s="10" t="str">
        <f t="shared" si="3"/>
        <v/>
      </c>
      <c r="L20" s="15"/>
      <c r="M20" s="111" t="str">
        <f t="shared" si="7"/>
        <v/>
      </c>
      <c r="N20" s="112" t="str">
        <f t="shared" si="4"/>
        <v/>
      </c>
      <c r="O20" s="118" t="str">
        <f>IFERROR(((($P$2*0.6)/30)/8)*M20,"")</f>
        <v/>
      </c>
      <c r="P20" s="23" t="str">
        <f t="shared" si="6"/>
        <v>0</v>
      </c>
    </row>
    <row r="21" spans="1:16" ht="42.95" customHeight="1" x14ac:dyDescent="0.4">
      <c r="A21" s="8" t="str">
        <f t="shared" si="0"/>
        <v/>
      </c>
      <c r="B21" s="88">
        <f t="shared" si="5"/>
        <v>45400</v>
      </c>
      <c r="C21" s="89"/>
      <c r="D21" s="90"/>
      <c r="E21" s="94"/>
      <c r="F21" s="7"/>
      <c r="G21" s="7"/>
      <c r="H21" s="9"/>
      <c r="I21" s="12" t="str">
        <f t="shared" si="1"/>
        <v/>
      </c>
      <c r="J21" s="9" t="str">
        <f t="shared" si="2"/>
        <v>-</v>
      </c>
      <c r="K21" s="10" t="str">
        <f t="shared" si="3"/>
        <v>-</v>
      </c>
      <c r="L21" s="15"/>
      <c r="M21" s="111" t="str">
        <f t="shared" si="7"/>
        <v/>
      </c>
      <c r="N21" s="112" t="str">
        <f t="shared" si="4"/>
        <v/>
      </c>
      <c r="O21" s="118" t="str">
        <f>IFERROR(((($P$2*0.6)/30)/8)*M21,"")</f>
        <v/>
      </c>
      <c r="P21" s="23" t="str">
        <f t="shared" si="6"/>
        <v>0</v>
      </c>
    </row>
    <row r="22" spans="1:16" ht="42.95" customHeight="1" x14ac:dyDescent="0.4">
      <c r="A22" s="8" t="str">
        <f t="shared" si="0"/>
        <v/>
      </c>
      <c r="B22" s="88">
        <f t="shared" si="5"/>
        <v>45401</v>
      </c>
      <c r="C22" s="89"/>
      <c r="D22" s="90"/>
      <c r="E22" s="94"/>
      <c r="F22" s="7"/>
      <c r="G22" s="7"/>
      <c r="H22" s="9"/>
      <c r="I22" s="12" t="str">
        <f t="shared" si="1"/>
        <v/>
      </c>
      <c r="J22" s="9" t="str">
        <f t="shared" si="2"/>
        <v/>
      </c>
      <c r="K22" s="10" t="str">
        <f t="shared" si="3"/>
        <v/>
      </c>
      <c r="L22" s="15"/>
      <c r="M22" s="111" t="str">
        <f t="shared" si="7"/>
        <v/>
      </c>
      <c r="N22" s="112" t="str">
        <f t="shared" si="4"/>
        <v/>
      </c>
      <c r="O22" s="118" t="str">
        <f>IFERROR(((($P$2*0.6)/30)/8)*M22,"")</f>
        <v/>
      </c>
      <c r="P22" s="23" t="str">
        <f t="shared" si="6"/>
        <v>0</v>
      </c>
    </row>
    <row r="23" spans="1:16" ht="42.95" customHeight="1" x14ac:dyDescent="0.4">
      <c r="A23" s="8" t="str">
        <f t="shared" si="0"/>
        <v/>
      </c>
      <c r="B23" s="88">
        <f t="shared" si="5"/>
        <v>45402</v>
      </c>
      <c r="C23" s="89"/>
      <c r="D23" s="90"/>
      <c r="E23" s="94"/>
      <c r="F23" s="7"/>
      <c r="G23" s="7"/>
      <c r="H23" s="9"/>
      <c r="I23" s="12" t="str">
        <f t="shared" si="1"/>
        <v/>
      </c>
      <c r="J23" s="9" t="str">
        <f t="shared" si="2"/>
        <v/>
      </c>
      <c r="K23" s="10" t="str">
        <f t="shared" si="3"/>
        <v/>
      </c>
      <c r="L23" s="15"/>
      <c r="M23" s="111" t="str">
        <f t="shared" si="7"/>
        <v/>
      </c>
      <c r="N23" s="112" t="str">
        <f t="shared" si="4"/>
        <v/>
      </c>
      <c r="O23" s="118" t="str">
        <f>IFERROR(((($P$2*0.6)/30)/8)*M23,"")</f>
        <v/>
      </c>
      <c r="P23" s="23" t="str">
        <f t="shared" si="6"/>
        <v>0</v>
      </c>
    </row>
    <row r="24" spans="1:16" ht="42.95" customHeight="1" x14ac:dyDescent="0.4">
      <c r="A24" s="8" t="str">
        <f t="shared" si="0"/>
        <v/>
      </c>
      <c r="B24" s="88">
        <f t="shared" si="5"/>
        <v>45403</v>
      </c>
      <c r="C24" s="89"/>
      <c r="D24" s="90"/>
      <c r="E24" s="94"/>
      <c r="F24" s="7"/>
      <c r="G24" s="7"/>
      <c r="H24" s="9"/>
      <c r="I24" s="12" t="str">
        <f t="shared" si="1"/>
        <v/>
      </c>
      <c r="J24" s="9" t="str">
        <f t="shared" si="2"/>
        <v/>
      </c>
      <c r="K24" s="10" t="str">
        <f t="shared" si="3"/>
        <v/>
      </c>
      <c r="L24" s="15"/>
      <c r="M24" s="111" t="str">
        <f t="shared" si="7"/>
        <v/>
      </c>
      <c r="N24" s="112" t="str">
        <f t="shared" si="4"/>
        <v/>
      </c>
      <c r="O24" s="118" t="str">
        <f>IFERROR(((($P$2*0.6)/30)/8)*M24,"")</f>
        <v/>
      </c>
      <c r="P24" s="23" t="str">
        <f t="shared" si="6"/>
        <v>0</v>
      </c>
    </row>
    <row r="25" spans="1:16" ht="42.95" customHeight="1" x14ac:dyDescent="0.4">
      <c r="A25" s="8" t="str">
        <f t="shared" si="0"/>
        <v/>
      </c>
      <c r="B25" s="88">
        <f t="shared" si="5"/>
        <v>45404</v>
      </c>
      <c r="C25" s="89"/>
      <c r="D25" s="90"/>
      <c r="E25" s="94"/>
      <c r="F25" s="7"/>
      <c r="G25" s="7"/>
      <c r="H25" s="9"/>
      <c r="I25" s="12" t="str">
        <f t="shared" si="1"/>
        <v/>
      </c>
      <c r="J25" s="9" t="str">
        <f t="shared" si="2"/>
        <v/>
      </c>
      <c r="K25" s="10" t="str">
        <f t="shared" si="3"/>
        <v/>
      </c>
      <c r="L25" s="15"/>
      <c r="M25" s="111" t="str">
        <f t="shared" si="7"/>
        <v/>
      </c>
      <c r="N25" s="112" t="str">
        <f t="shared" si="4"/>
        <v/>
      </c>
      <c r="O25" s="118" t="str">
        <f>IFERROR(((($P$2*0.6)/30)/8)*M25,"")</f>
        <v/>
      </c>
      <c r="P25" s="23" t="str">
        <f t="shared" si="6"/>
        <v>0</v>
      </c>
    </row>
    <row r="26" spans="1:16" ht="42.95" customHeight="1" x14ac:dyDescent="0.4">
      <c r="A26" s="8" t="str">
        <f>IF(F26&gt;0.0006,"502","")</f>
        <v>502</v>
      </c>
      <c r="B26" s="88">
        <f t="shared" si="5"/>
        <v>45405</v>
      </c>
      <c r="C26" s="89"/>
      <c r="D26" s="90"/>
      <c r="E26" s="37" t="s">
        <v>29</v>
      </c>
      <c r="F26" s="11">
        <v>0.66666666666666663</v>
      </c>
      <c r="G26" s="11">
        <v>0.83333333333333337</v>
      </c>
      <c r="H26" s="12">
        <v>0</v>
      </c>
      <c r="I26" s="12">
        <f t="shared" si="1"/>
        <v>0.16666666666666674</v>
      </c>
      <c r="J26" s="9" t="str">
        <f>IF(TEXT(B26,"dddd")="الخميس","-",IF(TEXT(G26,"[h]")="20","-",IF(F26&gt;=0.625,"السادس","")))</f>
        <v>-</v>
      </c>
      <c r="K26" s="10" t="str">
        <f>IF(TEXT(B26,"dddd")="الخميس","-",IF(TEXT(G26,"[h]")="20","-",IF(F26&gt;=0.625,"800 فدان","")))</f>
        <v>-</v>
      </c>
      <c r="L26" s="14" t="s">
        <v>23</v>
      </c>
      <c r="M26" s="111">
        <f>IFERROR(IF(TEXT(I26,"[h]")&lt;"2",TEXT(I26,"[h]")*1.35,2*1.35)+IF(TEXT(I26,"[h]")&gt;"2",(TEXT(I26,"[h]")-(2+(TEXT(H26,"[h]"))))*1.7,"0"),"")</f>
        <v>6.1</v>
      </c>
      <c r="N26" s="112">
        <f t="shared" si="4"/>
        <v>6</v>
      </c>
      <c r="O26" s="118">
        <f>IFERROR(((($P$2*0.6)/30)/8)*M26,"")</f>
        <v>102.19025000000001</v>
      </c>
      <c r="P26" s="23" t="str">
        <f t="shared" si="6"/>
        <v>0</v>
      </c>
    </row>
    <row r="27" spans="1:16" ht="42.95" customHeight="1" x14ac:dyDescent="0.4">
      <c r="A27" s="8" t="str">
        <f t="shared" si="0"/>
        <v/>
      </c>
      <c r="B27" s="88">
        <f t="shared" si="5"/>
        <v>45406</v>
      </c>
      <c r="C27" s="89"/>
      <c r="D27" s="90"/>
      <c r="E27" s="94"/>
      <c r="F27" s="7"/>
      <c r="G27" s="7"/>
      <c r="H27" s="9"/>
      <c r="I27" s="12" t="str">
        <f t="shared" si="1"/>
        <v/>
      </c>
      <c r="J27" s="9" t="str">
        <f t="shared" si="2"/>
        <v/>
      </c>
      <c r="K27" s="10" t="str">
        <f t="shared" si="3"/>
        <v/>
      </c>
      <c r="L27" s="15"/>
      <c r="M27" s="111" t="str">
        <f t="shared" si="7"/>
        <v/>
      </c>
      <c r="N27" s="112" t="str">
        <f t="shared" si="4"/>
        <v/>
      </c>
      <c r="O27" s="118" t="str">
        <f>IFERROR(((($P$2*0.6)/30)/8)*M27,"")</f>
        <v/>
      </c>
      <c r="P27" s="23" t="str">
        <f t="shared" si="6"/>
        <v>0</v>
      </c>
    </row>
    <row r="28" spans="1:16" ht="42.95" customHeight="1" x14ac:dyDescent="0.4">
      <c r="A28" s="8" t="str">
        <f t="shared" si="0"/>
        <v/>
      </c>
      <c r="B28" s="88">
        <f t="shared" si="5"/>
        <v>45407</v>
      </c>
      <c r="C28" s="89"/>
      <c r="D28" s="90"/>
      <c r="E28" s="94"/>
      <c r="F28" s="7"/>
      <c r="G28" s="7"/>
      <c r="H28" s="9"/>
      <c r="I28" s="12" t="str">
        <f t="shared" si="1"/>
        <v/>
      </c>
      <c r="J28" s="9" t="str">
        <f t="shared" si="2"/>
        <v>-</v>
      </c>
      <c r="K28" s="10" t="str">
        <f t="shared" si="3"/>
        <v>-</v>
      </c>
      <c r="L28" s="15"/>
      <c r="M28" s="111" t="str">
        <f t="shared" si="7"/>
        <v/>
      </c>
      <c r="N28" s="112" t="str">
        <f t="shared" si="4"/>
        <v/>
      </c>
      <c r="O28" s="118" t="str">
        <f>IFERROR(((($P$2*0.6)/30)/8)*M28,"")</f>
        <v/>
      </c>
      <c r="P28" s="23" t="str">
        <f t="shared" si="6"/>
        <v>0</v>
      </c>
    </row>
    <row r="29" spans="1:16" ht="42.95" customHeight="1" x14ac:dyDescent="0.4">
      <c r="A29" s="8" t="str">
        <f t="shared" si="0"/>
        <v/>
      </c>
      <c r="B29" s="88">
        <f t="shared" si="5"/>
        <v>45408</v>
      </c>
      <c r="C29" s="89"/>
      <c r="D29" s="90"/>
      <c r="E29" s="94"/>
      <c r="F29" s="7"/>
      <c r="G29" s="7"/>
      <c r="H29" s="9"/>
      <c r="I29" s="12" t="str">
        <f t="shared" si="1"/>
        <v/>
      </c>
      <c r="J29" s="9" t="str">
        <f t="shared" si="2"/>
        <v/>
      </c>
      <c r="K29" s="10" t="str">
        <f t="shared" si="3"/>
        <v/>
      </c>
      <c r="L29" s="15"/>
      <c r="M29" s="111" t="str">
        <f t="shared" si="7"/>
        <v/>
      </c>
      <c r="N29" s="112" t="str">
        <f t="shared" si="4"/>
        <v/>
      </c>
      <c r="O29" s="118" t="str">
        <f>IFERROR(((($P$2*0.6)/30)/8)*M29,"")</f>
        <v/>
      </c>
      <c r="P29" s="23" t="str">
        <f t="shared" si="6"/>
        <v>0</v>
      </c>
    </row>
    <row r="30" spans="1:16" ht="42.95" customHeight="1" x14ac:dyDescent="0.4">
      <c r="A30" s="8" t="str">
        <f t="shared" si="0"/>
        <v/>
      </c>
      <c r="B30" s="88">
        <f t="shared" si="5"/>
        <v>45409</v>
      </c>
      <c r="C30" s="89"/>
      <c r="D30" s="90"/>
      <c r="E30" s="94"/>
      <c r="F30" s="7"/>
      <c r="G30" s="7"/>
      <c r="H30" s="9"/>
      <c r="I30" s="12" t="str">
        <f t="shared" si="1"/>
        <v/>
      </c>
      <c r="J30" s="9" t="str">
        <f t="shared" si="2"/>
        <v/>
      </c>
      <c r="K30" s="10" t="str">
        <f t="shared" si="3"/>
        <v/>
      </c>
      <c r="L30" s="15"/>
      <c r="M30" s="111" t="str">
        <f t="shared" si="7"/>
        <v/>
      </c>
      <c r="N30" s="112" t="str">
        <f t="shared" si="4"/>
        <v/>
      </c>
      <c r="O30" s="118" t="str">
        <f>IFERROR(((($P$2*0.6)/30)/8)*M30,"")</f>
        <v/>
      </c>
      <c r="P30" s="23" t="str">
        <f t="shared" si="6"/>
        <v>0</v>
      </c>
    </row>
    <row r="31" spans="1:16" ht="42.95" customHeight="1" x14ac:dyDescent="0.4">
      <c r="A31" s="8" t="str">
        <f t="shared" si="0"/>
        <v/>
      </c>
      <c r="B31" s="88">
        <f t="shared" si="5"/>
        <v>45410</v>
      </c>
      <c r="C31" s="89"/>
      <c r="D31" s="90"/>
      <c r="E31" s="94"/>
      <c r="F31" s="7"/>
      <c r="G31" s="7"/>
      <c r="H31" s="9"/>
      <c r="I31" s="12" t="str">
        <f t="shared" si="1"/>
        <v/>
      </c>
      <c r="J31" s="9" t="str">
        <f t="shared" si="2"/>
        <v/>
      </c>
      <c r="K31" s="10" t="str">
        <f t="shared" si="3"/>
        <v/>
      </c>
      <c r="L31" s="15"/>
      <c r="M31" s="111" t="str">
        <f t="shared" si="7"/>
        <v/>
      </c>
      <c r="N31" s="112" t="str">
        <f t="shared" si="4"/>
        <v/>
      </c>
      <c r="O31" s="118" t="str">
        <f>IFERROR(((($P$2*0.6)/30)/8)*M31,"")</f>
        <v/>
      </c>
      <c r="P31" s="23" t="str">
        <f t="shared" si="6"/>
        <v>0</v>
      </c>
    </row>
    <row r="32" spans="1:16" ht="42.95" customHeight="1" x14ac:dyDescent="0.4">
      <c r="A32" s="8" t="str">
        <f t="shared" si="0"/>
        <v>502</v>
      </c>
      <c r="B32" s="88">
        <f t="shared" si="5"/>
        <v>45411</v>
      </c>
      <c r="C32" s="89"/>
      <c r="D32" s="90"/>
      <c r="E32" s="37" t="s">
        <v>29</v>
      </c>
      <c r="F32" s="11">
        <v>0.66666666666666663</v>
      </c>
      <c r="G32" s="11">
        <v>0.79166666666666663</v>
      </c>
      <c r="H32" s="12">
        <v>0</v>
      </c>
      <c r="I32" s="12">
        <f t="shared" si="1"/>
        <v>0.125</v>
      </c>
      <c r="J32" s="9" t="str">
        <f t="shared" si="2"/>
        <v>السادس</v>
      </c>
      <c r="K32" s="10" t="str">
        <f t="shared" si="3"/>
        <v>800 فدان</v>
      </c>
      <c r="L32" s="14" t="s">
        <v>24</v>
      </c>
      <c r="M32" s="111">
        <f t="shared" si="7"/>
        <v>4.4000000000000004</v>
      </c>
      <c r="N32" s="112">
        <f t="shared" si="4"/>
        <v>6</v>
      </c>
      <c r="O32" s="118">
        <f>IFERROR(((($P$2*0.6)/30)/8)*M32,"")</f>
        <v>73.711000000000013</v>
      </c>
      <c r="P32" s="23">
        <f t="shared" si="6"/>
        <v>6</v>
      </c>
    </row>
    <row r="33" spans="1:16" ht="42.95" customHeight="1" x14ac:dyDescent="0.4">
      <c r="A33" s="8" t="str">
        <f t="shared" si="0"/>
        <v>502</v>
      </c>
      <c r="B33" s="88">
        <f>IF(TEXT(B32+1,"dd")="01","",B32+1)</f>
        <v>45412</v>
      </c>
      <c r="C33" s="89"/>
      <c r="D33" s="90"/>
      <c r="E33" s="37" t="s">
        <v>29</v>
      </c>
      <c r="F33" s="11">
        <v>0.66666666666666663</v>
      </c>
      <c r="G33" s="11">
        <v>0.79166666666666663</v>
      </c>
      <c r="H33" s="12">
        <v>0</v>
      </c>
      <c r="I33" s="12">
        <f t="shared" si="1"/>
        <v>0.125</v>
      </c>
      <c r="J33" s="9" t="str">
        <f t="shared" si="2"/>
        <v>السادس</v>
      </c>
      <c r="K33" s="10" t="str">
        <f t="shared" si="3"/>
        <v>800 فدان</v>
      </c>
      <c r="L33" s="14" t="s">
        <v>25</v>
      </c>
      <c r="M33" s="111">
        <f t="shared" si="7"/>
        <v>4.4000000000000004</v>
      </c>
      <c r="N33" s="112">
        <f t="shared" si="4"/>
        <v>6</v>
      </c>
      <c r="O33" s="118">
        <f>IFERROR(((($P$2*0.6)/30)/8)*M33,"")</f>
        <v>73.711000000000013</v>
      </c>
      <c r="P33" s="23">
        <f t="shared" si="6"/>
        <v>6</v>
      </c>
    </row>
    <row r="34" spans="1:16" ht="42.95" customHeight="1" x14ac:dyDescent="0.4">
      <c r="A34" s="8" t="str">
        <f t="shared" si="0"/>
        <v/>
      </c>
      <c r="B34" s="88" t="str">
        <f>IFERROR(IF((TEXT(IF(TEXT(B33+1,"dd")="30",B33+1,""),"dd"))="","",B33+1),"")</f>
        <v/>
      </c>
      <c r="C34" s="89"/>
      <c r="D34" s="90"/>
      <c r="E34" s="94"/>
      <c r="F34" s="7"/>
      <c r="G34" s="7"/>
      <c r="H34" s="9"/>
      <c r="I34" s="12" t="str">
        <f t="shared" si="1"/>
        <v/>
      </c>
      <c r="J34" s="9" t="str">
        <f t="shared" si="2"/>
        <v/>
      </c>
      <c r="K34" s="10" t="str">
        <f t="shared" si="3"/>
        <v/>
      </c>
      <c r="L34" s="15"/>
      <c r="M34" s="111" t="str">
        <f t="shared" si="7"/>
        <v/>
      </c>
      <c r="N34" s="112" t="str">
        <f t="shared" si="4"/>
        <v/>
      </c>
      <c r="O34" s="118" t="str">
        <f>IFERROR(((($P$2*0.6)/30)/8)*M34,"")</f>
        <v/>
      </c>
      <c r="P34" s="23" t="str">
        <f t="shared" si="6"/>
        <v>0</v>
      </c>
    </row>
    <row r="35" spans="1:16" ht="42.95" customHeight="1" x14ac:dyDescent="0.4">
      <c r="A35" s="8" t="str">
        <f t="shared" si="0"/>
        <v/>
      </c>
      <c r="B35" s="51" t="str">
        <f>IFERROR(IF((TEXT(IF(TEXT(B34+1,"dd")="30",B34+1,""),"dd"))="","",B34+1),"")</f>
        <v/>
      </c>
      <c r="C35" s="52"/>
      <c r="D35" s="53"/>
      <c r="E35" s="37"/>
      <c r="F35" s="7"/>
      <c r="G35" s="7"/>
      <c r="H35" s="9"/>
      <c r="I35" s="12" t="str">
        <f t="shared" si="1"/>
        <v/>
      </c>
      <c r="J35" s="9" t="str">
        <f t="shared" si="2"/>
        <v/>
      </c>
      <c r="K35" s="10" t="str">
        <f t="shared" si="3"/>
        <v/>
      </c>
      <c r="L35" s="15"/>
      <c r="M35" s="111" t="str">
        <f t="shared" si="7"/>
        <v/>
      </c>
      <c r="N35" s="112" t="str">
        <f t="shared" si="4"/>
        <v/>
      </c>
      <c r="O35" s="118" t="str">
        <f>IFERROR(((($P$2*0.6)/30)/8)*M35,"")</f>
        <v/>
      </c>
      <c r="P35" s="23" t="str">
        <f t="shared" si="6"/>
        <v>0</v>
      </c>
    </row>
    <row r="36" spans="1:16" ht="42.95" customHeight="1" thickBot="1" x14ac:dyDescent="0.45">
      <c r="A36" s="8" t="str">
        <f t="shared" si="0"/>
        <v/>
      </c>
      <c r="B36" s="51" t="str">
        <f>IF(F36&gt;0.0006,B35+1,"")</f>
        <v/>
      </c>
      <c r="C36" s="52"/>
      <c r="D36" s="53"/>
      <c r="E36" s="95"/>
      <c r="F36" s="13"/>
      <c r="G36" s="13"/>
      <c r="H36" s="24"/>
      <c r="I36" s="115" t="str">
        <f t="shared" si="1"/>
        <v/>
      </c>
      <c r="J36" s="9" t="str">
        <f t="shared" si="2"/>
        <v/>
      </c>
      <c r="K36" s="10" t="str">
        <f t="shared" si="3"/>
        <v/>
      </c>
      <c r="L36" s="20"/>
      <c r="M36" s="111" t="str">
        <f t="shared" si="7"/>
        <v/>
      </c>
      <c r="N36" s="113" t="str">
        <f t="shared" si="4"/>
        <v/>
      </c>
      <c r="O36" s="119" t="str">
        <f>IFERROR(((($P$2*0.6)/30)/8)*M36,"")</f>
        <v/>
      </c>
      <c r="P36" s="23" t="str">
        <f t="shared" si="6"/>
        <v>0</v>
      </c>
    </row>
    <row r="37" spans="1:16" ht="66.75" customHeight="1" thickBot="1" x14ac:dyDescent="0.45">
      <c r="A37" s="85" t="str">
        <f>"إجمالى أيام الإضافي "&amp;"("&amp;COUNT($F$4:$F$36)&amp;")"</f>
        <v>إجمالى أيام الإضافي (3)</v>
      </c>
      <c r="B37" s="86"/>
      <c r="C37" s="86"/>
      <c r="D37" s="87"/>
      <c r="E37" s="35"/>
      <c r="F37" s="83" t="s">
        <v>18</v>
      </c>
      <c r="G37" s="84"/>
      <c r="H37" s="19">
        <f>SUM(H5:H36)</f>
        <v>0</v>
      </c>
      <c r="I37" s="116">
        <f>SUM(I4:I36)</f>
        <v>0.41666666666666674</v>
      </c>
      <c r="J37" s="36">
        <f>I37-H37</f>
        <v>0.41666666666666674</v>
      </c>
      <c r="K37" s="29"/>
      <c r="L37" s="30"/>
      <c r="M37" s="97">
        <f>SUM(M4:M36)</f>
        <v>14.9</v>
      </c>
      <c r="N37" s="96" t="str">
        <f>"إجمالى المواصلات "&amp;"("&amp;SUM($N$4:$N$36)&amp;")"</f>
        <v>إجمالى المواصلات (18)</v>
      </c>
      <c r="O37" s="120">
        <f>SUM(O4:O36)</f>
        <v>249.61225000000002</v>
      </c>
      <c r="P37" s="25">
        <f>SUM(P4:P36)</f>
        <v>12</v>
      </c>
    </row>
    <row r="50" spans="11:11" x14ac:dyDescent="0.4">
      <c r="K50" s="38"/>
    </row>
    <row r="51" spans="11:11" x14ac:dyDescent="0.4">
      <c r="K51" s="38"/>
    </row>
    <row r="52" spans="11:11" x14ac:dyDescent="0.4">
      <c r="K52" s="38"/>
    </row>
    <row r="53" spans="11:11" x14ac:dyDescent="0.4">
      <c r="K53" s="38"/>
    </row>
    <row r="54" spans="11:11" x14ac:dyDescent="0.4">
      <c r="K54" s="38"/>
    </row>
    <row r="55" spans="11:11" x14ac:dyDescent="0.4">
      <c r="K55" s="38"/>
    </row>
    <row r="56" spans="11:11" x14ac:dyDescent="0.4">
      <c r="K56" s="38"/>
    </row>
    <row r="57" spans="11:11" x14ac:dyDescent="0.4">
      <c r="K57" s="38"/>
    </row>
    <row r="58" spans="11:11" x14ac:dyDescent="0.4">
      <c r="K58" s="38"/>
    </row>
    <row r="59" spans="11:11" x14ac:dyDescent="0.4">
      <c r="K59" s="38"/>
    </row>
    <row r="60" spans="11:11" x14ac:dyDescent="0.4">
      <c r="K60" s="38"/>
    </row>
    <row r="61" spans="11:11" x14ac:dyDescent="0.4">
      <c r="K61" s="38"/>
    </row>
    <row r="62" spans="11:11" x14ac:dyDescent="0.4">
      <c r="K62" s="38"/>
    </row>
    <row r="63" spans="11:11" x14ac:dyDescent="0.4">
      <c r="K63" s="38"/>
    </row>
    <row r="64" spans="11:11" x14ac:dyDescent="0.4">
      <c r="K64" s="38"/>
    </row>
    <row r="65" spans="11:11" x14ac:dyDescent="0.4">
      <c r="K65" s="38"/>
    </row>
    <row r="66" spans="11:11" x14ac:dyDescent="0.4">
      <c r="K66" s="38"/>
    </row>
    <row r="67" spans="11:11" x14ac:dyDescent="0.4">
      <c r="K67" s="38"/>
    </row>
    <row r="68" spans="11:11" x14ac:dyDescent="0.4">
      <c r="K68" s="38"/>
    </row>
    <row r="69" spans="11:11" x14ac:dyDescent="0.4">
      <c r="K69" s="38"/>
    </row>
  </sheetData>
  <mergeCells count="47">
    <mergeCell ref="N2:N3"/>
    <mergeCell ref="A1:N1"/>
    <mergeCell ref="O2:O3"/>
    <mergeCell ref="B25:D25"/>
    <mergeCell ref="B26:D26"/>
    <mergeCell ref="B28:D28"/>
    <mergeCell ref="B33:D33"/>
    <mergeCell ref="B34:D34"/>
    <mergeCell ref="B35:D35"/>
    <mergeCell ref="B36:D36"/>
    <mergeCell ref="B29:D29"/>
    <mergeCell ref="B30:D30"/>
    <mergeCell ref="B32:D32"/>
    <mergeCell ref="B31:D31"/>
    <mergeCell ref="F37:G37"/>
    <mergeCell ref="A37:D37"/>
    <mergeCell ref="B20:D20"/>
    <mergeCell ref="B21:D21"/>
    <mergeCell ref="B22:D22"/>
    <mergeCell ref="B23:D23"/>
    <mergeCell ref="B24:D24"/>
    <mergeCell ref="B5:D5"/>
    <mergeCell ref="B6:D6"/>
    <mergeCell ref="B7:D7"/>
    <mergeCell ref="H2:H3"/>
    <mergeCell ref="A2:A3"/>
    <mergeCell ref="B2:D3"/>
    <mergeCell ref="F2:G2"/>
    <mergeCell ref="I2:I3"/>
    <mergeCell ref="M2:M3"/>
    <mergeCell ref="J2:K2"/>
    <mergeCell ref="B4:D4"/>
    <mergeCell ref="L2:L3"/>
    <mergeCell ref="E2:E3"/>
    <mergeCell ref="B8:D8"/>
    <mergeCell ref="B9:D9"/>
    <mergeCell ref="B15:D15"/>
    <mergeCell ref="B11:D11"/>
    <mergeCell ref="B12:D12"/>
    <mergeCell ref="B13:D13"/>
    <mergeCell ref="B14:D14"/>
    <mergeCell ref="B10:D10"/>
    <mergeCell ref="B27:D27"/>
    <mergeCell ref="B16:D16"/>
    <mergeCell ref="B17:D17"/>
    <mergeCell ref="B18:D18"/>
    <mergeCell ref="B19:D19"/>
  </mergeCells>
  <phoneticPr fontId="5" type="noConversion"/>
  <printOptions horizontalCentered="1"/>
  <pageMargins left="0.15748031496062992" right="0.15748031496062992" top="0.15748031496062992" bottom="0.15748031496062992" header="0.15748031496062992" footer="0.15748031496062992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63C2-BCCD-4ED1-8F41-9A1108D50D47}">
  <sheetPr>
    <pageSetUpPr fitToPage="1"/>
  </sheetPr>
  <dimension ref="A1:Q69"/>
  <sheetViews>
    <sheetView rightToLeft="1" view="pageBreakPreview" zoomScale="70" zoomScaleNormal="78" zoomScaleSheetLayoutView="70" zoomScalePageLayoutView="70" workbookViewId="0">
      <selection activeCell="A4" sqref="A4"/>
    </sheetView>
  </sheetViews>
  <sheetFormatPr defaultColWidth="6.42578125" defaultRowHeight="26.25" x14ac:dyDescent="0.4"/>
  <cols>
    <col min="1" max="1" width="12.7109375" style="3" customWidth="1"/>
    <col min="2" max="3" width="6.42578125" style="3"/>
    <col min="4" max="4" width="30.140625" style="3" customWidth="1"/>
    <col min="5" max="5" width="20.42578125" style="3" customWidth="1"/>
    <col min="6" max="6" width="14.28515625" style="3" customWidth="1"/>
    <col min="7" max="8" width="14.85546875" style="3" customWidth="1"/>
    <col min="9" max="9" width="16" style="3" customWidth="1"/>
    <col min="10" max="10" width="19.42578125" style="3" customWidth="1"/>
    <col min="11" max="11" width="31.140625" style="3" customWidth="1"/>
    <col min="12" max="12" width="44.7109375" style="3" customWidth="1"/>
    <col min="13" max="13" width="22" style="3" customWidth="1"/>
    <col min="14" max="14" width="28.140625" style="3" customWidth="1"/>
    <col min="15" max="15" width="20.7109375" style="3" customWidth="1"/>
    <col min="16" max="16" width="16.7109375" style="3" customWidth="1"/>
    <col min="17" max="16384" width="6.42578125" style="3"/>
  </cols>
  <sheetData>
    <row r="1" spans="1:17" ht="36.75" customHeight="1" thickBot="1" x14ac:dyDescent="0.45">
      <c r="A1" s="108" t="s">
        <v>36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  <c r="P1" s="21" t="s">
        <v>31</v>
      </c>
    </row>
    <row r="2" spans="1:17" ht="44.25" customHeight="1" thickBot="1" x14ac:dyDescent="0.45">
      <c r="A2" s="74" t="s">
        <v>2</v>
      </c>
      <c r="B2" s="39" t="s">
        <v>12</v>
      </c>
      <c r="C2" s="41"/>
      <c r="D2" s="76"/>
      <c r="E2" s="81" t="s">
        <v>28</v>
      </c>
      <c r="F2" s="78" t="s">
        <v>1</v>
      </c>
      <c r="G2" s="79"/>
      <c r="H2" s="72" t="s">
        <v>19</v>
      </c>
      <c r="I2" s="74" t="s">
        <v>6</v>
      </c>
      <c r="J2" s="80" t="s">
        <v>10</v>
      </c>
      <c r="K2" s="48"/>
      <c r="L2" s="81" t="s">
        <v>16</v>
      </c>
      <c r="M2" s="98" t="s">
        <v>30</v>
      </c>
      <c r="N2" s="98" t="s">
        <v>27</v>
      </c>
      <c r="O2" s="98" t="s">
        <v>32</v>
      </c>
      <c r="P2" s="22">
        <v>6701</v>
      </c>
      <c r="Q2" s="22">
        <f>(($P$2*0.6)/240)</f>
        <v>16.752500000000001</v>
      </c>
    </row>
    <row r="3" spans="1:17" ht="27" thickBot="1" x14ac:dyDescent="0.45">
      <c r="A3" s="75"/>
      <c r="B3" s="40"/>
      <c r="C3" s="42"/>
      <c r="D3" s="77"/>
      <c r="E3" s="82"/>
      <c r="F3" s="18" t="s">
        <v>3</v>
      </c>
      <c r="G3" s="17" t="s">
        <v>4</v>
      </c>
      <c r="H3" s="73"/>
      <c r="I3" s="75"/>
      <c r="J3" s="18" t="s">
        <v>3</v>
      </c>
      <c r="K3" s="16" t="s">
        <v>14</v>
      </c>
      <c r="L3" s="82"/>
      <c r="M3" s="99"/>
      <c r="N3" s="99"/>
      <c r="O3" s="99"/>
    </row>
    <row r="4" spans="1:17" ht="42.95" customHeight="1" x14ac:dyDescent="0.4">
      <c r="A4" s="8" t="str">
        <f>IF(F4&gt;0.0006,"502","")</f>
        <v>502</v>
      </c>
      <c r="B4" s="91">
        <v>45413</v>
      </c>
      <c r="C4" s="92"/>
      <c r="D4" s="93"/>
      <c r="E4" s="37" t="s">
        <v>29</v>
      </c>
      <c r="F4" s="11">
        <v>0.66666666666666663</v>
      </c>
      <c r="G4" s="11">
        <v>0.83333333333333337</v>
      </c>
      <c r="H4" s="12">
        <v>0</v>
      </c>
      <c r="I4" s="12">
        <f>IF(F4="","",G4-F4)</f>
        <v>0.16666666666666674</v>
      </c>
      <c r="J4" s="9" t="str">
        <f>IF(TEXT(B4,"dddd")="الخميس","-",IF(TEXT(G4,"[h]")="20","-",IF(F4&gt;=0.625,"السادس","")))</f>
        <v>-</v>
      </c>
      <c r="K4" s="10" t="str">
        <f>IF(TEXT(B4,"dddd")="الخميس","-",IF(TEXT(G4,"[h]")="20","-",IF(F4&gt;=0.625,"800 فدان","")))</f>
        <v>-</v>
      </c>
      <c r="L4" s="14" t="s">
        <v>26</v>
      </c>
      <c r="M4" s="111">
        <f>IFERROR(IF(TEXT(I4,"[h]")&lt;"3",TEXT(I4,"[h]")*1.35,3*1.35)+IF(TEXT(I4,"[h]")&gt;"3",(TEXT(I4,"[h]")-(3+(TEXT(H26,"[h]"))))*1.7,"0"),"")</f>
        <v>5.7500000000000009</v>
      </c>
      <c r="N4" s="114">
        <f>IF(E4="ح",IF(TEXT(B4,"dddd")="السبت",IF(E4="ح",6,""),IF(TEXT(B4,"dddd")="الجمعة",IF(E4="ح",6,""),IF(TEXT(B4,"dddd")="الخميس",IF(E4="ح",6,""),6))),"")</f>
        <v>6</v>
      </c>
      <c r="O4" s="117">
        <f>IFERROR(((($P$2*0.6)/30)/8)*M4,"")</f>
        <v>96.326875000000015</v>
      </c>
      <c r="P4" s="23" t="str">
        <f>IF(K4="800 فدان",6,"0")</f>
        <v>0</v>
      </c>
    </row>
    <row r="5" spans="1:17" ht="42.95" customHeight="1" x14ac:dyDescent="0.4">
      <c r="A5" s="8" t="str">
        <f t="shared" ref="A5:A36" si="0">IF(F5&gt;0.0006,"502","")</f>
        <v/>
      </c>
      <c r="B5" s="88">
        <f>B4+1</f>
        <v>45414</v>
      </c>
      <c r="C5" s="89"/>
      <c r="D5" s="90"/>
      <c r="E5" s="37"/>
      <c r="F5" s="11"/>
      <c r="G5" s="11"/>
      <c r="H5" s="12"/>
      <c r="I5" s="12" t="str">
        <f t="shared" ref="I5:I36" si="1">IF(F5="","",G5-F5)</f>
        <v/>
      </c>
      <c r="J5" s="9" t="str">
        <f t="shared" ref="J5:J36" si="2">IF(TEXT(B5,"dddd")="الخميس","-",IF(TEXT(G5,"[h]")="20","-",IF(F5&gt;=0.625,"السادس","")))</f>
        <v>-</v>
      </c>
      <c r="K5" s="10" t="str">
        <f t="shared" ref="K5:K36" si="3">IF(TEXT(B5,"dddd")="الخميس","-",IF(TEXT(G5,"[h]")="20","-",IF(F5&gt;=0.625,"800 فدان","")))</f>
        <v>-</v>
      </c>
      <c r="L5" s="14"/>
      <c r="M5" s="111" t="str">
        <f>IFERROR(IF(TEXT(I5,"[h]")&lt;"3",TEXT(I5,"[h]")*1.35,3*1.35)+IF(TEXT(I5,"[h]")&gt;"3",(TEXT(I5,"[h]")-(3+(TEXT(H5,"[h]"))))*1.7,"0"),"")</f>
        <v/>
      </c>
      <c r="N5" s="112" t="str">
        <f t="shared" ref="N5:N36" si="4">IF(E5="ح",IF(TEXT(B5,"dddd")="السبت",IF(E5="ح",6,""),IF(TEXT(B5,"dddd")="الجمعة",IF(E5="ح",6,""),IF(TEXT(B5,"dddd")="الخميس",IF(E5="ح",6,""),6))),"")</f>
        <v/>
      </c>
      <c r="O5" s="118" t="str">
        <f>IFERROR(((($P$2*0.6)/30)/8)*M5,"")</f>
        <v/>
      </c>
      <c r="P5" s="23" t="str">
        <f>IF(K5="800 فدان",6,"0")</f>
        <v>0</v>
      </c>
    </row>
    <row r="6" spans="1:17" ht="42.95" customHeight="1" x14ac:dyDescent="0.4">
      <c r="A6" s="8" t="str">
        <f t="shared" si="0"/>
        <v/>
      </c>
      <c r="B6" s="88">
        <f t="shared" ref="B6:B32" si="5">B5+1</f>
        <v>45415</v>
      </c>
      <c r="C6" s="89"/>
      <c r="D6" s="90"/>
      <c r="E6" s="37"/>
      <c r="F6" s="11"/>
      <c r="G6" s="11"/>
      <c r="H6" s="12"/>
      <c r="I6" s="12" t="str">
        <f t="shared" si="1"/>
        <v/>
      </c>
      <c r="J6" s="9" t="str">
        <f t="shared" si="2"/>
        <v/>
      </c>
      <c r="K6" s="10" t="str">
        <f t="shared" si="3"/>
        <v/>
      </c>
      <c r="L6" s="14"/>
      <c r="M6" s="111" t="str">
        <f>IFERROR(IF(TEXT(I6,"[h]")&lt;"3",TEXT(I6,"[h]")*1.35,3*1.35)+IF(TEXT(I6,"[h]")&gt;"3",(TEXT(I6,"[h]")-(3+(TEXT(H6,"[h]"))))*1.7,"0"),"")</f>
        <v/>
      </c>
      <c r="N6" s="112" t="str">
        <f t="shared" si="4"/>
        <v/>
      </c>
      <c r="O6" s="118" t="str">
        <f>IFERROR(((($P$2*0.6)/30)/8)*M6,"")</f>
        <v/>
      </c>
      <c r="P6" s="23" t="str">
        <f>IF(K6="800 فدان",6,"0")</f>
        <v>0</v>
      </c>
    </row>
    <row r="7" spans="1:17" ht="42.95" customHeight="1" x14ac:dyDescent="0.4">
      <c r="A7" s="8" t="str">
        <f t="shared" si="0"/>
        <v/>
      </c>
      <c r="B7" s="88">
        <f t="shared" si="5"/>
        <v>45416</v>
      </c>
      <c r="C7" s="89"/>
      <c r="D7" s="90"/>
      <c r="E7" s="37"/>
      <c r="F7" s="11"/>
      <c r="G7" s="11"/>
      <c r="H7" s="12"/>
      <c r="I7" s="12" t="str">
        <f t="shared" si="1"/>
        <v/>
      </c>
      <c r="J7" s="9" t="str">
        <f t="shared" si="2"/>
        <v/>
      </c>
      <c r="K7" s="10" t="str">
        <f t="shared" si="3"/>
        <v/>
      </c>
      <c r="L7" s="14"/>
      <c r="M7" s="111" t="str">
        <f>IFERROR(IF(TEXT(I7,"[h]")&lt;"3",TEXT(I7,"[h]")*1.35,3*1.35)+IF(TEXT(I7,"[h]")&gt;"3",(TEXT(I7,"[h]")-(3+(TEXT(H7,"[h]"))))*1.7,"0"),"")</f>
        <v/>
      </c>
      <c r="N7" s="112" t="str">
        <f t="shared" si="4"/>
        <v/>
      </c>
      <c r="O7" s="118" t="str">
        <f>IFERROR(((($P$2*0.6)/30)/8)*M7,"")</f>
        <v/>
      </c>
      <c r="P7" s="23" t="str">
        <f>IF(K7="800 فدان",6,"0")</f>
        <v>0</v>
      </c>
    </row>
    <row r="8" spans="1:17" ht="42.95" customHeight="1" x14ac:dyDescent="0.4">
      <c r="A8" s="8" t="str">
        <f t="shared" si="0"/>
        <v/>
      </c>
      <c r="B8" s="88">
        <f t="shared" si="5"/>
        <v>45417</v>
      </c>
      <c r="C8" s="89"/>
      <c r="D8" s="90"/>
      <c r="E8" s="37"/>
      <c r="F8" s="11"/>
      <c r="G8" s="11"/>
      <c r="H8" s="12"/>
      <c r="I8" s="12" t="str">
        <f t="shared" si="1"/>
        <v/>
      </c>
      <c r="J8" s="9" t="str">
        <f t="shared" si="2"/>
        <v/>
      </c>
      <c r="K8" s="10" t="str">
        <f t="shared" si="3"/>
        <v/>
      </c>
      <c r="L8" s="14"/>
      <c r="M8" s="111" t="str">
        <f>IFERROR(IF(TEXT(I8,"[h]")&lt;"3",TEXT(I8,"[h]")*1.35,3*1.35)+IF(TEXT(I8,"[h]")&gt;"3",(TEXT(I8,"[h]")-(3+(TEXT(H8,"[h]"))))*1.7,"0"),"")</f>
        <v/>
      </c>
      <c r="N8" s="112" t="str">
        <f t="shared" si="4"/>
        <v/>
      </c>
      <c r="O8" s="118" t="str">
        <f>IFERROR(((($P$2*0.6)/30)/8)*M8,"")</f>
        <v/>
      </c>
      <c r="P8" s="23" t="str">
        <f>IF(K8="800 فدان",6,"0")</f>
        <v>0</v>
      </c>
    </row>
    <row r="9" spans="1:17" ht="42.95" customHeight="1" x14ac:dyDescent="0.4">
      <c r="A9" s="8" t="str">
        <f t="shared" si="0"/>
        <v/>
      </c>
      <c r="B9" s="88">
        <f t="shared" si="5"/>
        <v>45418</v>
      </c>
      <c r="C9" s="89"/>
      <c r="D9" s="90"/>
      <c r="E9" s="37"/>
      <c r="F9" s="11"/>
      <c r="G9" s="11"/>
      <c r="H9" s="12"/>
      <c r="I9" s="12" t="str">
        <f t="shared" si="1"/>
        <v/>
      </c>
      <c r="J9" s="9" t="str">
        <f t="shared" si="2"/>
        <v/>
      </c>
      <c r="K9" s="10" t="str">
        <f t="shared" si="3"/>
        <v/>
      </c>
      <c r="L9" s="14"/>
      <c r="M9" s="111" t="str">
        <f>IFERROR(IF(TEXT(I9,"[h]")&lt;"3",TEXT(I9,"[h]")*1.35,3*1.35)+IF(TEXT(I9,"[h]")&gt;"3",(TEXT(I9,"[h]")-(3+(TEXT(H9,"[h]"))))*1.7,"0"),"")</f>
        <v/>
      </c>
      <c r="N9" s="112" t="str">
        <f t="shared" si="4"/>
        <v/>
      </c>
      <c r="O9" s="118" t="str">
        <f>IFERROR(((($P$2*0.6)/30)/8)*M9,"")</f>
        <v/>
      </c>
      <c r="P9" s="23" t="str">
        <f>IF(K9="800 فدان",6,"0")</f>
        <v>0</v>
      </c>
    </row>
    <row r="10" spans="1:17" ht="42.95" customHeight="1" x14ac:dyDescent="0.4">
      <c r="A10" s="8" t="str">
        <f t="shared" si="0"/>
        <v/>
      </c>
      <c r="B10" s="88">
        <f t="shared" si="5"/>
        <v>45419</v>
      </c>
      <c r="C10" s="89"/>
      <c r="D10" s="90"/>
      <c r="E10" s="37"/>
      <c r="F10" s="11"/>
      <c r="G10" s="11"/>
      <c r="H10" s="12"/>
      <c r="I10" s="12" t="str">
        <f t="shared" si="1"/>
        <v/>
      </c>
      <c r="J10" s="9" t="str">
        <f t="shared" si="2"/>
        <v/>
      </c>
      <c r="K10" s="10" t="str">
        <f t="shared" si="3"/>
        <v/>
      </c>
      <c r="L10" s="14"/>
      <c r="M10" s="111" t="str">
        <f>IFERROR(IF(TEXT(I10,"[h]")&lt;"3",TEXT(I10,"[h]")*1.35,3*1.35)+IF(TEXT(I10,"[h]")&gt;"3",(TEXT(I10,"[h]")-(3+(TEXT(H10,"[h]"))))*1.7,"0"),"")</f>
        <v/>
      </c>
      <c r="N10" s="112" t="str">
        <f t="shared" si="4"/>
        <v/>
      </c>
      <c r="O10" s="118" t="str">
        <f>IFERROR(((($P$2*0.6)/30)/8)*M10,"")</f>
        <v/>
      </c>
      <c r="P10" s="23" t="str">
        <f>IF(K10="800 فدان",6,"0")</f>
        <v>0</v>
      </c>
    </row>
    <row r="11" spans="1:17" ht="42.95" customHeight="1" x14ac:dyDescent="0.4">
      <c r="A11" s="8" t="str">
        <f t="shared" si="0"/>
        <v/>
      </c>
      <c r="B11" s="88">
        <f t="shared" si="5"/>
        <v>45420</v>
      </c>
      <c r="C11" s="89"/>
      <c r="D11" s="90"/>
      <c r="E11" s="37"/>
      <c r="F11" s="11"/>
      <c r="G11" s="11"/>
      <c r="H11" s="12"/>
      <c r="I11" s="12" t="str">
        <f t="shared" si="1"/>
        <v/>
      </c>
      <c r="J11" s="9" t="str">
        <f t="shared" si="2"/>
        <v/>
      </c>
      <c r="K11" s="10" t="str">
        <f t="shared" si="3"/>
        <v/>
      </c>
      <c r="L11" s="14"/>
      <c r="M11" s="111" t="str">
        <f>IFERROR(IF(TEXT(I11,"[h]")&lt;"3",TEXT(I11,"[h]")*1.35,3*1.35)+IF(TEXT(I11,"[h]")&gt;"3",(TEXT(I11,"[h]")-(3+(TEXT(H11,"[h]"))))*1.7,"0"),"")</f>
        <v/>
      </c>
      <c r="N11" s="112" t="str">
        <f t="shared" si="4"/>
        <v/>
      </c>
      <c r="O11" s="118" t="str">
        <f>IFERROR(((($P$2*0.6)/30)/8)*M11,"")</f>
        <v/>
      </c>
      <c r="P11" s="23" t="str">
        <f>IF(K11="800 فدان",6,"0")</f>
        <v>0</v>
      </c>
    </row>
    <row r="12" spans="1:17" ht="42.95" customHeight="1" x14ac:dyDescent="0.4">
      <c r="A12" s="8" t="str">
        <f t="shared" si="0"/>
        <v/>
      </c>
      <c r="B12" s="88">
        <f t="shared" si="5"/>
        <v>45421</v>
      </c>
      <c r="C12" s="89"/>
      <c r="D12" s="90"/>
      <c r="E12" s="37"/>
      <c r="F12" s="11"/>
      <c r="G12" s="11"/>
      <c r="H12" s="12"/>
      <c r="I12" s="12" t="str">
        <f t="shared" si="1"/>
        <v/>
      </c>
      <c r="J12" s="9" t="str">
        <f t="shared" si="2"/>
        <v>-</v>
      </c>
      <c r="K12" s="10" t="str">
        <f t="shared" si="3"/>
        <v>-</v>
      </c>
      <c r="L12" s="15"/>
      <c r="M12" s="111" t="str">
        <f>IFERROR(IF(TEXT(I12,"[h]")&lt;"3",TEXT(I12,"[h]")*1.35,3*1.35)+IF(TEXT(I12,"[h]")&gt;"3",(TEXT(I12,"[h]")-(3+(TEXT(H12,"[h]"))))*1.7,"0"),"")</f>
        <v/>
      </c>
      <c r="N12" s="112" t="str">
        <f t="shared" si="4"/>
        <v/>
      </c>
      <c r="O12" s="118" t="str">
        <f>IFERROR(((($P$2*0.6)/30)/8)*M12,"")</f>
        <v/>
      </c>
      <c r="P12" s="23" t="str">
        <f>IF(K12="800 فدان",6,"0")</f>
        <v>0</v>
      </c>
    </row>
    <row r="13" spans="1:17" ht="42.95" customHeight="1" x14ac:dyDescent="0.4">
      <c r="A13" s="8" t="str">
        <f t="shared" si="0"/>
        <v/>
      </c>
      <c r="B13" s="88">
        <f t="shared" si="5"/>
        <v>45422</v>
      </c>
      <c r="C13" s="89"/>
      <c r="D13" s="90"/>
      <c r="E13" s="37"/>
      <c r="F13" s="11"/>
      <c r="G13" s="11"/>
      <c r="H13" s="12"/>
      <c r="I13" s="12" t="str">
        <f t="shared" si="1"/>
        <v/>
      </c>
      <c r="J13" s="9" t="str">
        <f t="shared" si="2"/>
        <v/>
      </c>
      <c r="K13" s="10" t="str">
        <f t="shared" si="3"/>
        <v/>
      </c>
      <c r="L13" s="15"/>
      <c r="M13" s="111" t="str">
        <f>IFERROR(IF(TEXT(I13,"[h]")&lt;"3",TEXT(I13,"[h]")*1.35,3*1.35)+IF(TEXT(I13,"[h]")&gt;"3",(TEXT(I13,"[h]")-(3+(TEXT(H13,"[h]"))))*1.7,"0"),"")</f>
        <v/>
      </c>
      <c r="N13" s="112" t="str">
        <f t="shared" si="4"/>
        <v/>
      </c>
      <c r="O13" s="118" t="str">
        <f>IFERROR(((($P$2*0.6)/30)/8)*M13,"")</f>
        <v/>
      </c>
      <c r="P13" s="23" t="str">
        <f>IF(K13="800 فدان",6,"0")</f>
        <v>0</v>
      </c>
    </row>
    <row r="14" spans="1:17" ht="42.95" customHeight="1" x14ac:dyDescent="0.4">
      <c r="A14" s="8" t="str">
        <f t="shared" si="0"/>
        <v/>
      </c>
      <c r="B14" s="88">
        <f t="shared" si="5"/>
        <v>45423</v>
      </c>
      <c r="C14" s="89"/>
      <c r="D14" s="90"/>
      <c r="E14" s="37"/>
      <c r="F14" s="11"/>
      <c r="G14" s="11"/>
      <c r="H14" s="12"/>
      <c r="I14" s="12" t="str">
        <f t="shared" si="1"/>
        <v/>
      </c>
      <c r="J14" s="9" t="str">
        <f t="shared" si="2"/>
        <v/>
      </c>
      <c r="K14" s="10" t="str">
        <f t="shared" si="3"/>
        <v/>
      </c>
      <c r="L14" s="26"/>
      <c r="M14" s="111" t="str">
        <f>IFERROR(IF(TEXT(I14,"[h]")&lt;"3",TEXT(I14,"[h]")*1.35,3*1.35)+IF(TEXT(I14,"[h]")&gt;"3",(TEXT(I14,"[h]")-(3+(TEXT(H14,"[h]"))))*1.7,"0"),"")</f>
        <v/>
      </c>
      <c r="N14" s="112" t="str">
        <f t="shared" si="4"/>
        <v/>
      </c>
      <c r="O14" s="118" t="str">
        <f>IFERROR(((($P$2*0.6)/30)/8)*M14,"")</f>
        <v/>
      </c>
      <c r="P14" s="23" t="str">
        <f>IF(K14="800 فدان",6,"0")</f>
        <v>0</v>
      </c>
    </row>
    <row r="15" spans="1:17" ht="42.95" customHeight="1" x14ac:dyDescent="0.4">
      <c r="A15" s="8" t="str">
        <f t="shared" si="0"/>
        <v/>
      </c>
      <c r="B15" s="88">
        <f t="shared" si="5"/>
        <v>45424</v>
      </c>
      <c r="C15" s="89"/>
      <c r="D15" s="90"/>
      <c r="E15" s="37"/>
      <c r="F15" s="11"/>
      <c r="G15" s="11"/>
      <c r="H15" s="12"/>
      <c r="I15" s="12" t="str">
        <f t="shared" si="1"/>
        <v/>
      </c>
      <c r="J15" s="9" t="str">
        <f t="shared" si="2"/>
        <v/>
      </c>
      <c r="K15" s="10" t="str">
        <f t="shared" si="3"/>
        <v/>
      </c>
      <c r="L15" s="15"/>
      <c r="M15" s="111" t="str">
        <f>IFERROR(IF(TEXT(I15,"[h]")&lt;"3",TEXT(I15,"[h]")*1.35,3*1.35)+IF(TEXT(I15,"[h]")&gt;"3",(TEXT(I15,"[h]")-(3+(TEXT(H15,"[h]"))))*1.7,"0"),"")</f>
        <v/>
      </c>
      <c r="N15" s="112" t="str">
        <f t="shared" si="4"/>
        <v/>
      </c>
      <c r="O15" s="118" t="str">
        <f>IFERROR(((($P$2*0.6)/30)/8)*M15,"")</f>
        <v/>
      </c>
      <c r="P15" s="23" t="str">
        <f>IF(K15="800 فدان",6,"0")</f>
        <v>0</v>
      </c>
    </row>
    <row r="16" spans="1:17" ht="42.95" customHeight="1" x14ac:dyDescent="0.4">
      <c r="A16" s="8" t="str">
        <f t="shared" si="0"/>
        <v/>
      </c>
      <c r="B16" s="88">
        <f t="shared" si="5"/>
        <v>45425</v>
      </c>
      <c r="C16" s="89"/>
      <c r="D16" s="90"/>
      <c r="E16" s="37"/>
      <c r="F16" s="11"/>
      <c r="G16" s="11"/>
      <c r="H16" s="12"/>
      <c r="I16" s="12" t="str">
        <f t="shared" si="1"/>
        <v/>
      </c>
      <c r="J16" s="9" t="str">
        <f t="shared" si="2"/>
        <v/>
      </c>
      <c r="K16" s="10" t="str">
        <f t="shared" si="3"/>
        <v/>
      </c>
      <c r="L16" s="15"/>
      <c r="M16" s="111" t="str">
        <f>IFERROR(IF(TEXT(I16,"[h]")&lt;"3",TEXT(I16,"[h]")*1.35,3*1.35)+IF(TEXT(I16,"[h]")&gt;"3",(TEXT(I16,"[h]")-(3+(TEXT(H16,"[h]"))))*1.7,"0"),"")</f>
        <v/>
      </c>
      <c r="N16" s="112" t="str">
        <f t="shared" si="4"/>
        <v/>
      </c>
      <c r="O16" s="118" t="str">
        <f>IFERROR(((($P$2*0.6)/30)/8)*M16,"")</f>
        <v/>
      </c>
      <c r="P16" s="23" t="str">
        <f>IF(K16="800 فدان",6,"0")</f>
        <v>0</v>
      </c>
    </row>
    <row r="17" spans="1:16" ht="42.95" customHeight="1" x14ac:dyDescent="0.4">
      <c r="A17" s="8" t="str">
        <f t="shared" si="0"/>
        <v/>
      </c>
      <c r="B17" s="88">
        <f t="shared" si="5"/>
        <v>45426</v>
      </c>
      <c r="C17" s="89"/>
      <c r="D17" s="90"/>
      <c r="E17" s="37"/>
      <c r="F17" s="11"/>
      <c r="G17" s="11"/>
      <c r="H17" s="12"/>
      <c r="I17" s="12" t="str">
        <f t="shared" si="1"/>
        <v/>
      </c>
      <c r="J17" s="9" t="str">
        <f t="shared" si="2"/>
        <v/>
      </c>
      <c r="K17" s="10" t="str">
        <f t="shared" si="3"/>
        <v/>
      </c>
      <c r="L17" s="15"/>
      <c r="M17" s="111" t="str">
        <f>IFERROR(IF(TEXT(I17,"[h]")&lt;"2",TEXT(I17,"[h]")*1.35,2*1.35)+IF(TEXT(I17,"[h]")&gt;"2",(TEXT(I17,"[h]")-(2+(TEXT(H17,"[h]"))))*1.7,"0"),"")</f>
        <v/>
      </c>
      <c r="N17" s="112" t="str">
        <f t="shared" si="4"/>
        <v/>
      </c>
      <c r="O17" s="118" t="str">
        <f>IFERROR(((($P$2*0.6)/30)/8)*M17,"")</f>
        <v/>
      </c>
      <c r="P17" s="23" t="str">
        <f t="shared" ref="P17:P36" si="6">IF(K17="800 فدان",6,"0")</f>
        <v>0</v>
      </c>
    </row>
    <row r="18" spans="1:16" ht="54.75" customHeight="1" x14ac:dyDescent="0.4">
      <c r="A18" s="8" t="str">
        <f t="shared" si="0"/>
        <v/>
      </c>
      <c r="B18" s="88">
        <f t="shared" si="5"/>
        <v>45427</v>
      </c>
      <c r="C18" s="89"/>
      <c r="D18" s="90"/>
      <c r="E18" s="37"/>
      <c r="F18" s="11"/>
      <c r="G18" s="11"/>
      <c r="H18" s="12"/>
      <c r="I18" s="12" t="str">
        <f t="shared" si="1"/>
        <v/>
      </c>
      <c r="J18" s="9" t="str">
        <f t="shared" si="2"/>
        <v/>
      </c>
      <c r="K18" s="10" t="str">
        <f t="shared" si="3"/>
        <v/>
      </c>
      <c r="L18" s="15"/>
      <c r="M18" s="111" t="str">
        <f t="shared" ref="M18:M36" si="7">IFERROR(IF(TEXT(I18,"[h]")&lt;"2",TEXT(I18,"[h]")*1.35,2*1.35)+IF(TEXT(I18,"[h]")&gt;"2",(TEXT(I18,"[h]")-(2+(TEXT(H18,"[h]"))))*1.7,"0"),"")</f>
        <v/>
      </c>
      <c r="N18" s="112" t="str">
        <f t="shared" si="4"/>
        <v/>
      </c>
      <c r="O18" s="118" t="str">
        <f>IFERROR(((($P$2*0.6)/30)/8)*M18,"")</f>
        <v/>
      </c>
      <c r="P18" s="23" t="str">
        <f t="shared" si="6"/>
        <v>0</v>
      </c>
    </row>
    <row r="19" spans="1:16" ht="42.95" customHeight="1" x14ac:dyDescent="0.4">
      <c r="A19" s="8" t="str">
        <f t="shared" si="0"/>
        <v/>
      </c>
      <c r="B19" s="88">
        <f t="shared" si="5"/>
        <v>45428</v>
      </c>
      <c r="C19" s="89"/>
      <c r="D19" s="90"/>
      <c r="E19" s="94"/>
      <c r="F19" s="7"/>
      <c r="G19" s="7"/>
      <c r="H19" s="9"/>
      <c r="I19" s="12" t="str">
        <f t="shared" si="1"/>
        <v/>
      </c>
      <c r="J19" s="9" t="str">
        <f t="shared" si="2"/>
        <v>-</v>
      </c>
      <c r="K19" s="10" t="str">
        <f t="shared" si="3"/>
        <v>-</v>
      </c>
      <c r="L19" s="15"/>
      <c r="M19" s="111" t="str">
        <f t="shared" si="7"/>
        <v/>
      </c>
      <c r="N19" s="112" t="str">
        <f t="shared" si="4"/>
        <v/>
      </c>
      <c r="O19" s="118" t="str">
        <f>IFERROR(((($P$2*0.6)/30)/8)*M19,"")</f>
        <v/>
      </c>
      <c r="P19" s="23" t="str">
        <f t="shared" si="6"/>
        <v>0</v>
      </c>
    </row>
    <row r="20" spans="1:16" ht="42.95" customHeight="1" x14ac:dyDescent="0.4">
      <c r="A20" s="8" t="str">
        <f t="shared" si="0"/>
        <v/>
      </c>
      <c r="B20" s="88">
        <f t="shared" si="5"/>
        <v>45429</v>
      </c>
      <c r="C20" s="89"/>
      <c r="D20" s="90"/>
      <c r="E20" s="94"/>
      <c r="F20" s="7"/>
      <c r="G20" s="7"/>
      <c r="H20" s="9"/>
      <c r="I20" s="12" t="str">
        <f t="shared" si="1"/>
        <v/>
      </c>
      <c r="J20" s="9" t="str">
        <f t="shared" si="2"/>
        <v/>
      </c>
      <c r="K20" s="10" t="str">
        <f t="shared" si="3"/>
        <v/>
      </c>
      <c r="L20" s="15"/>
      <c r="M20" s="111" t="str">
        <f t="shared" si="7"/>
        <v/>
      </c>
      <c r="N20" s="112" t="str">
        <f t="shared" si="4"/>
        <v/>
      </c>
      <c r="O20" s="118" t="str">
        <f>IFERROR(((($P$2*0.6)/30)/8)*M20,"")</f>
        <v/>
      </c>
      <c r="P20" s="23" t="str">
        <f t="shared" si="6"/>
        <v>0</v>
      </c>
    </row>
    <row r="21" spans="1:16" ht="42.95" customHeight="1" x14ac:dyDescent="0.4">
      <c r="A21" s="8" t="str">
        <f t="shared" si="0"/>
        <v/>
      </c>
      <c r="B21" s="88">
        <f t="shared" si="5"/>
        <v>45430</v>
      </c>
      <c r="C21" s="89"/>
      <c r="D21" s="90"/>
      <c r="E21" s="94"/>
      <c r="F21" s="7"/>
      <c r="G21" s="7"/>
      <c r="H21" s="9"/>
      <c r="I21" s="12" t="str">
        <f t="shared" si="1"/>
        <v/>
      </c>
      <c r="J21" s="9" t="str">
        <f t="shared" si="2"/>
        <v/>
      </c>
      <c r="K21" s="10" t="str">
        <f t="shared" si="3"/>
        <v/>
      </c>
      <c r="L21" s="15"/>
      <c r="M21" s="111" t="str">
        <f t="shared" si="7"/>
        <v/>
      </c>
      <c r="N21" s="112" t="str">
        <f t="shared" si="4"/>
        <v/>
      </c>
      <c r="O21" s="118" t="str">
        <f>IFERROR(((($P$2*0.6)/30)/8)*M21,"")</f>
        <v/>
      </c>
      <c r="P21" s="23" t="str">
        <f t="shared" si="6"/>
        <v>0</v>
      </c>
    </row>
    <row r="22" spans="1:16" ht="42.95" customHeight="1" x14ac:dyDescent="0.4">
      <c r="A22" s="8" t="str">
        <f t="shared" si="0"/>
        <v/>
      </c>
      <c r="B22" s="88">
        <f t="shared" si="5"/>
        <v>45431</v>
      </c>
      <c r="C22" s="89"/>
      <c r="D22" s="90"/>
      <c r="E22" s="94"/>
      <c r="F22" s="7"/>
      <c r="G22" s="7"/>
      <c r="H22" s="9"/>
      <c r="I22" s="12" t="str">
        <f t="shared" si="1"/>
        <v/>
      </c>
      <c r="J22" s="9" t="str">
        <f t="shared" si="2"/>
        <v/>
      </c>
      <c r="K22" s="10" t="str">
        <f t="shared" si="3"/>
        <v/>
      </c>
      <c r="L22" s="15"/>
      <c r="M22" s="111" t="str">
        <f t="shared" si="7"/>
        <v/>
      </c>
      <c r="N22" s="112" t="str">
        <f t="shared" si="4"/>
        <v/>
      </c>
      <c r="O22" s="118" t="str">
        <f>IFERROR(((($P$2*0.6)/30)/8)*M22,"")</f>
        <v/>
      </c>
      <c r="P22" s="23" t="str">
        <f t="shared" si="6"/>
        <v>0</v>
      </c>
    </row>
    <row r="23" spans="1:16" ht="42.95" customHeight="1" x14ac:dyDescent="0.4">
      <c r="A23" s="8" t="str">
        <f t="shared" si="0"/>
        <v/>
      </c>
      <c r="B23" s="88">
        <f t="shared" si="5"/>
        <v>45432</v>
      </c>
      <c r="C23" s="89"/>
      <c r="D23" s="90"/>
      <c r="E23" s="94"/>
      <c r="F23" s="7"/>
      <c r="G23" s="7"/>
      <c r="H23" s="9"/>
      <c r="I23" s="12" t="str">
        <f t="shared" si="1"/>
        <v/>
      </c>
      <c r="J23" s="9" t="str">
        <f t="shared" si="2"/>
        <v/>
      </c>
      <c r="K23" s="10" t="str">
        <f t="shared" si="3"/>
        <v/>
      </c>
      <c r="L23" s="15"/>
      <c r="M23" s="111" t="str">
        <f t="shared" si="7"/>
        <v/>
      </c>
      <c r="N23" s="112" t="str">
        <f t="shared" si="4"/>
        <v/>
      </c>
      <c r="O23" s="118" t="str">
        <f>IFERROR(((($P$2*0.6)/30)/8)*M23,"")</f>
        <v/>
      </c>
      <c r="P23" s="23" t="str">
        <f t="shared" si="6"/>
        <v>0</v>
      </c>
    </row>
    <row r="24" spans="1:16" ht="42.95" customHeight="1" x14ac:dyDescent="0.4">
      <c r="A24" s="8" t="str">
        <f t="shared" si="0"/>
        <v/>
      </c>
      <c r="B24" s="88">
        <f t="shared" si="5"/>
        <v>45433</v>
      </c>
      <c r="C24" s="89"/>
      <c r="D24" s="90"/>
      <c r="E24" s="94"/>
      <c r="F24" s="7"/>
      <c r="G24" s="7"/>
      <c r="H24" s="9"/>
      <c r="I24" s="12" t="str">
        <f t="shared" si="1"/>
        <v/>
      </c>
      <c r="J24" s="9" t="str">
        <f t="shared" si="2"/>
        <v/>
      </c>
      <c r="K24" s="10" t="str">
        <f t="shared" si="3"/>
        <v/>
      </c>
      <c r="L24" s="15"/>
      <c r="M24" s="111" t="str">
        <f t="shared" si="7"/>
        <v/>
      </c>
      <c r="N24" s="112" t="str">
        <f t="shared" si="4"/>
        <v/>
      </c>
      <c r="O24" s="118" t="str">
        <f>IFERROR(((($P$2*0.6)/30)/8)*M24,"")</f>
        <v/>
      </c>
      <c r="P24" s="23" t="str">
        <f t="shared" si="6"/>
        <v>0</v>
      </c>
    </row>
    <row r="25" spans="1:16" ht="42.95" customHeight="1" x14ac:dyDescent="0.4">
      <c r="A25" s="8" t="str">
        <f t="shared" si="0"/>
        <v/>
      </c>
      <c r="B25" s="88">
        <f t="shared" si="5"/>
        <v>45434</v>
      </c>
      <c r="C25" s="89"/>
      <c r="D25" s="90"/>
      <c r="E25" s="94"/>
      <c r="F25" s="7"/>
      <c r="G25" s="7"/>
      <c r="H25" s="9"/>
      <c r="I25" s="12" t="str">
        <f t="shared" si="1"/>
        <v/>
      </c>
      <c r="J25" s="9" t="str">
        <f t="shared" si="2"/>
        <v/>
      </c>
      <c r="K25" s="10" t="str">
        <f t="shared" si="3"/>
        <v/>
      </c>
      <c r="L25" s="15"/>
      <c r="M25" s="111" t="str">
        <f t="shared" si="7"/>
        <v/>
      </c>
      <c r="N25" s="112" t="str">
        <f t="shared" si="4"/>
        <v/>
      </c>
      <c r="O25" s="118" t="str">
        <f>IFERROR(((($P$2*0.6)/30)/8)*M25,"")</f>
        <v/>
      </c>
      <c r="P25" s="23" t="str">
        <f t="shared" si="6"/>
        <v>0</v>
      </c>
    </row>
    <row r="26" spans="1:16" ht="42.95" customHeight="1" x14ac:dyDescent="0.4">
      <c r="A26" s="8" t="str">
        <f>IF(F26&gt;0.0006,"502","")</f>
        <v/>
      </c>
      <c r="B26" s="88">
        <f t="shared" si="5"/>
        <v>45435</v>
      </c>
      <c r="C26" s="89"/>
      <c r="D26" s="90"/>
      <c r="E26" s="37"/>
      <c r="F26" s="11"/>
      <c r="G26" s="11"/>
      <c r="H26" s="12"/>
      <c r="I26" s="12" t="str">
        <f t="shared" si="1"/>
        <v/>
      </c>
      <c r="J26" s="9" t="str">
        <f>IF(TEXT(B26,"dddd")="الخميس","-",IF(TEXT(G26,"[h]")="20","-",IF(F26&gt;=0.625,"السادس","")))</f>
        <v>-</v>
      </c>
      <c r="K26" s="10" t="str">
        <f>IF(TEXT(B26,"dddd")="الخميس","-",IF(TEXT(G26,"[h]")="20","-",IF(F26&gt;=0.625,"800 فدان","")))</f>
        <v>-</v>
      </c>
      <c r="L26" s="14"/>
      <c r="M26" s="111" t="str">
        <f>IFERROR(IF(TEXT(I26,"[h]")&lt;"2",TEXT(I26,"[h]")*1.35,2*1.35)+IF(TEXT(I26,"[h]")&gt;"2",(TEXT(I26,"[h]")-(2+(TEXT(#REF!,"[h]"))))*1.7,"0"),"")</f>
        <v/>
      </c>
      <c r="N26" s="112" t="str">
        <f t="shared" si="4"/>
        <v/>
      </c>
      <c r="O26" s="118" t="str">
        <f>IFERROR(((($P$2*0.6)/30)/8)*M26,"")</f>
        <v/>
      </c>
      <c r="P26" s="23" t="str">
        <f t="shared" si="6"/>
        <v>0</v>
      </c>
    </row>
    <row r="27" spans="1:16" ht="42.95" customHeight="1" x14ac:dyDescent="0.4">
      <c r="A27" s="8" t="str">
        <f t="shared" si="0"/>
        <v/>
      </c>
      <c r="B27" s="88">
        <f t="shared" si="5"/>
        <v>45436</v>
      </c>
      <c r="C27" s="89"/>
      <c r="D27" s="90"/>
      <c r="E27" s="94"/>
      <c r="F27" s="7"/>
      <c r="G27" s="7"/>
      <c r="H27" s="9"/>
      <c r="I27" s="12" t="str">
        <f t="shared" si="1"/>
        <v/>
      </c>
      <c r="J27" s="9" t="str">
        <f t="shared" si="2"/>
        <v/>
      </c>
      <c r="K27" s="10" t="str">
        <f t="shared" si="3"/>
        <v/>
      </c>
      <c r="L27" s="15"/>
      <c r="M27" s="111" t="str">
        <f t="shared" si="7"/>
        <v/>
      </c>
      <c r="N27" s="112" t="str">
        <f t="shared" si="4"/>
        <v/>
      </c>
      <c r="O27" s="118" t="str">
        <f>IFERROR(((($P$2*0.6)/30)/8)*M27,"")</f>
        <v/>
      </c>
      <c r="P27" s="23" t="str">
        <f t="shared" si="6"/>
        <v>0</v>
      </c>
    </row>
    <row r="28" spans="1:16" ht="42.95" customHeight="1" x14ac:dyDescent="0.4">
      <c r="A28" s="8" t="str">
        <f t="shared" si="0"/>
        <v/>
      </c>
      <c r="B28" s="88">
        <f t="shared" si="5"/>
        <v>45437</v>
      </c>
      <c r="C28" s="89"/>
      <c r="D28" s="90"/>
      <c r="E28" s="94"/>
      <c r="F28" s="7"/>
      <c r="G28" s="7"/>
      <c r="H28" s="9"/>
      <c r="I28" s="12" t="str">
        <f t="shared" si="1"/>
        <v/>
      </c>
      <c r="J28" s="9" t="str">
        <f t="shared" si="2"/>
        <v/>
      </c>
      <c r="K28" s="10" t="str">
        <f t="shared" si="3"/>
        <v/>
      </c>
      <c r="L28" s="15"/>
      <c r="M28" s="111" t="str">
        <f t="shared" si="7"/>
        <v/>
      </c>
      <c r="N28" s="112" t="str">
        <f t="shared" si="4"/>
        <v/>
      </c>
      <c r="O28" s="118" t="str">
        <f>IFERROR(((($P$2*0.6)/30)/8)*M28,"")</f>
        <v/>
      </c>
      <c r="P28" s="23" t="str">
        <f t="shared" si="6"/>
        <v>0</v>
      </c>
    </row>
    <row r="29" spans="1:16" ht="42.95" customHeight="1" x14ac:dyDescent="0.4">
      <c r="A29" s="8" t="str">
        <f t="shared" si="0"/>
        <v/>
      </c>
      <c r="B29" s="88">
        <f t="shared" si="5"/>
        <v>45438</v>
      </c>
      <c r="C29" s="89"/>
      <c r="D29" s="90"/>
      <c r="E29" s="94"/>
      <c r="F29" s="7"/>
      <c r="G29" s="7"/>
      <c r="H29" s="9"/>
      <c r="I29" s="12" t="str">
        <f t="shared" si="1"/>
        <v/>
      </c>
      <c r="J29" s="9" t="str">
        <f t="shared" si="2"/>
        <v/>
      </c>
      <c r="K29" s="10" t="str">
        <f t="shared" si="3"/>
        <v/>
      </c>
      <c r="L29" s="15"/>
      <c r="M29" s="111" t="str">
        <f t="shared" si="7"/>
        <v/>
      </c>
      <c r="N29" s="112" t="str">
        <f t="shared" si="4"/>
        <v/>
      </c>
      <c r="O29" s="118" t="str">
        <f>IFERROR(((($P$2*0.6)/30)/8)*M29,"")</f>
        <v/>
      </c>
      <c r="P29" s="23" t="str">
        <f t="shared" si="6"/>
        <v>0</v>
      </c>
    </row>
    <row r="30" spans="1:16" ht="42.95" customHeight="1" x14ac:dyDescent="0.4">
      <c r="A30" s="8" t="str">
        <f t="shared" si="0"/>
        <v/>
      </c>
      <c r="B30" s="88">
        <f t="shared" si="5"/>
        <v>45439</v>
      </c>
      <c r="C30" s="89"/>
      <c r="D30" s="90"/>
      <c r="E30" s="94"/>
      <c r="F30" s="7"/>
      <c r="G30" s="7"/>
      <c r="H30" s="9"/>
      <c r="I30" s="12" t="str">
        <f t="shared" si="1"/>
        <v/>
      </c>
      <c r="J30" s="9" t="str">
        <f t="shared" si="2"/>
        <v/>
      </c>
      <c r="K30" s="10" t="str">
        <f t="shared" si="3"/>
        <v/>
      </c>
      <c r="L30" s="15"/>
      <c r="M30" s="111" t="str">
        <f t="shared" si="7"/>
        <v/>
      </c>
      <c r="N30" s="112" t="str">
        <f t="shared" si="4"/>
        <v/>
      </c>
      <c r="O30" s="118" t="str">
        <f>IFERROR(((($P$2*0.6)/30)/8)*M30,"")</f>
        <v/>
      </c>
      <c r="P30" s="23" t="str">
        <f t="shared" si="6"/>
        <v>0</v>
      </c>
    </row>
    <row r="31" spans="1:16" ht="42.95" customHeight="1" x14ac:dyDescent="0.4">
      <c r="A31" s="8" t="str">
        <f t="shared" si="0"/>
        <v/>
      </c>
      <c r="B31" s="88">
        <f t="shared" si="5"/>
        <v>45440</v>
      </c>
      <c r="C31" s="89"/>
      <c r="D31" s="90"/>
      <c r="E31" s="94"/>
      <c r="F31" s="7"/>
      <c r="G31" s="7"/>
      <c r="H31" s="9"/>
      <c r="I31" s="12" t="str">
        <f t="shared" si="1"/>
        <v/>
      </c>
      <c r="J31" s="9" t="str">
        <f t="shared" si="2"/>
        <v/>
      </c>
      <c r="K31" s="10" t="str">
        <f t="shared" si="3"/>
        <v/>
      </c>
      <c r="L31" s="15"/>
      <c r="M31" s="111" t="str">
        <f t="shared" si="7"/>
        <v/>
      </c>
      <c r="N31" s="112" t="str">
        <f t="shared" si="4"/>
        <v/>
      </c>
      <c r="O31" s="118" t="str">
        <f>IFERROR(((($P$2*0.6)/30)/8)*M31,"")</f>
        <v/>
      </c>
      <c r="P31" s="23" t="str">
        <f t="shared" si="6"/>
        <v>0</v>
      </c>
    </row>
    <row r="32" spans="1:16" ht="42.95" customHeight="1" x14ac:dyDescent="0.4">
      <c r="A32" s="8" t="str">
        <f t="shared" si="0"/>
        <v/>
      </c>
      <c r="B32" s="88">
        <f t="shared" si="5"/>
        <v>45441</v>
      </c>
      <c r="C32" s="89"/>
      <c r="D32" s="90"/>
      <c r="E32" s="37"/>
      <c r="F32" s="11"/>
      <c r="G32" s="11"/>
      <c r="H32" s="12"/>
      <c r="I32" s="12" t="str">
        <f t="shared" si="1"/>
        <v/>
      </c>
      <c r="J32" s="9" t="str">
        <f t="shared" si="2"/>
        <v/>
      </c>
      <c r="K32" s="10" t="str">
        <f t="shared" si="3"/>
        <v/>
      </c>
      <c r="L32" s="14"/>
      <c r="M32" s="111" t="str">
        <f t="shared" si="7"/>
        <v/>
      </c>
      <c r="N32" s="112" t="str">
        <f t="shared" si="4"/>
        <v/>
      </c>
      <c r="O32" s="118" t="str">
        <f>IFERROR(((($P$2*0.6)/30)/8)*M32,"")</f>
        <v/>
      </c>
      <c r="P32" s="23" t="str">
        <f t="shared" si="6"/>
        <v>0</v>
      </c>
    </row>
    <row r="33" spans="1:16" ht="42.95" customHeight="1" x14ac:dyDescent="0.4">
      <c r="A33" s="8" t="str">
        <f t="shared" si="0"/>
        <v/>
      </c>
      <c r="B33" s="88">
        <f>IF(TEXT(B32+1,"dd")="01","",B32+1)</f>
        <v>45442</v>
      </c>
      <c r="C33" s="89"/>
      <c r="D33" s="90"/>
      <c r="E33" s="37"/>
      <c r="F33" s="11"/>
      <c r="G33" s="11"/>
      <c r="H33" s="12"/>
      <c r="I33" s="12" t="str">
        <f t="shared" si="1"/>
        <v/>
      </c>
      <c r="J33" s="9" t="str">
        <f t="shared" si="2"/>
        <v>-</v>
      </c>
      <c r="K33" s="10" t="str">
        <f t="shared" si="3"/>
        <v>-</v>
      </c>
      <c r="L33" s="14"/>
      <c r="M33" s="111" t="str">
        <f t="shared" si="7"/>
        <v/>
      </c>
      <c r="N33" s="112" t="str">
        <f t="shared" si="4"/>
        <v/>
      </c>
      <c r="O33" s="118" t="str">
        <f>IFERROR(((($P$2*0.6)/30)/8)*M33,"")</f>
        <v/>
      </c>
      <c r="P33" s="23" t="str">
        <f t="shared" si="6"/>
        <v>0</v>
      </c>
    </row>
    <row r="34" spans="1:16" ht="42.95" customHeight="1" x14ac:dyDescent="0.4">
      <c r="A34" s="8" t="str">
        <f t="shared" si="0"/>
        <v/>
      </c>
      <c r="B34" s="88" t="str">
        <f>IFERROR(IF((TEXT(IF(TEXT(B33+1,"dd")="30",B33+1,""),"dd"))="","",B33+1),"")</f>
        <v/>
      </c>
      <c r="C34" s="89"/>
      <c r="D34" s="90"/>
      <c r="E34" s="94"/>
      <c r="F34" s="7"/>
      <c r="G34" s="7"/>
      <c r="H34" s="9"/>
      <c r="I34" s="12" t="str">
        <f t="shared" si="1"/>
        <v/>
      </c>
      <c r="J34" s="9" t="str">
        <f t="shared" si="2"/>
        <v/>
      </c>
      <c r="K34" s="10" t="str">
        <f t="shared" si="3"/>
        <v/>
      </c>
      <c r="L34" s="15"/>
      <c r="M34" s="111" t="str">
        <f t="shared" si="7"/>
        <v/>
      </c>
      <c r="N34" s="112" t="str">
        <f t="shared" si="4"/>
        <v/>
      </c>
      <c r="O34" s="118" t="str">
        <f>IFERROR(((($P$2*0.6)/30)/8)*M34,"")</f>
        <v/>
      </c>
      <c r="P34" s="23" t="str">
        <f t="shared" si="6"/>
        <v>0</v>
      </c>
    </row>
    <row r="35" spans="1:16" ht="42.95" customHeight="1" x14ac:dyDescent="0.4">
      <c r="A35" s="8" t="str">
        <f t="shared" si="0"/>
        <v/>
      </c>
      <c r="B35" s="51" t="str">
        <f>IFERROR(IF((TEXT(IF(TEXT(B34+1,"dd")="30",B34+1,""),"dd"))="","",B34+1),"")</f>
        <v/>
      </c>
      <c r="C35" s="52"/>
      <c r="D35" s="53"/>
      <c r="E35" s="37"/>
      <c r="F35" s="7"/>
      <c r="G35" s="7"/>
      <c r="H35" s="9"/>
      <c r="I35" s="12" t="str">
        <f t="shared" si="1"/>
        <v/>
      </c>
      <c r="J35" s="9" t="str">
        <f t="shared" si="2"/>
        <v/>
      </c>
      <c r="K35" s="10" t="str">
        <f t="shared" si="3"/>
        <v/>
      </c>
      <c r="L35" s="15"/>
      <c r="M35" s="111" t="str">
        <f t="shared" si="7"/>
        <v/>
      </c>
      <c r="N35" s="112" t="str">
        <f t="shared" si="4"/>
        <v/>
      </c>
      <c r="O35" s="118" t="str">
        <f>IFERROR(((($P$2*0.6)/30)/8)*M35,"")</f>
        <v/>
      </c>
      <c r="P35" s="23" t="str">
        <f t="shared" si="6"/>
        <v>0</v>
      </c>
    </row>
    <row r="36" spans="1:16" ht="42.95" customHeight="1" thickBot="1" x14ac:dyDescent="0.45">
      <c r="A36" s="8" t="str">
        <f t="shared" si="0"/>
        <v/>
      </c>
      <c r="B36" s="51" t="str">
        <f>IF(F36&gt;0.0006,B35+1,"")</f>
        <v/>
      </c>
      <c r="C36" s="52"/>
      <c r="D36" s="53"/>
      <c r="E36" s="95"/>
      <c r="F36" s="13"/>
      <c r="G36" s="13"/>
      <c r="H36" s="24"/>
      <c r="I36" s="115" t="str">
        <f t="shared" si="1"/>
        <v/>
      </c>
      <c r="J36" s="9" t="str">
        <f t="shared" si="2"/>
        <v/>
      </c>
      <c r="K36" s="10" t="str">
        <f t="shared" si="3"/>
        <v/>
      </c>
      <c r="L36" s="20"/>
      <c r="M36" s="111" t="str">
        <f t="shared" si="7"/>
        <v/>
      </c>
      <c r="N36" s="113" t="str">
        <f t="shared" si="4"/>
        <v/>
      </c>
      <c r="O36" s="119" t="str">
        <f>IFERROR(((($P$2*0.6)/30)/8)*M36,"")</f>
        <v/>
      </c>
      <c r="P36" s="23" t="str">
        <f t="shared" si="6"/>
        <v>0</v>
      </c>
    </row>
    <row r="37" spans="1:16" ht="66.75" customHeight="1" thickBot="1" x14ac:dyDescent="0.45">
      <c r="A37" s="85" t="str">
        <f>"إجمالى أيام الإضافي "&amp;"("&amp;COUNT($F$4:$F$36)&amp;")"</f>
        <v>إجمالى أيام الإضافي (1)</v>
      </c>
      <c r="B37" s="86"/>
      <c r="C37" s="86"/>
      <c r="D37" s="87"/>
      <c r="E37" s="35"/>
      <c r="F37" s="83" t="s">
        <v>18</v>
      </c>
      <c r="G37" s="84"/>
      <c r="H37" s="19">
        <f>SUM(H5:H36)</f>
        <v>0</v>
      </c>
      <c r="I37" s="116">
        <f>SUM(I4:I36)</f>
        <v>0.16666666666666674</v>
      </c>
      <c r="J37" s="36">
        <f>I37-H37</f>
        <v>0.16666666666666674</v>
      </c>
      <c r="K37" s="29"/>
      <c r="L37" s="30"/>
      <c r="M37" s="97">
        <f>SUM(M4:M36)</f>
        <v>5.7500000000000009</v>
      </c>
      <c r="N37" s="96" t="str">
        <f>"إجمالى المواصلات "&amp;"("&amp;SUM($N$4:$N$36)&amp;")"</f>
        <v>إجمالى المواصلات (6)</v>
      </c>
      <c r="O37" s="120">
        <f>SUM(O4:O36)</f>
        <v>96.326875000000015</v>
      </c>
      <c r="P37" s="25">
        <f>SUM(P4:P36)</f>
        <v>0</v>
      </c>
    </row>
    <row r="50" spans="11:11" x14ac:dyDescent="0.4">
      <c r="K50" s="38"/>
    </row>
    <row r="51" spans="11:11" x14ac:dyDescent="0.4">
      <c r="K51" s="38"/>
    </row>
    <row r="52" spans="11:11" x14ac:dyDescent="0.4">
      <c r="K52" s="38"/>
    </row>
    <row r="53" spans="11:11" x14ac:dyDescent="0.4">
      <c r="K53" s="38"/>
    </row>
    <row r="54" spans="11:11" x14ac:dyDescent="0.4">
      <c r="K54" s="38"/>
    </row>
    <row r="55" spans="11:11" x14ac:dyDescent="0.4">
      <c r="K55" s="38"/>
    </row>
    <row r="56" spans="11:11" x14ac:dyDescent="0.4">
      <c r="K56" s="38"/>
    </row>
    <row r="57" spans="11:11" x14ac:dyDescent="0.4">
      <c r="K57" s="38"/>
    </row>
    <row r="58" spans="11:11" x14ac:dyDescent="0.4">
      <c r="K58" s="38"/>
    </row>
    <row r="59" spans="11:11" x14ac:dyDescent="0.4">
      <c r="K59" s="38"/>
    </row>
    <row r="60" spans="11:11" x14ac:dyDescent="0.4">
      <c r="K60" s="38"/>
    </row>
    <row r="61" spans="11:11" x14ac:dyDescent="0.4">
      <c r="K61" s="38"/>
    </row>
    <row r="62" spans="11:11" x14ac:dyDescent="0.4">
      <c r="K62" s="38"/>
    </row>
    <row r="63" spans="11:11" x14ac:dyDescent="0.4">
      <c r="K63" s="38"/>
    </row>
    <row r="64" spans="11:11" x14ac:dyDescent="0.4">
      <c r="K64" s="38"/>
    </row>
    <row r="65" spans="11:11" x14ac:dyDescent="0.4">
      <c r="K65" s="38"/>
    </row>
    <row r="66" spans="11:11" x14ac:dyDescent="0.4">
      <c r="K66" s="38"/>
    </row>
    <row r="67" spans="11:11" x14ac:dyDescent="0.4">
      <c r="K67" s="38"/>
    </row>
    <row r="68" spans="11:11" x14ac:dyDescent="0.4">
      <c r="K68" s="38"/>
    </row>
    <row r="69" spans="11:11" x14ac:dyDescent="0.4">
      <c r="K69" s="38"/>
    </row>
  </sheetData>
  <mergeCells count="47">
    <mergeCell ref="F37:G37"/>
    <mergeCell ref="B32:D32"/>
    <mergeCell ref="B33:D33"/>
    <mergeCell ref="B34:D34"/>
    <mergeCell ref="B35:D35"/>
    <mergeCell ref="B36:D36"/>
    <mergeCell ref="A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N2:N3"/>
    <mergeCell ref="O2:O3"/>
    <mergeCell ref="B4:D4"/>
    <mergeCell ref="B5:D5"/>
    <mergeCell ref="B6:D6"/>
    <mergeCell ref="B7:D7"/>
    <mergeCell ref="A1:N1"/>
    <mergeCell ref="A2:A3"/>
    <mergeCell ref="B2:D3"/>
    <mergeCell ref="E2:E3"/>
    <mergeCell ref="F2:G2"/>
    <mergeCell ref="H2:H3"/>
    <mergeCell ref="I2:I3"/>
    <mergeCell ref="J2:K2"/>
    <mergeCell ref="L2:L3"/>
    <mergeCell ref="M2:M3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4F56-38DE-44FB-B1D9-696A7A0613FD}">
  <sheetPr>
    <pageSetUpPr fitToPage="1"/>
  </sheetPr>
  <dimension ref="A1:L78"/>
  <sheetViews>
    <sheetView rightToLeft="1" view="pageBreakPreview" zoomScale="78" zoomScaleNormal="78" zoomScaleSheetLayoutView="78" zoomScalePageLayoutView="70" workbookViewId="0">
      <selection activeCell="A7" sqref="A7:K7"/>
    </sheetView>
  </sheetViews>
  <sheetFormatPr defaultColWidth="6.42578125" defaultRowHeight="26.25" x14ac:dyDescent="0.4"/>
  <cols>
    <col min="1" max="1" width="12.7109375" style="3" customWidth="1"/>
    <col min="2" max="3" width="6.42578125" style="3"/>
    <col min="4" max="4" width="30.140625" style="3" customWidth="1"/>
    <col min="5" max="5" width="14.28515625" style="3" customWidth="1"/>
    <col min="6" max="6" width="14.85546875" style="3" customWidth="1"/>
    <col min="7" max="7" width="16" style="3" customWidth="1"/>
    <col min="8" max="8" width="19.42578125" style="3" customWidth="1"/>
    <col min="9" max="9" width="31.140625" style="3" customWidth="1"/>
    <col min="10" max="10" width="44.7109375" style="3" customWidth="1"/>
    <col min="11" max="11" width="37.7109375" style="3" customWidth="1"/>
    <col min="12" max="12" width="31.140625" style="3" bestFit="1" customWidth="1"/>
    <col min="13" max="16384" width="6.42578125" style="3"/>
  </cols>
  <sheetData>
    <row r="1" spans="1:12" ht="30.75" customHeight="1" x14ac:dyDescent="0.4">
      <c r="A1" s="54" t="s">
        <v>33</v>
      </c>
      <c r="B1" s="55"/>
      <c r="C1" s="55"/>
      <c r="D1" s="55"/>
      <c r="E1" s="62" t="s">
        <v>11</v>
      </c>
      <c r="F1" s="62"/>
      <c r="G1" s="62"/>
      <c r="H1" s="62"/>
      <c r="I1" s="62"/>
      <c r="J1" s="1"/>
      <c r="K1" s="2"/>
    </row>
    <row r="2" spans="1:12" x14ac:dyDescent="0.4">
      <c r="A2" s="56" t="s">
        <v>7</v>
      </c>
      <c r="B2" s="57"/>
      <c r="C2" s="57"/>
      <c r="D2" s="57"/>
      <c r="E2" s="63"/>
      <c r="F2" s="63"/>
      <c r="G2" s="63"/>
      <c r="H2" s="63"/>
      <c r="I2" s="63"/>
      <c r="K2" s="4"/>
    </row>
    <row r="3" spans="1:12" x14ac:dyDescent="0.4">
      <c r="A3" s="56" t="s">
        <v>8</v>
      </c>
      <c r="B3" s="57"/>
      <c r="C3" s="57"/>
      <c r="D3" s="57"/>
      <c r="E3" s="63"/>
      <c r="F3" s="63"/>
      <c r="G3" s="63"/>
      <c r="H3" s="63"/>
      <c r="I3" s="63"/>
      <c r="K3" s="4"/>
    </row>
    <row r="4" spans="1:12" ht="27" thickBot="1" x14ac:dyDescent="0.45">
      <c r="A4" s="5"/>
      <c r="B4" s="6"/>
      <c r="C4" s="6"/>
      <c r="D4" s="6"/>
      <c r="E4" s="64"/>
      <c r="F4" s="64"/>
      <c r="G4" s="64"/>
      <c r="H4" s="103"/>
      <c r="I4" s="103"/>
      <c r="K4" s="4"/>
    </row>
    <row r="5" spans="1:12" ht="24.75" customHeight="1" x14ac:dyDescent="0.4">
      <c r="A5" s="58" t="s">
        <v>9</v>
      </c>
      <c r="B5" s="59"/>
      <c r="C5" s="65" t="s">
        <v>17</v>
      </c>
      <c r="D5" s="66"/>
      <c r="E5" s="67"/>
      <c r="F5" s="68" t="s">
        <v>13</v>
      </c>
      <c r="G5" s="69"/>
      <c r="H5" s="102" t="s">
        <v>34</v>
      </c>
      <c r="I5" s="104"/>
      <c r="J5" s="104"/>
      <c r="K5" s="104"/>
    </row>
    <row r="6" spans="1:12" ht="35.25" customHeight="1" thickBot="1" x14ac:dyDescent="0.45">
      <c r="A6" s="60"/>
      <c r="B6" s="61"/>
      <c r="C6" s="105"/>
      <c r="D6" s="106"/>
      <c r="E6" s="107"/>
      <c r="F6" s="70"/>
      <c r="G6" s="71"/>
      <c r="H6" s="101"/>
      <c r="I6" s="100"/>
      <c r="J6" s="100"/>
      <c r="K6" s="100"/>
    </row>
    <row r="7" spans="1:12" ht="36.75" customHeight="1" thickBot="1" x14ac:dyDescent="0.45">
      <c r="A7" s="108" t="s">
        <v>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</row>
    <row r="8" spans="1:12" ht="44.25" customHeight="1" thickBot="1" x14ac:dyDescent="0.45">
      <c r="A8" s="74" t="s">
        <v>2</v>
      </c>
      <c r="B8" s="39" t="s">
        <v>12</v>
      </c>
      <c r="C8" s="41"/>
      <c r="D8" s="76"/>
      <c r="E8" s="78" t="s">
        <v>1</v>
      </c>
      <c r="F8" s="79"/>
      <c r="G8" s="74" t="s">
        <v>6</v>
      </c>
      <c r="H8" s="80" t="s">
        <v>10</v>
      </c>
      <c r="I8" s="48"/>
      <c r="J8" s="81" t="s">
        <v>16</v>
      </c>
      <c r="K8" s="98" t="s">
        <v>15</v>
      </c>
    </row>
    <row r="9" spans="1:12" ht="27" thickBot="1" x14ac:dyDescent="0.45">
      <c r="A9" s="75"/>
      <c r="B9" s="40"/>
      <c r="C9" s="42"/>
      <c r="D9" s="77"/>
      <c r="E9" s="18" t="s">
        <v>3</v>
      </c>
      <c r="F9" s="17" t="s">
        <v>4</v>
      </c>
      <c r="G9" s="75"/>
      <c r="H9" s="18" t="s">
        <v>3</v>
      </c>
      <c r="I9" s="16" t="s">
        <v>14</v>
      </c>
      <c r="J9" s="82"/>
      <c r="K9" s="99"/>
      <c r="L9" s="126"/>
    </row>
    <row r="10" spans="1:12" ht="42.95" customHeight="1" x14ac:dyDescent="0.4">
      <c r="A10" s="8"/>
      <c r="B10" s="91"/>
      <c r="C10" s="92"/>
      <c r="D10" s="93"/>
      <c r="E10" s="11"/>
      <c r="F10" s="11"/>
      <c r="G10" s="12"/>
      <c r="H10" s="9"/>
      <c r="I10" s="10"/>
      <c r="J10" s="14"/>
      <c r="K10" s="111"/>
      <c r="L10" s="125"/>
    </row>
    <row r="11" spans="1:12" ht="42.95" customHeight="1" x14ac:dyDescent="0.4">
      <c r="A11" s="8"/>
      <c r="B11" s="88"/>
      <c r="C11" s="89"/>
      <c r="D11" s="90"/>
      <c r="E11" s="11"/>
      <c r="F11" s="11"/>
      <c r="G11" s="12"/>
      <c r="H11" s="9"/>
      <c r="I11" s="10"/>
      <c r="J11" s="14"/>
      <c r="K11" s="111"/>
    </row>
    <row r="12" spans="1:12" ht="42.95" customHeight="1" x14ac:dyDescent="0.4">
      <c r="A12" s="8"/>
      <c r="B12" s="88"/>
      <c r="C12" s="89"/>
      <c r="D12" s="90"/>
      <c r="E12" s="11"/>
      <c r="F12" s="11"/>
      <c r="G12" s="12"/>
      <c r="H12" s="9"/>
      <c r="I12" s="10"/>
      <c r="J12" s="14"/>
      <c r="K12" s="111"/>
    </row>
    <row r="13" spans="1:12" ht="42.95" customHeight="1" x14ac:dyDescent="0.4">
      <c r="A13" s="8"/>
      <c r="B13" s="88"/>
      <c r="C13" s="89"/>
      <c r="D13" s="90"/>
      <c r="E13" s="11"/>
      <c r="F13" s="11"/>
      <c r="G13" s="12"/>
      <c r="H13" s="9"/>
      <c r="I13" s="10"/>
      <c r="J13" s="14"/>
      <c r="K13" s="111"/>
    </row>
    <row r="14" spans="1:12" ht="42.95" customHeight="1" x14ac:dyDescent="0.4">
      <c r="A14" s="8"/>
      <c r="B14" s="88"/>
      <c r="C14" s="89"/>
      <c r="D14" s="90"/>
      <c r="E14" s="11"/>
      <c r="F14" s="11"/>
      <c r="G14" s="12"/>
      <c r="H14" s="9"/>
      <c r="I14" s="10"/>
      <c r="J14" s="14"/>
      <c r="K14" s="111"/>
    </row>
    <row r="15" spans="1:12" ht="42.95" customHeight="1" x14ac:dyDescent="0.4">
      <c r="A15" s="8"/>
      <c r="B15" s="88"/>
      <c r="C15" s="89"/>
      <c r="D15" s="90"/>
      <c r="E15" s="11"/>
      <c r="F15" s="11"/>
      <c r="G15" s="12"/>
      <c r="H15" s="9"/>
      <c r="I15" s="10"/>
      <c r="J15" s="14"/>
      <c r="K15" s="111"/>
    </row>
    <row r="16" spans="1:12" ht="42.95" customHeight="1" x14ac:dyDescent="0.4">
      <c r="A16" s="8"/>
      <c r="B16" s="88"/>
      <c r="C16" s="89"/>
      <c r="D16" s="90"/>
      <c r="E16" s="11"/>
      <c r="F16" s="11"/>
      <c r="G16" s="12"/>
      <c r="H16" s="9"/>
      <c r="I16" s="10"/>
      <c r="J16" s="14"/>
      <c r="K16" s="111"/>
    </row>
    <row r="17" spans="1:11" ht="42.95" customHeight="1" x14ac:dyDescent="0.4">
      <c r="A17" s="8"/>
      <c r="B17" s="88"/>
      <c r="C17" s="89"/>
      <c r="D17" s="90"/>
      <c r="E17" s="11"/>
      <c r="F17" s="11"/>
      <c r="G17" s="12"/>
      <c r="H17" s="9"/>
      <c r="I17" s="10"/>
      <c r="J17" s="14"/>
      <c r="K17" s="111"/>
    </row>
    <row r="18" spans="1:11" ht="42.95" customHeight="1" x14ac:dyDescent="0.4">
      <c r="A18" s="8"/>
      <c r="B18" s="88"/>
      <c r="C18" s="89"/>
      <c r="D18" s="90"/>
      <c r="E18" s="11"/>
      <c r="F18" s="11"/>
      <c r="G18" s="12"/>
      <c r="H18" s="9"/>
      <c r="I18" s="10"/>
      <c r="J18" s="15"/>
      <c r="K18" s="111"/>
    </row>
    <row r="19" spans="1:11" ht="42.95" customHeight="1" x14ac:dyDescent="0.4">
      <c r="A19" s="8"/>
      <c r="B19" s="88"/>
      <c r="C19" s="89"/>
      <c r="D19" s="90"/>
      <c r="E19" s="11"/>
      <c r="F19" s="11"/>
      <c r="G19" s="12"/>
      <c r="H19" s="9"/>
      <c r="I19" s="10"/>
      <c r="J19" s="15"/>
      <c r="K19" s="111"/>
    </row>
    <row r="20" spans="1:11" ht="42.95" customHeight="1" x14ac:dyDescent="0.4">
      <c r="A20" s="8"/>
      <c r="B20" s="88"/>
      <c r="C20" s="89"/>
      <c r="D20" s="90"/>
      <c r="E20" s="11"/>
      <c r="F20" s="11"/>
      <c r="G20" s="12"/>
      <c r="H20" s="9"/>
      <c r="I20" s="10"/>
      <c r="J20" s="26"/>
      <c r="K20" s="111"/>
    </row>
    <row r="21" spans="1:11" ht="42.95" customHeight="1" x14ac:dyDescent="0.4">
      <c r="A21" s="8"/>
      <c r="B21" s="88"/>
      <c r="C21" s="89"/>
      <c r="D21" s="90"/>
      <c r="E21" s="11"/>
      <c r="F21" s="11"/>
      <c r="G21" s="12"/>
      <c r="H21" s="9"/>
      <c r="I21" s="10"/>
      <c r="J21" s="15"/>
      <c r="K21" s="111"/>
    </row>
    <row r="22" spans="1:11" ht="42.95" customHeight="1" x14ac:dyDescent="0.4">
      <c r="A22" s="8"/>
      <c r="B22" s="88"/>
      <c r="C22" s="89"/>
      <c r="D22" s="90"/>
      <c r="E22" s="11"/>
      <c r="F22" s="11"/>
      <c r="G22" s="12"/>
      <c r="H22" s="9"/>
      <c r="I22" s="10"/>
      <c r="J22" s="15"/>
      <c r="K22" s="111"/>
    </row>
    <row r="23" spans="1:11" ht="42.95" customHeight="1" x14ac:dyDescent="0.4">
      <c r="A23" s="8"/>
      <c r="B23" s="88"/>
      <c r="C23" s="89"/>
      <c r="D23" s="90"/>
      <c r="E23" s="11"/>
      <c r="F23" s="11"/>
      <c r="G23" s="12"/>
      <c r="H23" s="9"/>
      <c r="I23" s="10"/>
      <c r="J23" s="15"/>
      <c r="K23" s="111"/>
    </row>
    <row r="24" spans="1:11" ht="54.75" customHeight="1" x14ac:dyDescent="0.4">
      <c r="A24" s="8"/>
      <c r="B24" s="88"/>
      <c r="C24" s="89"/>
      <c r="D24" s="90"/>
      <c r="E24" s="11"/>
      <c r="F24" s="11"/>
      <c r="G24" s="12"/>
      <c r="H24" s="9"/>
      <c r="I24" s="10"/>
      <c r="J24" s="15"/>
      <c r="K24" s="111"/>
    </row>
    <row r="25" spans="1:11" ht="42.95" customHeight="1" x14ac:dyDescent="0.4">
      <c r="A25" s="8"/>
      <c r="B25" s="88"/>
      <c r="C25" s="89"/>
      <c r="D25" s="90"/>
      <c r="E25" s="7"/>
      <c r="F25" s="7"/>
      <c r="G25" s="12"/>
      <c r="H25" s="9"/>
      <c r="I25" s="10"/>
      <c r="J25" s="15"/>
      <c r="K25" s="111"/>
    </row>
    <row r="26" spans="1:11" ht="42.95" customHeight="1" x14ac:dyDescent="0.4">
      <c r="A26" s="8"/>
      <c r="B26" s="88"/>
      <c r="C26" s="89"/>
      <c r="D26" s="90"/>
      <c r="E26" s="7"/>
      <c r="F26" s="7"/>
      <c r="G26" s="12"/>
      <c r="H26" s="9"/>
      <c r="I26" s="10"/>
      <c r="J26" s="15"/>
      <c r="K26" s="111"/>
    </row>
    <row r="27" spans="1:11" ht="42.95" customHeight="1" x14ac:dyDescent="0.4">
      <c r="A27" s="8"/>
      <c r="B27" s="88"/>
      <c r="C27" s="89"/>
      <c r="D27" s="90"/>
      <c r="E27" s="7"/>
      <c r="F27" s="7"/>
      <c r="G27" s="12"/>
      <c r="H27" s="9"/>
      <c r="I27" s="10"/>
      <c r="J27" s="15"/>
      <c r="K27" s="111"/>
    </row>
    <row r="28" spans="1:11" ht="42.95" customHeight="1" x14ac:dyDescent="0.4">
      <c r="A28" s="8"/>
      <c r="B28" s="88"/>
      <c r="C28" s="89"/>
      <c r="D28" s="90"/>
      <c r="E28" s="7"/>
      <c r="F28" s="7"/>
      <c r="G28" s="12"/>
      <c r="H28" s="9"/>
      <c r="I28" s="10"/>
      <c r="J28" s="15"/>
      <c r="K28" s="111"/>
    </row>
    <row r="29" spans="1:11" ht="42.95" customHeight="1" x14ac:dyDescent="0.4">
      <c r="A29" s="8"/>
      <c r="B29" s="88"/>
      <c r="C29" s="89"/>
      <c r="D29" s="90"/>
      <c r="E29" s="7"/>
      <c r="F29" s="7"/>
      <c r="G29" s="12"/>
      <c r="H29" s="9"/>
      <c r="I29" s="10"/>
      <c r="J29" s="15"/>
      <c r="K29" s="111"/>
    </row>
    <row r="30" spans="1:11" ht="42.95" customHeight="1" x14ac:dyDescent="0.4">
      <c r="A30" s="8"/>
      <c r="B30" s="88"/>
      <c r="C30" s="89"/>
      <c r="D30" s="90"/>
      <c r="E30" s="7"/>
      <c r="F30" s="7"/>
      <c r="G30" s="12"/>
      <c r="H30" s="9"/>
      <c r="I30" s="10"/>
      <c r="J30" s="15"/>
      <c r="K30" s="111"/>
    </row>
    <row r="31" spans="1:11" ht="42.95" customHeight="1" x14ac:dyDescent="0.4">
      <c r="A31" s="8"/>
      <c r="B31" s="88"/>
      <c r="C31" s="89"/>
      <c r="D31" s="90"/>
      <c r="E31" s="7"/>
      <c r="F31" s="7"/>
      <c r="G31" s="12"/>
      <c r="H31" s="9"/>
      <c r="I31" s="10"/>
      <c r="J31" s="15"/>
      <c r="K31" s="111"/>
    </row>
    <row r="32" spans="1:11" ht="42.95" customHeight="1" x14ac:dyDescent="0.4">
      <c r="A32" s="8"/>
      <c r="B32" s="88"/>
      <c r="C32" s="89"/>
      <c r="D32" s="90"/>
      <c r="E32" s="11"/>
      <c r="F32" s="11"/>
      <c r="G32" s="12"/>
      <c r="H32" s="9"/>
      <c r="I32" s="10"/>
      <c r="J32" s="14"/>
      <c r="K32" s="111"/>
    </row>
    <row r="33" spans="1:11" ht="42.95" customHeight="1" x14ac:dyDescent="0.4">
      <c r="A33" s="8"/>
      <c r="B33" s="88"/>
      <c r="C33" s="89"/>
      <c r="D33" s="90"/>
      <c r="E33" s="7"/>
      <c r="F33" s="7"/>
      <c r="G33" s="12"/>
      <c r="H33" s="9"/>
      <c r="I33" s="10"/>
      <c r="J33" s="15"/>
      <c r="K33" s="111"/>
    </row>
    <row r="34" spans="1:11" ht="42.95" customHeight="1" x14ac:dyDescent="0.4">
      <c r="A34" s="8"/>
      <c r="B34" s="88"/>
      <c r="C34" s="89"/>
      <c r="D34" s="90"/>
      <c r="E34" s="7"/>
      <c r="F34" s="7"/>
      <c r="G34" s="12"/>
      <c r="H34" s="9"/>
      <c r="I34" s="10"/>
      <c r="J34" s="15"/>
      <c r="K34" s="111"/>
    </row>
    <row r="35" spans="1:11" ht="42.95" customHeight="1" x14ac:dyDescent="0.4">
      <c r="A35" s="8"/>
      <c r="B35" s="88"/>
      <c r="C35" s="89"/>
      <c r="D35" s="90"/>
      <c r="E35" s="7"/>
      <c r="F35" s="7"/>
      <c r="G35" s="12"/>
      <c r="H35" s="9"/>
      <c r="I35" s="10"/>
      <c r="J35" s="15"/>
      <c r="K35" s="111"/>
    </row>
    <row r="36" spans="1:11" ht="42.95" customHeight="1" x14ac:dyDescent="0.4">
      <c r="A36" s="8"/>
      <c r="B36" s="88"/>
      <c r="C36" s="89"/>
      <c r="D36" s="90"/>
      <c r="E36" s="7"/>
      <c r="F36" s="7"/>
      <c r="G36" s="12"/>
      <c r="H36" s="9"/>
      <c r="I36" s="10"/>
      <c r="J36" s="15"/>
      <c r="K36" s="111"/>
    </row>
    <row r="37" spans="1:11" ht="42.95" customHeight="1" x14ac:dyDescent="0.4">
      <c r="A37" s="8"/>
      <c r="B37" s="88"/>
      <c r="C37" s="89"/>
      <c r="D37" s="90"/>
      <c r="E37" s="7"/>
      <c r="F37" s="7"/>
      <c r="G37" s="12"/>
      <c r="H37" s="9"/>
      <c r="I37" s="10"/>
      <c r="J37" s="15"/>
      <c r="K37" s="111"/>
    </row>
    <row r="38" spans="1:11" ht="42.95" customHeight="1" x14ac:dyDescent="0.4">
      <c r="A38" s="8"/>
      <c r="B38" s="88"/>
      <c r="C38" s="89"/>
      <c r="D38" s="90"/>
      <c r="E38" s="11"/>
      <c r="F38" s="11"/>
      <c r="G38" s="12"/>
      <c r="H38" s="9"/>
      <c r="I38" s="10"/>
      <c r="J38" s="14"/>
      <c r="K38" s="111"/>
    </row>
    <row r="39" spans="1:11" ht="42.95" customHeight="1" x14ac:dyDescent="0.4">
      <c r="A39" s="8"/>
      <c r="B39" s="88"/>
      <c r="C39" s="89"/>
      <c r="D39" s="90"/>
      <c r="E39" s="11"/>
      <c r="F39" s="11"/>
      <c r="G39" s="12"/>
      <c r="H39" s="9"/>
      <c r="I39" s="10"/>
      <c r="J39" s="14"/>
      <c r="K39" s="111"/>
    </row>
    <row r="40" spans="1:11" ht="42.95" customHeight="1" x14ac:dyDescent="0.4">
      <c r="A40" s="8"/>
      <c r="B40" s="88"/>
      <c r="C40" s="89"/>
      <c r="D40" s="90"/>
      <c r="E40" s="7"/>
      <c r="F40" s="7"/>
      <c r="G40" s="12"/>
      <c r="H40" s="9"/>
      <c r="I40" s="10"/>
      <c r="J40" s="15"/>
      <c r="K40" s="111"/>
    </row>
    <row r="41" spans="1:11" ht="42.95" customHeight="1" x14ac:dyDescent="0.4">
      <c r="A41" s="8"/>
      <c r="B41" s="51"/>
      <c r="C41" s="52"/>
      <c r="D41" s="53"/>
      <c r="E41" s="7"/>
      <c r="F41" s="7"/>
      <c r="G41" s="12"/>
      <c r="H41" s="9"/>
      <c r="I41" s="10"/>
      <c r="J41" s="15"/>
      <c r="K41" s="111"/>
    </row>
    <row r="42" spans="1:11" ht="42.95" customHeight="1" thickBot="1" x14ac:dyDescent="0.45">
      <c r="A42" s="8"/>
      <c r="B42" s="51"/>
      <c r="C42" s="52"/>
      <c r="D42" s="53"/>
      <c r="E42" s="13"/>
      <c r="F42" s="13"/>
      <c r="G42" s="115"/>
      <c r="H42" s="122"/>
      <c r="I42" s="123"/>
      <c r="J42" s="20"/>
      <c r="K42" s="121"/>
    </row>
    <row r="43" spans="1:11" ht="66.75" customHeight="1" thickBot="1" x14ac:dyDescent="0.45">
      <c r="A43" s="85" t="str">
        <f>"إجمالى أيام الإضافي "&amp;"("&amp;COUNT($E$10:$E$42)&amp;")"</f>
        <v>إجمالى أيام الإضافي (0)</v>
      </c>
      <c r="B43" s="86"/>
      <c r="C43" s="86"/>
      <c r="D43" s="87"/>
      <c r="E43" s="83" t="s">
        <v>18</v>
      </c>
      <c r="F43" s="84"/>
      <c r="G43" s="116">
        <f>SUM(G10:G42)</f>
        <v>0</v>
      </c>
      <c r="H43" s="36"/>
      <c r="I43" s="29"/>
      <c r="J43" s="29"/>
      <c r="K43" s="124"/>
    </row>
    <row r="44" spans="1:11" ht="38.25" customHeight="1" thickBot="1" x14ac:dyDescent="0.45">
      <c r="A44" s="43" t="s">
        <v>5</v>
      </c>
      <c r="B44" s="44"/>
      <c r="C44" s="44"/>
      <c r="D44" s="44"/>
      <c r="E44" s="44"/>
      <c r="F44" s="44"/>
      <c r="G44" s="45"/>
      <c r="H44" s="45"/>
      <c r="I44" s="45"/>
      <c r="J44" s="45"/>
      <c r="K44" s="46"/>
    </row>
    <row r="45" spans="1:11" ht="97.5" customHeight="1" x14ac:dyDescent="0.4">
      <c r="A45" s="57"/>
      <c r="B45" s="57"/>
      <c r="C45" s="57"/>
      <c r="D45" s="57"/>
      <c r="E45" s="50" t="s">
        <v>21</v>
      </c>
      <c r="F45" s="47"/>
      <c r="G45" s="34"/>
      <c r="H45" s="27"/>
      <c r="I45" s="27"/>
      <c r="J45" s="33" t="s">
        <v>22</v>
      </c>
      <c r="K45" s="28"/>
    </row>
    <row r="46" spans="1:11" ht="45.75" customHeight="1" x14ac:dyDescent="0.4">
      <c r="A46" s="49"/>
      <c r="B46" s="49"/>
      <c r="C46" s="49"/>
      <c r="D46" s="49"/>
      <c r="E46" s="49" t="s">
        <v>20</v>
      </c>
      <c r="F46" s="49"/>
      <c r="G46" s="32"/>
      <c r="H46" s="32"/>
      <c r="I46" s="32"/>
      <c r="J46" s="31" t="s">
        <v>20</v>
      </c>
      <c r="K46" s="32"/>
    </row>
    <row r="53" spans="5:9" x14ac:dyDescent="0.4">
      <c r="G53" s="3">
        <v>40</v>
      </c>
      <c r="H53" s="3">
        <v>500</v>
      </c>
    </row>
    <row r="54" spans="5:9" x14ac:dyDescent="0.4">
      <c r="G54" s="3">
        <v>13</v>
      </c>
      <c r="H54" s="3">
        <v>1500</v>
      </c>
    </row>
    <row r="55" spans="5:9" x14ac:dyDescent="0.4">
      <c r="G55" s="3">
        <v>3</v>
      </c>
      <c r="H55" s="3">
        <v>3000</v>
      </c>
    </row>
    <row r="56" spans="5:9" x14ac:dyDescent="0.4">
      <c r="G56" s="3">
        <v>1</v>
      </c>
      <c r="H56" s="3">
        <v>15000</v>
      </c>
    </row>
    <row r="57" spans="5:9" x14ac:dyDescent="0.4">
      <c r="E57" s="3">
        <v>2341.6</v>
      </c>
    </row>
    <row r="58" spans="5:9" x14ac:dyDescent="0.4">
      <c r="E58" s="3">
        <v>29.75</v>
      </c>
    </row>
    <row r="59" spans="5:9" x14ac:dyDescent="0.4">
      <c r="E59" s="3">
        <f>+E57/E58</f>
        <v>78.709243697478982</v>
      </c>
      <c r="I59" s="38"/>
    </row>
    <row r="60" spans="5:9" x14ac:dyDescent="0.4">
      <c r="E60" s="3">
        <v>48.25</v>
      </c>
      <c r="I60" s="38"/>
    </row>
    <row r="61" spans="5:9" x14ac:dyDescent="0.4">
      <c r="E61" s="3">
        <f>+E60*E59</f>
        <v>3797.7210084033609</v>
      </c>
      <c r="I61" s="38"/>
    </row>
    <row r="62" spans="5:9" x14ac:dyDescent="0.4">
      <c r="I62" s="38"/>
    </row>
    <row r="63" spans="5:9" x14ac:dyDescent="0.4">
      <c r="I63" s="38"/>
    </row>
    <row r="64" spans="5:9" x14ac:dyDescent="0.4">
      <c r="I64" s="38"/>
    </row>
    <row r="65" spans="9:9" x14ac:dyDescent="0.4">
      <c r="I65" s="38"/>
    </row>
    <row r="66" spans="9:9" x14ac:dyDescent="0.4">
      <c r="I66" s="38"/>
    </row>
    <row r="67" spans="9:9" x14ac:dyDescent="0.4">
      <c r="I67" s="38"/>
    </row>
    <row r="68" spans="9:9" x14ac:dyDescent="0.4">
      <c r="I68" s="38"/>
    </row>
    <row r="69" spans="9:9" x14ac:dyDescent="0.4">
      <c r="I69" s="38"/>
    </row>
    <row r="70" spans="9:9" x14ac:dyDescent="0.4">
      <c r="I70" s="38"/>
    </row>
    <row r="71" spans="9:9" x14ac:dyDescent="0.4">
      <c r="I71" s="38"/>
    </row>
    <row r="72" spans="9:9" x14ac:dyDescent="0.4">
      <c r="I72" s="38"/>
    </row>
    <row r="73" spans="9:9" x14ac:dyDescent="0.4">
      <c r="I73" s="38"/>
    </row>
    <row r="74" spans="9:9" x14ac:dyDescent="0.4">
      <c r="I74" s="38"/>
    </row>
    <row r="75" spans="9:9" x14ac:dyDescent="0.4">
      <c r="I75" s="38"/>
    </row>
    <row r="76" spans="9:9" x14ac:dyDescent="0.4">
      <c r="I76" s="38"/>
    </row>
    <row r="77" spans="9:9" x14ac:dyDescent="0.4">
      <c r="I77" s="38"/>
    </row>
    <row r="78" spans="9:9" x14ac:dyDescent="0.4">
      <c r="I78" s="38"/>
    </row>
  </sheetData>
  <mergeCells count="56">
    <mergeCell ref="E43:F43"/>
    <mergeCell ref="A44:K44"/>
    <mergeCell ref="A45:D45"/>
    <mergeCell ref="E45:F45"/>
    <mergeCell ref="A46:D46"/>
    <mergeCell ref="E46:F46"/>
    <mergeCell ref="B38:D38"/>
    <mergeCell ref="B39:D39"/>
    <mergeCell ref="B40:D40"/>
    <mergeCell ref="B41:D41"/>
    <mergeCell ref="B42:D42"/>
    <mergeCell ref="A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A7:K7"/>
    <mergeCell ref="A8:A9"/>
    <mergeCell ref="B8:D9"/>
    <mergeCell ref="E8:F8"/>
    <mergeCell ref="G8:G9"/>
    <mergeCell ref="H8:I8"/>
    <mergeCell ref="J8:J9"/>
    <mergeCell ref="K8:K9"/>
    <mergeCell ref="A1:D1"/>
    <mergeCell ref="E1:I4"/>
    <mergeCell ref="A2:D2"/>
    <mergeCell ref="A3:D3"/>
    <mergeCell ref="A5:B6"/>
    <mergeCell ref="C5:E6"/>
    <mergeCell ref="F5:G6"/>
    <mergeCell ref="H5:K6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n + i W D 8 X J H C l A A A A 9 g A A A B I A H A B D b 2 5 m a W c v U G F j a 2 F n Z S 5 4 b W w g o h g A K K A U A A A A A A A A A A A A A A A A A A A A A A A A A A A A h Y 8 x D o I w G I W v Q r r T l j p g y E 8 Z j H G R x M T E u D a 1 Q i M U 0 x b L 3 R w 8 k l c Q o 6 i b 4 / v e N 7 x 3 v 9 6 g G N o m u i j r d G d y l G C K I m V k d 9 C m y l H v j / E c F R w 2 Q p 5 E p a J R N i 4 b 3 C F H t f f n j J A Q A g 4 z 3 N m K M E o T s i / X W 1 m r V q C P r P / L s T b O C y M V 4 r B 7 j e E M J y z F L E 0 x B T J B K L X 5 C m z c + 2 x / I C z 6 x v d W c W H j 5 Q r I F I G 8 P / A H U E s D B B Q A A g A I A D Z / o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f 6 J Y K I p H u A 4 A A A A R A A A A E w A c A E Z v c m 1 1 b G F z L 1 N l Y 3 R p b 2 4 x L m 0 g o h g A K K A U A A A A A A A A A A A A A A A A A A A A A A A A A A A A K 0 5 N L s n M z 1 M I h t C G 1 g B Q S w E C L Q A U A A I A C A A 2 f 6 J Y P x c k c K U A A A D 2 A A A A E g A A A A A A A A A A A A A A A A A A A A A A Q 2 9 u Z m l n L 1 B h Y 2 t h Z 2 U u e G 1 s U E s B A i 0 A F A A C A A g A N n + i W A / K 6 a u k A A A A 6 Q A A A B M A A A A A A A A A A A A A A A A A 8 Q A A A F t D b 2 5 0 Z W 5 0 X 1 R 5 c G V z X S 5 4 b W x Q S w E C L Q A U A A I A C A A 2 f 6 J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D s N y O J M f U y G n 8 c u F 9 k + W w A A A A A C A A A A A A A D Z g A A w A A A A B A A A A C H u u d h b E Z j j r 8 J T a 2 I U d Y R A A A A A A S A A A C g A A A A E A A A A C a b W C 0 T d b g g 6 i 3 d z q h s q b p Q A A A A S V A M l H v 0 d i 6 s u 8 7 f W h P s J i H j / 9 J J y W x y g Q l c B h O r O e L A y J J 9 Z 7 / k 5 / z w I h O c j 5 D l o w p n L 1 g E m z M l T 2 F E R m z 3 I O W b p E L g U I R R D Q O E D 4 h t 5 + 0 U A A A A 7 p U H d x k I x w K H 9 / F D c R V i e Y 1 3 3 E k = < / D a t a M a s h u p > 
</file>

<file path=customXml/itemProps1.xml><?xml version="1.0" encoding="utf-8"?>
<ds:datastoreItem xmlns:ds="http://schemas.openxmlformats.org/officeDocument/2006/customXml" ds:itemID="{A9FE6399-B86A-42E1-BA6D-3BDD410F8C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4</vt:lpstr>
      <vt:lpstr>5</vt:lpstr>
      <vt:lpstr>الإضافي</vt:lpstr>
      <vt:lpstr>الإضافي!Criteria</vt:lpstr>
      <vt:lpstr>'4'!Print_Area</vt:lpstr>
      <vt:lpstr>'5'!Print_Area</vt:lpstr>
      <vt:lpstr>الإضافي!Print_Area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</dc:creator>
  <cp:lastModifiedBy>Mohamed Hassanin</cp:lastModifiedBy>
  <cp:lastPrinted>2024-04-23T06:37:42Z</cp:lastPrinted>
  <dcterms:created xsi:type="dcterms:W3CDTF">2020-05-09T08:20:34Z</dcterms:created>
  <dcterms:modified xsi:type="dcterms:W3CDTF">2024-05-07T09:57:02Z</dcterms:modified>
</cp:coreProperties>
</file>