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\Downloads\"/>
    </mc:Choice>
  </mc:AlternateContent>
  <bookViews>
    <workbookView xWindow="0" yWindow="0" windowWidth="20490" windowHeight="6345"/>
  </bookViews>
  <sheets>
    <sheet name="ورقة1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" i="3"/>
  <c r="D2" i="3" l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" i="3"/>
  <c r="D3" i="3" l="1"/>
  <c r="F3" i="3" s="1"/>
  <c r="G2" i="3"/>
  <c r="G3" i="3"/>
  <c r="F2" i="3"/>
  <c r="D4" i="3"/>
  <c r="I19" i="3"/>
  <c r="I18" i="3"/>
  <c r="I17" i="3"/>
  <c r="I10" i="3"/>
  <c r="I9" i="3"/>
  <c r="I8" i="3"/>
  <c r="G4" i="3" l="1"/>
  <c r="F4" i="3"/>
  <c r="P2" i="3"/>
  <c r="N3" i="3" l="1"/>
  <c r="D5" i="3" s="1"/>
  <c r="G5" i="3" l="1"/>
  <c r="F5" i="3"/>
  <c r="D6" i="3"/>
  <c r="P3" i="3"/>
  <c r="N4" i="3" s="1"/>
  <c r="P4" i="3" l="1"/>
  <c r="N5" i="3" s="1"/>
  <c r="D8" i="3"/>
  <c r="F6" i="3"/>
  <c r="D7" i="3"/>
  <c r="G7" i="3" s="1"/>
  <c r="G6" i="3"/>
  <c r="P5" i="3" l="1"/>
  <c r="D11" i="3"/>
  <c r="D9" i="3"/>
  <c r="G9" i="3" s="1"/>
  <c r="G8" i="3"/>
  <c r="F8" i="3"/>
  <c r="F7" i="3"/>
  <c r="N6" i="3"/>
  <c r="D10" i="3" l="1"/>
  <c r="G10" i="3" s="1"/>
  <c r="P6" i="3"/>
  <c r="D14" i="3"/>
  <c r="F10" i="3"/>
  <c r="F9" i="3"/>
  <c r="D12" i="3"/>
  <c r="D13" i="3" s="1"/>
  <c r="G12" i="3"/>
  <c r="F11" i="3"/>
  <c r="G11" i="3"/>
  <c r="N7" i="3"/>
  <c r="G13" i="3" l="1"/>
  <c r="F12" i="3"/>
  <c r="F13" i="3"/>
  <c r="P7" i="3"/>
  <c r="D17" i="3"/>
  <c r="D15" i="3"/>
  <c r="F14" i="3"/>
  <c r="G14" i="3"/>
  <c r="D16" i="3"/>
  <c r="G15" i="3"/>
  <c r="F15" i="3" l="1"/>
  <c r="F16" i="3"/>
  <c r="D18" i="3"/>
  <c r="F17" i="3"/>
  <c r="G17" i="3"/>
  <c r="G16" i="3"/>
  <c r="G18" i="3" l="1"/>
  <c r="D19" i="3"/>
  <c r="F19" i="3"/>
  <c r="G19" i="3"/>
  <c r="F18" i="3"/>
</calcChain>
</file>

<file path=xl/sharedStrings.xml><?xml version="1.0" encoding="utf-8"?>
<sst xmlns="http://schemas.openxmlformats.org/spreadsheetml/2006/main" count="33" uniqueCount="17">
  <si>
    <t>التاريخ</t>
  </si>
  <si>
    <t>رصيد اول</t>
  </si>
  <si>
    <t>منصرف</t>
  </si>
  <si>
    <t>رصيد اخر</t>
  </si>
  <si>
    <t>السعر</t>
  </si>
  <si>
    <t>المستهلك</t>
  </si>
  <si>
    <t>خلال الشهر</t>
  </si>
  <si>
    <t>النتيجة  المطلوبة</t>
  </si>
  <si>
    <t>هنا معادلة تحسب رصيد اول والمنصرف يخصم منها المستهلك</t>
  </si>
  <si>
    <t>أول المدة</t>
  </si>
  <si>
    <t>قيمة أول المدة</t>
  </si>
  <si>
    <t>اسم</t>
  </si>
  <si>
    <t>المعادلة</t>
  </si>
  <si>
    <t xml:space="preserve">هذه الدالة تعمل جيد المطلوب إضافة للدالة الموجودة في عمود H إضافة شرط الموجود في عمود B </t>
  </si>
  <si>
    <t>صنف A</t>
  </si>
  <si>
    <t>صنف B</t>
  </si>
  <si>
    <t>صنف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</si>
</sst>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2010000]d/mm/yyyy;@"/>
  </numFmts>
  <fonts count="5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readingOrder="2"/>
    </xf>
    <xf numFmtId="1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514350</xdr:colOff>
      <xdr:row>2</xdr:row>
      <xdr:rowOff>104775</xdr:rowOff>
    </xdr:from>
    <xdr:to>
      <xdr:col>18</xdr:col>
      <xdr:colOff>266700</xdr:colOff>
      <xdr:row>4</xdr:row>
      <xdr:rowOff>180975</xdr:rowOff>
    </xdr:to>
    <xdr:cxnSp macro="">
      <xdr:nvCxnSpPr>
        <xdr:cNvPr id="4" name="رابط كسهم مستقيم 3"/>
        <xdr:cNvCxnSpPr/>
      </xdr:nvCxnSpPr>
      <xdr:spPr>
        <a:xfrm flipV="1">
          <a:off x="11226279300" y="504825"/>
          <a:ext cx="1809750" cy="48577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rightToLeft="1" tabSelected="1" workbookViewId="0">
      <selection activeCell="K8" sqref="K8"/>
    </sheetView>
  </sheetViews>
  <sheetFormatPr defaultRowHeight="15" outlineLevelCol="1" x14ac:dyDescent="0.25"/>
  <cols>
    <col min="1" max="1" width="11.375" bestFit="1" customWidth="1"/>
    <col min="2" max="2" width="11.375" customWidth="1"/>
    <col min="3" max="3" width="9.125" bestFit="1" customWidth="1"/>
    <col min="4" max="4" width="8.625" customWidth="1" outlineLevel="1"/>
    <col min="5" max="5" width="7.375" customWidth="1" outlineLevel="1"/>
    <col min="6" max="6" width="11.625" customWidth="1" outlineLevel="1"/>
    <col min="7" max="7" width="8.875" customWidth="1" outlineLevel="1"/>
    <col min="8" max="8" width="11.875" customWidth="1" outlineLevel="1"/>
    <col min="9" max="9" width="13.75" bestFit="1" customWidth="1"/>
    <col min="13" max="13" width="10.875" customWidth="1"/>
  </cols>
  <sheetData>
    <row r="1" spans="1:20" ht="15.75" x14ac:dyDescent="0.25">
      <c r="A1" s="18" t="s">
        <v>6</v>
      </c>
      <c r="B1" s="18" t="s">
        <v>11</v>
      </c>
      <c r="C1" s="18" t="s">
        <v>5</v>
      </c>
      <c r="D1" s="21" t="s">
        <v>9</v>
      </c>
      <c r="E1" s="21" t="s">
        <v>4</v>
      </c>
      <c r="F1" s="21" t="s">
        <v>10</v>
      </c>
      <c r="G1" s="21"/>
      <c r="H1" s="26" t="s">
        <v>12</v>
      </c>
      <c r="I1" s="15" t="s">
        <v>7</v>
      </c>
      <c r="M1" s="19" t="s">
        <v>0</v>
      </c>
      <c r="N1" s="19" t="s">
        <v>1</v>
      </c>
      <c r="O1" s="19" t="s">
        <v>2</v>
      </c>
      <c r="P1" s="19" t="s">
        <v>3</v>
      </c>
      <c r="Q1" s="19" t="s">
        <v>4</v>
      </c>
    </row>
    <row r="2" spans="1:20" ht="15.75" x14ac:dyDescent="0.25">
      <c r="A2" s="2">
        <v>44743</v>
      </c>
      <c r="B2" s="2" t="s">
        <v>14</v>
      </c>
      <c r="C2" s="1">
        <v>300</v>
      </c>
      <c r="D2" s="23">
        <f>(IF(SUMIF($A$1:A1,A2,$D$1:D1)=0,VLOOKUP(A2,$M$1:$Q$7,2,0),0))</f>
        <v>0</v>
      </c>
      <c r="E2">
        <f>VLOOKUP(A2,$M$1:$Q$7,5,0)</f>
        <v>5</v>
      </c>
      <c r="F2">
        <f>IFERROR(D2*E1,0)</f>
        <v>0</v>
      </c>
      <c r="G2">
        <f>IF((SUMIF($A$1:A2,A2,$D$1:D2)-SUMIF($A$1:A2,A2,$C$1:C2))&lt;=0,0,SUMIF($A$1:A2,A2,$D$1:D2)-SUMIF($A$1:A2,A2,$C$1:C2))</f>
        <v>0</v>
      </c>
      <c r="H2" s="27">
        <f>IF(AND((SUMIF($A$1:A2,A2,$D$1:D2)-SUMIF($A$1:A2,A2,$C$1:C2))=0,D2=0),E2*C2,IF(AND(C2-D2&gt;=0,G1=0),E2*(C2-D2)+F2,IF(SUMIF($A$1:A2,A2,$C$1:C2)-SUMIF($A$1:A2,A2,$D$1:D2)&lt;=0,SUMIF($A$1:A2,A2,$F$1:F2)/SUMIF($A$1:A2,A2,$D$1:D2)*C2,((SUMIF($A$1:A2,A2,$F$1:F2)/SUMIF($A$1:A2,A2,$D$1:D2))*(SUMIF($A$1:A2,A2,$D$1:D2)-SUMIF($A$1:A2,A2,$G$1:G2)))+((SUMIF($A$1:A2,A2,$C$1:C2)-SUMIF($A$1:A2,A2,$D$1:D2))*E2))))</f>
        <v>1500</v>
      </c>
      <c r="I2" s="13">
        <v>1500</v>
      </c>
      <c r="M2" s="3">
        <v>44743</v>
      </c>
      <c r="N2" s="1">
        <v>0</v>
      </c>
      <c r="O2" s="1">
        <v>1000</v>
      </c>
      <c r="P2" s="4">
        <f t="shared" ref="P2:P7" si="0">N2+O2-SUMIFS($C$2:$C$25,$A$2:$A$25,M2)</f>
        <v>100</v>
      </c>
      <c r="Q2" s="1">
        <v>5</v>
      </c>
    </row>
    <row r="3" spans="1:20" ht="15.75" x14ac:dyDescent="0.25">
      <c r="A3" s="2">
        <v>44743</v>
      </c>
      <c r="B3" s="2" t="s">
        <v>15</v>
      </c>
      <c r="C3" s="1">
        <v>300</v>
      </c>
      <c r="D3" s="23">
        <f>(IF(SUMIF($A$1:A2,A3,$D$1:D2)=0,VLOOKUP(A3,$M$1:$Q$7,2,0),0))</f>
        <v>0</v>
      </c>
      <c r="E3">
        <f>VLOOKUP(A3,$M$1:$Q$7,5,0)</f>
        <v>5</v>
      </c>
      <c r="F3">
        <f t="shared" ref="F3:F19" si="1">IFERROR(D3*E2,0)</f>
        <v>0</v>
      </c>
      <c r="G3">
        <f>IF((SUMIF($A$1:A3,A3,$D$1:D3)-SUMIF($A$1:A3,A3,$C$1:C3))&lt;=0,0,SUMIF($A$1:A3,A3,$D$1:D3)-SUMIF($A$1:A3,A3,$C$1:C3))</f>
        <v>0</v>
      </c>
      <c r="H3" s="27">
        <f>IF(AND((SUMIF($A$1:A3,A3,$D$1:D3)-SUMIF($A$1:A3,A3,$C$1:C3))=0,D3=0),E3*C3,IF(AND(C3-D3&gt;=0,G2=0),E3*(C3-D3)+F3,IF(SUMIF($A$1:A3,A3,$C$1:C3)-SUMIF($A$1:A3,A3,$D$1:D3)&lt;=0,SUMIF($A$1:A3,A3,$F$1:F3)/SUMIF($A$1:A3,A3,$D$1:D3)*C3,((SUMIF($A$1:A3,A3,$F$1:F3)/SUMIF($A$1:A3,A3,$D$1:D3))*(SUMIF($A$1:A3,A3,$D$1:D3)-SUMIF($A$1:A3,A3,$G$1:G3)))+((SUMIF($A$1:A3,A3,$C$1:C3)-SUMIF($A$1:A3,A3,$D$1:D3))*E3))))</f>
        <v>1500</v>
      </c>
      <c r="I3" s="13">
        <v>1500</v>
      </c>
      <c r="M3" s="3">
        <v>44774</v>
      </c>
      <c r="N3" s="1">
        <f>P2</f>
        <v>100</v>
      </c>
      <c r="O3" s="1">
        <v>1000</v>
      </c>
      <c r="P3" s="4">
        <f t="shared" si="0"/>
        <v>200</v>
      </c>
      <c r="Q3" s="1">
        <v>6</v>
      </c>
    </row>
    <row r="4" spans="1:20" ht="16.5" thickBot="1" x14ac:dyDescent="0.3">
      <c r="A4" s="7">
        <v>44743</v>
      </c>
      <c r="B4" s="7" t="s">
        <v>16</v>
      </c>
      <c r="C4" s="8">
        <v>300</v>
      </c>
      <c r="D4" s="23">
        <f>(IF(SUMIF($A$1:A3,A4,$D$1:D3)=0,VLOOKUP(A4,$M$1:$Q$7,2,0),0))</f>
        <v>0</v>
      </c>
      <c r="E4">
        <f>VLOOKUP(A4,$M$1:$Q$7,5,0)</f>
        <v>5</v>
      </c>
      <c r="F4">
        <f t="shared" si="1"/>
        <v>0</v>
      </c>
      <c r="G4">
        <f>IF((SUMIF($A$1:A4,A4,$D$1:D4)-SUMIF($A$1:A4,A4,$C$1:C4))&lt;=0,0,SUMIF($A$1:A4,A4,$D$1:D4)-SUMIF($A$1:A4,A4,$C$1:C4))</f>
        <v>0</v>
      </c>
      <c r="H4" s="27">
        <f>IF(AND((SUMIF($A$1:A4,A4,$D$1:D4)-SUMIF($A$1:A4,A4,$C$1:C4))=0,D4=0),E4*C4,IF(AND(C4-D4&gt;=0,G3=0),E4*(C4-D4)+F4,IF(SUMIF($A$1:A4,A4,$C$1:C4)-SUMIF($A$1:A4,A4,$D$1:D4)&lt;=0,SUMIF($A$1:A4,A4,$F$1:F4)/SUMIF($A$1:A4,A4,$D$1:D4)*C4,((SUMIF($A$1:A4,A4,$F$1:F4)/SUMIF($A$1:A4,A4,$D$1:D4))*(SUMIF($A$1:A4,A4,$D$1:D4)-SUMIF($A$1:A4,A4,$G$1:G4)))+((SUMIF($A$1:A4,A4,$C$1:C4)-SUMIF($A$1:A4,A4,$D$1:D4))*E4))))</f>
        <v>1500</v>
      </c>
      <c r="I4" s="14">
        <v>1500</v>
      </c>
      <c r="M4" s="3">
        <v>44805</v>
      </c>
      <c r="N4" s="1">
        <f t="shared" ref="N4:N7" si="2">P3</f>
        <v>200</v>
      </c>
      <c r="O4" s="1">
        <v>500</v>
      </c>
      <c r="P4" s="4">
        <f t="shared" si="0"/>
        <v>200</v>
      </c>
      <c r="Q4" s="1">
        <v>7</v>
      </c>
    </row>
    <row r="5" spans="1:20" ht="15.75" x14ac:dyDescent="0.25">
      <c r="A5" s="5">
        <v>44774</v>
      </c>
      <c r="B5" s="5" t="s">
        <v>15</v>
      </c>
      <c r="C5" s="6">
        <v>200</v>
      </c>
      <c r="D5" s="23">
        <f>(IF(SUMIF($A$1:A4,A5,$D$1:D4)=0,VLOOKUP(A5,$M$1:$Q$7,2,0),0))</f>
        <v>100</v>
      </c>
      <c r="E5">
        <f>VLOOKUP(A5,$M$1:$Q$7,5,0)</f>
        <v>6</v>
      </c>
      <c r="F5">
        <f t="shared" si="1"/>
        <v>500</v>
      </c>
      <c r="G5">
        <f>IF((SUMIF($A$1:A5,A5,$D$1:D5)-SUMIF($A$1:A5,A5,$C$1:C5))&lt;=0,0,SUMIF($A$1:A5,A5,$D$1:D5)-SUMIF($A$1:A5,A5,$C$1:C5))</f>
        <v>0</v>
      </c>
      <c r="H5" s="27">
        <f>IF(AND((SUMIF($A$1:A5,A5,$D$1:D5)-SUMIF($A$1:A5,A5,$C$1:C5))=0,D5=0),E5*C5,IF(AND(C5-D5&gt;=0,G4=0),E5*(C5-D5)+F5,IF(SUMIF($A$1:A5,A5,$C$1:C5)-SUMIF($A$1:A5,A5,$D$1:D5)&lt;=0,SUMIF($A$1:A5,A5,$F$1:F5)/SUMIF($A$1:A5,A5,$D$1:D5)*C5,((SUMIF($A$1:A5,A5,$F$1:F5)/SUMIF($A$1:A5,A5,$D$1:D5))*(SUMIF($A$1:A5,A5,$D$1:D5)-SUMIF($A$1:A5,A5,$G$1:G5)))+((SUMIF($A$1:A5,A5,$C$1:C5)-SUMIF($A$1:A5,A5,$D$1:D5))*E5))))</f>
        <v>1100</v>
      </c>
      <c r="I5" s="17">
        <v>1100</v>
      </c>
      <c r="M5" s="3">
        <v>44835</v>
      </c>
      <c r="N5" s="1">
        <f t="shared" si="2"/>
        <v>200</v>
      </c>
      <c r="O5" s="1">
        <v>1400</v>
      </c>
      <c r="P5" s="4">
        <f t="shared" si="0"/>
        <v>300</v>
      </c>
      <c r="Q5" s="1">
        <v>8</v>
      </c>
    </row>
    <row r="6" spans="1:20" ht="15.75" x14ac:dyDescent="0.25">
      <c r="A6" s="2">
        <v>44774</v>
      </c>
      <c r="B6" s="2" t="s">
        <v>16</v>
      </c>
      <c r="C6" s="1">
        <v>500</v>
      </c>
      <c r="D6" s="23">
        <f>(IF(SUMIF($A$1:A5,A6,$D$1:D5)=0,VLOOKUP(A6,$M$1:$Q$7,2,0),0))</f>
        <v>0</v>
      </c>
      <c r="E6">
        <f>VLOOKUP(A6,$M$1:$Q$7,5,0)</f>
        <v>6</v>
      </c>
      <c r="F6">
        <f t="shared" si="1"/>
        <v>0</v>
      </c>
      <c r="G6">
        <f>IF((SUMIF($A$1:A6,A6,$D$1:D6)-SUMIF($A$1:A6,A6,$C$1:C6))&lt;=0,0,SUMIF($A$1:A6,A6,$D$1:D6)-SUMIF($A$1:A6,A6,$C$1:C6))</f>
        <v>0</v>
      </c>
      <c r="H6" s="27">
        <f>IF(AND((SUMIF($A$1:A6,A6,$D$1:D6)-SUMIF($A$1:A6,A6,$C$1:C6))=0,D6=0),E6*C6,IF(AND(C6-D6&gt;=0,G5=0),E6*(C6-D6)+F6,IF(SUMIF($A$1:A6,A6,$C$1:C6)-SUMIF($A$1:A6,A6,$D$1:D6)&lt;=0,SUMIF($A$1:A6,A6,$F$1:F6)/SUMIF($A$1:A6,A6,$D$1:D6)*C6,((SUMIF($A$1:A6,A6,$F$1:F6)/SUMIF($A$1:A6,A6,$D$1:D6))*(SUMIF($A$1:A6,A6,$D$1:D6)-SUMIF($A$1:A6,A6,$G$1:G6)))+((SUMIF($A$1:A6,A6,$C$1:C6)-SUMIF($A$1:A6,A6,$D$1:D6))*E6))))</f>
        <v>3000</v>
      </c>
      <c r="I6" s="13">
        <v>3000</v>
      </c>
      <c r="M6" s="3">
        <v>44866</v>
      </c>
      <c r="N6" s="1">
        <f t="shared" si="2"/>
        <v>300</v>
      </c>
      <c r="O6" s="1">
        <v>2000</v>
      </c>
      <c r="P6" s="4">
        <f t="shared" si="0"/>
        <v>300</v>
      </c>
      <c r="Q6" s="1">
        <v>9</v>
      </c>
      <c r="S6" s="25" t="s">
        <v>8</v>
      </c>
      <c r="T6" s="25"/>
    </row>
    <row r="7" spans="1:20" ht="16.5" thickBot="1" x14ac:dyDescent="0.3">
      <c r="A7" s="7">
        <v>44774</v>
      </c>
      <c r="B7" s="7" t="s">
        <v>14</v>
      </c>
      <c r="C7" s="8">
        <v>200</v>
      </c>
      <c r="D7" s="23">
        <f>(IF(SUMIF($A$1:A6,A7,$D$1:D6)=0,VLOOKUP(A7,$M$1:$Q$7,2,0),0))</f>
        <v>0</v>
      </c>
      <c r="E7">
        <f>VLOOKUP(A7,$M$1:$Q$7,5,0)</f>
        <v>6</v>
      </c>
      <c r="F7">
        <f t="shared" si="1"/>
        <v>0</v>
      </c>
      <c r="G7">
        <f>IF((SUMIF($A$1:A7,A7,$D$1:D7)-SUMIF($A$1:A7,A7,$C$1:C7))&lt;=0,0,SUMIF($A$1:A7,A7,$D$1:D7)-SUMIF($A$1:A7,A7,$C$1:C7))</f>
        <v>0</v>
      </c>
      <c r="H7" s="27">
        <f>IF(AND((SUMIF($A$1:A7,A7,$D$1:D7)-SUMIF($A$1:A7,A7,$C$1:C7))=0,D7=0),E7*C7,IF(AND(C7-D7&gt;=0,G6=0),E7*(C7-D7)+F7,IF(SUMIF($A$1:A7,A7,$C$1:C7)-SUMIF($A$1:A7,A7,$D$1:D7)&lt;=0,SUMIF($A$1:A7,A7,$F$1:F7)/SUMIF($A$1:A7,A7,$D$1:D7)*C7,((SUMIF($A$1:A7,A7,$F$1:F7)/SUMIF($A$1:A7,A7,$D$1:D7))*(SUMIF($A$1:A7,A7,$D$1:D7)-SUMIF($A$1:A7,A7,$G$1:G7)))+((SUMIF($A$1:A7,A7,$C$1:C7)-SUMIF($A$1:A7,A7,$D$1:D7))*E7))))</f>
        <v>1200</v>
      </c>
      <c r="I7" s="14">
        <v>1200</v>
      </c>
      <c r="M7" s="3">
        <v>44896</v>
      </c>
      <c r="N7" s="1">
        <f t="shared" si="2"/>
        <v>300</v>
      </c>
      <c r="O7" s="1">
        <v>600</v>
      </c>
      <c r="P7" s="4">
        <f t="shared" si="0"/>
        <v>400</v>
      </c>
      <c r="Q7" s="1">
        <v>10</v>
      </c>
      <c r="S7" s="25"/>
      <c r="T7" s="25"/>
    </row>
    <row r="8" spans="1:20" ht="15.75" x14ac:dyDescent="0.25">
      <c r="A8" s="5">
        <v>44805</v>
      </c>
      <c r="B8" s="5" t="s">
        <v>16</v>
      </c>
      <c r="C8" s="6">
        <v>200</v>
      </c>
      <c r="D8" s="23">
        <f>(IF(SUMIF($A$1:A7,A8,$D$1:D7)=0,VLOOKUP(A8,$M$1:$Q$7,2,0),0))</f>
        <v>200</v>
      </c>
      <c r="E8">
        <f>VLOOKUP(A8,$M$1:$Q$7,5,0)</f>
        <v>7</v>
      </c>
      <c r="F8">
        <f t="shared" si="1"/>
        <v>1200</v>
      </c>
      <c r="G8">
        <f>IF((SUMIF($A$1:A8,A8,$D$1:D8)-SUMIF($A$1:A8,A8,$C$1:C8))&lt;=0,0,SUMIF($A$1:A8,A8,$D$1:D8)-SUMIF($A$1:A8,A8,$C$1:C8))</f>
        <v>0</v>
      </c>
      <c r="H8" s="27">
        <f>IF(AND((SUMIF($A$1:A8,A8,$D$1:D8)-SUMIF($A$1:A8,A8,$C$1:C8))=0,D8=0),E8*C8,IF(AND(C8-D8&gt;=0,G7=0),E8*(C8-D8)+F8,IF(SUMIF($A$1:A8,A8,$C$1:C8)-SUMIF($A$1:A8,A8,$D$1:D8)&lt;=0,SUMIF($A$1:A8,A8,$F$1:F8)/SUMIF($A$1:A8,A8,$D$1:D8)*C8,((SUMIF($A$1:A8,A8,$F$1:F8)/SUMIF($A$1:A8,A8,$D$1:D8))*(SUMIF($A$1:A8,A8,$D$1:D8)-SUMIF($A$1:A8,A8,$G$1:G8)))+((SUMIF($A$1:A8,A8,$C$1:C8)-SUMIF($A$1:A8,A8,$D$1:D8))*E8))))</f>
        <v>1200</v>
      </c>
      <c r="I8" s="17">
        <f>C8*Q3</f>
        <v>1200</v>
      </c>
      <c r="S8" s="25"/>
      <c r="T8" s="25"/>
    </row>
    <row r="9" spans="1:20" ht="15.75" x14ac:dyDescent="0.25">
      <c r="A9" s="2">
        <v>44805</v>
      </c>
      <c r="B9" s="2" t="s">
        <v>15</v>
      </c>
      <c r="C9" s="1">
        <v>100</v>
      </c>
      <c r="D9" s="23">
        <f>(IF(SUMIF($A$1:A8,A9,$D$1:D8)=0,VLOOKUP(A9,$M$1:$Q$7,2,0),0))</f>
        <v>0</v>
      </c>
      <c r="E9">
        <f>VLOOKUP(A9,$M$1:$Q$7,5,0)</f>
        <v>7</v>
      </c>
      <c r="F9">
        <f t="shared" si="1"/>
        <v>0</v>
      </c>
      <c r="G9">
        <f>IF((SUMIF($A$1:A9,A9,$D$1:D9)-SUMIF($A$1:A9,A9,$C$1:C9))&lt;=0,0,SUMIF($A$1:A9,A9,$D$1:D9)-SUMIF($A$1:A9,A9,$C$1:C9))</f>
        <v>0</v>
      </c>
      <c r="H9" s="27">
        <f>IF(AND((SUMIF($A$1:A9,A9,$D$1:D9)-SUMIF($A$1:A9,A9,$C$1:C9))=0,D9=0),E9*C9,IF(AND(C9-D9&gt;=0,G8=0),E9*(C9-D9)+F9,IF(SUMIF($A$1:A9,A9,$C$1:C9)-SUMIF($A$1:A9,A9,$D$1:D9)&lt;=0,SUMIF($A$1:A9,A9,$F$1:F9)/SUMIF($A$1:A9,A9,$D$1:D9)*C9,((SUMIF($A$1:A9,A9,$F$1:F9)/SUMIF($A$1:A9,A9,$D$1:D9))*(SUMIF($A$1:A9,A9,$D$1:D9)-SUMIF($A$1:A9,A9,$G$1:G9)))+((SUMIF($A$1:A9,A9,$C$1:C9)-SUMIF($A$1:A9,A9,$D$1:D9))*E9))))</f>
        <v>700</v>
      </c>
      <c r="I9" s="13">
        <f>C9*Q4</f>
        <v>700</v>
      </c>
    </row>
    <row r="10" spans="1:20" ht="16.5" thickBot="1" x14ac:dyDescent="0.3">
      <c r="A10" s="7">
        <v>44805</v>
      </c>
      <c r="B10" s="7" t="s">
        <v>14</v>
      </c>
      <c r="C10" s="8">
        <v>200</v>
      </c>
      <c r="D10" s="23">
        <f>(IF(SUMIF($A$1:A9,A10,$D$1:D9)=0,VLOOKUP(A10,$M$1:$Q$7,2,0),0))</f>
        <v>0</v>
      </c>
      <c r="E10">
        <f>VLOOKUP(A10,$M$1:$Q$7,5,0)</f>
        <v>7</v>
      </c>
      <c r="F10">
        <f t="shared" si="1"/>
        <v>0</v>
      </c>
      <c r="G10">
        <f>IF((SUMIF($A$1:A10,A10,$D$1:D10)-SUMIF($A$1:A10,A10,$C$1:C10))&lt;=0,0,SUMIF($A$1:A10,A10,$D$1:D10)-SUMIF($A$1:A10,A10,$C$1:C10))</f>
        <v>0</v>
      </c>
      <c r="H10" s="27">
        <f>IF(AND((SUMIF($A$1:A10,A10,$D$1:D10)-SUMIF($A$1:A10,A10,$C$1:C10))=0,D10=0),E10*C10,IF(AND(C10-D10&gt;=0,G9=0),E10*(C10-D10)+F10,IF(SUMIF($A$1:A10,A10,$C$1:C10)-SUMIF($A$1:A10,A10,$D$1:D10)&lt;=0,SUMIF($A$1:A10,A10,$F$1:F10)/SUMIF($A$1:A10,A10,$D$1:D10)*C10,((SUMIF($A$1:A10,A10,$F$1:F10)/SUMIF($A$1:A10,A10,$D$1:D10))*(SUMIF($A$1:A10,A10,$D$1:D10)-SUMIF($A$1:A10,A10,$G$1:G10)))+((SUMIF($A$1:A10,A10,$C$1:C10)-SUMIF($A$1:A10,A10,$D$1:D10))*E10))))</f>
        <v>1400</v>
      </c>
      <c r="I10" s="14">
        <f>C10*Q4</f>
        <v>1400</v>
      </c>
    </row>
    <row r="11" spans="1:20" ht="15.75" x14ac:dyDescent="0.25">
      <c r="A11" s="5">
        <v>44835</v>
      </c>
      <c r="B11" s="5" t="s">
        <v>14</v>
      </c>
      <c r="C11" s="6">
        <v>400</v>
      </c>
      <c r="D11" s="23">
        <f>(IF(SUMIF($A$1:A10,A11,$D$1:D10)=0,VLOOKUP(A11,$M$1:$Q$7,2,0),0))</f>
        <v>200</v>
      </c>
      <c r="E11">
        <f>VLOOKUP(A11,$M$1:$Q$7,5,0)</f>
        <v>8</v>
      </c>
      <c r="F11">
        <f t="shared" si="1"/>
        <v>1400</v>
      </c>
      <c r="G11">
        <f>IF((SUMIF($A$1:A11,A11,$D$1:D11)-SUMIF($A$1:A11,A11,$C$1:C11))&lt;=0,0,SUMIF($A$1:A11,A11,$D$1:D11)-SUMIF($A$1:A11,A11,$C$1:C11))</f>
        <v>0</v>
      </c>
      <c r="H11" s="27">
        <f>IF(AND((SUMIF($A$1:A11,A11,$D$1:D11)-SUMIF($A$1:A11,A11,$C$1:C11))=0,D11=0),E11*C11,IF(AND(C11-D11&gt;=0,G10=0),E11*(C11-D11)+F11,IF(SUMIF($A$1:A11,A11,$C$1:C11)-SUMIF($A$1:A11,A11,$D$1:D11)&lt;=0,SUMIF($A$1:A11,A11,$F$1:F11)/SUMIF($A$1:A11,A11,$D$1:D11)*C11,((SUMIF($A$1:A11,A11,$F$1:F11)/SUMIF($A$1:A11,A11,$D$1:D11))*(SUMIF($A$1:A11,A11,$D$1:D11)-SUMIF($A$1:A11,A11,$G$1:G11)))+((SUMIF($A$1:A11,A11,$C$1:C11)-SUMIF($A$1:A11,A11,$D$1:D11))*E11))))</f>
        <v>3000</v>
      </c>
      <c r="I11" s="16">
        <v>3000</v>
      </c>
      <c r="M11" s="24" t="s">
        <v>13</v>
      </c>
      <c r="N11" s="24"/>
      <c r="O11" s="24"/>
      <c r="P11" s="24"/>
      <c r="Q11" s="24"/>
    </row>
    <row r="12" spans="1:20" ht="15.75" customHeight="1" x14ac:dyDescent="0.25">
      <c r="A12" s="2">
        <v>44835</v>
      </c>
      <c r="B12" s="2" t="s">
        <v>16</v>
      </c>
      <c r="C12" s="1">
        <v>400</v>
      </c>
      <c r="D12" s="23">
        <f>(IF(SUMIF($A$1:A11,A12,$D$1:D11)=0,VLOOKUP(A12,$M$1:$Q$7,2,0),0))</f>
        <v>0</v>
      </c>
      <c r="E12">
        <f>VLOOKUP(A12,$M$1:$Q$7,5,0)</f>
        <v>8</v>
      </c>
      <c r="F12">
        <f t="shared" si="1"/>
        <v>0</v>
      </c>
      <c r="G12">
        <f>IF((SUMIF($A$1:A12,A12,$D$1:D12)-SUMIF($A$1:A12,A12,$C$1:C12))&lt;=0,0,SUMIF($A$1:A12,A12,$D$1:D12)-SUMIF($A$1:A12,A12,$C$1:C12))</f>
        <v>0</v>
      </c>
      <c r="H12" s="27">
        <f>IF(AND((SUMIF($A$1:A12,A12,$D$1:D12)-SUMIF($A$1:A12,A12,$C$1:C12))=0,D12=0),E12*C12,IF(AND(C12-D12&gt;=0,G11=0),E12*(C12-D12)+F12,IF(SUMIF($A$1:A12,A12,$C$1:C12)-SUMIF($A$1:A12,A12,$D$1:D12)&lt;=0,SUMIF($A$1:A12,A12,$F$1:F12)/SUMIF($A$1:A12,A12,$D$1:D12)*C12,((SUMIF($A$1:A12,A12,$F$1:F12)/SUMIF($A$1:A12,A12,$D$1:D12))*(SUMIF($A$1:A12,A12,$D$1:D12)-SUMIF($A$1:A12,A12,$G$1:G12)))+((SUMIF($A$1:A12,A12,$C$1:C12)-SUMIF($A$1:A12,A12,$D$1:D12))*E12))))</f>
        <v>3200</v>
      </c>
      <c r="I12" s="11">
        <v>3200</v>
      </c>
      <c r="M12" s="24"/>
      <c r="N12" s="24"/>
      <c r="O12" s="24"/>
      <c r="P12" s="24"/>
      <c r="Q12" s="24"/>
    </row>
    <row r="13" spans="1:20" ht="16.5" customHeight="1" thickBot="1" x14ac:dyDescent="0.3">
      <c r="A13" s="7">
        <v>44835</v>
      </c>
      <c r="B13" s="7" t="s">
        <v>15</v>
      </c>
      <c r="C13" s="8">
        <v>500</v>
      </c>
      <c r="D13" s="23">
        <f>(IF(SUMIF($A$1:A12,A13,$D$1:D12)=0,VLOOKUP(A13,$M$1:$Q$7,2,0),0))</f>
        <v>0</v>
      </c>
      <c r="E13">
        <f>VLOOKUP(A13,$M$1:$Q$7,5,0)</f>
        <v>8</v>
      </c>
      <c r="F13">
        <f t="shared" si="1"/>
        <v>0</v>
      </c>
      <c r="G13">
        <f>IF((SUMIF($A$1:A13,A13,$D$1:D13)-SUMIF($A$1:A13,A13,$C$1:C13))&lt;=0,0,SUMIF($A$1:A13,A13,$D$1:D13)-SUMIF($A$1:A13,A13,$C$1:C13))</f>
        <v>0</v>
      </c>
      <c r="H13" s="27">
        <f>IF(AND((SUMIF($A$1:A13,A13,$D$1:D13)-SUMIF($A$1:A13,A13,$C$1:C13))=0,D13=0),E13*C13,IF(AND(C13-D13&gt;=0,G12=0),E13*(C13-D13)+F13,IF(SUMIF($A$1:A13,A13,$C$1:C13)-SUMIF($A$1:A13,A13,$D$1:D13)&lt;=0,SUMIF($A$1:A13,A13,$F$1:F13)/SUMIF($A$1:A13,A13,$D$1:D13)*C13,((SUMIF($A$1:A13,A13,$F$1:F13)/SUMIF($A$1:A13,A13,$D$1:D13))*(SUMIF($A$1:A13,A13,$D$1:D13)-SUMIF($A$1:A13,A13,$G$1:G13)))+((SUMIF($A$1:A13,A13,$C$1:C13)-SUMIF($A$1:A13,A13,$D$1:D13))*E13))))</f>
        <v>4000</v>
      </c>
      <c r="I13" s="12">
        <v>4000</v>
      </c>
      <c r="M13" s="20"/>
      <c r="N13" s="20"/>
      <c r="O13" s="20"/>
      <c r="P13" s="20"/>
      <c r="Q13" s="20"/>
    </row>
    <row r="14" spans="1:20" ht="15.75" customHeight="1" x14ac:dyDescent="0.25">
      <c r="A14" s="5">
        <v>44866</v>
      </c>
      <c r="B14" s="5" t="s">
        <v>15</v>
      </c>
      <c r="C14" s="6">
        <v>600</v>
      </c>
      <c r="D14" s="23">
        <f>(IF(SUMIF($A$1:A13,A14,$D$1:D13)=0,VLOOKUP(A14,$M$1:$Q$7,2,0),0))</f>
        <v>300</v>
      </c>
      <c r="E14">
        <f>VLOOKUP(A14,$M$1:$Q$7,5,0)</f>
        <v>9</v>
      </c>
      <c r="F14">
        <f t="shared" si="1"/>
        <v>2400</v>
      </c>
      <c r="G14">
        <f>IF((SUMIF($A$1:A14,A14,$D$1:D14)-SUMIF($A$1:A14,A14,$C$1:C14))&lt;=0,0,SUMIF($A$1:A14,A14,$D$1:D14)-SUMIF($A$1:A14,A14,$C$1:C14))</f>
        <v>0</v>
      </c>
      <c r="H14" s="27">
        <f>IF(AND((SUMIF($A$1:A14,A14,$D$1:D14)-SUMIF($A$1:A14,A14,$C$1:C14))=0,D14=0),E14*C14,IF(AND(C14-D14&gt;=0,G13=0),E14*(C14-D14)+F14,IF(SUMIF($A$1:A14,A14,$C$1:C14)-SUMIF($A$1:A14,A14,$D$1:D14)&lt;=0,SUMIF($A$1:A14,A14,$F$1:F14)/SUMIF($A$1:A14,A14,$D$1:D14)*C14,((SUMIF($A$1:A14,A14,$F$1:F14)/SUMIF($A$1:A14,A14,$D$1:D14))*(SUMIF($A$1:A14,A14,$D$1:D14)-SUMIF($A$1:A14,A14,$G$1:G14)))+((SUMIF($A$1:A14,A14,$C$1:C14)-SUMIF($A$1:A14,A14,$D$1:D14))*E14))))</f>
        <v>5100</v>
      </c>
      <c r="I14" s="17">
        <v>5100</v>
      </c>
      <c r="M14" s="20"/>
      <c r="N14" s="20"/>
      <c r="O14" s="20"/>
      <c r="P14" s="20"/>
      <c r="Q14" s="20"/>
    </row>
    <row r="15" spans="1:20" ht="15.75" customHeight="1" x14ac:dyDescent="0.25">
      <c r="A15" s="2">
        <v>44866</v>
      </c>
      <c r="B15" s="2" t="s">
        <v>16</v>
      </c>
      <c r="C15" s="1">
        <v>800</v>
      </c>
      <c r="D15" s="23">
        <f>(IF(SUMIF($A$1:A14,A15,$D$1:D14)=0,VLOOKUP(A15,$M$1:$Q$7,2,0),0))</f>
        <v>0</v>
      </c>
      <c r="E15">
        <f>VLOOKUP(A15,$M$1:$Q$7,5,0)</f>
        <v>9</v>
      </c>
      <c r="F15">
        <f t="shared" si="1"/>
        <v>0</v>
      </c>
      <c r="G15">
        <f>IF((SUMIF($A$1:A15,A15,$D$1:D15)-SUMIF($A$1:A15,A15,$C$1:C15))&lt;=0,0,SUMIF($A$1:A15,A15,$D$1:D15)-SUMIF($A$1:A15,A15,$C$1:C15))</f>
        <v>0</v>
      </c>
      <c r="H15" s="27">
        <f>IF(AND((SUMIF($A$1:A15,A15,$D$1:D15)-SUMIF($A$1:A15,A15,$C$1:C15))=0,D15=0),E15*C15,IF(AND(C15-D15&gt;=0,G14=0),E15*(C15-D15)+F15,IF(SUMIF($A$1:A15,A15,$C$1:C15)-SUMIF($A$1:A15,A15,$D$1:D15)&lt;=0,SUMIF($A$1:A15,A15,$F$1:F15)/SUMIF($A$1:A15,A15,$D$1:D15)*C15,((SUMIF($A$1:A15,A15,$F$1:F15)/SUMIF($A$1:A15,A15,$D$1:D15))*(SUMIF($A$1:A15,A15,$D$1:D15)-SUMIF($A$1:A15,A15,$G$1:G15)))+((SUMIF($A$1:A15,A15,$C$1:C15)-SUMIF($A$1:A15,A15,$D$1:D15))*E15))))</f>
        <v>7200</v>
      </c>
      <c r="I15" s="13">
        <v>7200</v>
      </c>
      <c r="M15" s="20"/>
      <c r="N15" s="20"/>
      <c r="O15" s="20"/>
      <c r="P15" s="20"/>
      <c r="Q15" s="20"/>
    </row>
    <row r="16" spans="1:20" ht="16.5" customHeight="1" thickBot="1" x14ac:dyDescent="0.3">
      <c r="A16" s="7">
        <v>44866</v>
      </c>
      <c r="B16" s="7" t="s">
        <v>14</v>
      </c>
      <c r="C16" s="8">
        <v>600</v>
      </c>
      <c r="D16" s="23">
        <f>(IF(SUMIF($A$1:A15,A16,$D$1:D15)=0,VLOOKUP(A16,$M$1:$Q$7,2,0),0))</f>
        <v>0</v>
      </c>
      <c r="E16">
        <f>VLOOKUP(A16,$M$1:$Q$7,5,0)</f>
        <v>9</v>
      </c>
      <c r="F16">
        <f t="shared" si="1"/>
        <v>0</v>
      </c>
      <c r="G16">
        <f>IF((SUMIF($A$1:A16,A16,$D$1:D16)-SUMIF($A$1:A16,A16,$C$1:C16))&lt;=0,0,SUMIF($A$1:A16,A16,$D$1:D16)-SUMIF($A$1:A16,A16,$C$1:C16))</f>
        <v>0</v>
      </c>
      <c r="H16" s="27">
        <f>IF(AND((SUMIF($A$1:A16,A16,$D$1:D16)-SUMIF($A$1:A16,A16,$C$1:C16))=0,D16=0),E16*C16,IF(AND(C16-D16&gt;=0,G15=0),E16*(C16-D16)+F16,IF(SUMIF($A$1:A16,A16,$C$1:C16)-SUMIF($A$1:A16,A16,$D$1:D16)&lt;=0,SUMIF($A$1:A16,A16,$F$1:F16)/SUMIF($A$1:A16,A16,$D$1:D16)*C16,((SUMIF($A$1:A16,A16,$F$1:F16)/SUMIF($A$1:A16,A16,$D$1:D16))*(SUMIF($A$1:A16,A16,$D$1:D16)-SUMIF($A$1:A16,A16,$G$1:G16)))+((SUMIF($A$1:A16,A16,$C$1:C16)-SUMIF($A$1:A16,A16,$D$1:D16))*E16))))</f>
        <v>5400</v>
      </c>
      <c r="I16" s="14">
        <v>5400</v>
      </c>
      <c r="M16" s="20"/>
      <c r="N16" s="20"/>
      <c r="O16" s="20"/>
      <c r="P16" s="20"/>
      <c r="Q16" s="20"/>
    </row>
    <row r="17" spans="1:17" ht="15.75" customHeight="1" x14ac:dyDescent="0.25">
      <c r="A17" s="5">
        <v>44896</v>
      </c>
      <c r="B17" s="5" t="s">
        <v>14</v>
      </c>
      <c r="C17" s="6">
        <v>100</v>
      </c>
      <c r="D17" s="23">
        <f>(IF(SUMIF($A$1:A16,A17,$D$1:D16)=0,VLOOKUP(A17,$M$1:$Q$7,2,0),0))</f>
        <v>300</v>
      </c>
      <c r="E17">
        <f>VLOOKUP(A17,$M$1:$Q$7,5,0)</f>
        <v>10</v>
      </c>
      <c r="F17">
        <f t="shared" si="1"/>
        <v>2700</v>
      </c>
      <c r="G17">
        <f>IF((SUMIF($A$1:A17,A17,$D$1:D17)-SUMIF($A$1:A17,A17,$C$1:C17))&lt;=0,0,SUMIF($A$1:A17,A17,$D$1:D17)-SUMIF($A$1:A17,A17,$C$1:C17))</f>
        <v>200</v>
      </c>
      <c r="H17" s="27">
        <f>IF(AND((SUMIF($A$1:A17,A17,$D$1:D17)-SUMIF($A$1:A17,A17,$C$1:C17))=0,D17=0),E17*C17,IF(AND(C17-D17&gt;=0,G16=0),E17*(C17-D17)+F17,IF(SUMIF($A$1:A17,A17,$C$1:C17)-SUMIF($A$1:A17,A17,$D$1:D17)&lt;=0,SUMIF($A$1:A17,A17,$F$1:F17)/SUMIF($A$1:A17,A17,$D$1:D17)*C17,((SUMIF($A$1:A17,A17,$F$1:F17)/SUMIF($A$1:A17,A17,$D$1:D17))*(SUMIF($A$1:A17,A17,$D$1:D17)-SUMIF($A$1:A17,A17,$G$1:G17)))+((SUMIF($A$1:A17,A17,$C$1:C17)-SUMIF($A$1:A17,A17,$D$1:D17))*E17))))</f>
        <v>900</v>
      </c>
      <c r="I17" s="17">
        <f>(100*9)</f>
        <v>900</v>
      </c>
      <c r="M17" s="20"/>
      <c r="N17" s="20"/>
      <c r="O17" s="20"/>
      <c r="P17" s="20"/>
      <c r="Q17" s="20"/>
    </row>
    <row r="18" spans="1:17" ht="15.75" customHeight="1" x14ac:dyDescent="0.25">
      <c r="A18" s="2">
        <v>44896</v>
      </c>
      <c r="B18" s="2" t="s">
        <v>15</v>
      </c>
      <c r="C18" s="1">
        <v>150</v>
      </c>
      <c r="D18" s="23">
        <f>(IF(SUMIF($A$1:A17,A18,$D$1:D17)=0,VLOOKUP(A18,$M$1:$Q$7,2,0),0))</f>
        <v>0</v>
      </c>
      <c r="E18">
        <f>VLOOKUP(A18,$M$1:$Q$7,5,0)</f>
        <v>10</v>
      </c>
      <c r="F18">
        <f t="shared" si="1"/>
        <v>0</v>
      </c>
      <c r="G18">
        <f>IF((SUMIF($A$1:A18,A18,$D$1:D18)-SUMIF($A$1:A18,A18,$C$1:C18))&lt;=0,0,SUMIF($A$1:A18,A18,$D$1:D18)-SUMIF($A$1:A18,A18,$C$1:C18))</f>
        <v>50</v>
      </c>
      <c r="H18" s="27">
        <f>IF(AND((SUMIF($A$1:A18,A18,$D$1:D18)-SUMIF($A$1:A18,A18,$C$1:C18))=0,D18=0),E18*C18,IF(AND(C18-D18&gt;=0,G17=0),E18*(C18-D18)+F18,IF(SUMIF($A$1:A18,A18,$C$1:C18)-SUMIF($A$1:A18,A18,$D$1:D18)&lt;=0,SUMIF($A$1:A18,A18,$F$1:F18)/SUMIF($A$1:A18,A18,$D$1:D18)*C18,((SUMIF($A$1:A18,A18,$F$1:F18)/SUMIF($A$1:A18,A18,$D$1:D18))*(SUMIF($A$1:A18,A18,$D$1:D18)-SUMIF($A$1:A18,A18,$G$1:G18)))+((SUMIF($A$1:A18,A18,$C$1:C18)-SUMIF($A$1:A18,A18,$D$1:D18))*E18))))</f>
        <v>1350</v>
      </c>
      <c r="I18" s="13">
        <f>(C18*Q6)</f>
        <v>1350</v>
      </c>
      <c r="M18" s="20"/>
      <c r="N18" s="20"/>
      <c r="O18" s="20"/>
      <c r="P18" s="20"/>
      <c r="Q18" s="20"/>
    </row>
    <row r="19" spans="1:17" ht="16.5" customHeight="1" thickBot="1" x14ac:dyDescent="0.3">
      <c r="A19" s="7">
        <v>44896</v>
      </c>
      <c r="B19" s="7" t="s">
        <v>16</v>
      </c>
      <c r="C19" s="8">
        <v>250</v>
      </c>
      <c r="D19" s="23">
        <f>(IF(SUMIF($A$1:A18,A19,$D$1:D18)=0,VLOOKUP(A19,$M$1:$Q$7,2,0),0))</f>
        <v>0</v>
      </c>
      <c r="E19">
        <f>VLOOKUP(A19,$M$1:$Q$7,5,0)</f>
        <v>10</v>
      </c>
      <c r="F19">
        <f t="shared" si="1"/>
        <v>0</v>
      </c>
      <c r="G19">
        <f>IF((SUMIF($A$1:A19,A19,$D$1:D19)-SUMIF($A$1:A19,A19,$C$1:C19))&lt;=0,0,SUMIF($A$1:A19,A19,$D$1:D19)-SUMIF($A$1:A19,A19,$C$1:C19))</f>
        <v>0</v>
      </c>
      <c r="H19" s="27">
        <f>IF(AND((SUMIF($A$1:A19,A19,$D$1:D19)-SUMIF($A$1:A19,A19,$C$1:C19))=0,D19=0),E19*C19,IF(AND(C19-D19&gt;=0,G18=0),E19*(C19-D19)+F19,IF(SUMIF($A$1:A19,A19,$C$1:C19)-SUMIF($A$1:A19,A19,$D$1:D19)&lt;=0,SUMIF($A$1:A19,A19,$F$1:F19)/SUMIF($A$1:A19,A19,$D$1:D19)*C19,((SUMIF($A$1:A19,A19,$F$1:F19)/SUMIF($A$1:A19,A19,$D$1:D19))*(SUMIF($A$1:A19,A19,$D$1:D19)-SUMIF($A$1:A19,A19,$G$1:G19)))+((SUMIF($A$1:A19,A19,$C$1:C19)-SUMIF($A$1:A19,A19,$D$1:D19))*E19))))</f>
        <v>2450</v>
      </c>
      <c r="I19" s="14">
        <f>(50*9)+(200*10)</f>
        <v>2450</v>
      </c>
      <c r="M19" s="20"/>
      <c r="N19" s="20"/>
      <c r="O19" s="20"/>
      <c r="P19" s="20"/>
      <c r="Q19" s="20"/>
    </row>
    <row r="20" spans="1:17" ht="15.75" customHeight="1" x14ac:dyDescent="0.25">
      <c r="A20" s="6"/>
      <c r="B20" s="6"/>
      <c r="C20" s="6"/>
      <c r="D20" s="22"/>
      <c r="H20" s="27"/>
      <c r="I20" s="10"/>
      <c r="M20" s="20"/>
      <c r="N20" s="20"/>
      <c r="O20" s="20"/>
      <c r="P20" s="20"/>
      <c r="Q20" s="20"/>
    </row>
    <row r="21" spans="1:17" ht="15.75" customHeight="1" x14ac:dyDescent="0.25">
      <c r="A21" s="1"/>
      <c r="B21" s="1"/>
      <c r="C21" s="1"/>
      <c r="D21" s="22"/>
      <c r="H21" s="27"/>
      <c r="I21" s="9"/>
      <c r="M21" s="20"/>
      <c r="N21" s="20"/>
      <c r="O21" s="20"/>
      <c r="P21" s="20"/>
      <c r="Q21" s="20"/>
    </row>
    <row r="22" spans="1:17" ht="15.75" customHeight="1" x14ac:dyDescent="0.25">
      <c r="A22" s="1"/>
      <c r="B22" s="1"/>
      <c r="C22" s="1"/>
      <c r="D22" s="22"/>
      <c r="H22" s="27"/>
      <c r="I22" s="9"/>
      <c r="M22" s="20"/>
      <c r="N22" s="20"/>
      <c r="O22" s="20"/>
      <c r="P22" s="20"/>
      <c r="Q22" s="20"/>
    </row>
    <row r="23" spans="1:17" ht="15.75" x14ac:dyDescent="0.25">
      <c r="A23" s="1"/>
      <c r="B23" s="1"/>
      <c r="C23" s="1"/>
      <c r="D23" s="22"/>
      <c r="H23" s="27"/>
      <c r="I23" s="9"/>
    </row>
    <row r="24" spans="1:17" ht="15.75" x14ac:dyDescent="0.25">
      <c r="A24" s="1"/>
      <c r="B24" s="1"/>
      <c r="C24" s="1"/>
      <c r="D24" s="22"/>
      <c r="H24" s="27"/>
      <c r="I24" s="9"/>
    </row>
    <row r="25" spans="1:17" ht="15.75" x14ac:dyDescent="0.25">
      <c r="A25" s="1"/>
      <c r="B25" s="1"/>
      <c r="C25" s="1"/>
      <c r="D25" s="22"/>
      <c r="H25" s="27"/>
      <c r="I25" s="9"/>
    </row>
  </sheetData>
  <mergeCells count="2">
    <mergeCell ref="M11:Q12"/>
    <mergeCell ref="S6:T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Fadel</dc:creator>
  <cp:lastModifiedBy>ma</cp:lastModifiedBy>
  <cp:lastPrinted>2023-03-01T09:01:12Z</cp:lastPrinted>
  <dcterms:created xsi:type="dcterms:W3CDTF">2023-01-24T07:29:20Z</dcterms:created>
  <dcterms:modified xsi:type="dcterms:W3CDTF">2024-05-30T22:04:59Z</dcterms:modified>
</cp:coreProperties>
</file>