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oham\OneDrive\Desktop\تحليل المصروفات\تحليل مصاريف ومبيعات اليرموك 2023\تحليل المصاريف 21-22-23\"/>
    </mc:Choice>
  </mc:AlternateContent>
  <xr:revisionPtr revIDLastSave="0" documentId="13_ncr:1_{B9967D61-EA17-4CC0-BC15-20A394FA3156}" xr6:coauthVersionLast="47" xr6:coauthVersionMax="47" xr10:uidLastSave="{00000000-0000-0000-0000-000000000000}"/>
  <bookViews>
    <workbookView xWindow="-120" yWindow="-120" windowWidth="29040" windowHeight="15720" xr2:uid="{CA06D84B-242A-4568-AD90-A51BAFF3812C}"/>
  </bookViews>
  <sheets>
    <sheet name="Dashboard" sheetId="2" r:id="rId1"/>
    <sheet name="Estimated" sheetId="3" r:id="rId2"/>
    <sheet name="Actual" sheetId="4" r:id="rId3"/>
    <sheet name="Calc" sheetId="5" r:id="rId4"/>
    <sheet name="ToU" sheetId="6" r:id="rId5"/>
  </sheets>
  <definedNames>
    <definedName name="_xlnm._FilterDatabase" localSheetId="0" hidden="1">Dashboard!$C$46:$H$126</definedName>
    <definedName name="Act">IFERROR(OFFSET(Calc!$BH$10,0,0,Calc!$BH$8,1),"")</definedName>
    <definedName name="_xlnm.Print_Area" localSheetId="2">OFFSET(Actual!$B$5,0,0,Calc!$AN$31,14)</definedName>
    <definedName name="_xlnm.Print_Area" localSheetId="0">Dashboard!$B$2:$K$42</definedName>
    <definedName name="_xlnm.Print_Area" localSheetId="1">OFFSET(Estimated!$B$5,0,0,Calc!$AN$31,14)</definedName>
    <definedName name="_xlnm.Print_Area" localSheetId="4">ToU!$B$2:$B$17</definedName>
    <definedName name="_xlnm.Print_Titles" localSheetId="2">Actual!$5:$5</definedName>
    <definedName name="_xlnm.Print_Titles" localSheetId="1">Estimated!$5:$5</definedName>
    <definedName name="Types">IFERROR(OFFSET(Calc!$BG$10,0,0,Calc!$BH$8,1),1)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9" i="5" l="1"/>
  <c r="AF29" i="5"/>
  <c r="AE30" i="5"/>
  <c r="AF30" i="5" s="1"/>
  <c r="AE31" i="5"/>
  <c r="AF31" i="5" s="1"/>
  <c r="AE32" i="5"/>
  <c r="AF32" i="5" s="1"/>
  <c r="AE33" i="5"/>
  <c r="AF33" i="5" s="1"/>
  <c r="AE34" i="5"/>
  <c r="AF34" i="5" s="1"/>
  <c r="AE35" i="5"/>
  <c r="AF35" i="5" s="1"/>
  <c r="AE36" i="5"/>
  <c r="AF36" i="5"/>
  <c r="AE37" i="5"/>
  <c r="AF37" i="5" s="1"/>
  <c r="AE38" i="5"/>
  <c r="AF38" i="5" s="1"/>
  <c r="AE39" i="5"/>
  <c r="AF39" i="5" s="1"/>
  <c r="AE40" i="5"/>
  <c r="AF40" i="5"/>
  <c r="AE41" i="5"/>
  <c r="AF41" i="5"/>
  <c r="AE42" i="5"/>
  <c r="AF42" i="5" s="1"/>
  <c r="AE43" i="5"/>
  <c r="AF43" i="5" s="1"/>
  <c r="AE44" i="5"/>
  <c r="AF44" i="5" s="1"/>
  <c r="AE45" i="5"/>
  <c r="AF45" i="5"/>
  <c r="AE46" i="5"/>
  <c r="AF46" i="5" s="1"/>
  <c r="AE47" i="5"/>
  <c r="AF47" i="5" s="1"/>
  <c r="AE48" i="5"/>
  <c r="AF48" i="5" s="1"/>
  <c r="AE49" i="5"/>
  <c r="AF49" i="5" s="1"/>
  <c r="AE50" i="5"/>
  <c r="AF50" i="5" s="1"/>
  <c r="AE51" i="5"/>
  <c r="AF51" i="5" s="1"/>
  <c r="AE52" i="5"/>
  <c r="AF52" i="5"/>
  <c r="AE53" i="5"/>
  <c r="AF53" i="5" s="1"/>
  <c r="AE54" i="5"/>
  <c r="AF54" i="5" s="1"/>
  <c r="AE55" i="5"/>
  <c r="AF55" i="5" s="1"/>
  <c r="AE56" i="5"/>
  <c r="AF56" i="5"/>
  <c r="AE57" i="5"/>
  <c r="AF57" i="5"/>
  <c r="AE58" i="5"/>
  <c r="AF58" i="5" s="1"/>
  <c r="AE59" i="5"/>
  <c r="AF59" i="5" s="1"/>
  <c r="AE60" i="5"/>
  <c r="AF60" i="5" s="1"/>
  <c r="AE61" i="5"/>
  <c r="AF61" i="5"/>
  <c r="AE62" i="5"/>
  <c r="AF62" i="5" s="1"/>
  <c r="AE63" i="5"/>
  <c r="AF63" i="5" s="1"/>
  <c r="AE64" i="5"/>
  <c r="AF64" i="5" s="1"/>
  <c r="AE65" i="5"/>
  <c r="AF65" i="5" s="1"/>
  <c r="AE66" i="5"/>
  <c r="AF66" i="5" s="1"/>
  <c r="AE67" i="5"/>
  <c r="AF67" i="5" s="1"/>
  <c r="AE68" i="5"/>
  <c r="AF68" i="5"/>
  <c r="AE69" i="5"/>
  <c r="AF69" i="5" s="1"/>
  <c r="AE70" i="5"/>
  <c r="AF70" i="5" s="1"/>
  <c r="AE71" i="5"/>
  <c r="AF71" i="5" s="1"/>
  <c r="AE72" i="5"/>
  <c r="AF72" i="5"/>
  <c r="AE73" i="5"/>
  <c r="AF73" i="5"/>
  <c r="AE74" i="5"/>
  <c r="AF74" i="5" s="1"/>
  <c r="AE75" i="5"/>
  <c r="AF75" i="5" s="1"/>
  <c r="AE76" i="5"/>
  <c r="AF76" i="5" s="1"/>
  <c r="AE77" i="5"/>
  <c r="AF77" i="5" s="1"/>
  <c r="AE78" i="5"/>
  <c r="AF78" i="5" s="1"/>
  <c r="AE79" i="5"/>
  <c r="AF79" i="5" s="1"/>
  <c r="AE80" i="5"/>
  <c r="AF80" i="5" s="1"/>
  <c r="AE81" i="5"/>
  <c r="AF81" i="5" s="1"/>
  <c r="AE82" i="5"/>
  <c r="AF82" i="5" s="1"/>
  <c r="AE83" i="5"/>
  <c r="AF83" i="5" s="1"/>
  <c r="AE84" i="5"/>
  <c r="AF84" i="5"/>
  <c r="AE85" i="5"/>
  <c r="AF85" i="5" s="1"/>
  <c r="AE86" i="5"/>
  <c r="AF86" i="5" s="1"/>
  <c r="AE87" i="5"/>
  <c r="AF87" i="5" s="1"/>
  <c r="AE88" i="5"/>
  <c r="AF88" i="5"/>
  <c r="AE89" i="5"/>
  <c r="AF89" i="5"/>
  <c r="AN31" i="5"/>
  <c r="AN28" i="5"/>
  <c r="AN27" i="5"/>
  <c r="AQ16" i="5" s="1"/>
  <c r="B85" i="4"/>
  <c r="C85" i="4"/>
  <c r="B6" i="4"/>
  <c r="B21" i="4"/>
  <c r="C21" i="4"/>
  <c r="B22" i="4"/>
  <c r="C22" i="4"/>
  <c r="B23" i="4"/>
  <c r="C23" i="4"/>
  <c r="B24" i="4"/>
  <c r="C24" i="4"/>
  <c r="B25" i="4"/>
  <c r="C25" i="4"/>
  <c r="B26" i="4"/>
  <c r="C26" i="4"/>
  <c r="B27" i="4"/>
  <c r="C27" i="4"/>
  <c r="B28" i="4"/>
  <c r="C28" i="4"/>
  <c r="B29" i="4"/>
  <c r="C29" i="4"/>
  <c r="B30" i="4"/>
  <c r="C30" i="4"/>
  <c r="B31" i="4"/>
  <c r="C31" i="4"/>
  <c r="B32" i="4"/>
  <c r="C32" i="4"/>
  <c r="B33" i="4"/>
  <c r="C33" i="4"/>
  <c r="B34" i="4"/>
  <c r="C34" i="4"/>
  <c r="B35" i="4"/>
  <c r="C35" i="4"/>
  <c r="B36" i="4"/>
  <c r="C36" i="4"/>
  <c r="B37" i="4"/>
  <c r="C37" i="4"/>
  <c r="B38" i="4"/>
  <c r="C38" i="4"/>
  <c r="B39" i="4"/>
  <c r="C39" i="4"/>
  <c r="B40" i="4"/>
  <c r="C40" i="4"/>
  <c r="B41" i="4"/>
  <c r="C41" i="4"/>
  <c r="B42" i="4"/>
  <c r="C42" i="4"/>
  <c r="B43" i="4"/>
  <c r="C43" i="4"/>
  <c r="B44" i="4"/>
  <c r="C44" i="4"/>
  <c r="B45" i="4"/>
  <c r="C45" i="4"/>
  <c r="B46" i="4"/>
  <c r="C46" i="4"/>
  <c r="B47" i="4"/>
  <c r="C47" i="4"/>
  <c r="B48" i="4"/>
  <c r="C48" i="4"/>
  <c r="B49" i="4"/>
  <c r="C49" i="4"/>
  <c r="B50" i="4"/>
  <c r="C50" i="4"/>
  <c r="B51" i="4"/>
  <c r="C51" i="4"/>
  <c r="B52" i="4"/>
  <c r="C52" i="4"/>
  <c r="B53" i="4"/>
  <c r="C53" i="4"/>
  <c r="B54" i="4"/>
  <c r="C54" i="4"/>
  <c r="B55" i="4"/>
  <c r="C55" i="4"/>
  <c r="B56" i="4"/>
  <c r="C56" i="4"/>
  <c r="B57" i="4"/>
  <c r="C57" i="4"/>
  <c r="B58" i="4"/>
  <c r="C58" i="4"/>
  <c r="B59" i="4"/>
  <c r="C59" i="4"/>
  <c r="B60" i="4"/>
  <c r="C60" i="4"/>
  <c r="B61" i="4"/>
  <c r="C61" i="4"/>
  <c r="B62" i="4"/>
  <c r="C62" i="4"/>
  <c r="B63" i="4"/>
  <c r="C63" i="4"/>
  <c r="B64" i="4"/>
  <c r="C64" i="4"/>
  <c r="B65" i="4"/>
  <c r="C65" i="4"/>
  <c r="B66" i="4"/>
  <c r="C66" i="4"/>
  <c r="B67" i="4"/>
  <c r="C67" i="4"/>
  <c r="B68" i="4"/>
  <c r="C68" i="4"/>
  <c r="B69" i="4"/>
  <c r="C69" i="4"/>
  <c r="B70" i="4"/>
  <c r="C70" i="4"/>
  <c r="B71" i="4"/>
  <c r="C71" i="4"/>
  <c r="B72" i="4"/>
  <c r="C72" i="4"/>
  <c r="B73" i="4"/>
  <c r="C73" i="4"/>
  <c r="B74" i="4"/>
  <c r="C74" i="4"/>
  <c r="B75" i="4"/>
  <c r="C75" i="4"/>
  <c r="B76" i="4"/>
  <c r="C76" i="4"/>
  <c r="B77" i="4"/>
  <c r="C77" i="4"/>
  <c r="B78" i="4"/>
  <c r="C78" i="4"/>
  <c r="B79" i="4"/>
  <c r="C79" i="4"/>
  <c r="B80" i="4"/>
  <c r="C80" i="4"/>
  <c r="B81" i="4"/>
  <c r="C81" i="4"/>
  <c r="B82" i="4"/>
  <c r="C82" i="4"/>
  <c r="B83" i="4"/>
  <c r="C83" i="4"/>
  <c r="B84" i="4"/>
  <c r="C84" i="4"/>
  <c r="C6" i="4"/>
  <c r="C7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D9" i="5"/>
  <c r="D8" i="5" s="1"/>
  <c r="D40" i="5" s="1"/>
  <c r="AY39" i="5" s="1"/>
  <c r="E9" i="5"/>
  <c r="E8" i="5" s="1"/>
  <c r="E43" i="5" s="1"/>
  <c r="BC43" i="5" s="1"/>
  <c r="J22" i="2"/>
  <c r="J18" i="2"/>
  <c r="J14" i="2"/>
  <c r="AQ14" i="5" l="1"/>
  <c r="AS14" i="5" s="1"/>
  <c r="AQ22" i="5"/>
  <c r="AQ18" i="5"/>
  <c r="AQ15" i="5"/>
  <c r="AQ21" i="5"/>
  <c r="AQ13" i="5"/>
  <c r="AS13" i="5" s="1"/>
  <c r="AQ20" i="5"/>
  <c r="AQ12" i="5"/>
  <c r="AS12" i="5" s="1"/>
  <c r="AQ19" i="5"/>
  <c r="AS19" i="5" s="1"/>
  <c r="AQ11" i="5"/>
  <c r="AQ17" i="5"/>
  <c r="E89" i="5"/>
  <c r="BC89" i="5" s="1"/>
  <c r="D89" i="5"/>
  <c r="E67" i="5"/>
  <c r="BC67" i="5" s="1"/>
  <c r="D64" i="5"/>
  <c r="E66" i="5"/>
  <c r="BC66" i="5" s="1"/>
  <c r="D63" i="5"/>
  <c r="E59" i="5"/>
  <c r="BC59" i="5" s="1"/>
  <c r="D88" i="5"/>
  <c r="D56" i="5"/>
  <c r="E58" i="5"/>
  <c r="BC58" i="5" s="1"/>
  <c r="D87" i="5"/>
  <c r="D55" i="5"/>
  <c r="E83" i="5"/>
  <c r="BC83" i="5" s="1"/>
  <c r="E51" i="5"/>
  <c r="BC51" i="5" s="1"/>
  <c r="D80" i="5"/>
  <c r="D48" i="5"/>
  <c r="E82" i="5"/>
  <c r="BC82" i="5" s="1"/>
  <c r="E50" i="5"/>
  <c r="BC50" i="5" s="1"/>
  <c r="D79" i="5"/>
  <c r="D47" i="5"/>
  <c r="E75" i="5"/>
  <c r="BC75" i="5" s="1"/>
  <c r="D72" i="5"/>
  <c r="E19" i="5"/>
  <c r="BC19" i="5" s="1"/>
  <c r="E44" i="5"/>
  <c r="BC44" i="5" s="1"/>
  <c r="E52" i="5"/>
  <c r="BC52" i="5" s="1"/>
  <c r="E60" i="5"/>
  <c r="BC60" i="5" s="1"/>
  <c r="E68" i="5"/>
  <c r="BC68" i="5" s="1"/>
  <c r="E76" i="5"/>
  <c r="BC76" i="5" s="1"/>
  <c r="E84" i="5"/>
  <c r="BC84" i="5" s="1"/>
  <c r="E45" i="5"/>
  <c r="BC45" i="5" s="1"/>
  <c r="E53" i="5"/>
  <c r="BC53" i="5" s="1"/>
  <c r="E61" i="5"/>
  <c r="BC61" i="5" s="1"/>
  <c r="E69" i="5"/>
  <c r="BC69" i="5" s="1"/>
  <c r="E77" i="5"/>
  <c r="BC77" i="5" s="1"/>
  <c r="E85" i="5"/>
  <c r="BC85" i="5" s="1"/>
  <c r="E46" i="5"/>
  <c r="BC46" i="5" s="1"/>
  <c r="E54" i="5"/>
  <c r="BC54" i="5" s="1"/>
  <c r="E62" i="5"/>
  <c r="BC62" i="5" s="1"/>
  <c r="E70" i="5"/>
  <c r="BC70" i="5" s="1"/>
  <c r="E78" i="5"/>
  <c r="BC78" i="5" s="1"/>
  <c r="E86" i="5"/>
  <c r="BC86" i="5" s="1"/>
  <c r="E47" i="5"/>
  <c r="BC47" i="5" s="1"/>
  <c r="E55" i="5"/>
  <c r="BC55" i="5" s="1"/>
  <c r="E63" i="5"/>
  <c r="BC63" i="5" s="1"/>
  <c r="E71" i="5"/>
  <c r="BC71" i="5" s="1"/>
  <c r="E79" i="5"/>
  <c r="BC79" i="5" s="1"/>
  <c r="E87" i="5"/>
  <c r="BC87" i="5" s="1"/>
  <c r="E40" i="5"/>
  <c r="E48" i="5"/>
  <c r="BC48" i="5" s="1"/>
  <c r="E56" i="5"/>
  <c r="BC56" i="5" s="1"/>
  <c r="E64" i="5"/>
  <c r="BC64" i="5" s="1"/>
  <c r="E72" i="5"/>
  <c r="BC72" i="5" s="1"/>
  <c r="E80" i="5"/>
  <c r="BC80" i="5" s="1"/>
  <c r="E88" i="5"/>
  <c r="BC88" i="5" s="1"/>
  <c r="E41" i="5"/>
  <c r="BC41" i="5" s="1"/>
  <c r="E49" i="5"/>
  <c r="BC49" i="5" s="1"/>
  <c r="E57" i="5"/>
  <c r="BC57" i="5" s="1"/>
  <c r="E65" i="5"/>
  <c r="BC65" i="5" s="1"/>
  <c r="E73" i="5"/>
  <c r="BC73" i="5" s="1"/>
  <c r="E81" i="5"/>
  <c r="BC81" i="5" s="1"/>
  <c r="D16" i="5"/>
  <c r="AE16" i="5" s="1"/>
  <c r="D41" i="5"/>
  <c r="D49" i="5"/>
  <c r="D57" i="5"/>
  <c r="D65" i="5"/>
  <c r="D73" i="5"/>
  <c r="D81" i="5"/>
  <c r="D42" i="5"/>
  <c r="D50" i="5"/>
  <c r="D58" i="5"/>
  <c r="D66" i="5"/>
  <c r="D74" i="5"/>
  <c r="D82" i="5"/>
  <c r="D43" i="5"/>
  <c r="D51" i="5"/>
  <c r="D59" i="5"/>
  <c r="D67" i="5"/>
  <c r="D75" i="5"/>
  <c r="D83" i="5"/>
  <c r="D44" i="5"/>
  <c r="D52" i="5"/>
  <c r="D60" i="5"/>
  <c r="D68" i="5"/>
  <c r="D76" i="5"/>
  <c r="D84" i="5"/>
  <c r="D45" i="5"/>
  <c r="D53" i="5"/>
  <c r="D61" i="5"/>
  <c r="D69" i="5"/>
  <c r="D77" i="5"/>
  <c r="D85" i="5"/>
  <c r="D46" i="5"/>
  <c r="D54" i="5"/>
  <c r="D62" i="5"/>
  <c r="D70" i="5"/>
  <c r="D78" i="5"/>
  <c r="D86" i="5"/>
  <c r="E74" i="5"/>
  <c r="BC74" i="5" s="1"/>
  <c r="E42" i="5"/>
  <c r="BC42" i="5" s="1"/>
  <c r="D71" i="5"/>
  <c r="E39" i="5"/>
  <c r="BC39" i="5" s="1"/>
  <c r="E38" i="5"/>
  <c r="BC38" i="5" s="1"/>
  <c r="D39" i="5"/>
  <c r="D38" i="5"/>
  <c r="E37" i="5"/>
  <c r="BC37" i="5" s="1"/>
  <c r="E36" i="5"/>
  <c r="BC36" i="5" s="1"/>
  <c r="D37" i="5"/>
  <c r="D36" i="5"/>
  <c r="E35" i="5"/>
  <c r="BC35" i="5" s="1"/>
  <c r="E34" i="5"/>
  <c r="BC34" i="5" s="1"/>
  <c r="E33" i="5"/>
  <c r="BC33" i="5" s="1"/>
  <c r="D35" i="5"/>
  <c r="D34" i="5"/>
  <c r="D33" i="5"/>
  <c r="E32" i="5"/>
  <c r="BC32" i="5" s="1"/>
  <c r="D32" i="5"/>
  <c r="E31" i="5"/>
  <c r="BC31" i="5" s="1"/>
  <c r="E30" i="5"/>
  <c r="BC30" i="5" s="1"/>
  <c r="E29" i="5"/>
  <c r="BC29" i="5" s="1"/>
  <c r="E28" i="5"/>
  <c r="BC28" i="5" s="1"/>
  <c r="D31" i="5"/>
  <c r="D30" i="5"/>
  <c r="D29" i="5"/>
  <c r="D28" i="5"/>
  <c r="D27" i="5"/>
  <c r="E25" i="5"/>
  <c r="D25" i="5"/>
  <c r="E26" i="5"/>
  <c r="BC26" i="5" s="1"/>
  <c r="D26" i="5"/>
  <c r="E27" i="5"/>
  <c r="BC27" i="5" s="1"/>
  <c r="E20" i="5"/>
  <c r="BC20" i="5" s="1"/>
  <c r="E22" i="5"/>
  <c r="BC22" i="5" s="1"/>
  <c r="D24" i="5"/>
  <c r="AE24" i="5" s="1"/>
  <c r="E12" i="5"/>
  <c r="BC12" i="5" s="1"/>
  <c r="E14" i="5"/>
  <c r="BC14" i="5" s="1"/>
  <c r="E18" i="5"/>
  <c r="BC18" i="5" s="1"/>
  <c r="D23" i="5"/>
  <c r="AE23" i="5" s="1"/>
  <c r="D15" i="5"/>
  <c r="AE15" i="5" s="1"/>
  <c r="E13" i="5"/>
  <c r="BC13" i="5" s="1"/>
  <c r="E21" i="5"/>
  <c r="BC21" i="5" s="1"/>
  <c r="D21" i="5"/>
  <c r="AE21" i="5" s="1"/>
  <c r="D13" i="5"/>
  <c r="AE13" i="5" s="1"/>
  <c r="E15" i="5"/>
  <c r="BC15" i="5" s="1"/>
  <c r="E23" i="5"/>
  <c r="BC23" i="5" s="1"/>
  <c r="D14" i="5"/>
  <c r="AE14" i="5" s="1"/>
  <c r="D20" i="5"/>
  <c r="AE20" i="5" s="1"/>
  <c r="D12" i="5"/>
  <c r="AE12" i="5" s="1"/>
  <c r="E16" i="5"/>
  <c r="BC16" i="5" s="1"/>
  <c r="E24" i="5"/>
  <c r="BC24" i="5" s="1"/>
  <c r="D22" i="5"/>
  <c r="AE22" i="5" s="1"/>
  <c r="D19" i="5"/>
  <c r="AE19" i="5" s="1"/>
  <c r="D11" i="5"/>
  <c r="AE11" i="5" s="1"/>
  <c r="E17" i="5"/>
  <c r="BC17" i="5" s="1"/>
  <c r="E10" i="5"/>
  <c r="BC10" i="5" s="1"/>
  <c r="D18" i="5"/>
  <c r="AE18" i="5" s="1"/>
  <c r="D10" i="5"/>
  <c r="AE10" i="5" s="1"/>
  <c r="D17" i="5"/>
  <c r="AE17" i="5" s="1"/>
  <c r="E11" i="5"/>
  <c r="BC11" i="5" s="1"/>
  <c r="AS21" i="5"/>
  <c r="AS16" i="5"/>
  <c r="AE25" i="5" l="1"/>
  <c r="AE26" i="5"/>
  <c r="AE27" i="5"/>
  <c r="AF27" i="5" s="1"/>
  <c r="AE28" i="5"/>
  <c r="BC25" i="5"/>
  <c r="AS11" i="5"/>
  <c r="AR11" i="5"/>
  <c r="C22" i="5"/>
  <c r="AF22" i="5" s="1"/>
  <c r="D91" i="2"/>
  <c r="D113" i="2"/>
  <c r="D122" i="2"/>
  <c r="D105" i="2"/>
  <c r="D121" i="2"/>
  <c r="D83" i="2"/>
  <c r="D114" i="2"/>
  <c r="D97" i="2"/>
  <c r="D80" i="2"/>
  <c r="D123" i="2"/>
  <c r="D89" i="2"/>
  <c r="D119" i="2"/>
  <c r="D115" i="2"/>
  <c r="D98" i="2"/>
  <c r="D90" i="2"/>
  <c r="D107" i="2"/>
  <c r="D99" i="2"/>
  <c r="D82" i="2"/>
  <c r="D81" i="2"/>
  <c r="D118" i="2"/>
  <c r="D108" i="2"/>
  <c r="D88" i="2"/>
  <c r="D77" i="2"/>
  <c r="BC40" i="5"/>
  <c r="D106" i="2"/>
  <c r="D74" i="2"/>
  <c r="D65" i="2"/>
  <c r="D69" i="2"/>
  <c r="D73" i="2"/>
  <c r="D96" i="2"/>
  <c r="D66" i="2"/>
  <c r="D124" i="2"/>
  <c r="D70" i="2"/>
  <c r="D112" i="2"/>
  <c r="D95" i="2"/>
  <c r="D78" i="2"/>
  <c r="D71" i="2"/>
  <c r="D72" i="2"/>
  <c r="D76" i="2"/>
  <c r="D120" i="2"/>
  <c r="D103" i="2"/>
  <c r="D117" i="2"/>
  <c r="D116" i="2"/>
  <c r="D67" i="2"/>
  <c r="D110" i="2"/>
  <c r="D68" i="2"/>
  <c r="D102" i="2"/>
  <c r="D75" i="2"/>
  <c r="D94" i="2"/>
  <c r="AY12" i="5"/>
  <c r="D49" i="2"/>
  <c r="AY14" i="5"/>
  <c r="D51" i="2"/>
  <c r="AY25" i="5"/>
  <c r="D63" i="2"/>
  <c r="AY11" i="5"/>
  <c r="D48" i="2"/>
  <c r="AY22" i="5"/>
  <c r="D59" i="2"/>
  <c r="AY13" i="5"/>
  <c r="D50" i="2"/>
  <c r="D109" i="2"/>
  <c r="D100" i="2"/>
  <c r="AY17" i="5"/>
  <c r="D54" i="2"/>
  <c r="AY21" i="5"/>
  <c r="D58" i="2"/>
  <c r="AY24" i="5"/>
  <c r="D61" i="2"/>
  <c r="AY26" i="5"/>
  <c r="D64" i="2"/>
  <c r="D104" i="2"/>
  <c r="D87" i="2"/>
  <c r="AY16" i="5"/>
  <c r="D53" i="2"/>
  <c r="D79" i="2"/>
  <c r="D84" i="2"/>
  <c r="D92" i="2"/>
  <c r="D101" i="2"/>
  <c r="AY18" i="5"/>
  <c r="D55" i="2"/>
  <c r="AY20" i="5"/>
  <c r="D57" i="2"/>
  <c r="D126" i="2"/>
  <c r="AY23" i="5"/>
  <c r="D60" i="2"/>
  <c r="D93" i="2"/>
  <c r="AY10" i="5"/>
  <c r="AY15" i="5"/>
  <c r="D52" i="2"/>
  <c r="D85" i="2"/>
  <c r="D125" i="2"/>
  <c r="D111" i="2"/>
  <c r="AY19" i="5"/>
  <c r="D56" i="2"/>
  <c r="D62" i="2"/>
  <c r="D86" i="2"/>
  <c r="AY33" i="5"/>
  <c r="AY44" i="5"/>
  <c r="AY28" i="5"/>
  <c r="AY36" i="5"/>
  <c r="AY84" i="5"/>
  <c r="AY67" i="5"/>
  <c r="AY50" i="5"/>
  <c r="AY80" i="5"/>
  <c r="AY78" i="5"/>
  <c r="AY86" i="5"/>
  <c r="AY82" i="5"/>
  <c r="AY57" i="5"/>
  <c r="AY29" i="5"/>
  <c r="AY32" i="5"/>
  <c r="AY76" i="5"/>
  <c r="AY59" i="5"/>
  <c r="AY72" i="5"/>
  <c r="AY55" i="5"/>
  <c r="AY51" i="5"/>
  <c r="AY37" i="5"/>
  <c r="AY77" i="5"/>
  <c r="AY60" i="5"/>
  <c r="AY43" i="5"/>
  <c r="AY73" i="5"/>
  <c r="AY56" i="5"/>
  <c r="AY47" i="5"/>
  <c r="AY87" i="5"/>
  <c r="AY85" i="5"/>
  <c r="AY81" i="5"/>
  <c r="AY69" i="5"/>
  <c r="AY79" i="5"/>
  <c r="AY68" i="5"/>
  <c r="AY64" i="5"/>
  <c r="AY38" i="5"/>
  <c r="AY48" i="5"/>
  <c r="AY61" i="5"/>
  <c r="AY40" i="5"/>
  <c r="AY71" i="5"/>
  <c r="AY62" i="5"/>
  <c r="AY30" i="5"/>
  <c r="AY52" i="5"/>
  <c r="AY53" i="5"/>
  <c r="AY83" i="5"/>
  <c r="AY66" i="5"/>
  <c r="AY49" i="5"/>
  <c r="AY34" i="5"/>
  <c r="AY65" i="5"/>
  <c r="AY74" i="5"/>
  <c r="AY27" i="5"/>
  <c r="AY31" i="5"/>
  <c r="AY35" i="5"/>
  <c r="AY70" i="5"/>
  <c r="AY45" i="5"/>
  <c r="AY75" i="5"/>
  <c r="AY58" i="5"/>
  <c r="AY41" i="5"/>
  <c r="AY46" i="5"/>
  <c r="AY54" i="5"/>
  <c r="AY63" i="5"/>
  <c r="C40" i="5"/>
  <c r="C89" i="5"/>
  <c r="C126" i="2" s="1"/>
  <c r="AY88" i="5"/>
  <c r="C43" i="5"/>
  <c r="C80" i="2" s="1"/>
  <c r="AY42" i="5"/>
  <c r="C54" i="5"/>
  <c r="C91" i="2" s="1"/>
  <c r="C53" i="5"/>
  <c r="C90" i="2" s="1"/>
  <c r="C66" i="5"/>
  <c r="C103" i="2" s="1"/>
  <c r="C57" i="5"/>
  <c r="C94" i="2" s="1"/>
  <c r="C62" i="5"/>
  <c r="C99" i="2" s="1"/>
  <c r="C45" i="5"/>
  <c r="C82" i="2" s="1"/>
  <c r="C77" i="5"/>
  <c r="C114" i="2" s="1"/>
  <c r="C64" i="5"/>
  <c r="C101" i="2" s="1"/>
  <c r="C46" i="5"/>
  <c r="C83" i="2" s="1"/>
  <c r="C76" i="5"/>
  <c r="C113" i="2" s="1"/>
  <c r="C50" i="5"/>
  <c r="C87" i="2" s="1"/>
  <c r="C86" i="5"/>
  <c r="C123" i="2" s="1"/>
  <c r="C52" i="5"/>
  <c r="C89" i="2" s="1"/>
  <c r="C81" i="5"/>
  <c r="C118" i="2" s="1"/>
  <c r="C44" i="5"/>
  <c r="C81" i="2" s="1"/>
  <c r="C74" i="5"/>
  <c r="C111" i="2" s="1"/>
  <c r="C78" i="5"/>
  <c r="C115" i="2" s="1"/>
  <c r="C69" i="5"/>
  <c r="C106" i="2" s="1"/>
  <c r="C68" i="5"/>
  <c r="C105" i="2" s="1"/>
  <c r="C67" i="5"/>
  <c r="C104" i="2" s="1"/>
  <c r="C56" i="5"/>
  <c r="C93" i="2" s="1"/>
  <c r="C41" i="5"/>
  <c r="C78" i="2" s="1"/>
  <c r="C51" i="5"/>
  <c r="C88" i="2" s="1"/>
  <c r="C59" i="5"/>
  <c r="C96" i="2" s="1"/>
  <c r="C82" i="5"/>
  <c r="C119" i="2" s="1"/>
  <c r="C47" i="5"/>
  <c r="C84" i="2" s="1"/>
  <c r="C73" i="5"/>
  <c r="C110" i="2" s="1"/>
  <c r="C55" i="5"/>
  <c r="C92" i="2" s="1"/>
  <c r="C70" i="5"/>
  <c r="C107" i="2" s="1"/>
  <c r="C61" i="5"/>
  <c r="C98" i="2" s="1"/>
  <c r="C60" i="5"/>
  <c r="C97" i="2" s="1"/>
  <c r="C58" i="5"/>
  <c r="C95" i="2" s="1"/>
  <c r="C65" i="5"/>
  <c r="C102" i="2" s="1"/>
  <c r="C87" i="5"/>
  <c r="C124" i="2" s="1"/>
  <c r="C63" i="5"/>
  <c r="C100" i="2" s="1"/>
  <c r="C79" i="5"/>
  <c r="C116" i="2" s="1"/>
  <c r="C71" i="5"/>
  <c r="C108" i="2" s="1"/>
  <c r="C42" i="5"/>
  <c r="C79" i="2" s="1"/>
  <c r="C49" i="5"/>
  <c r="C86" i="2" s="1"/>
  <c r="C72" i="5"/>
  <c r="C109" i="2" s="1"/>
  <c r="C48" i="5"/>
  <c r="C85" i="2" s="1"/>
  <c r="C75" i="5"/>
  <c r="C112" i="2" s="1"/>
  <c r="C80" i="5"/>
  <c r="C117" i="2" s="1"/>
  <c r="C85" i="5"/>
  <c r="C122" i="2" s="1"/>
  <c r="C84" i="5"/>
  <c r="C121" i="2" s="1"/>
  <c r="C83" i="5"/>
  <c r="C120" i="2" s="1"/>
  <c r="C88" i="5"/>
  <c r="C125" i="2" s="1"/>
  <c r="C38" i="5"/>
  <c r="C75" i="2" s="1"/>
  <c r="C32" i="5"/>
  <c r="C69" i="2" s="1"/>
  <c r="C39" i="5"/>
  <c r="C76" i="2" s="1"/>
  <c r="C37" i="5"/>
  <c r="C74" i="2" s="1"/>
  <c r="C36" i="5"/>
  <c r="C73" i="2" s="1"/>
  <c r="C35" i="5"/>
  <c r="C72" i="2" s="1"/>
  <c r="C34" i="5"/>
  <c r="C71" i="2" s="1"/>
  <c r="C33" i="5"/>
  <c r="C70" i="2" s="1"/>
  <c r="C30" i="5"/>
  <c r="C67" i="2" s="1"/>
  <c r="C28" i="5"/>
  <c r="C65" i="2" s="1"/>
  <c r="C29" i="5"/>
  <c r="C66" i="2" s="1"/>
  <c r="C31" i="5"/>
  <c r="C68" i="2" s="1"/>
  <c r="C25" i="5"/>
  <c r="C26" i="5"/>
  <c r="C63" i="2" s="1"/>
  <c r="C27" i="5"/>
  <c r="C64" i="2" s="1"/>
  <c r="AR19" i="5"/>
  <c r="AT19" i="5" s="1"/>
  <c r="N9" i="5" s="1"/>
  <c r="Z9" i="5" s="1"/>
  <c r="AR21" i="5"/>
  <c r="AT21" i="5" s="1"/>
  <c r="P9" i="5" s="1"/>
  <c r="N5" i="3" s="1"/>
  <c r="AR12" i="5"/>
  <c r="AT12" i="5" s="1"/>
  <c r="G9" i="5" s="1"/>
  <c r="E5" i="3" s="1"/>
  <c r="AR16" i="5"/>
  <c r="AT16" i="5" s="1"/>
  <c r="K9" i="5" s="1"/>
  <c r="W9" i="5" s="1"/>
  <c r="D47" i="2"/>
  <c r="AR13" i="5"/>
  <c r="AT13" i="5" s="1"/>
  <c r="H9" i="5" s="1"/>
  <c r="T9" i="5" s="1"/>
  <c r="AR14" i="5"/>
  <c r="AT14" i="5" s="1"/>
  <c r="I9" i="5" s="1"/>
  <c r="U9" i="5" s="1"/>
  <c r="C10" i="5"/>
  <c r="C14" i="5"/>
  <c r="C51" i="2" s="1"/>
  <c r="C12" i="5"/>
  <c r="C49" i="2" s="1"/>
  <c r="C16" i="5"/>
  <c r="C53" i="2" s="1"/>
  <c r="C11" i="5"/>
  <c r="C48" i="2" s="1"/>
  <c r="AS22" i="5"/>
  <c r="AR22" i="5"/>
  <c r="AS17" i="5"/>
  <c r="AR17" i="5"/>
  <c r="C19" i="5"/>
  <c r="C56" i="2" s="1"/>
  <c r="C17" i="5"/>
  <c r="C54" i="2" s="1"/>
  <c r="AR18" i="5"/>
  <c r="AS18" i="5"/>
  <c r="C20" i="5"/>
  <c r="C57" i="2" s="1"/>
  <c r="C18" i="5"/>
  <c r="C55" i="2" s="1"/>
  <c r="AS20" i="5"/>
  <c r="AR20" i="5"/>
  <c r="C23" i="5"/>
  <c r="C60" i="2" s="1"/>
  <c r="C15" i="5"/>
  <c r="C52" i="2" s="1"/>
  <c r="C21" i="5"/>
  <c r="C58" i="2" s="1"/>
  <c r="C13" i="5"/>
  <c r="C50" i="2" s="1"/>
  <c r="C24" i="5"/>
  <c r="C61" i="2" s="1"/>
  <c r="AR15" i="5"/>
  <c r="AS15" i="5"/>
  <c r="AF26" i="5" l="1"/>
  <c r="AF24" i="5"/>
  <c r="AF28" i="5"/>
  <c r="AF10" i="5"/>
  <c r="AK6" i="5"/>
  <c r="AF25" i="5"/>
  <c r="BD7" i="5"/>
  <c r="AT11" i="5"/>
  <c r="C62" i="2"/>
  <c r="C59" i="2"/>
  <c r="C77" i="2"/>
  <c r="AF11" i="5"/>
  <c r="AF15" i="5"/>
  <c r="AF16" i="5"/>
  <c r="AF14" i="5"/>
  <c r="AF23" i="5"/>
  <c r="AF21" i="5"/>
  <c r="AF12" i="5"/>
  <c r="AF17" i="5"/>
  <c r="AF18" i="5"/>
  <c r="AF20" i="5"/>
  <c r="AF13" i="5"/>
  <c r="AF19" i="5"/>
  <c r="AZ24" i="5"/>
  <c r="AZ25" i="5"/>
  <c r="AZ23" i="5"/>
  <c r="AZ26" i="5"/>
  <c r="AZ27" i="5"/>
  <c r="AZ40" i="5"/>
  <c r="AZ29" i="5"/>
  <c r="AZ33" i="5"/>
  <c r="AZ28" i="5"/>
  <c r="AZ73" i="5"/>
  <c r="AZ30" i="5"/>
  <c r="AZ41" i="5"/>
  <c r="AZ31" i="5"/>
  <c r="AZ81" i="5"/>
  <c r="AZ76" i="5"/>
  <c r="AZ51" i="5"/>
  <c r="AZ32" i="5"/>
  <c r="AZ35" i="5"/>
  <c r="AZ39" i="5"/>
  <c r="AZ85" i="5"/>
  <c r="AZ37" i="5"/>
  <c r="AZ38" i="5"/>
  <c r="AZ34" i="5"/>
  <c r="AZ36" i="5"/>
  <c r="AZ42" i="5"/>
  <c r="AZ64" i="5"/>
  <c r="AZ72" i="5"/>
  <c r="AZ63" i="5"/>
  <c r="AZ82" i="5"/>
  <c r="AZ44" i="5"/>
  <c r="AZ68" i="5"/>
  <c r="AZ88" i="5"/>
  <c r="AZ86" i="5"/>
  <c r="AZ87" i="5"/>
  <c r="AZ80" i="5"/>
  <c r="AZ50" i="5"/>
  <c r="AZ54" i="5"/>
  <c r="AZ43" i="5"/>
  <c r="AZ69" i="5"/>
  <c r="AZ61" i="5"/>
  <c r="AZ55" i="5"/>
  <c r="AZ67" i="5"/>
  <c r="AZ46" i="5"/>
  <c r="AZ49" i="5"/>
  <c r="AZ60" i="5"/>
  <c r="AZ84" i="5"/>
  <c r="AZ66" i="5"/>
  <c r="AZ62" i="5"/>
  <c r="AZ79" i="5"/>
  <c r="AZ58" i="5"/>
  <c r="AZ83" i="5"/>
  <c r="AZ71" i="5"/>
  <c r="AZ65" i="5"/>
  <c r="AZ75" i="5"/>
  <c r="AZ53" i="5"/>
  <c r="AZ52" i="5"/>
  <c r="AZ47" i="5"/>
  <c r="AZ45" i="5"/>
  <c r="AZ57" i="5"/>
  <c r="AZ59" i="5"/>
  <c r="AZ78" i="5"/>
  <c r="AZ77" i="5"/>
  <c r="AZ70" i="5"/>
  <c r="AZ48" i="5"/>
  <c r="AZ74" i="5"/>
  <c r="AZ56" i="5"/>
  <c r="C47" i="2"/>
  <c r="L5" i="3"/>
  <c r="L5" i="4"/>
  <c r="S9" i="5"/>
  <c r="E5" i="4"/>
  <c r="AT17" i="5"/>
  <c r="L9" i="5" s="1"/>
  <c r="J5" i="3" s="1"/>
  <c r="N5" i="4"/>
  <c r="AB9" i="5"/>
  <c r="I5" i="3"/>
  <c r="I5" i="4"/>
  <c r="G5" i="3"/>
  <c r="G5" i="4"/>
  <c r="F9" i="5"/>
  <c r="F5" i="3"/>
  <c r="F5" i="4"/>
  <c r="AT15" i="5"/>
  <c r="J9" i="5" s="1"/>
  <c r="V9" i="5" s="1"/>
  <c r="AZ12" i="5"/>
  <c r="AZ13" i="5"/>
  <c r="AZ21" i="5"/>
  <c r="AT18" i="5"/>
  <c r="M9" i="5" s="1"/>
  <c r="AZ22" i="5"/>
  <c r="AZ15" i="5"/>
  <c r="AZ17" i="5"/>
  <c r="AZ16" i="5"/>
  <c r="AZ14" i="5"/>
  <c r="AT20" i="5"/>
  <c r="O9" i="5" s="1"/>
  <c r="AZ18" i="5"/>
  <c r="AZ20" i="5"/>
  <c r="AZ19" i="5"/>
  <c r="AT22" i="5"/>
  <c r="Q9" i="5" s="1"/>
  <c r="AZ10" i="5"/>
  <c r="AZ11" i="5"/>
  <c r="AU11" i="5" l="1" a="1"/>
  <c r="AU11" i="5" s="1"/>
  <c r="AU16" i="5" a="1"/>
  <c r="AU16" i="5" s="1"/>
  <c r="AU12" i="5" a="1"/>
  <c r="AU12" i="5" s="1"/>
  <c r="AU13" i="5" a="1"/>
  <c r="AU13" i="5" s="1"/>
  <c r="AU14" i="5" a="1"/>
  <c r="AU14" i="5" s="1"/>
  <c r="AU15" i="5" a="1"/>
  <c r="AU15" i="5" s="1"/>
  <c r="AU19" i="5" a="1"/>
  <c r="AU19" i="5" s="1"/>
  <c r="AU18" i="5" a="1"/>
  <c r="AU18" i="5" s="1"/>
  <c r="AU22" i="5" a="1"/>
  <c r="AU22" i="5" s="1"/>
  <c r="AV22" i="5" a="1"/>
  <c r="AV22" i="5" s="1"/>
  <c r="AI6" i="5"/>
  <c r="BA31" i="5" a="1"/>
  <c r="BA31" i="5" s="1"/>
  <c r="BA37" i="5" a="1"/>
  <c r="BA37" i="5" s="1"/>
  <c r="BA44" i="5" a="1"/>
  <c r="BA44" i="5" s="1"/>
  <c r="BA50" i="5" a="1"/>
  <c r="BA50" i="5" s="1"/>
  <c r="BA63" i="5" a="1"/>
  <c r="BA63" i="5" s="1"/>
  <c r="BA69" i="5" a="1"/>
  <c r="BA69" i="5" s="1"/>
  <c r="BA76" i="5" a="1"/>
  <c r="BA76" i="5" s="1"/>
  <c r="BA82" i="5" a="1"/>
  <c r="BA82" i="5" s="1"/>
  <c r="BA15" i="5" a="1"/>
  <c r="BA15" i="5" s="1"/>
  <c r="BA23" i="5" a="1"/>
  <c r="BA23" i="5" s="1"/>
  <c r="BA32" i="5" a="1"/>
  <c r="BA32" i="5" s="1"/>
  <c r="BA38" i="5" a="1"/>
  <c r="BA38" i="5" s="1"/>
  <c r="BA51" i="5" a="1"/>
  <c r="BA51" i="5" s="1"/>
  <c r="BA57" i="5" a="1"/>
  <c r="BA57" i="5" s="1"/>
  <c r="BA64" i="5" a="1"/>
  <c r="BA64" i="5" s="1"/>
  <c r="BA70" i="5" a="1"/>
  <c r="BA70" i="5" s="1"/>
  <c r="BA83" i="5" a="1"/>
  <c r="BA83" i="5" s="1"/>
  <c r="BA89" i="5" a="1"/>
  <c r="BA89" i="5" s="1"/>
  <c r="BA16" i="5" a="1"/>
  <c r="BA16" i="5" s="1"/>
  <c r="BA10" i="5" a="1"/>
  <c r="BA10" i="5" s="1"/>
  <c r="BA88" i="5" a="1"/>
  <c r="BA88" i="5" s="1"/>
  <c r="BA26" i="5" a="1"/>
  <c r="BA26" i="5" s="1"/>
  <c r="BA39" i="5" a="1"/>
  <c r="BA39" i="5" s="1"/>
  <c r="BA45" i="5" a="1"/>
  <c r="BA45" i="5" s="1"/>
  <c r="BA52" i="5" a="1"/>
  <c r="BA52" i="5" s="1"/>
  <c r="BA58" i="5" a="1"/>
  <c r="BA58" i="5" s="1"/>
  <c r="BA71" i="5" a="1"/>
  <c r="BA71" i="5" s="1"/>
  <c r="BA77" i="5" a="1"/>
  <c r="BA77" i="5" s="1"/>
  <c r="BA84" i="5" a="1"/>
  <c r="BA84" i="5" s="1"/>
  <c r="BA25" i="5" a="1"/>
  <c r="BA25" i="5" s="1"/>
  <c r="BA17" i="5" a="1"/>
  <c r="BA17" i="5" s="1"/>
  <c r="BA81" i="5" a="1"/>
  <c r="BA81" i="5" s="1"/>
  <c r="BA27" i="5" a="1"/>
  <c r="BA27" i="5" s="1"/>
  <c r="BA33" i="5" a="1"/>
  <c r="BA33" i="5" s="1"/>
  <c r="BA40" i="5" a="1"/>
  <c r="BA40" i="5" s="1"/>
  <c r="BA46" i="5" a="1"/>
  <c r="BA46" i="5" s="1"/>
  <c r="BA59" i="5" a="1"/>
  <c r="BA59" i="5" s="1"/>
  <c r="BA65" i="5" a="1"/>
  <c r="BA65" i="5" s="1"/>
  <c r="BA72" i="5" a="1"/>
  <c r="BA72" i="5" s="1"/>
  <c r="BA78" i="5" a="1"/>
  <c r="BA78" i="5" s="1"/>
  <c r="BA24" i="5" a="1"/>
  <c r="BA24" i="5" s="1"/>
  <c r="BA18" i="5" a="1"/>
  <c r="BA18" i="5" s="1"/>
  <c r="BA14" i="5" a="1"/>
  <c r="BA14" i="5" s="1"/>
  <c r="BA28" i="5" a="1"/>
  <c r="BA28" i="5" s="1"/>
  <c r="BA34" i="5" a="1"/>
  <c r="BA34" i="5" s="1"/>
  <c r="BA47" i="5" a="1"/>
  <c r="BA47" i="5" s="1"/>
  <c r="BA53" i="5" a="1"/>
  <c r="BA53" i="5" s="1"/>
  <c r="BA60" i="5" a="1"/>
  <c r="BA60" i="5" s="1"/>
  <c r="BA66" i="5" a="1"/>
  <c r="BA66" i="5" s="1"/>
  <c r="BA79" i="5" a="1"/>
  <c r="BA79" i="5" s="1"/>
  <c r="BA85" i="5" a="1"/>
  <c r="BA85" i="5" s="1"/>
  <c r="BA11" i="5" a="1"/>
  <c r="BA11" i="5" s="1"/>
  <c r="BA19" i="5" a="1"/>
  <c r="BA19" i="5" s="1"/>
  <c r="BA35" i="5" a="1"/>
  <c r="BA35" i="5" s="1"/>
  <c r="BA41" i="5" a="1"/>
  <c r="BA41" i="5" s="1"/>
  <c r="BA48" i="5" a="1"/>
  <c r="BA48" i="5" s="1"/>
  <c r="BA54" i="5" a="1"/>
  <c r="BA54" i="5" s="1"/>
  <c r="BA67" i="5" a="1"/>
  <c r="BA67" i="5" s="1"/>
  <c r="BA73" i="5" a="1"/>
  <c r="BA73" i="5" s="1"/>
  <c r="BA80" i="5" a="1"/>
  <c r="BA80" i="5" s="1"/>
  <c r="BA86" i="5" a="1"/>
  <c r="BA86" i="5" s="1"/>
  <c r="BA12" i="5" a="1"/>
  <c r="BA12" i="5" s="1"/>
  <c r="BA20" i="5" a="1"/>
  <c r="BA20" i="5" s="1"/>
  <c r="BA75" i="5" a="1"/>
  <c r="BA75" i="5" s="1"/>
  <c r="BA29" i="5" a="1"/>
  <c r="BA29" i="5" s="1"/>
  <c r="BA36" i="5" a="1"/>
  <c r="BA36" i="5" s="1"/>
  <c r="BA42" i="5" a="1"/>
  <c r="BA42" i="5" s="1"/>
  <c r="BA55" i="5" a="1"/>
  <c r="BA55" i="5" s="1"/>
  <c r="BA61" i="5" a="1"/>
  <c r="BA61" i="5" s="1"/>
  <c r="BA68" i="5" a="1"/>
  <c r="BA68" i="5" s="1"/>
  <c r="BA74" i="5" a="1"/>
  <c r="BA74" i="5" s="1"/>
  <c r="BA87" i="5" a="1"/>
  <c r="BA87" i="5" s="1"/>
  <c r="BA13" i="5" a="1"/>
  <c r="BA13" i="5" s="1"/>
  <c r="BA21" i="5" a="1"/>
  <c r="BA21" i="5" s="1"/>
  <c r="BA30" i="5" a="1"/>
  <c r="BA30" i="5" s="1"/>
  <c r="BA43" i="5" a="1"/>
  <c r="BA43" i="5" s="1"/>
  <c r="BA49" i="5" a="1"/>
  <c r="BA49" i="5" s="1"/>
  <c r="BA56" i="5" a="1"/>
  <c r="BA56" i="5" s="1"/>
  <c r="BA62" i="5" a="1"/>
  <c r="BA62" i="5" s="1"/>
  <c r="BA22" i="5" a="1"/>
  <c r="BA22" i="5" s="1"/>
  <c r="J5" i="4"/>
  <c r="X9" i="5"/>
  <c r="O5" i="3"/>
  <c r="O5" i="4"/>
  <c r="M5" i="4"/>
  <c r="M5" i="3"/>
  <c r="K5" i="4"/>
  <c r="K5" i="3"/>
  <c r="H5" i="3"/>
  <c r="H5" i="4"/>
  <c r="D5" i="4"/>
  <c r="D5" i="3"/>
  <c r="R9" i="5"/>
  <c r="AC9" i="5"/>
  <c r="AA9" i="5"/>
  <c r="Y9" i="5"/>
  <c r="AH8" i="5" l="1"/>
  <c r="AI8" i="5" s="1"/>
  <c r="AZ7" i="5"/>
  <c r="Y8" i="5"/>
  <c r="AA8" i="5"/>
  <c r="AC8" i="5"/>
  <c r="J8" i="5"/>
  <c r="J89" i="5" s="1"/>
  <c r="M8" i="5"/>
  <c r="M89" i="5" s="1"/>
  <c r="V8" i="5"/>
  <c r="F8" i="5"/>
  <c r="F89" i="5" s="1"/>
  <c r="X8" i="5"/>
  <c r="O8" i="5"/>
  <c r="O89" i="5" s="1"/>
  <c r="R8" i="5"/>
  <c r="P8" i="5"/>
  <c r="P89" i="5" s="1"/>
  <c r="N8" i="5"/>
  <c r="N89" i="5" s="1"/>
  <c r="G8" i="5"/>
  <c r="G89" i="5" s="1"/>
  <c r="H8" i="5"/>
  <c r="H89" i="5" s="1"/>
  <c r="K8" i="5"/>
  <c r="K89" i="5" s="1"/>
  <c r="I8" i="5"/>
  <c r="I89" i="5" s="1"/>
  <c r="L8" i="5"/>
  <c r="L89" i="5" s="1"/>
  <c r="Z8" i="5"/>
  <c r="T8" i="5"/>
  <c r="AB8" i="5"/>
  <c r="W8" i="5"/>
  <c r="U8" i="5"/>
  <c r="S8" i="5"/>
  <c r="Q8" i="5"/>
  <c r="Q89" i="5" s="1"/>
  <c r="S24" i="5" l="1"/>
  <c r="S25" i="5"/>
  <c r="S26" i="5"/>
  <c r="S27" i="5"/>
  <c r="S28" i="5"/>
  <c r="S29" i="5"/>
  <c r="S30" i="5"/>
  <c r="S31" i="5"/>
  <c r="T24" i="5"/>
  <c r="T25" i="5"/>
  <c r="T27" i="5"/>
  <c r="T29" i="5"/>
  <c r="T31" i="5"/>
  <c r="T33" i="5"/>
  <c r="T35" i="5"/>
  <c r="T37" i="5"/>
  <c r="T39" i="5"/>
  <c r="T41" i="5"/>
  <c r="T43" i="5"/>
  <c r="T45" i="5"/>
  <c r="T47" i="5"/>
  <c r="T49" i="5"/>
  <c r="T51" i="5"/>
  <c r="T53" i="5"/>
  <c r="T55" i="5"/>
  <c r="T57" i="5"/>
  <c r="T59" i="5"/>
  <c r="T61" i="5"/>
  <c r="T63" i="5"/>
  <c r="T65" i="5"/>
  <c r="T67" i="5"/>
  <c r="T69" i="5"/>
  <c r="T71" i="5"/>
  <c r="T73" i="5"/>
  <c r="T75" i="5"/>
  <c r="T77" i="5"/>
  <c r="T79" i="5"/>
  <c r="T38" i="5"/>
  <c r="T54" i="5"/>
  <c r="T58" i="5"/>
  <c r="T66" i="5"/>
  <c r="T74" i="5"/>
  <c r="T36" i="5"/>
  <c r="T52" i="5"/>
  <c r="T28" i="5"/>
  <c r="T50" i="5"/>
  <c r="T64" i="5"/>
  <c r="T70" i="5"/>
  <c r="T76" i="5"/>
  <c r="T84" i="5"/>
  <c r="T85" i="5"/>
  <c r="T14" i="5"/>
  <c r="T15" i="5"/>
  <c r="T30" i="5"/>
  <c r="T40" i="5"/>
  <c r="T48" i="5"/>
  <c r="T23" i="5"/>
  <c r="T34" i="5"/>
  <c r="T72" i="5"/>
  <c r="T78" i="5"/>
  <c r="T82" i="5"/>
  <c r="T83" i="5"/>
  <c r="T12" i="5"/>
  <c r="T13" i="5"/>
  <c r="T20" i="5"/>
  <c r="T21" i="5"/>
  <c r="T26" i="5"/>
  <c r="T44" i="5"/>
  <c r="T89" i="5"/>
  <c r="T56" i="5"/>
  <c r="T46" i="5"/>
  <c r="T42" i="5"/>
  <c r="T60" i="5"/>
  <c r="T81" i="5"/>
  <c r="T88" i="5"/>
  <c r="T19" i="5"/>
  <c r="T18" i="5"/>
  <c r="T62" i="5"/>
  <c r="T86" i="5"/>
  <c r="T17" i="5"/>
  <c r="T32" i="5"/>
  <c r="T68" i="5"/>
  <c r="T87" i="5"/>
  <c r="T16" i="5"/>
  <c r="T80" i="5"/>
  <c r="T11" i="5"/>
  <c r="T22" i="5"/>
  <c r="Z24" i="5"/>
  <c r="Z26" i="5"/>
  <c r="Z28" i="5"/>
  <c r="Z30" i="5"/>
  <c r="Z32" i="5"/>
  <c r="Z34" i="5"/>
  <c r="Z36" i="5"/>
  <c r="Z38" i="5"/>
  <c r="Z40" i="5"/>
  <c r="Z42" i="5"/>
  <c r="Z44" i="5"/>
  <c r="Z46" i="5"/>
  <c r="Z48" i="5"/>
  <c r="Z50" i="5"/>
  <c r="Z52" i="5"/>
  <c r="Z54" i="5"/>
  <c r="Z56" i="5"/>
  <c r="Z25" i="5"/>
  <c r="Z31" i="5"/>
  <c r="Z47" i="5"/>
  <c r="Z61" i="5"/>
  <c r="Z62" i="5"/>
  <c r="Z69" i="5"/>
  <c r="Z70" i="5"/>
  <c r="Z77" i="5"/>
  <c r="Z78" i="5"/>
  <c r="Z81" i="5"/>
  <c r="Z83" i="5"/>
  <c r="Z85" i="5"/>
  <c r="Z87" i="5"/>
  <c r="Z11" i="5"/>
  <c r="Z13" i="5"/>
  <c r="Z15" i="5"/>
  <c r="Z17" i="5"/>
  <c r="Z19" i="5"/>
  <c r="Z21" i="5"/>
  <c r="Z29" i="5"/>
  <c r="Z45" i="5"/>
  <c r="Z35" i="5"/>
  <c r="Z55" i="5"/>
  <c r="Z60" i="5"/>
  <c r="Z66" i="5"/>
  <c r="Z67" i="5"/>
  <c r="Z72" i="5"/>
  <c r="Z73" i="5"/>
  <c r="Z79" i="5"/>
  <c r="Z80" i="5"/>
  <c r="Z88" i="5"/>
  <c r="Z41" i="5"/>
  <c r="Z33" i="5"/>
  <c r="Z53" i="5"/>
  <c r="Z27" i="5"/>
  <c r="Z39" i="5"/>
  <c r="Z68" i="5"/>
  <c r="Z74" i="5"/>
  <c r="Z75" i="5"/>
  <c r="Z86" i="5"/>
  <c r="Z16" i="5"/>
  <c r="Z89" i="5"/>
  <c r="Z49" i="5"/>
  <c r="Z22" i="5"/>
  <c r="Z18" i="5"/>
  <c r="Z82" i="5"/>
  <c r="Z59" i="5"/>
  <c r="Z64" i="5"/>
  <c r="Z71" i="5"/>
  <c r="Z23" i="5"/>
  <c r="Z76" i="5"/>
  <c r="Z84" i="5"/>
  <c r="Z58" i="5"/>
  <c r="Z65" i="5"/>
  <c r="Z63" i="5"/>
  <c r="Z37" i="5"/>
  <c r="Z20" i="5"/>
  <c r="Z57" i="5"/>
  <c r="Z12" i="5"/>
  <c r="Z43" i="5"/>
  <c r="Z51" i="5"/>
  <c r="Z14" i="5"/>
  <c r="R24" i="5"/>
  <c r="R26" i="5"/>
  <c r="R28" i="5"/>
  <c r="R30" i="5"/>
  <c r="R32" i="5"/>
  <c r="R34" i="5"/>
  <c r="R36" i="5"/>
  <c r="R38" i="5"/>
  <c r="R40" i="5"/>
  <c r="R42" i="5"/>
  <c r="R44" i="5"/>
  <c r="R46" i="5"/>
  <c r="R48" i="5"/>
  <c r="R50" i="5"/>
  <c r="R52" i="5"/>
  <c r="R54" i="5"/>
  <c r="R56" i="5"/>
  <c r="R31" i="5"/>
  <c r="R37" i="5"/>
  <c r="R53" i="5"/>
  <c r="R59" i="5"/>
  <c r="R60" i="5"/>
  <c r="R67" i="5"/>
  <c r="R68" i="5"/>
  <c r="R75" i="5"/>
  <c r="R76" i="5"/>
  <c r="R81" i="5"/>
  <c r="R83" i="5"/>
  <c r="R85" i="5"/>
  <c r="R87" i="5"/>
  <c r="R11" i="5"/>
  <c r="R13" i="5"/>
  <c r="R15" i="5"/>
  <c r="R17" i="5"/>
  <c r="R19" i="5"/>
  <c r="R21" i="5"/>
  <c r="R35" i="5"/>
  <c r="R51" i="5"/>
  <c r="R33" i="5"/>
  <c r="R57" i="5"/>
  <c r="R62" i="5"/>
  <c r="R63" i="5"/>
  <c r="R69" i="5"/>
  <c r="R86" i="5"/>
  <c r="R16" i="5"/>
  <c r="R43" i="5"/>
  <c r="R55" i="5"/>
  <c r="R41" i="5"/>
  <c r="R58" i="5"/>
  <c r="R64" i="5"/>
  <c r="R65" i="5"/>
  <c r="R70" i="5"/>
  <c r="R71" i="5"/>
  <c r="R77" i="5"/>
  <c r="R84" i="5"/>
  <c r="R14" i="5"/>
  <c r="R47" i="5"/>
  <c r="R22" i="5"/>
  <c r="R88" i="5"/>
  <c r="R27" i="5"/>
  <c r="R89" i="5"/>
  <c r="R49" i="5"/>
  <c r="R72" i="5"/>
  <c r="R79" i="5"/>
  <c r="R12" i="5"/>
  <c r="R80" i="5"/>
  <c r="R25" i="5"/>
  <c r="R73" i="5"/>
  <c r="R78" i="5"/>
  <c r="R82" i="5"/>
  <c r="R45" i="5"/>
  <c r="R74" i="5"/>
  <c r="R10" i="5"/>
  <c r="R39" i="5"/>
  <c r="R61" i="5"/>
  <c r="R18" i="5"/>
  <c r="R29" i="5"/>
  <c r="R23" i="5"/>
  <c r="R66" i="5"/>
  <c r="R20" i="5"/>
  <c r="Y24" i="5"/>
  <c r="Y26" i="5"/>
  <c r="Y28" i="5"/>
  <c r="Y30" i="5"/>
  <c r="Y32" i="5"/>
  <c r="Y34" i="5"/>
  <c r="Y36" i="5"/>
  <c r="Y38" i="5"/>
  <c r="Y40" i="5"/>
  <c r="Y42" i="5"/>
  <c r="Y44" i="5"/>
  <c r="Y46" i="5"/>
  <c r="Y48" i="5"/>
  <c r="Y50" i="5"/>
  <c r="Y52" i="5"/>
  <c r="Y54" i="5"/>
  <c r="Y56" i="5"/>
  <c r="Y58" i="5"/>
  <c r="Y60" i="5"/>
  <c r="Y62" i="5"/>
  <c r="Y64" i="5"/>
  <c r="Y66" i="5"/>
  <c r="Y68" i="5"/>
  <c r="Y70" i="5"/>
  <c r="Y72" i="5"/>
  <c r="Y74" i="5"/>
  <c r="Y76" i="5"/>
  <c r="Y78" i="5"/>
  <c r="Y29" i="5"/>
  <c r="Y45" i="5"/>
  <c r="Y27" i="5"/>
  <c r="Y43" i="5"/>
  <c r="Y63" i="5"/>
  <c r="Y71" i="5"/>
  <c r="Y79" i="5"/>
  <c r="Y41" i="5"/>
  <c r="Y51" i="5"/>
  <c r="Y39" i="5"/>
  <c r="Y69" i="5"/>
  <c r="Y75" i="5"/>
  <c r="Y85" i="5"/>
  <c r="Y86" i="5"/>
  <c r="Y15" i="5"/>
  <c r="Y16" i="5"/>
  <c r="Y89" i="5"/>
  <c r="Y49" i="5"/>
  <c r="Y22" i="5"/>
  <c r="Y35" i="5"/>
  <c r="Y55" i="5"/>
  <c r="Y61" i="5"/>
  <c r="Y67" i="5"/>
  <c r="Y73" i="5"/>
  <c r="Y80" i="5"/>
  <c r="Y87" i="5"/>
  <c r="Y88" i="5"/>
  <c r="Y17" i="5"/>
  <c r="Y18" i="5"/>
  <c r="Y20" i="5"/>
  <c r="Y25" i="5"/>
  <c r="Y33" i="5"/>
  <c r="Y37" i="5"/>
  <c r="Y11" i="5"/>
  <c r="Y23" i="5"/>
  <c r="Y84" i="5"/>
  <c r="Y13" i="5"/>
  <c r="Y53" i="5"/>
  <c r="Y57" i="5"/>
  <c r="Y47" i="5"/>
  <c r="Y77" i="5"/>
  <c r="Y59" i="5"/>
  <c r="Y82" i="5"/>
  <c r="Y31" i="5"/>
  <c r="Y65" i="5"/>
  <c r="Y81" i="5"/>
  <c r="Y12" i="5"/>
  <c r="Y19" i="5"/>
  <c r="Y83" i="5"/>
  <c r="Y14" i="5"/>
  <c r="Y21" i="5"/>
  <c r="X24" i="5"/>
  <c r="X26" i="5"/>
  <c r="X28" i="5"/>
  <c r="X30" i="5"/>
  <c r="X32" i="5"/>
  <c r="X34" i="5"/>
  <c r="X36" i="5"/>
  <c r="X38" i="5"/>
  <c r="X40" i="5"/>
  <c r="X42" i="5"/>
  <c r="X44" i="5"/>
  <c r="X46" i="5"/>
  <c r="X48" i="5"/>
  <c r="X50" i="5"/>
  <c r="X52" i="5"/>
  <c r="X54" i="5"/>
  <c r="X56" i="5"/>
  <c r="X58" i="5"/>
  <c r="X60" i="5"/>
  <c r="X62" i="5"/>
  <c r="X64" i="5"/>
  <c r="X66" i="5"/>
  <c r="X68" i="5"/>
  <c r="X70" i="5"/>
  <c r="X72" i="5"/>
  <c r="X74" i="5"/>
  <c r="X76" i="5"/>
  <c r="X78" i="5"/>
  <c r="X27" i="5"/>
  <c r="X43" i="5"/>
  <c r="X63" i="5"/>
  <c r="X71" i="5"/>
  <c r="X79" i="5"/>
  <c r="X25" i="5"/>
  <c r="X41" i="5"/>
  <c r="X31" i="5"/>
  <c r="X51" i="5"/>
  <c r="X59" i="5"/>
  <c r="X65" i="5"/>
  <c r="X81" i="5"/>
  <c r="X82" i="5"/>
  <c r="X11" i="5"/>
  <c r="X12" i="5"/>
  <c r="X19" i="5"/>
  <c r="X37" i="5"/>
  <c r="X49" i="5"/>
  <c r="X22" i="5"/>
  <c r="X35" i="5"/>
  <c r="X55" i="5"/>
  <c r="X61" i="5"/>
  <c r="X67" i="5"/>
  <c r="X73" i="5"/>
  <c r="X80" i="5"/>
  <c r="X87" i="5"/>
  <c r="X88" i="5"/>
  <c r="X17" i="5"/>
  <c r="X18" i="5"/>
  <c r="X29" i="5"/>
  <c r="X45" i="5"/>
  <c r="X20" i="5"/>
  <c r="X84" i="5"/>
  <c r="X13" i="5"/>
  <c r="X53" i="5"/>
  <c r="X69" i="5"/>
  <c r="X86" i="5"/>
  <c r="X15" i="5"/>
  <c r="X14" i="5"/>
  <c r="X33" i="5"/>
  <c r="X85" i="5"/>
  <c r="X89" i="5"/>
  <c r="X23" i="5"/>
  <c r="X57" i="5"/>
  <c r="X39" i="5"/>
  <c r="X47" i="5"/>
  <c r="X77" i="5"/>
  <c r="X83" i="5"/>
  <c r="X21" i="5"/>
  <c r="X75" i="5"/>
  <c r="X16" i="5"/>
  <c r="S36" i="5"/>
  <c r="S39" i="5"/>
  <c r="S52" i="5"/>
  <c r="S55" i="5"/>
  <c r="S34" i="5"/>
  <c r="S37" i="5"/>
  <c r="S50" i="5"/>
  <c r="S53" i="5"/>
  <c r="S59" i="5"/>
  <c r="S60" i="5"/>
  <c r="S67" i="5"/>
  <c r="S68" i="5"/>
  <c r="S75" i="5"/>
  <c r="S76" i="5"/>
  <c r="S81" i="5"/>
  <c r="S83" i="5"/>
  <c r="S85" i="5"/>
  <c r="S87" i="5"/>
  <c r="S11" i="5"/>
  <c r="S13" i="5"/>
  <c r="S15" i="5"/>
  <c r="S17" i="5"/>
  <c r="S19" i="5"/>
  <c r="S21" i="5"/>
  <c r="S40" i="5"/>
  <c r="S47" i="5"/>
  <c r="S33" i="5"/>
  <c r="S46" i="5"/>
  <c r="S57" i="5"/>
  <c r="S38" i="5"/>
  <c r="S45" i="5"/>
  <c r="S66" i="5"/>
  <c r="S72" i="5"/>
  <c r="S73" i="5"/>
  <c r="S78" i="5"/>
  <c r="S79" i="5"/>
  <c r="S82" i="5"/>
  <c r="S12" i="5"/>
  <c r="S20" i="5"/>
  <c r="S44" i="5"/>
  <c r="S51" i="5"/>
  <c r="S41" i="5"/>
  <c r="S54" i="5"/>
  <c r="S58" i="5"/>
  <c r="S64" i="5"/>
  <c r="S65" i="5"/>
  <c r="S70" i="5"/>
  <c r="S71" i="5"/>
  <c r="S77" i="5"/>
  <c r="S84" i="5"/>
  <c r="S14" i="5"/>
  <c r="S89" i="5"/>
  <c r="S22" i="5"/>
  <c r="S62" i="5"/>
  <c r="S49" i="5"/>
  <c r="S42" i="5"/>
  <c r="S32" i="5"/>
  <c r="S35" i="5"/>
  <c r="S61" i="5"/>
  <c r="S69" i="5"/>
  <c r="S86" i="5"/>
  <c r="S74" i="5"/>
  <c r="S88" i="5"/>
  <c r="S43" i="5"/>
  <c r="S63" i="5"/>
  <c r="S16" i="5"/>
  <c r="S80" i="5"/>
  <c r="S18" i="5"/>
  <c r="S48" i="5"/>
  <c r="S56" i="5"/>
  <c r="S23" i="5"/>
  <c r="AH89" i="5"/>
  <c r="E126" i="2" s="1"/>
  <c r="AA27" i="5"/>
  <c r="AA30" i="5"/>
  <c r="AA33" i="5"/>
  <c r="AA46" i="5"/>
  <c r="AA49" i="5"/>
  <c r="AA28" i="5"/>
  <c r="AA31" i="5"/>
  <c r="AA44" i="5"/>
  <c r="AA47" i="5"/>
  <c r="AA61" i="5"/>
  <c r="AA62" i="5"/>
  <c r="AA69" i="5"/>
  <c r="AA70" i="5"/>
  <c r="AA77" i="5"/>
  <c r="AA78" i="5"/>
  <c r="AA81" i="5"/>
  <c r="AA83" i="5"/>
  <c r="AA85" i="5"/>
  <c r="AA87" i="5"/>
  <c r="AA11" i="5"/>
  <c r="AA13" i="5"/>
  <c r="AA15" i="5"/>
  <c r="AA17" i="5"/>
  <c r="AA19" i="5"/>
  <c r="AA24" i="5"/>
  <c r="AA29" i="5"/>
  <c r="AA38" i="5"/>
  <c r="AA45" i="5"/>
  <c r="AA22" i="5"/>
  <c r="AA26" i="5"/>
  <c r="AA48" i="5"/>
  <c r="AA55" i="5"/>
  <c r="AA25" i="5"/>
  <c r="AA36" i="5"/>
  <c r="AA43" i="5"/>
  <c r="AA56" i="5"/>
  <c r="AA57" i="5"/>
  <c r="AA63" i="5"/>
  <c r="AA76" i="5"/>
  <c r="AA84" i="5"/>
  <c r="AA14" i="5"/>
  <c r="AA42" i="5"/>
  <c r="AA53" i="5"/>
  <c r="AA32" i="5"/>
  <c r="AA39" i="5"/>
  <c r="AA52" i="5"/>
  <c r="AA68" i="5"/>
  <c r="AA74" i="5"/>
  <c r="AA75" i="5"/>
  <c r="AA86" i="5"/>
  <c r="AA16" i="5"/>
  <c r="AA89" i="5"/>
  <c r="AA34" i="5"/>
  <c r="AA59" i="5"/>
  <c r="AA82" i="5"/>
  <c r="AA20" i="5"/>
  <c r="AA18" i="5"/>
  <c r="AA37" i="5"/>
  <c r="AA23" i="5"/>
  <c r="AA65" i="5"/>
  <c r="AA12" i="5"/>
  <c r="AA51" i="5"/>
  <c r="AA21" i="5"/>
  <c r="AA66" i="5"/>
  <c r="AA73" i="5"/>
  <c r="AA80" i="5"/>
  <c r="AA41" i="5"/>
  <c r="AA64" i="5"/>
  <c r="AA35" i="5"/>
  <c r="AA54" i="5"/>
  <c r="AA60" i="5"/>
  <c r="AA67" i="5"/>
  <c r="AA72" i="5"/>
  <c r="AA79" i="5"/>
  <c r="AA88" i="5"/>
  <c r="AA50" i="5"/>
  <c r="AA58" i="5"/>
  <c r="AA40" i="5"/>
  <c r="AA71" i="5"/>
  <c r="U24" i="5"/>
  <c r="U25" i="5"/>
  <c r="U27" i="5"/>
  <c r="U29" i="5"/>
  <c r="U31" i="5"/>
  <c r="U33" i="5"/>
  <c r="U35" i="5"/>
  <c r="U37" i="5"/>
  <c r="U39" i="5"/>
  <c r="U41" i="5"/>
  <c r="U43" i="5"/>
  <c r="U45" i="5"/>
  <c r="U47" i="5"/>
  <c r="U49" i="5"/>
  <c r="U51" i="5"/>
  <c r="U53" i="5"/>
  <c r="U55" i="5"/>
  <c r="U57" i="5"/>
  <c r="U59" i="5"/>
  <c r="U61" i="5"/>
  <c r="U63" i="5"/>
  <c r="U65" i="5"/>
  <c r="U67" i="5"/>
  <c r="U69" i="5"/>
  <c r="U71" i="5"/>
  <c r="U73" i="5"/>
  <c r="U75" i="5"/>
  <c r="U77" i="5"/>
  <c r="U79" i="5"/>
  <c r="U40" i="5"/>
  <c r="U56" i="5"/>
  <c r="U38" i="5"/>
  <c r="U54" i="5"/>
  <c r="U58" i="5"/>
  <c r="U66" i="5"/>
  <c r="U74" i="5"/>
  <c r="U26" i="5"/>
  <c r="U44" i="5"/>
  <c r="U28" i="5"/>
  <c r="U50" i="5"/>
  <c r="U42" i="5"/>
  <c r="U60" i="5"/>
  <c r="U80" i="5"/>
  <c r="U81" i="5"/>
  <c r="U88" i="5"/>
  <c r="U11" i="5"/>
  <c r="U18" i="5"/>
  <c r="U19" i="5"/>
  <c r="U48" i="5"/>
  <c r="U23" i="5"/>
  <c r="U34" i="5"/>
  <c r="U72" i="5"/>
  <c r="U78" i="5"/>
  <c r="U82" i="5"/>
  <c r="U83" i="5"/>
  <c r="U12" i="5"/>
  <c r="U13" i="5"/>
  <c r="U20" i="5"/>
  <c r="U21" i="5"/>
  <c r="U22" i="5"/>
  <c r="U52" i="5"/>
  <c r="U84" i="5"/>
  <c r="U62" i="5"/>
  <c r="U46" i="5"/>
  <c r="U32" i="5"/>
  <c r="U16" i="5"/>
  <c r="U64" i="5"/>
  <c r="U86" i="5"/>
  <c r="U17" i="5"/>
  <c r="U70" i="5"/>
  <c r="U85" i="5"/>
  <c r="U14" i="5"/>
  <c r="U89" i="5"/>
  <c r="U36" i="5"/>
  <c r="U68" i="5"/>
  <c r="U87" i="5"/>
  <c r="U30" i="5"/>
  <c r="U76" i="5"/>
  <c r="U15" i="5"/>
  <c r="V24" i="5"/>
  <c r="V25" i="5"/>
  <c r="V27" i="5"/>
  <c r="V29" i="5"/>
  <c r="V31" i="5"/>
  <c r="V33" i="5"/>
  <c r="V35" i="5"/>
  <c r="V37" i="5"/>
  <c r="V39" i="5"/>
  <c r="V41" i="5"/>
  <c r="V43" i="5"/>
  <c r="V45" i="5"/>
  <c r="V47" i="5"/>
  <c r="V49" i="5"/>
  <c r="V51" i="5"/>
  <c r="V53" i="5"/>
  <c r="V55" i="5"/>
  <c r="V26" i="5"/>
  <c r="V42" i="5"/>
  <c r="V57" i="5"/>
  <c r="V64" i="5"/>
  <c r="V65" i="5"/>
  <c r="V72" i="5"/>
  <c r="V73" i="5"/>
  <c r="V80" i="5"/>
  <c r="V82" i="5"/>
  <c r="V84" i="5"/>
  <c r="V86" i="5"/>
  <c r="V88" i="5"/>
  <c r="V12" i="5"/>
  <c r="V14" i="5"/>
  <c r="V16" i="5"/>
  <c r="V18" i="5"/>
  <c r="V20" i="5"/>
  <c r="V40" i="5"/>
  <c r="V56" i="5"/>
  <c r="V34" i="5"/>
  <c r="V54" i="5"/>
  <c r="V58" i="5"/>
  <c r="V71" i="5"/>
  <c r="V77" i="5"/>
  <c r="V78" i="5"/>
  <c r="V83" i="5"/>
  <c r="V13" i="5"/>
  <c r="V21" i="5"/>
  <c r="V44" i="5"/>
  <c r="V32" i="5"/>
  <c r="V52" i="5"/>
  <c r="V38" i="5"/>
  <c r="V59" i="5"/>
  <c r="V60" i="5"/>
  <c r="V66" i="5"/>
  <c r="V79" i="5"/>
  <c r="V81" i="5"/>
  <c r="V11" i="5"/>
  <c r="V19" i="5"/>
  <c r="V48" i="5"/>
  <c r="V23" i="5"/>
  <c r="V76" i="5"/>
  <c r="V15" i="5"/>
  <c r="V30" i="5"/>
  <c r="V50" i="5"/>
  <c r="V62" i="5"/>
  <c r="V67" i="5"/>
  <c r="V74" i="5"/>
  <c r="V17" i="5"/>
  <c r="V85" i="5"/>
  <c r="V36" i="5"/>
  <c r="V68" i="5"/>
  <c r="V69" i="5"/>
  <c r="V22" i="5"/>
  <c r="V28" i="5"/>
  <c r="V46" i="5"/>
  <c r="V63" i="5"/>
  <c r="V70" i="5"/>
  <c r="V75" i="5"/>
  <c r="V89" i="5"/>
  <c r="V61" i="5"/>
  <c r="V87" i="5"/>
  <c r="W24" i="5"/>
  <c r="W25" i="5"/>
  <c r="W28" i="5"/>
  <c r="W41" i="5"/>
  <c r="W44" i="5"/>
  <c r="W26" i="5"/>
  <c r="W39" i="5"/>
  <c r="W42" i="5"/>
  <c r="W55" i="5"/>
  <c r="W57" i="5"/>
  <c r="W64" i="5"/>
  <c r="W65" i="5"/>
  <c r="W72" i="5"/>
  <c r="W73" i="5"/>
  <c r="W80" i="5"/>
  <c r="W82" i="5"/>
  <c r="W84" i="5"/>
  <c r="W86" i="5"/>
  <c r="W88" i="5"/>
  <c r="W12" i="5"/>
  <c r="W14" i="5"/>
  <c r="W16" i="5"/>
  <c r="W18" i="5"/>
  <c r="W20" i="5"/>
  <c r="W37" i="5"/>
  <c r="W48" i="5"/>
  <c r="W34" i="5"/>
  <c r="W47" i="5"/>
  <c r="W54" i="5"/>
  <c r="W58" i="5"/>
  <c r="W27" i="5"/>
  <c r="W35" i="5"/>
  <c r="W46" i="5"/>
  <c r="W61" i="5"/>
  <c r="W62" i="5"/>
  <c r="W67" i="5"/>
  <c r="W68" i="5"/>
  <c r="W74" i="5"/>
  <c r="W87" i="5"/>
  <c r="W17" i="5"/>
  <c r="W29" i="5"/>
  <c r="W32" i="5"/>
  <c r="W45" i="5"/>
  <c r="W52" i="5"/>
  <c r="W31" i="5"/>
  <c r="W38" i="5"/>
  <c r="W51" i="5"/>
  <c r="W59" i="5"/>
  <c r="W60" i="5"/>
  <c r="W66" i="5"/>
  <c r="W79" i="5"/>
  <c r="W81" i="5"/>
  <c r="W11" i="5"/>
  <c r="W19" i="5"/>
  <c r="W23" i="5"/>
  <c r="W56" i="5"/>
  <c r="W69" i="5"/>
  <c r="W71" i="5"/>
  <c r="W78" i="5"/>
  <c r="W30" i="5"/>
  <c r="W76" i="5"/>
  <c r="W22" i="5"/>
  <c r="W33" i="5"/>
  <c r="W40" i="5"/>
  <c r="W70" i="5"/>
  <c r="W85" i="5"/>
  <c r="W89" i="5"/>
  <c r="W36" i="5"/>
  <c r="W13" i="5"/>
  <c r="W53" i="5"/>
  <c r="W49" i="5"/>
  <c r="W15" i="5"/>
  <c r="W50" i="5"/>
  <c r="W77" i="5"/>
  <c r="W83" i="5"/>
  <c r="W21" i="5"/>
  <c r="W43" i="5"/>
  <c r="W63" i="5"/>
  <c r="W75" i="5"/>
  <c r="AB25" i="5"/>
  <c r="AB27" i="5"/>
  <c r="AB29" i="5"/>
  <c r="AB31" i="5"/>
  <c r="AB33" i="5"/>
  <c r="AB35" i="5"/>
  <c r="AB37" i="5"/>
  <c r="AB39" i="5"/>
  <c r="AB41" i="5"/>
  <c r="AB43" i="5"/>
  <c r="AB45" i="5"/>
  <c r="AB47" i="5"/>
  <c r="AB49" i="5"/>
  <c r="AB51" i="5"/>
  <c r="AB53" i="5"/>
  <c r="AB55" i="5"/>
  <c r="AB57" i="5"/>
  <c r="AB59" i="5"/>
  <c r="AB61" i="5"/>
  <c r="AB63" i="5"/>
  <c r="AB65" i="5"/>
  <c r="AB67" i="5"/>
  <c r="AB69" i="5"/>
  <c r="AB71" i="5"/>
  <c r="AB73" i="5"/>
  <c r="AB75" i="5"/>
  <c r="AB77" i="5"/>
  <c r="AB79" i="5"/>
  <c r="AB26" i="5"/>
  <c r="AB32" i="5"/>
  <c r="AB48" i="5"/>
  <c r="AB60" i="5"/>
  <c r="AB68" i="5"/>
  <c r="AB76" i="5"/>
  <c r="AB30" i="5"/>
  <c r="AB46" i="5"/>
  <c r="AB52" i="5"/>
  <c r="AB74" i="5"/>
  <c r="AB86" i="5"/>
  <c r="AB87" i="5"/>
  <c r="AB17" i="5"/>
  <c r="AB89" i="5"/>
  <c r="AB24" i="5"/>
  <c r="AB38" i="5"/>
  <c r="AB50" i="5"/>
  <c r="AB21" i="5"/>
  <c r="AB23" i="5"/>
  <c r="AB36" i="5"/>
  <c r="AB56" i="5"/>
  <c r="AB62" i="5"/>
  <c r="AB84" i="5"/>
  <c r="AB85" i="5"/>
  <c r="AB14" i="5"/>
  <c r="AB15" i="5"/>
  <c r="AB42" i="5"/>
  <c r="AB16" i="5"/>
  <c r="AB66" i="5"/>
  <c r="AB78" i="5"/>
  <c r="AB18" i="5"/>
  <c r="AB34" i="5"/>
  <c r="AB64" i="5"/>
  <c r="AB82" i="5"/>
  <c r="AB13" i="5"/>
  <c r="AB20" i="5"/>
  <c r="AB72" i="5"/>
  <c r="AB88" i="5"/>
  <c r="AB19" i="5"/>
  <c r="AB44" i="5"/>
  <c r="AB58" i="5"/>
  <c r="AB12" i="5"/>
  <c r="AB40" i="5"/>
  <c r="AB80" i="5"/>
  <c r="AB11" i="5"/>
  <c r="AB22" i="5"/>
  <c r="AB28" i="5"/>
  <c r="AB54" i="5"/>
  <c r="AB81" i="5"/>
  <c r="AB70" i="5"/>
  <c r="AB83" i="5"/>
  <c r="AC25" i="5"/>
  <c r="AC27" i="5"/>
  <c r="AC29" i="5"/>
  <c r="AC31" i="5"/>
  <c r="AC33" i="5"/>
  <c r="AC35" i="5"/>
  <c r="AC37" i="5"/>
  <c r="AC39" i="5"/>
  <c r="AC41" i="5"/>
  <c r="AC43" i="5"/>
  <c r="AC45" i="5"/>
  <c r="AC47" i="5"/>
  <c r="AC49" i="5"/>
  <c r="AC51" i="5"/>
  <c r="AC53" i="5"/>
  <c r="AC55" i="5"/>
  <c r="AC57" i="5"/>
  <c r="AC59" i="5"/>
  <c r="AC61" i="5"/>
  <c r="AC63" i="5"/>
  <c r="AC65" i="5"/>
  <c r="AC67" i="5"/>
  <c r="AC69" i="5"/>
  <c r="AC71" i="5"/>
  <c r="AC73" i="5"/>
  <c r="AC75" i="5"/>
  <c r="AC77" i="5"/>
  <c r="AC79" i="5"/>
  <c r="AC28" i="5"/>
  <c r="AC34" i="5"/>
  <c r="AC50" i="5"/>
  <c r="AC32" i="5"/>
  <c r="AC48" i="5"/>
  <c r="AC60" i="5"/>
  <c r="AC68" i="5"/>
  <c r="AC76" i="5"/>
  <c r="AC42" i="5"/>
  <c r="AC52" i="5"/>
  <c r="AC30" i="5"/>
  <c r="AC40" i="5"/>
  <c r="AC58" i="5"/>
  <c r="AC64" i="5"/>
  <c r="AC70" i="5"/>
  <c r="AC82" i="5"/>
  <c r="AC83" i="5"/>
  <c r="AC12" i="5"/>
  <c r="AC13" i="5"/>
  <c r="AC20" i="5"/>
  <c r="AC46" i="5"/>
  <c r="AC21" i="5"/>
  <c r="AC23" i="5"/>
  <c r="AC36" i="5"/>
  <c r="AC56" i="5"/>
  <c r="AC62" i="5"/>
  <c r="AC84" i="5"/>
  <c r="AC85" i="5"/>
  <c r="AC14" i="5"/>
  <c r="AC15" i="5"/>
  <c r="AC78" i="5"/>
  <c r="AC11" i="5"/>
  <c r="AC44" i="5"/>
  <c r="AC66" i="5"/>
  <c r="AC18" i="5"/>
  <c r="AC38" i="5"/>
  <c r="AC22" i="5"/>
  <c r="AC24" i="5"/>
  <c r="AC54" i="5"/>
  <c r="AC81" i="5"/>
  <c r="AC19" i="5"/>
  <c r="AC87" i="5"/>
  <c r="AC16" i="5"/>
  <c r="AC26" i="5"/>
  <c r="AC80" i="5"/>
  <c r="AC74" i="5"/>
  <c r="AC86" i="5"/>
  <c r="AC17" i="5"/>
  <c r="AC72" i="5"/>
  <c r="AC88" i="5"/>
  <c r="AC89" i="5"/>
  <c r="H45" i="5"/>
  <c r="H53" i="5"/>
  <c r="H61" i="5"/>
  <c r="H69" i="5"/>
  <c r="H77" i="5"/>
  <c r="H85" i="5"/>
  <c r="H46" i="5"/>
  <c r="H54" i="5"/>
  <c r="H62" i="5"/>
  <c r="H70" i="5"/>
  <c r="H78" i="5"/>
  <c r="H86" i="5"/>
  <c r="H47" i="5"/>
  <c r="H55" i="5"/>
  <c r="H63" i="5"/>
  <c r="H71" i="5"/>
  <c r="H79" i="5"/>
  <c r="H87" i="5"/>
  <c r="H40" i="5"/>
  <c r="H48" i="5"/>
  <c r="H56" i="5"/>
  <c r="H64" i="5"/>
  <c r="H72" i="5"/>
  <c r="H80" i="5"/>
  <c r="H88" i="5"/>
  <c r="H41" i="5"/>
  <c r="H49" i="5"/>
  <c r="H57" i="5"/>
  <c r="H65" i="5"/>
  <c r="H73" i="5"/>
  <c r="H81" i="5"/>
  <c r="H42" i="5"/>
  <c r="H50" i="5"/>
  <c r="H58" i="5"/>
  <c r="H66" i="5"/>
  <c r="H74" i="5"/>
  <c r="H82" i="5"/>
  <c r="H51" i="5"/>
  <c r="H83" i="5"/>
  <c r="H52" i="5"/>
  <c r="H84" i="5"/>
  <c r="H59" i="5"/>
  <c r="H75" i="5"/>
  <c r="H60" i="5"/>
  <c r="H44" i="5"/>
  <c r="H76" i="5"/>
  <c r="H67" i="5"/>
  <c r="H68" i="5"/>
  <c r="H43" i="5"/>
  <c r="M44" i="5"/>
  <c r="M52" i="5"/>
  <c r="M60" i="5"/>
  <c r="M68" i="5"/>
  <c r="M76" i="5"/>
  <c r="M84" i="5"/>
  <c r="M45" i="5"/>
  <c r="M53" i="5"/>
  <c r="M61" i="5"/>
  <c r="M69" i="5"/>
  <c r="M77" i="5"/>
  <c r="M85" i="5"/>
  <c r="M46" i="5"/>
  <c r="M54" i="5"/>
  <c r="M62" i="5"/>
  <c r="M70" i="5"/>
  <c r="M78" i="5"/>
  <c r="M86" i="5"/>
  <c r="M47" i="5"/>
  <c r="M55" i="5"/>
  <c r="M63" i="5"/>
  <c r="M71" i="5"/>
  <c r="M79" i="5"/>
  <c r="M87" i="5"/>
  <c r="M40" i="5"/>
  <c r="M48" i="5"/>
  <c r="M56" i="5"/>
  <c r="M64" i="5"/>
  <c r="M72" i="5"/>
  <c r="M80" i="5"/>
  <c r="M88" i="5"/>
  <c r="M41" i="5"/>
  <c r="M49" i="5"/>
  <c r="M57" i="5"/>
  <c r="M65" i="5"/>
  <c r="M73" i="5"/>
  <c r="M81" i="5"/>
  <c r="M66" i="5"/>
  <c r="M67" i="5"/>
  <c r="M42" i="5"/>
  <c r="M74" i="5"/>
  <c r="M43" i="5"/>
  <c r="M75" i="5"/>
  <c r="M58" i="5"/>
  <c r="M59" i="5"/>
  <c r="M50" i="5"/>
  <c r="M82" i="5"/>
  <c r="M51" i="5"/>
  <c r="M83" i="5"/>
  <c r="G42" i="5"/>
  <c r="G50" i="5"/>
  <c r="G58" i="5"/>
  <c r="G66" i="5"/>
  <c r="G74" i="5"/>
  <c r="G82" i="5"/>
  <c r="G43" i="5"/>
  <c r="G51" i="5"/>
  <c r="G59" i="5"/>
  <c r="G67" i="5"/>
  <c r="G75" i="5"/>
  <c r="G83" i="5"/>
  <c r="G44" i="5"/>
  <c r="G52" i="5"/>
  <c r="G60" i="5"/>
  <c r="G68" i="5"/>
  <c r="G76" i="5"/>
  <c r="G84" i="5"/>
  <c r="G45" i="5"/>
  <c r="G53" i="5"/>
  <c r="G61" i="5"/>
  <c r="G69" i="5"/>
  <c r="G77" i="5"/>
  <c r="G85" i="5"/>
  <c r="G46" i="5"/>
  <c r="G54" i="5"/>
  <c r="G62" i="5"/>
  <c r="G70" i="5"/>
  <c r="G78" i="5"/>
  <c r="G86" i="5"/>
  <c r="G47" i="5"/>
  <c r="G55" i="5"/>
  <c r="G63" i="5"/>
  <c r="G71" i="5"/>
  <c r="G79" i="5"/>
  <c r="G87" i="5"/>
  <c r="G48" i="5"/>
  <c r="G80" i="5"/>
  <c r="G49" i="5"/>
  <c r="G81" i="5"/>
  <c r="G56" i="5"/>
  <c r="G88" i="5"/>
  <c r="G57" i="5"/>
  <c r="G41" i="5"/>
  <c r="G73" i="5"/>
  <c r="G64" i="5"/>
  <c r="G65" i="5"/>
  <c r="G40" i="5"/>
  <c r="G72" i="5"/>
  <c r="N47" i="5"/>
  <c r="N55" i="5"/>
  <c r="N63" i="5"/>
  <c r="N71" i="5"/>
  <c r="N79" i="5"/>
  <c r="N87" i="5"/>
  <c r="N40" i="5"/>
  <c r="N48" i="5"/>
  <c r="N56" i="5"/>
  <c r="N64" i="5"/>
  <c r="N72" i="5"/>
  <c r="N80" i="5"/>
  <c r="N88" i="5"/>
  <c r="N41" i="5"/>
  <c r="N49" i="5"/>
  <c r="N57" i="5"/>
  <c r="N65" i="5"/>
  <c r="N73" i="5"/>
  <c r="N81" i="5"/>
  <c r="N42" i="5"/>
  <c r="N50" i="5"/>
  <c r="N58" i="5"/>
  <c r="N66" i="5"/>
  <c r="N74" i="5"/>
  <c r="N82" i="5"/>
  <c r="N43" i="5"/>
  <c r="N51" i="5"/>
  <c r="N59" i="5"/>
  <c r="N67" i="5"/>
  <c r="N75" i="5"/>
  <c r="N83" i="5"/>
  <c r="N44" i="5"/>
  <c r="N52" i="5"/>
  <c r="N60" i="5"/>
  <c r="N68" i="5"/>
  <c r="N76" i="5"/>
  <c r="N84" i="5"/>
  <c r="N69" i="5"/>
  <c r="N70" i="5"/>
  <c r="N45" i="5"/>
  <c r="N77" i="5"/>
  <c r="N46" i="5"/>
  <c r="N78" i="5"/>
  <c r="N61" i="5"/>
  <c r="N62" i="5"/>
  <c r="N53" i="5"/>
  <c r="N85" i="5"/>
  <c r="N54" i="5"/>
  <c r="N86" i="5"/>
  <c r="J43" i="5"/>
  <c r="J51" i="5"/>
  <c r="J59" i="5"/>
  <c r="J67" i="5"/>
  <c r="J75" i="5"/>
  <c r="J83" i="5"/>
  <c r="J44" i="5"/>
  <c r="J52" i="5"/>
  <c r="J60" i="5"/>
  <c r="J68" i="5"/>
  <c r="J76" i="5"/>
  <c r="J84" i="5"/>
  <c r="J45" i="5"/>
  <c r="J53" i="5"/>
  <c r="J61" i="5"/>
  <c r="J69" i="5"/>
  <c r="J77" i="5"/>
  <c r="J85" i="5"/>
  <c r="J46" i="5"/>
  <c r="J54" i="5"/>
  <c r="J62" i="5"/>
  <c r="J70" i="5"/>
  <c r="J78" i="5"/>
  <c r="J86" i="5"/>
  <c r="J47" i="5"/>
  <c r="J55" i="5"/>
  <c r="J63" i="5"/>
  <c r="J71" i="5"/>
  <c r="J79" i="5"/>
  <c r="J87" i="5"/>
  <c r="J40" i="5"/>
  <c r="J48" i="5"/>
  <c r="J56" i="5"/>
  <c r="J64" i="5"/>
  <c r="J72" i="5"/>
  <c r="J80" i="5"/>
  <c r="J88" i="5"/>
  <c r="J57" i="5"/>
  <c r="J50" i="5"/>
  <c r="J58" i="5"/>
  <c r="J65" i="5"/>
  <c r="J66" i="5"/>
  <c r="J82" i="5"/>
  <c r="J41" i="5"/>
  <c r="J73" i="5"/>
  <c r="J42" i="5"/>
  <c r="J74" i="5"/>
  <c r="J49" i="5"/>
  <c r="J81" i="5"/>
  <c r="P43" i="5"/>
  <c r="P51" i="5"/>
  <c r="P59" i="5"/>
  <c r="P67" i="5"/>
  <c r="P75" i="5"/>
  <c r="P83" i="5"/>
  <c r="P66" i="5"/>
  <c r="P44" i="5"/>
  <c r="P52" i="5"/>
  <c r="P60" i="5"/>
  <c r="P68" i="5"/>
  <c r="P76" i="5"/>
  <c r="P84" i="5"/>
  <c r="P42" i="5"/>
  <c r="P82" i="5"/>
  <c r="P45" i="5"/>
  <c r="P53" i="5"/>
  <c r="P61" i="5"/>
  <c r="P69" i="5"/>
  <c r="P77" i="5"/>
  <c r="P85" i="5"/>
  <c r="P41" i="5"/>
  <c r="P65" i="5"/>
  <c r="P50" i="5"/>
  <c r="P46" i="5"/>
  <c r="P54" i="5"/>
  <c r="P62" i="5"/>
  <c r="P70" i="5"/>
  <c r="P78" i="5"/>
  <c r="P86" i="5"/>
  <c r="P57" i="5"/>
  <c r="P81" i="5"/>
  <c r="P58" i="5"/>
  <c r="P47" i="5"/>
  <c r="P55" i="5"/>
  <c r="P63" i="5"/>
  <c r="P71" i="5"/>
  <c r="P79" i="5"/>
  <c r="P87" i="5"/>
  <c r="P74" i="5"/>
  <c r="P40" i="5"/>
  <c r="P48" i="5"/>
  <c r="P56" i="5"/>
  <c r="P64" i="5"/>
  <c r="P72" i="5"/>
  <c r="P80" i="5"/>
  <c r="P88" i="5"/>
  <c r="P49" i="5"/>
  <c r="P73" i="5"/>
  <c r="O40" i="5"/>
  <c r="O48" i="5"/>
  <c r="O56" i="5"/>
  <c r="O64" i="5"/>
  <c r="O72" i="5"/>
  <c r="O80" i="5"/>
  <c r="O88" i="5"/>
  <c r="O79" i="5"/>
  <c r="O41" i="5"/>
  <c r="O49" i="5"/>
  <c r="O57" i="5"/>
  <c r="O65" i="5"/>
  <c r="O73" i="5"/>
  <c r="O81" i="5"/>
  <c r="O55" i="5"/>
  <c r="O42" i="5"/>
  <c r="O50" i="5"/>
  <c r="O58" i="5"/>
  <c r="O66" i="5"/>
  <c r="O74" i="5"/>
  <c r="O82" i="5"/>
  <c r="O86" i="5"/>
  <c r="O43" i="5"/>
  <c r="O51" i="5"/>
  <c r="O59" i="5"/>
  <c r="O67" i="5"/>
  <c r="O75" i="5"/>
  <c r="O83" i="5"/>
  <c r="O54" i="5"/>
  <c r="O70" i="5"/>
  <c r="O63" i="5"/>
  <c r="O87" i="5"/>
  <c r="O44" i="5"/>
  <c r="O52" i="5"/>
  <c r="O60" i="5"/>
  <c r="O68" i="5"/>
  <c r="O76" i="5"/>
  <c r="O84" i="5"/>
  <c r="O47" i="5"/>
  <c r="O45" i="5"/>
  <c r="O53" i="5"/>
  <c r="O61" i="5"/>
  <c r="O69" i="5"/>
  <c r="O77" i="5"/>
  <c r="O85" i="5"/>
  <c r="O46" i="5"/>
  <c r="O62" i="5"/>
  <c r="O78" i="5"/>
  <c r="O71" i="5"/>
  <c r="Q46" i="5"/>
  <c r="Q54" i="5"/>
  <c r="Q62" i="5"/>
  <c r="Q70" i="5"/>
  <c r="Q78" i="5"/>
  <c r="Q86" i="5"/>
  <c r="Q77" i="5"/>
  <c r="Q47" i="5"/>
  <c r="Q55" i="5"/>
  <c r="Q63" i="5"/>
  <c r="Q71" i="5"/>
  <c r="Q79" i="5"/>
  <c r="Q87" i="5"/>
  <c r="Q53" i="5"/>
  <c r="Q40" i="5"/>
  <c r="Q48" i="5"/>
  <c r="Q56" i="5"/>
  <c r="Q64" i="5"/>
  <c r="Q72" i="5"/>
  <c r="Q80" i="5"/>
  <c r="Q88" i="5"/>
  <c r="Q52" i="5"/>
  <c r="Q76" i="5"/>
  <c r="Q85" i="5"/>
  <c r="Q41" i="5"/>
  <c r="Q49" i="5"/>
  <c r="Q57" i="5"/>
  <c r="Q65" i="5"/>
  <c r="Q73" i="5"/>
  <c r="Q81" i="5"/>
  <c r="Q60" i="5"/>
  <c r="Q61" i="5"/>
  <c r="Q42" i="5"/>
  <c r="Q50" i="5"/>
  <c r="Q58" i="5"/>
  <c r="Q66" i="5"/>
  <c r="Q74" i="5"/>
  <c r="Q82" i="5"/>
  <c r="Q69" i="5"/>
  <c r="Q43" i="5"/>
  <c r="Q51" i="5"/>
  <c r="Q59" i="5"/>
  <c r="Q67" i="5"/>
  <c r="Q75" i="5"/>
  <c r="Q83" i="5"/>
  <c r="Q44" i="5"/>
  <c r="Q68" i="5"/>
  <c r="Q84" i="5"/>
  <c r="Q45" i="5"/>
  <c r="I40" i="5"/>
  <c r="I48" i="5"/>
  <c r="I56" i="5"/>
  <c r="I64" i="5"/>
  <c r="I72" i="5"/>
  <c r="I80" i="5"/>
  <c r="I88" i="5"/>
  <c r="I41" i="5"/>
  <c r="I49" i="5"/>
  <c r="I57" i="5"/>
  <c r="I65" i="5"/>
  <c r="I73" i="5"/>
  <c r="I81" i="5"/>
  <c r="I42" i="5"/>
  <c r="I50" i="5"/>
  <c r="I58" i="5"/>
  <c r="I66" i="5"/>
  <c r="I74" i="5"/>
  <c r="I82" i="5"/>
  <c r="I43" i="5"/>
  <c r="I51" i="5"/>
  <c r="I59" i="5"/>
  <c r="I67" i="5"/>
  <c r="I75" i="5"/>
  <c r="I83" i="5"/>
  <c r="I44" i="5"/>
  <c r="I52" i="5"/>
  <c r="I60" i="5"/>
  <c r="I68" i="5"/>
  <c r="I76" i="5"/>
  <c r="I84" i="5"/>
  <c r="I45" i="5"/>
  <c r="I53" i="5"/>
  <c r="I61" i="5"/>
  <c r="I69" i="5"/>
  <c r="I77" i="5"/>
  <c r="I85" i="5"/>
  <c r="I54" i="5"/>
  <c r="I86" i="5"/>
  <c r="I55" i="5"/>
  <c r="I87" i="5"/>
  <c r="I62" i="5"/>
  <c r="I63" i="5"/>
  <c r="I47" i="5"/>
  <c r="I79" i="5"/>
  <c r="I70" i="5"/>
  <c r="I71" i="5"/>
  <c r="I46" i="5"/>
  <c r="I78" i="5"/>
  <c r="L41" i="5"/>
  <c r="L49" i="5"/>
  <c r="L57" i="5"/>
  <c r="L65" i="5"/>
  <c r="L73" i="5"/>
  <c r="L81" i="5"/>
  <c r="L42" i="5"/>
  <c r="L50" i="5"/>
  <c r="L58" i="5"/>
  <c r="L66" i="5"/>
  <c r="L74" i="5"/>
  <c r="L82" i="5"/>
  <c r="L43" i="5"/>
  <c r="L51" i="5"/>
  <c r="L59" i="5"/>
  <c r="L67" i="5"/>
  <c r="L75" i="5"/>
  <c r="L83" i="5"/>
  <c r="L44" i="5"/>
  <c r="L52" i="5"/>
  <c r="L60" i="5"/>
  <c r="L68" i="5"/>
  <c r="L76" i="5"/>
  <c r="L84" i="5"/>
  <c r="L45" i="5"/>
  <c r="L53" i="5"/>
  <c r="L61" i="5"/>
  <c r="L69" i="5"/>
  <c r="L77" i="5"/>
  <c r="L85" i="5"/>
  <c r="L46" i="5"/>
  <c r="L54" i="5"/>
  <c r="L62" i="5"/>
  <c r="L70" i="5"/>
  <c r="L78" i="5"/>
  <c r="L86" i="5"/>
  <c r="L63" i="5"/>
  <c r="L88" i="5"/>
  <c r="L64" i="5"/>
  <c r="L56" i="5"/>
  <c r="L71" i="5"/>
  <c r="L40" i="5"/>
  <c r="L72" i="5"/>
  <c r="L55" i="5"/>
  <c r="L47" i="5"/>
  <c r="L79" i="5"/>
  <c r="L48" i="5"/>
  <c r="L80" i="5"/>
  <c r="L87" i="5"/>
  <c r="K46" i="5"/>
  <c r="K54" i="5"/>
  <c r="K62" i="5"/>
  <c r="K70" i="5"/>
  <c r="K78" i="5"/>
  <c r="K86" i="5"/>
  <c r="K47" i="5"/>
  <c r="K55" i="5"/>
  <c r="K63" i="5"/>
  <c r="K71" i="5"/>
  <c r="K79" i="5"/>
  <c r="K87" i="5"/>
  <c r="K40" i="5"/>
  <c r="K48" i="5"/>
  <c r="K56" i="5"/>
  <c r="K64" i="5"/>
  <c r="K72" i="5"/>
  <c r="K80" i="5"/>
  <c r="K88" i="5"/>
  <c r="K41" i="5"/>
  <c r="K49" i="5"/>
  <c r="K57" i="5"/>
  <c r="K65" i="5"/>
  <c r="K73" i="5"/>
  <c r="K81" i="5"/>
  <c r="K42" i="5"/>
  <c r="K50" i="5"/>
  <c r="K58" i="5"/>
  <c r="K66" i="5"/>
  <c r="K74" i="5"/>
  <c r="K82" i="5"/>
  <c r="K43" i="5"/>
  <c r="K51" i="5"/>
  <c r="K59" i="5"/>
  <c r="K67" i="5"/>
  <c r="K75" i="5"/>
  <c r="K83" i="5"/>
  <c r="K60" i="5"/>
  <c r="K61" i="5"/>
  <c r="K68" i="5"/>
  <c r="K69" i="5"/>
  <c r="K53" i="5"/>
  <c r="K85" i="5"/>
  <c r="K44" i="5"/>
  <c r="K76" i="5"/>
  <c r="K45" i="5"/>
  <c r="K77" i="5"/>
  <c r="K52" i="5"/>
  <c r="K84" i="5"/>
  <c r="F47" i="5"/>
  <c r="F55" i="5"/>
  <c r="F63" i="5"/>
  <c r="F71" i="5"/>
  <c r="F79" i="5"/>
  <c r="F87" i="5"/>
  <c r="F40" i="5"/>
  <c r="F48" i="5"/>
  <c r="F56" i="5"/>
  <c r="F64" i="5"/>
  <c r="F72" i="5"/>
  <c r="F80" i="5"/>
  <c r="F88" i="5"/>
  <c r="F41" i="5"/>
  <c r="F49" i="5"/>
  <c r="F57" i="5"/>
  <c r="F65" i="5"/>
  <c r="F73" i="5"/>
  <c r="F81" i="5"/>
  <c r="F42" i="5"/>
  <c r="F50" i="5"/>
  <c r="F58" i="5"/>
  <c r="F66" i="5"/>
  <c r="F74" i="5"/>
  <c r="F82" i="5"/>
  <c r="F43" i="5"/>
  <c r="F51" i="5"/>
  <c r="F59" i="5"/>
  <c r="F67" i="5"/>
  <c r="F75" i="5"/>
  <c r="F83" i="5"/>
  <c r="F44" i="5"/>
  <c r="F52" i="5"/>
  <c r="F60" i="5"/>
  <c r="F68" i="5"/>
  <c r="F76" i="5"/>
  <c r="F84" i="5"/>
  <c r="F45" i="5"/>
  <c r="F77" i="5"/>
  <c r="F70" i="5"/>
  <c r="F46" i="5"/>
  <c r="F78" i="5"/>
  <c r="F53" i="5"/>
  <c r="F85" i="5"/>
  <c r="F54" i="5"/>
  <c r="F86" i="5"/>
  <c r="F61" i="5"/>
  <c r="F62" i="5"/>
  <c r="F69" i="5"/>
  <c r="I38" i="5"/>
  <c r="I39" i="5"/>
  <c r="N38" i="5"/>
  <c r="N39" i="5"/>
  <c r="J38" i="5"/>
  <c r="J39" i="5"/>
  <c r="F38" i="5"/>
  <c r="F39" i="5"/>
  <c r="H38" i="5"/>
  <c r="H39" i="5"/>
  <c r="G39" i="5"/>
  <c r="G38" i="5"/>
  <c r="P38" i="5"/>
  <c r="P39" i="5"/>
  <c r="Q38" i="5"/>
  <c r="Q39" i="5"/>
  <c r="K38" i="5"/>
  <c r="K39" i="5"/>
  <c r="M38" i="5"/>
  <c r="M39" i="5"/>
  <c r="L38" i="5"/>
  <c r="L39" i="5"/>
  <c r="O39" i="5"/>
  <c r="O38" i="5"/>
  <c r="M36" i="5"/>
  <c r="M37" i="5"/>
  <c r="J36" i="5"/>
  <c r="J37" i="5"/>
  <c r="O36" i="5"/>
  <c r="O37" i="5"/>
  <c r="Q36" i="5"/>
  <c r="Q37" i="5"/>
  <c r="I36" i="5"/>
  <c r="I37" i="5"/>
  <c r="K36" i="5"/>
  <c r="K37" i="5"/>
  <c r="F36" i="5"/>
  <c r="F37" i="5"/>
  <c r="G36" i="5"/>
  <c r="G37" i="5"/>
  <c r="P36" i="5"/>
  <c r="P37" i="5"/>
  <c r="N36" i="5"/>
  <c r="N37" i="5"/>
  <c r="H36" i="5"/>
  <c r="H37" i="5"/>
  <c r="L36" i="5"/>
  <c r="L37" i="5"/>
  <c r="H32" i="5"/>
  <c r="H33" i="5"/>
  <c r="H34" i="5"/>
  <c r="H35" i="5"/>
  <c r="G32" i="5"/>
  <c r="G33" i="5"/>
  <c r="G34" i="5"/>
  <c r="G35" i="5"/>
  <c r="L32" i="5"/>
  <c r="L33" i="5"/>
  <c r="L34" i="5"/>
  <c r="L35" i="5"/>
  <c r="Q32" i="5"/>
  <c r="Q33" i="5"/>
  <c r="Q34" i="5"/>
  <c r="Q35" i="5"/>
  <c r="I32" i="5"/>
  <c r="I33" i="5"/>
  <c r="I34" i="5"/>
  <c r="I35" i="5"/>
  <c r="K32" i="5"/>
  <c r="K35" i="5"/>
  <c r="K33" i="5"/>
  <c r="K34" i="5"/>
  <c r="F32" i="5"/>
  <c r="F34" i="5"/>
  <c r="F35" i="5"/>
  <c r="F33" i="5"/>
  <c r="M32" i="5"/>
  <c r="M33" i="5"/>
  <c r="M34" i="5"/>
  <c r="M35" i="5"/>
  <c r="N32" i="5"/>
  <c r="N34" i="5"/>
  <c r="N35" i="5"/>
  <c r="N33" i="5"/>
  <c r="P32" i="5"/>
  <c r="P33" i="5"/>
  <c r="P34" i="5"/>
  <c r="P35" i="5"/>
  <c r="J32" i="5"/>
  <c r="J33" i="5"/>
  <c r="J34" i="5"/>
  <c r="J35" i="5"/>
  <c r="O32" i="5"/>
  <c r="O33" i="5"/>
  <c r="O34" i="5"/>
  <c r="O35" i="5"/>
  <c r="J28" i="5"/>
  <c r="J29" i="5"/>
  <c r="J30" i="5"/>
  <c r="J31" i="5"/>
  <c r="L28" i="5"/>
  <c r="L29" i="5"/>
  <c r="L30" i="5"/>
  <c r="L31" i="5"/>
  <c r="Q28" i="5"/>
  <c r="Q29" i="5"/>
  <c r="Q30" i="5"/>
  <c r="Q31" i="5"/>
  <c r="I28" i="5"/>
  <c r="I29" i="5"/>
  <c r="I30" i="5"/>
  <c r="I31" i="5"/>
  <c r="K28" i="5"/>
  <c r="K29" i="5"/>
  <c r="K30" i="5"/>
  <c r="K31" i="5"/>
  <c r="F28" i="5"/>
  <c r="F29" i="5"/>
  <c r="F30" i="5"/>
  <c r="F31" i="5"/>
  <c r="M28" i="5"/>
  <c r="M29" i="5"/>
  <c r="M30" i="5"/>
  <c r="M31" i="5"/>
  <c r="N28" i="5"/>
  <c r="N29" i="5"/>
  <c r="N30" i="5"/>
  <c r="N31" i="5"/>
  <c r="H28" i="5"/>
  <c r="H29" i="5"/>
  <c r="H30" i="5"/>
  <c r="H31" i="5"/>
  <c r="G28" i="5"/>
  <c r="G29" i="5"/>
  <c r="G30" i="5"/>
  <c r="G31" i="5"/>
  <c r="P28" i="5"/>
  <c r="P29" i="5"/>
  <c r="P30" i="5"/>
  <c r="P31" i="5"/>
  <c r="O28" i="5"/>
  <c r="O29" i="5"/>
  <c r="O30" i="5"/>
  <c r="O31" i="5"/>
  <c r="Q25" i="5"/>
  <c r="Q27" i="5"/>
  <c r="Q26" i="5"/>
  <c r="I25" i="5"/>
  <c r="I27" i="5"/>
  <c r="I26" i="5"/>
  <c r="K26" i="5"/>
  <c r="K25" i="5"/>
  <c r="K27" i="5"/>
  <c r="H25" i="5"/>
  <c r="H27" i="5"/>
  <c r="H26" i="5"/>
  <c r="G27" i="5"/>
  <c r="G25" i="5"/>
  <c r="G26" i="5"/>
  <c r="M27" i="5"/>
  <c r="M26" i="5"/>
  <c r="M25" i="5"/>
  <c r="O27" i="5"/>
  <c r="O26" i="5"/>
  <c r="O25" i="5"/>
  <c r="N27" i="5"/>
  <c r="N26" i="5"/>
  <c r="N25" i="5"/>
  <c r="J26" i="5"/>
  <c r="J25" i="5"/>
  <c r="J27" i="5"/>
  <c r="L26" i="5"/>
  <c r="L27" i="5"/>
  <c r="L25" i="5"/>
  <c r="F27" i="5"/>
  <c r="F26" i="5"/>
  <c r="F25" i="5"/>
  <c r="P25" i="5"/>
  <c r="P27" i="5"/>
  <c r="P26" i="5"/>
  <c r="Q14" i="5"/>
  <c r="Q22" i="5"/>
  <c r="Q23" i="5"/>
  <c r="Q15" i="5"/>
  <c r="Q16" i="5"/>
  <c r="Q24" i="5"/>
  <c r="Q11" i="5"/>
  <c r="Q21" i="5"/>
  <c r="Q17" i="5"/>
  <c r="Q19" i="5"/>
  <c r="Q13" i="5"/>
  <c r="Q10" i="5"/>
  <c r="Q18" i="5"/>
  <c r="Q12" i="5"/>
  <c r="Q20" i="5"/>
  <c r="V10" i="5"/>
  <c r="W10" i="5"/>
  <c r="G12" i="5"/>
  <c r="G20" i="5"/>
  <c r="G13" i="5"/>
  <c r="G21" i="5"/>
  <c r="G14" i="5"/>
  <c r="G22" i="5"/>
  <c r="G11" i="5"/>
  <c r="G15" i="5"/>
  <c r="G23" i="5"/>
  <c r="G17" i="5"/>
  <c r="G19" i="5"/>
  <c r="G16" i="5"/>
  <c r="G24" i="5"/>
  <c r="G10" i="5"/>
  <c r="G18" i="5"/>
  <c r="M10" i="5"/>
  <c r="M18" i="5"/>
  <c r="M11" i="5"/>
  <c r="M19" i="5"/>
  <c r="M12" i="5"/>
  <c r="M20" i="5"/>
  <c r="M15" i="5"/>
  <c r="M13" i="5"/>
  <c r="M21" i="5"/>
  <c r="M23" i="5"/>
  <c r="M14" i="5"/>
  <c r="M22" i="5"/>
  <c r="M17" i="5"/>
  <c r="M16" i="5"/>
  <c r="M24" i="5"/>
  <c r="Y10" i="5"/>
  <c r="N11" i="5"/>
  <c r="N19" i="5"/>
  <c r="N12" i="5"/>
  <c r="N20" i="5"/>
  <c r="N13" i="5"/>
  <c r="N21" i="5"/>
  <c r="N16" i="5"/>
  <c r="N24" i="5"/>
  <c r="N10" i="5"/>
  <c r="N14" i="5"/>
  <c r="N22" i="5"/>
  <c r="N18" i="5"/>
  <c r="N15" i="5"/>
  <c r="N23" i="5"/>
  <c r="N17" i="5"/>
  <c r="J15" i="5"/>
  <c r="J23" i="5"/>
  <c r="J22" i="5"/>
  <c r="J16" i="5"/>
  <c r="J24" i="5"/>
  <c r="J17" i="5"/>
  <c r="J14" i="5"/>
  <c r="J10" i="5"/>
  <c r="J18" i="5"/>
  <c r="J12" i="5"/>
  <c r="J20" i="5"/>
  <c r="J11" i="5"/>
  <c r="J19" i="5"/>
  <c r="J13" i="5"/>
  <c r="J21" i="5"/>
  <c r="O12" i="5"/>
  <c r="O20" i="5"/>
  <c r="O19" i="5"/>
  <c r="O13" i="5"/>
  <c r="O21" i="5"/>
  <c r="O14" i="5"/>
  <c r="O22" i="5"/>
  <c r="O17" i="5"/>
  <c r="O15" i="5"/>
  <c r="O23" i="5"/>
  <c r="O16" i="5"/>
  <c r="O24" i="5"/>
  <c r="O10" i="5"/>
  <c r="O18" i="5"/>
  <c r="O11" i="5"/>
  <c r="U10" i="5"/>
  <c r="AB10" i="5"/>
  <c r="T10" i="5"/>
  <c r="P13" i="5"/>
  <c r="P21" i="5"/>
  <c r="P14" i="5"/>
  <c r="P22" i="5"/>
  <c r="P15" i="5"/>
  <c r="P23" i="5"/>
  <c r="P10" i="5"/>
  <c r="P18" i="5"/>
  <c r="P12" i="5"/>
  <c r="P16" i="5"/>
  <c r="P24" i="5"/>
  <c r="P17" i="5"/>
  <c r="P11" i="5"/>
  <c r="P19" i="5"/>
  <c r="P20" i="5"/>
  <c r="AC10" i="5"/>
  <c r="I14" i="5"/>
  <c r="I22" i="5"/>
  <c r="I15" i="5"/>
  <c r="I23" i="5"/>
  <c r="I16" i="5"/>
  <c r="I24" i="5"/>
  <c r="I19" i="5"/>
  <c r="I13" i="5"/>
  <c r="I17" i="5"/>
  <c r="I11" i="5"/>
  <c r="I10" i="5"/>
  <c r="I18" i="5"/>
  <c r="I12" i="5"/>
  <c r="I20" i="5"/>
  <c r="I21" i="5"/>
  <c r="H13" i="5"/>
  <c r="H21" i="5"/>
  <c r="H14" i="5"/>
  <c r="H22" i="5"/>
  <c r="H15" i="5"/>
  <c r="H23" i="5"/>
  <c r="H16" i="5"/>
  <c r="H24" i="5"/>
  <c r="H10" i="5"/>
  <c r="H18" i="5"/>
  <c r="H17" i="5"/>
  <c r="H12" i="5"/>
  <c r="H11" i="5"/>
  <c r="H19" i="5"/>
  <c r="H20" i="5"/>
  <c r="Z10" i="5"/>
  <c r="AA10" i="5"/>
  <c r="L17" i="5"/>
  <c r="L10" i="5"/>
  <c r="AU17" i="5" s="1" a="1"/>
  <c r="AU17" i="5" s="1"/>
  <c r="L18" i="5"/>
  <c r="L11" i="5"/>
  <c r="L19" i="5"/>
  <c r="L16" i="5"/>
  <c r="L12" i="5"/>
  <c r="L20" i="5"/>
  <c r="L14" i="5"/>
  <c r="L22" i="5"/>
  <c r="L13" i="5"/>
  <c r="L21" i="5"/>
  <c r="L15" i="5"/>
  <c r="L23" i="5"/>
  <c r="L24" i="5"/>
  <c r="X10" i="5"/>
  <c r="S10" i="5"/>
  <c r="K16" i="5"/>
  <c r="K24" i="5"/>
  <c r="K17" i="5"/>
  <c r="K10" i="5"/>
  <c r="K18" i="5"/>
  <c r="K21" i="5"/>
  <c r="K11" i="5"/>
  <c r="K19" i="5"/>
  <c r="K13" i="5"/>
  <c r="K15" i="5"/>
  <c r="K12" i="5"/>
  <c r="K20" i="5"/>
  <c r="K14" i="5"/>
  <c r="K22" i="5"/>
  <c r="K23" i="5"/>
  <c r="F15" i="5"/>
  <c r="F23" i="5"/>
  <c r="F24" i="5"/>
  <c r="F22" i="5"/>
  <c r="F16" i="5"/>
  <c r="F17" i="5"/>
  <c r="F12" i="5"/>
  <c r="F20" i="5"/>
  <c r="F10" i="5"/>
  <c r="F18" i="5"/>
  <c r="F11" i="5"/>
  <c r="F19" i="5"/>
  <c r="F13" i="5"/>
  <c r="F21" i="5"/>
  <c r="F14" i="5"/>
  <c r="AV12" i="5" l="1" a="1"/>
  <c r="AV12" i="5" s="1"/>
  <c r="AV16" i="5" a="1"/>
  <c r="AV16" i="5" s="1"/>
  <c r="AV11" i="5" a="1"/>
  <c r="AV11" i="5" s="1"/>
  <c r="AV13" i="5" a="1"/>
  <c r="AV13" i="5" s="1"/>
  <c r="AV18" i="5" a="1"/>
  <c r="AV18" i="5" s="1"/>
  <c r="AV15" i="5" a="1"/>
  <c r="AV15" i="5" s="1"/>
  <c r="AV19" i="5" a="1"/>
  <c r="AV19" i="5" s="1"/>
  <c r="AU21" i="5" a="1"/>
  <c r="AU21" i="5" s="1"/>
  <c r="AV21" i="5" a="1"/>
  <c r="AV21" i="5" s="1"/>
  <c r="AV20" i="5" a="1"/>
  <c r="AV20" i="5" s="1"/>
  <c r="AV14" i="5" a="1"/>
  <c r="AV14" i="5" s="1"/>
  <c r="AV17" i="5" a="1"/>
  <c r="AV17" i="5" s="1"/>
  <c r="AU20" i="5" a="1"/>
  <c r="AU20" i="5" s="1"/>
  <c r="AH10" i="5"/>
  <c r="AH85" i="5"/>
  <c r="E122" i="2" s="1"/>
  <c r="AH53" i="5"/>
  <c r="E90" i="2" s="1"/>
  <c r="AH81" i="5"/>
  <c r="E118" i="2" s="1"/>
  <c r="AH72" i="5"/>
  <c r="E109" i="2" s="1"/>
  <c r="AH63" i="5"/>
  <c r="E100" i="2" s="1"/>
  <c r="AH86" i="5"/>
  <c r="E123" i="2" s="1"/>
  <c r="AH45" i="5"/>
  <c r="E82" i="2" s="1"/>
  <c r="AH75" i="5"/>
  <c r="E112" i="2" s="1"/>
  <c r="AH58" i="5"/>
  <c r="E95" i="2" s="1"/>
  <c r="AH41" i="5"/>
  <c r="E78" i="2" s="1"/>
  <c r="AH87" i="5"/>
  <c r="E124" i="2" s="1"/>
  <c r="AH76" i="5"/>
  <c r="E113" i="2" s="1"/>
  <c r="AH59" i="5"/>
  <c r="E96" i="2" s="1"/>
  <c r="AH42" i="5"/>
  <c r="E79" i="2" s="1"/>
  <c r="AH80" i="5"/>
  <c r="E117" i="2" s="1"/>
  <c r="AH71" i="5"/>
  <c r="E108" i="2" s="1"/>
  <c r="AH68" i="5"/>
  <c r="E105" i="2" s="1"/>
  <c r="AH51" i="5"/>
  <c r="E88" i="2" s="1"/>
  <c r="AH78" i="5"/>
  <c r="E115" i="2" s="1"/>
  <c r="AH60" i="5"/>
  <c r="E97" i="2" s="1"/>
  <c r="AH43" i="5"/>
  <c r="E80" i="2" s="1"/>
  <c r="AH73" i="5"/>
  <c r="E110" i="2" s="1"/>
  <c r="AH69" i="5"/>
  <c r="E106" i="2" s="1"/>
  <c r="AH52" i="5"/>
  <c r="E89" i="2" s="1"/>
  <c r="AH64" i="5"/>
  <c r="E101" i="2" s="1"/>
  <c r="AH55" i="5"/>
  <c r="E92" i="2" s="1"/>
  <c r="AH46" i="5"/>
  <c r="E83" i="2" s="1"/>
  <c r="AH25" i="5"/>
  <c r="E62" i="2" s="1"/>
  <c r="AH26" i="5"/>
  <c r="E63" i="2" s="1"/>
  <c r="AH31" i="5"/>
  <c r="E68" i="2" s="1"/>
  <c r="AH65" i="5"/>
  <c r="E102" i="2" s="1"/>
  <c r="AH29" i="5"/>
  <c r="E66" i="2" s="1"/>
  <c r="AH37" i="5"/>
  <c r="E74" i="2" s="1"/>
  <c r="AH61" i="5"/>
  <c r="E98" i="2" s="1"/>
  <c r="AH77" i="5"/>
  <c r="E114" i="2" s="1"/>
  <c r="AH83" i="5"/>
  <c r="E120" i="2" s="1"/>
  <c r="AH66" i="5"/>
  <c r="E103" i="2" s="1"/>
  <c r="AH49" i="5"/>
  <c r="E86" i="2" s="1"/>
  <c r="AH40" i="5"/>
  <c r="E77" i="2" s="1"/>
  <c r="AI39" i="5"/>
  <c r="BD39" i="5" s="1"/>
  <c r="AI80" i="5"/>
  <c r="BD80" i="5" s="1"/>
  <c r="AI64" i="5"/>
  <c r="BD64" i="5" s="1"/>
  <c r="AI63" i="5"/>
  <c r="BD63" i="5" s="1"/>
  <c r="AI76" i="5"/>
  <c r="BD76" i="5" s="1"/>
  <c r="AI31" i="5"/>
  <c r="BD31" i="5" s="1"/>
  <c r="AI42" i="5"/>
  <c r="BD42" i="5" s="1"/>
  <c r="AI26" i="5"/>
  <c r="BD26" i="5" s="1"/>
  <c r="AI70" i="5"/>
  <c r="BD70" i="5" s="1"/>
  <c r="AI47" i="5"/>
  <c r="BD47" i="5" s="1"/>
  <c r="AI58" i="5"/>
  <c r="BD58" i="5" s="1"/>
  <c r="AI75" i="5"/>
  <c r="BD75" i="5" s="1"/>
  <c r="AI56" i="5"/>
  <c r="BD56" i="5" s="1"/>
  <c r="AI40" i="5"/>
  <c r="BD40" i="5" s="1"/>
  <c r="AI24" i="5"/>
  <c r="BD24" i="5" s="1"/>
  <c r="AH28" i="5"/>
  <c r="E65" i="2" s="1"/>
  <c r="AH36" i="5"/>
  <c r="E73" i="2" s="1"/>
  <c r="AH33" i="5"/>
  <c r="E70" i="2" s="1"/>
  <c r="AH54" i="5"/>
  <c r="E91" i="2" s="1"/>
  <c r="AH84" i="5"/>
  <c r="E121" i="2" s="1"/>
  <c r="AH67" i="5"/>
  <c r="E104" i="2" s="1"/>
  <c r="AH50" i="5"/>
  <c r="E87" i="2" s="1"/>
  <c r="AH88" i="5"/>
  <c r="E125" i="2" s="1"/>
  <c r="AH79" i="5"/>
  <c r="E116" i="2" s="1"/>
  <c r="AI74" i="5"/>
  <c r="BD74" i="5" s="1"/>
  <c r="AI79" i="5"/>
  <c r="BD79" i="5" s="1"/>
  <c r="AI41" i="5"/>
  <c r="BD41" i="5" s="1"/>
  <c r="AI57" i="5"/>
  <c r="BD57" i="5" s="1"/>
  <c r="AI68" i="5"/>
  <c r="BD68" i="5" s="1"/>
  <c r="AI54" i="5"/>
  <c r="BD54" i="5" s="1"/>
  <c r="AI38" i="5"/>
  <c r="BD38" i="5" s="1"/>
  <c r="AI62" i="5"/>
  <c r="BD62" i="5" s="1"/>
  <c r="AH35" i="5"/>
  <c r="E72" i="2" s="1"/>
  <c r="AI66" i="5"/>
  <c r="BD66" i="5" s="1"/>
  <c r="AI45" i="5"/>
  <c r="BD45" i="5" s="1"/>
  <c r="AI72" i="5"/>
  <c r="BD72" i="5" s="1"/>
  <c r="AI84" i="5"/>
  <c r="BD84" i="5" s="1"/>
  <c r="AI55" i="5"/>
  <c r="BD55" i="5" s="1"/>
  <c r="AI33" i="5"/>
  <c r="BD33" i="5" s="1"/>
  <c r="AI67" i="5"/>
  <c r="BD67" i="5" s="1"/>
  <c r="AI52" i="5"/>
  <c r="BD52" i="5" s="1"/>
  <c r="AI36" i="5"/>
  <c r="BD36" i="5" s="1"/>
  <c r="AH34" i="5"/>
  <c r="E71" i="2" s="1"/>
  <c r="AI82" i="5"/>
  <c r="BD82" i="5" s="1"/>
  <c r="AI49" i="5"/>
  <c r="BD49" i="5" s="1"/>
  <c r="AI77" i="5"/>
  <c r="BD77" i="5" s="1"/>
  <c r="AI43" i="5"/>
  <c r="BD43" i="5" s="1"/>
  <c r="AI51" i="5"/>
  <c r="BD51" i="5" s="1"/>
  <c r="AI87" i="5"/>
  <c r="AI60" i="5"/>
  <c r="BD60" i="5" s="1"/>
  <c r="AI50" i="5"/>
  <c r="BD50" i="5" s="1"/>
  <c r="AI34" i="5"/>
  <c r="BD34" i="5" s="1"/>
  <c r="AI29" i="5"/>
  <c r="BD29" i="5" s="1"/>
  <c r="AI78" i="5"/>
  <c r="BD78" i="5" s="1"/>
  <c r="AI89" i="5"/>
  <c r="AI71" i="5"/>
  <c r="BD71" i="5" s="1"/>
  <c r="AI35" i="5"/>
  <c r="BD35" i="5" s="1"/>
  <c r="AI85" i="5"/>
  <c r="BD85" i="5" s="1"/>
  <c r="AI59" i="5"/>
  <c r="BD59" i="5" s="1"/>
  <c r="AI48" i="5"/>
  <c r="BD48" i="5" s="1"/>
  <c r="AI32" i="5"/>
  <c r="BD32" i="5" s="1"/>
  <c r="AH56" i="5"/>
  <c r="E93" i="2" s="1"/>
  <c r="AI73" i="5"/>
  <c r="BD73" i="5" s="1"/>
  <c r="AI27" i="5"/>
  <c r="BD27" i="5" s="1"/>
  <c r="AI86" i="5"/>
  <c r="BD86" i="5" s="1"/>
  <c r="AI83" i="5"/>
  <c r="BD83" i="5" s="1"/>
  <c r="AI53" i="5"/>
  <c r="BD53" i="5" s="1"/>
  <c r="AI46" i="5"/>
  <c r="BD46" i="5" s="1"/>
  <c r="AI30" i="5"/>
  <c r="BD30" i="5" s="1"/>
  <c r="AH32" i="5"/>
  <c r="E69" i="2" s="1"/>
  <c r="AH39" i="5"/>
  <c r="E76" i="2" s="1"/>
  <c r="AH82" i="5"/>
  <c r="E119" i="2" s="1"/>
  <c r="AH47" i="5"/>
  <c r="E84" i="2" s="1"/>
  <c r="AH27" i="5"/>
  <c r="E64" i="2" s="1"/>
  <c r="AH30" i="5"/>
  <c r="E67" i="2" s="1"/>
  <c r="AH38" i="5"/>
  <c r="E75" i="2" s="1"/>
  <c r="AH62" i="5"/>
  <c r="E99" i="2" s="1"/>
  <c r="AH70" i="5"/>
  <c r="E107" i="2" s="1"/>
  <c r="AH44" i="5"/>
  <c r="E81" i="2" s="1"/>
  <c r="AH74" i="5"/>
  <c r="E111" i="2" s="1"/>
  <c r="AH57" i="5"/>
  <c r="E94" i="2" s="1"/>
  <c r="AH48" i="5"/>
  <c r="E85" i="2" s="1"/>
  <c r="AI61" i="5"/>
  <c r="BD61" i="5" s="1"/>
  <c r="AI25" i="5"/>
  <c r="BD25" i="5" s="1"/>
  <c r="AI88" i="5"/>
  <c r="AI65" i="5"/>
  <c r="BD65" i="5" s="1"/>
  <c r="AI69" i="5"/>
  <c r="BD69" i="5" s="1"/>
  <c r="AI81" i="5"/>
  <c r="BD81" i="5" s="1"/>
  <c r="AI37" i="5"/>
  <c r="BD37" i="5" s="1"/>
  <c r="AI44" i="5"/>
  <c r="BD44" i="5" s="1"/>
  <c r="AI28" i="5"/>
  <c r="BD28" i="5" s="1"/>
  <c r="AH20" i="5"/>
  <c r="E57" i="2" s="1"/>
  <c r="AH14" i="5"/>
  <c r="E51" i="2" s="1"/>
  <c r="AH18" i="5"/>
  <c r="E55" i="2" s="1"/>
  <c r="AH12" i="5"/>
  <c r="E49" i="2" s="1"/>
  <c r="AH23" i="5"/>
  <c r="E60" i="2" s="1"/>
  <c r="AH22" i="5"/>
  <c r="E59" i="2" s="1"/>
  <c r="AH21" i="5"/>
  <c r="E58" i="2" s="1"/>
  <c r="AI16" i="5"/>
  <c r="BD16" i="5" s="1"/>
  <c r="AI20" i="5"/>
  <c r="AI23" i="5"/>
  <c r="AI12" i="5"/>
  <c r="AI15" i="5"/>
  <c r="AI19" i="5"/>
  <c r="AH15" i="5"/>
  <c r="E52" i="2" s="1"/>
  <c r="AH24" i="5"/>
  <c r="E61" i="2" s="1"/>
  <c r="AI18" i="5"/>
  <c r="AI22" i="5"/>
  <c r="AI11" i="5"/>
  <c r="AH16" i="5"/>
  <c r="E53" i="2" s="1"/>
  <c r="AI14" i="5"/>
  <c r="AH13" i="5"/>
  <c r="E50" i="2" s="1"/>
  <c r="AI10" i="5"/>
  <c r="AH19" i="5"/>
  <c r="E56" i="2" s="1"/>
  <c r="AI17" i="5"/>
  <c r="AI21" i="5"/>
  <c r="AH17" i="5"/>
  <c r="E54" i="2" s="1"/>
  <c r="AH11" i="5"/>
  <c r="E48" i="2" s="1"/>
  <c r="AI13" i="5"/>
  <c r="AR29" i="5" l="1" a="1"/>
  <c r="AR29" i="5" s="1"/>
  <c r="J17" i="2" s="1"/>
  <c r="AR28" i="5" a="1"/>
  <c r="AR28" i="5" s="1"/>
  <c r="F126" i="2"/>
  <c r="BD89" i="5"/>
  <c r="F48" i="2"/>
  <c r="BD11" i="5"/>
  <c r="F54" i="2"/>
  <c r="BD17" i="5"/>
  <c r="F59" i="2"/>
  <c r="BD22" i="5"/>
  <c r="F124" i="2"/>
  <c r="BD87" i="5"/>
  <c r="F58" i="2"/>
  <c r="BD21" i="5"/>
  <c r="F50" i="2"/>
  <c r="BD13" i="5"/>
  <c r="F56" i="2"/>
  <c r="BD19" i="5"/>
  <c r="F49" i="2"/>
  <c r="BD12" i="5"/>
  <c r="F60" i="2"/>
  <c r="BD23" i="5"/>
  <c r="F125" i="2"/>
  <c r="BD88" i="5"/>
  <c r="F51" i="2"/>
  <c r="BD14" i="5"/>
  <c r="F57" i="2"/>
  <c r="BD20" i="5"/>
  <c r="F52" i="2"/>
  <c r="BD15" i="5"/>
  <c r="F55" i="2"/>
  <c r="BD18" i="5"/>
  <c r="AK55" i="5"/>
  <c r="H92" i="2" s="1"/>
  <c r="AJ46" i="5"/>
  <c r="G83" i="2" s="1"/>
  <c r="AK46" i="5"/>
  <c r="H83" i="2" s="1"/>
  <c r="F83" i="2"/>
  <c r="AJ77" i="5"/>
  <c r="G114" i="2" s="1"/>
  <c r="AK77" i="5"/>
  <c r="H114" i="2" s="1"/>
  <c r="F114" i="2"/>
  <c r="AK61" i="5"/>
  <c r="H98" i="2" s="1"/>
  <c r="AJ61" i="5"/>
  <c r="G98" i="2" s="1"/>
  <c r="F98" i="2"/>
  <c r="AK53" i="5"/>
  <c r="H90" i="2" s="1"/>
  <c r="AJ53" i="5"/>
  <c r="G90" i="2" s="1"/>
  <c r="F90" i="2"/>
  <c r="AJ59" i="5"/>
  <c r="G96" i="2" s="1"/>
  <c r="AK59" i="5"/>
  <c r="H96" i="2" s="1"/>
  <c r="F96" i="2"/>
  <c r="AJ49" i="5"/>
  <c r="G86" i="2" s="1"/>
  <c r="AK49" i="5"/>
  <c r="H86" i="2" s="1"/>
  <c r="F86" i="2"/>
  <c r="AK84" i="5"/>
  <c r="H121" i="2" s="1"/>
  <c r="AJ84" i="5"/>
  <c r="G121" i="2" s="1"/>
  <c r="F121" i="2"/>
  <c r="AJ68" i="5"/>
  <c r="G105" i="2" s="1"/>
  <c r="AK68" i="5"/>
  <c r="H105" i="2" s="1"/>
  <c r="F105" i="2"/>
  <c r="AK56" i="5"/>
  <c r="H93" i="2" s="1"/>
  <c r="AJ56" i="5"/>
  <c r="G93" i="2" s="1"/>
  <c r="F93" i="2"/>
  <c r="AJ76" i="5"/>
  <c r="G113" i="2" s="1"/>
  <c r="AK76" i="5"/>
  <c r="H113" i="2" s="1"/>
  <c r="F113" i="2"/>
  <c r="AJ44" i="5"/>
  <c r="G81" i="2" s="1"/>
  <c r="AK44" i="5"/>
  <c r="H81" i="2" s="1"/>
  <c r="F81" i="2"/>
  <c r="AK83" i="5"/>
  <c r="H120" i="2" s="1"/>
  <c r="AJ83" i="5"/>
  <c r="G120" i="2" s="1"/>
  <c r="F120" i="2"/>
  <c r="AK85" i="5"/>
  <c r="H122" i="2" s="1"/>
  <c r="AJ85" i="5"/>
  <c r="G122" i="2" s="1"/>
  <c r="F122" i="2"/>
  <c r="AK34" i="5"/>
  <c r="H71" i="2" s="1"/>
  <c r="AJ34" i="5"/>
  <c r="G71" i="2" s="1"/>
  <c r="F71" i="2"/>
  <c r="AJ82" i="5"/>
  <c r="G119" i="2" s="1"/>
  <c r="AK82" i="5"/>
  <c r="H119" i="2" s="1"/>
  <c r="F119" i="2"/>
  <c r="AJ72" i="5"/>
  <c r="G109" i="2" s="1"/>
  <c r="AK72" i="5"/>
  <c r="H109" i="2" s="1"/>
  <c r="F109" i="2"/>
  <c r="AK57" i="5"/>
  <c r="H94" i="2" s="1"/>
  <c r="AJ57" i="5"/>
  <c r="G94" i="2" s="1"/>
  <c r="F94" i="2"/>
  <c r="AK75" i="5"/>
  <c r="H112" i="2" s="1"/>
  <c r="AJ75" i="5"/>
  <c r="G112" i="2" s="1"/>
  <c r="F112" i="2"/>
  <c r="AK63" i="5"/>
  <c r="H100" i="2" s="1"/>
  <c r="AJ63" i="5"/>
  <c r="G100" i="2" s="1"/>
  <c r="F100" i="2"/>
  <c r="AK69" i="5"/>
  <c r="H106" i="2" s="1"/>
  <c r="AJ69" i="5"/>
  <c r="G106" i="2" s="1"/>
  <c r="F106" i="2"/>
  <c r="AK25" i="5"/>
  <c r="H62" i="2" s="1"/>
  <c r="AJ25" i="5"/>
  <c r="G62" i="2" s="1"/>
  <c r="F62" i="2"/>
  <c r="AK48" i="5"/>
  <c r="H85" i="2" s="1"/>
  <c r="AJ48" i="5"/>
  <c r="G85" i="2" s="1"/>
  <c r="F85" i="2"/>
  <c r="AJ55" i="5"/>
  <c r="G92" i="2" s="1"/>
  <c r="F92" i="2"/>
  <c r="AK37" i="5"/>
  <c r="H74" i="2" s="1"/>
  <c r="AJ37" i="5"/>
  <c r="G74" i="2" s="1"/>
  <c r="F74" i="2"/>
  <c r="AJ86" i="5"/>
  <c r="G123" i="2" s="1"/>
  <c r="AK86" i="5"/>
  <c r="H123" i="2" s="1"/>
  <c r="F123" i="2"/>
  <c r="AJ35" i="5"/>
  <c r="G72" i="2" s="1"/>
  <c r="AK35" i="5"/>
  <c r="H72" i="2" s="1"/>
  <c r="F72" i="2"/>
  <c r="AK50" i="5"/>
  <c r="H87" i="2" s="1"/>
  <c r="AJ50" i="5"/>
  <c r="G87" i="2" s="1"/>
  <c r="F87" i="2"/>
  <c r="AK45" i="5"/>
  <c r="H82" i="2" s="1"/>
  <c r="AJ45" i="5"/>
  <c r="G82" i="2" s="1"/>
  <c r="F82" i="2"/>
  <c r="AK41" i="5"/>
  <c r="H78" i="2" s="1"/>
  <c r="AJ41" i="5"/>
  <c r="G78" i="2" s="1"/>
  <c r="F78" i="2"/>
  <c r="AJ58" i="5"/>
  <c r="G95" i="2" s="1"/>
  <c r="AK58" i="5"/>
  <c r="H95" i="2" s="1"/>
  <c r="F95" i="2"/>
  <c r="AK64" i="5"/>
  <c r="H101" i="2" s="1"/>
  <c r="AJ64" i="5"/>
  <c r="G101" i="2" s="1"/>
  <c r="F101" i="2"/>
  <c r="AK81" i="5"/>
  <c r="H118" i="2" s="1"/>
  <c r="AJ81" i="5"/>
  <c r="G118" i="2" s="1"/>
  <c r="F118" i="2"/>
  <c r="AK27" i="5"/>
  <c r="H64" i="2" s="1"/>
  <c r="AJ27" i="5"/>
  <c r="G64" i="2" s="1"/>
  <c r="F64" i="2"/>
  <c r="AJ71" i="5"/>
  <c r="G108" i="2" s="1"/>
  <c r="AK71" i="5"/>
  <c r="H108" i="2" s="1"/>
  <c r="F108" i="2"/>
  <c r="AK60" i="5"/>
  <c r="H97" i="2" s="1"/>
  <c r="AJ60" i="5"/>
  <c r="G97" i="2" s="1"/>
  <c r="F97" i="2"/>
  <c r="AJ36" i="5"/>
  <c r="G73" i="2" s="1"/>
  <c r="AK36" i="5"/>
  <c r="H73" i="2" s="1"/>
  <c r="F73" i="2"/>
  <c r="AJ66" i="5"/>
  <c r="G103" i="2" s="1"/>
  <c r="AK66" i="5"/>
  <c r="H103" i="2" s="1"/>
  <c r="F103" i="2"/>
  <c r="AK79" i="5"/>
  <c r="H116" i="2" s="1"/>
  <c r="AJ79" i="5"/>
  <c r="G116" i="2" s="1"/>
  <c r="F116" i="2"/>
  <c r="AJ47" i="5"/>
  <c r="G84" i="2" s="1"/>
  <c r="AK47" i="5"/>
  <c r="H84" i="2" s="1"/>
  <c r="F84" i="2"/>
  <c r="AJ80" i="5"/>
  <c r="G117" i="2" s="1"/>
  <c r="AK80" i="5"/>
  <c r="H117" i="2" s="1"/>
  <c r="F117" i="2"/>
  <c r="AJ73" i="5"/>
  <c r="G110" i="2" s="1"/>
  <c r="AK73" i="5"/>
  <c r="H110" i="2" s="1"/>
  <c r="F110" i="2"/>
  <c r="AK89" i="5"/>
  <c r="H126" i="2" s="1"/>
  <c r="AJ89" i="5"/>
  <c r="G126" i="2" s="1"/>
  <c r="AK87" i="5"/>
  <c r="H124" i="2" s="1"/>
  <c r="AJ87" i="5"/>
  <c r="G124" i="2" s="1"/>
  <c r="AJ52" i="5"/>
  <c r="G89" i="2" s="1"/>
  <c r="AK52" i="5"/>
  <c r="H89" i="2" s="1"/>
  <c r="F89" i="2"/>
  <c r="AJ74" i="5"/>
  <c r="G111" i="2" s="1"/>
  <c r="AK74" i="5"/>
  <c r="H111" i="2" s="1"/>
  <c r="F111" i="2"/>
  <c r="AJ70" i="5"/>
  <c r="G107" i="2" s="1"/>
  <c r="F107" i="2"/>
  <c r="AJ39" i="5"/>
  <c r="G76" i="2" s="1"/>
  <c r="AK39" i="5"/>
  <c r="H76" i="2" s="1"/>
  <c r="F76" i="2"/>
  <c r="AJ51" i="5"/>
  <c r="G88" i="2" s="1"/>
  <c r="AK51" i="5"/>
  <c r="H88" i="2" s="1"/>
  <c r="F88" i="2"/>
  <c r="AK67" i="5"/>
  <c r="H104" i="2" s="1"/>
  <c r="AJ67" i="5"/>
  <c r="G104" i="2" s="1"/>
  <c r="F104" i="2"/>
  <c r="AJ62" i="5"/>
  <c r="G99" i="2" s="1"/>
  <c r="F99" i="2"/>
  <c r="AK26" i="5"/>
  <c r="H63" i="2" s="1"/>
  <c r="AJ26" i="5"/>
  <c r="G63" i="2" s="1"/>
  <c r="F63" i="2"/>
  <c r="AK88" i="5"/>
  <c r="H125" i="2" s="1"/>
  <c r="AJ88" i="5"/>
  <c r="G125" i="2" s="1"/>
  <c r="AK62" i="5"/>
  <c r="H99" i="2" s="1"/>
  <c r="AK30" i="5"/>
  <c r="H67" i="2" s="1"/>
  <c r="AJ30" i="5"/>
  <c r="G67" i="2" s="1"/>
  <c r="F67" i="2"/>
  <c r="AK32" i="5"/>
  <c r="H69" i="2" s="1"/>
  <c r="AJ32" i="5"/>
  <c r="G69" i="2" s="1"/>
  <c r="F69" i="2"/>
  <c r="AK29" i="5"/>
  <c r="H66" i="2" s="1"/>
  <c r="AJ29" i="5"/>
  <c r="G66" i="2" s="1"/>
  <c r="F66" i="2"/>
  <c r="AJ43" i="5"/>
  <c r="G80" i="2" s="1"/>
  <c r="AK43" i="5"/>
  <c r="H80" i="2" s="1"/>
  <c r="F80" i="2"/>
  <c r="AJ33" i="5"/>
  <c r="G70" i="2" s="1"/>
  <c r="AK33" i="5"/>
  <c r="H70" i="2" s="1"/>
  <c r="F70" i="2"/>
  <c r="AK38" i="5"/>
  <c r="H75" i="2" s="1"/>
  <c r="AJ38" i="5"/>
  <c r="G75" i="2" s="1"/>
  <c r="F75" i="2"/>
  <c r="AJ42" i="5"/>
  <c r="G79" i="2" s="1"/>
  <c r="AK42" i="5"/>
  <c r="H79" i="2" s="1"/>
  <c r="F79" i="2"/>
  <c r="AJ54" i="5"/>
  <c r="G91" i="2" s="1"/>
  <c r="AK54" i="5"/>
  <c r="H91" i="2" s="1"/>
  <c r="F91" i="2"/>
  <c r="AJ40" i="5"/>
  <c r="G77" i="2" s="1"/>
  <c r="AK40" i="5"/>
  <c r="H77" i="2" s="1"/>
  <c r="F77" i="2"/>
  <c r="AJ31" i="5"/>
  <c r="G68" i="2" s="1"/>
  <c r="AK31" i="5"/>
  <c r="H68" i="2" s="1"/>
  <c r="F68" i="2"/>
  <c r="AK65" i="5"/>
  <c r="H102" i="2" s="1"/>
  <c r="AJ65" i="5"/>
  <c r="G102" i="2" s="1"/>
  <c r="F102" i="2"/>
  <c r="AK70" i="5"/>
  <c r="H107" i="2" s="1"/>
  <c r="AJ78" i="5"/>
  <c r="G115" i="2" s="1"/>
  <c r="AK78" i="5"/>
  <c r="H115" i="2" s="1"/>
  <c r="F115" i="2"/>
  <c r="AJ28" i="5"/>
  <c r="G65" i="2" s="1"/>
  <c r="AK28" i="5"/>
  <c r="H65" i="2" s="1"/>
  <c r="F65" i="2"/>
  <c r="F47" i="2"/>
  <c r="E47" i="2"/>
  <c r="F61" i="2"/>
  <c r="AJ23" i="5"/>
  <c r="G60" i="2" s="1"/>
  <c r="AW14" i="5"/>
  <c r="AW16" i="5"/>
  <c r="AW21" i="5"/>
  <c r="AW19" i="5"/>
  <c r="AJ10" i="5"/>
  <c r="G47" i="2" s="1"/>
  <c r="AW17" i="5"/>
  <c r="AW18" i="5"/>
  <c r="AW15" i="5"/>
  <c r="AJ15" i="5"/>
  <c r="G52" i="2" s="1"/>
  <c r="AW22" i="5"/>
  <c r="AW20" i="5"/>
  <c r="AW13" i="5"/>
  <c r="AW12" i="5"/>
  <c r="AK23" i="5"/>
  <c r="H60" i="2" s="1"/>
  <c r="AK10" i="5"/>
  <c r="H47" i="2" s="1"/>
  <c r="BD10" i="5"/>
  <c r="AK11" i="5"/>
  <c r="H48" i="2" s="1"/>
  <c r="AJ11" i="5"/>
  <c r="G48" i="2" s="1"/>
  <c r="AK15" i="5"/>
  <c r="H52" i="2" s="1"/>
  <c r="AJ21" i="5"/>
  <c r="G58" i="2" s="1"/>
  <c r="AK24" i="5"/>
  <c r="H61" i="2" s="1"/>
  <c r="AJ22" i="5"/>
  <c r="G59" i="2" s="1"/>
  <c r="AJ18" i="5"/>
  <c r="G55" i="2" s="1"/>
  <c r="AK22" i="5"/>
  <c r="H59" i="2" s="1"/>
  <c r="AK18" i="5"/>
  <c r="H55" i="2" s="1"/>
  <c r="AJ14" i="5"/>
  <c r="G51" i="2" s="1"/>
  <c r="AJ16" i="5"/>
  <c r="G53" i="2" s="1"/>
  <c r="F53" i="2"/>
  <c r="AK16" i="5"/>
  <c r="H53" i="2" s="1"/>
  <c r="AJ17" i="5"/>
  <c r="G54" i="2" s="1"/>
  <c r="AK14" i="5"/>
  <c r="H51" i="2" s="1"/>
  <c r="AJ24" i="5"/>
  <c r="G61" i="2" s="1"/>
  <c r="AK13" i="5"/>
  <c r="H50" i="2" s="1"/>
  <c r="AJ20" i="5"/>
  <c r="G57" i="2" s="1"/>
  <c r="AJ13" i="5"/>
  <c r="G50" i="2" s="1"/>
  <c r="AK20" i="5"/>
  <c r="H57" i="2" s="1"/>
  <c r="AJ19" i="5"/>
  <c r="G56" i="2" s="1"/>
  <c r="AK19" i="5"/>
  <c r="H56" i="2" s="1"/>
  <c r="AK12" i="5"/>
  <c r="H49" i="2" s="1"/>
  <c r="AK21" i="5"/>
  <c r="H58" i="2" s="1"/>
  <c r="AJ12" i="5"/>
  <c r="G49" i="2" s="1"/>
  <c r="AK17" i="5"/>
  <c r="H54" i="2" s="1"/>
  <c r="AR30" i="5" l="1"/>
  <c r="J21" i="2" s="1"/>
  <c r="AR31" i="5"/>
  <c r="J25" i="2" s="1"/>
  <c r="J13" i="2"/>
  <c r="BF10" i="5" a="1"/>
  <c r="BF10" i="5" s="1"/>
  <c r="BG10" i="5" s="1"/>
  <c r="BH10" i="5" s="1"/>
  <c r="BF12" i="5" a="1"/>
  <c r="BF12" i="5" s="1"/>
  <c r="BF35" i="5" a="1"/>
  <c r="BF35" i="5" s="1"/>
  <c r="BF43" i="5" a="1"/>
  <c r="BF43" i="5" s="1"/>
  <c r="BF51" i="5" a="1"/>
  <c r="BF51" i="5" s="1"/>
  <c r="BF59" i="5" a="1"/>
  <c r="BF59" i="5" s="1"/>
  <c r="BF74" i="5" a="1"/>
  <c r="BF74" i="5" s="1"/>
  <c r="BF66" i="5" a="1"/>
  <c r="BF66" i="5" s="1"/>
  <c r="BF11" i="5" a="1"/>
  <c r="BF11" i="5" s="1"/>
  <c r="BF82" i="5" a="1"/>
  <c r="BF82" i="5" s="1"/>
  <c r="BF27" i="5" a="1"/>
  <c r="BF27" i="5" s="1"/>
  <c r="BF26" i="5" a="1"/>
  <c r="BF26" i="5" s="1"/>
  <c r="BF41" i="5" a="1"/>
  <c r="BF41" i="5" s="1"/>
  <c r="BF56" i="5" a="1"/>
  <c r="BF56" i="5" s="1"/>
  <c r="BF70" i="5" a="1"/>
  <c r="BF70" i="5" s="1"/>
  <c r="BF77" i="5" a="1"/>
  <c r="BF77" i="5" s="1"/>
  <c r="BF14" i="5" a="1"/>
  <c r="BF14" i="5" s="1"/>
  <c r="BF37" i="5" a="1"/>
  <c r="BF37" i="5" s="1"/>
  <c r="BF52" i="5" a="1"/>
  <c r="BF52" i="5" s="1"/>
  <c r="BF55" i="5" a="1"/>
  <c r="BF55" i="5" s="1"/>
  <c r="BF19" i="5" a="1"/>
  <c r="BF19" i="5" s="1"/>
  <c r="BF44" i="5" a="1"/>
  <c r="BF44" i="5" s="1"/>
  <c r="BF38" i="5" a="1"/>
  <c r="BF38" i="5" s="1"/>
  <c r="BF81" i="5" a="1"/>
  <c r="BF81" i="5" s="1"/>
  <c r="BF18" i="5" a="1"/>
  <c r="BF18" i="5" s="1"/>
  <c r="BF33" i="5" a="1"/>
  <c r="BF33" i="5" s="1"/>
  <c r="BF48" i="5" a="1"/>
  <c r="BF48" i="5" s="1"/>
  <c r="BF69" i="5" a="1"/>
  <c r="BF69" i="5" s="1"/>
  <c r="BF29" i="5" a="1"/>
  <c r="BF29" i="5" s="1"/>
  <c r="BF21" i="5" a="1"/>
  <c r="BF21" i="5" s="1"/>
  <c r="BF73" i="5" a="1"/>
  <c r="BF73" i="5" s="1"/>
  <c r="BF88" i="5" a="1"/>
  <c r="BF88" i="5" s="1"/>
  <c r="BF25" i="5" a="1"/>
  <c r="BF25" i="5" s="1"/>
  <c r="BF40" i="5" a="1"/>
  <c r="BF40" i="5" s="1"/>
  <c r="BF47" i="5" a="1"/>
  <c r="BF47" i="5" s="1"/>
  <c r="BF62" i="5" a="1"/>
  <c r="BF62" i="5" s="1"/>
  <c r="BF84" i="5" a="1"/>
  <c r="BF84" i="5" s="1"/>
  <c r="BF36" i="5" a="1"/>
  <c r="BF36" i="5" s="1"/>
  <c r="BF65" i="5" a="1"/>
  <c r="BF65" i="5" s="1"/>
  <c r="BF80" i="5" a="1"/>
  <c r="BF80" i="5" s="1"/>
  <c r="BF17" i="5" a="1"/>
  <c r="BF17" i="5" s="1"/>
  <c r="BF32" i="5" a="1"/>
  <c r="BF32" i="5" s="1"/>
  <c r="BF39" i="5" a="1"/>
  <c r="BF39" i="5" s="1"/>
  <c r="BF54" i="5" a="1"/>
  <c r="BF54" i="5" s="1"/>
  <c r="BF76" i="5" a="1"/>
  <c r="BF76" i="5" s="1"/>
  <c r="BF13" i="5" a="1"/>
  <c r="BF13" i="5" s="1"/>
  <c r="BF28" i="5" a="1"/>
  <c r="BF28" i="5" s="1"/>
  <c r="BF46" i="5" a="1"/>
  <c r="BF46" i="5" s="1"/>
  <c r="BF83" i="5" a="1"/>
  <c r="BF83" i="5" s="1"/>
  <c r="BF16" i="5" a="1"/>
  <c r="BF16" i="5" s="1"/>
  <c r="BF75" i="5" a="1"/>
  <c r="BF75" i="5" s="1"/>
  <c r="BF58" i="5" a="1"/>
  <c r="BF58" i="5" s="1"/>
  <c r="BF72" i="5" a="1"/>
  <c r="BF72" i="5" s="1"/>
  <c r="BF87" i="5" a="1"/>
  <c r="BF87" i="5" s="1"/>
  <c r="BF24" i="5" a="1"/>
  <c r="BF24" i="5" s="1"/>
  <c r="BF31" i="5" a="1"/>
  <c r="BF31" i="5" s="1"/>
  <c r="BF68" i="5" a="1"/>
  <c r="BF68" i="5" s="1"/>
  <c r="BF20" i="5" a="1"/>
  <c r="BF20" i="5" s="1"/>
  <c r="BF23" i="5" a="1"/>
  <c r="BF23" i="5" s="1"/>
  <c r="BF50" i="5" a="1"/>
  <c r="BF50" i="5" s="1"/>
  <c r="BF64" i="5" a="1"/>
  <c r="BF64" i="5" s="1"/>
  <c r="BF79" i="5" a="1"/>
  <c r="BF79" i="5" s="1"/>
  <c r="BF61" i="5" a="1"/>
  <c r="BF61" i="5" s="1"/>
  <c r="BF42" i="5" a="1"/>
  <c r="BF42" i="5" s="1"/>
  <c r="BF57" i="5" a="1"/>
  <c r="BF57" i="5" s="1"/>
  <c r="BF71" i="5" a="1"/>
  <c r="BF71" i="5" s="1"/>
  <c r="BF86" i="5" a="1"/>
  <c r="BF86" i="5" s="1"/>
  <c r="BF15" i="5" a="1"/>
  <c r="BF15" i="5" s="1"/>
  <c r="BF30" i="5" a="1"/>
  <c r="BF30" i="5" s="1"/>
  <c r="BF53" i="5" a="1"/>
  <c r="BF53" i="5" s="1"/>
  <c r="BF67" i="5" a="1"/>
  <c r="BF67" i="5" s="1"/>
  <c r="BF34" i="5" a="1"/>
  <c r="BF34" i="5" s="1"/>
  <c r="BF49" i="5" a="1"/>
  <c r="BF49" i="5" s="1"/>
  <c r="BF63" i="5" a="1"/>
  <c r="BF63" i="5" s="1"/>
  <c r="BF78" i="5" a="1"/>
  <c r="BF78" i="5" s="1"/>
  <c r="BF85" i="5" a="1"/>
  <c r="BF85" i="5" s="1"/>
  <c r="BF22" i="5" a="1"/>
  <c r="BF22" i="5" s="1"/>
  <c r="BF45" i="5" a="1"/>
  <c r="BF45" i="5" s="1"/>
  <c r="BF60" i="5" a="1"/>
  <c r="BF60" i="5" s="1"/>
  <c r="BG12" i="5" l="1"/>
  <c r="BH12" i="5" s="1"/>
  <c r="BG45" i="5"/>
  <c r="BH45" i="5" s="1"/>
  <c r="BG22" i="5"/>
  <c r="BH22" i="5" s="1"/>
  <c r="BG60" i="5"/>
  <c r="BH60" i="5" s="1"/>
  <c r="BG13" i="5"/>
  <c r="BH13" i="5" s="1"/>
  <c r="BG15" i="5"/>
  <c r="BH15" i="5" s="1"/>
  <c r="BG53" i="5"/>
  <c r="BH53" i="5" s="1"/>
  <c r="BG23" i="5"/>
  <c r="BH23" i="5" s="1"/>
  <c r="BG48" i="5"/>
  <c r="BH48" i="5" s="1"/>
  <c r="BG63" i="5"/>
  <c r="BH63" i="5" s="1"/>
  <c r="BG71" i="5"/>
  <c r="BH71" i="5" s="1"/>
  <c r="BG49" i="5"/>
  <c r="BH49" i="5" s="1"/>
  <c r="BG57" i="5"/>
  <c r="BH57" i="5" s="1"/>
  <c r="BG68" i="5"/>
  <c r="BH68" i="5" s="1"/>
  <c r="BG83" i="5"/>
  <c r="BH83" i="5" s="1"/>
  <c r="BG17" i="5"/>
  <c r="BH17" i="5" s="1"/>
  <c r="BG25" i="5"/>
  <c r="BH25" i="5" s="1"/>
  <c r="BG18" i="5"/>
  <c r="BH18" i="5" s="1"/>
  <c r="BG47" i="5"/>
  <c r="BH47" i="5" s="1"/>
  <c r="BG14" i="5"/>
  <c r="BH14" i="5" s="1"/>
  <c r="BG82" i="5"/>
  <c r="BH82" i="5" s="1"/>
  <c r="BG34" i="5"/>
  <c r="BH34" i="5" s="1"/>
  <c r="BG42" i="5"/>
  <c r="BH42" i="5" s="1"/>
  <c r="BG31" i="5"/>
  <c r="BH31" i="5" s="1"/>
  <c r="BG46" i="5"/>
  <c r="BH46" i="5" s="1"/>
  <c r="BG80" i="5"/>
  <c r="BH80" i="5" s="1"/>
  <c r="BG88" i="5"/>
  <c r="BH88" i="5" s="1"/>
  <c r="BG81" i="5"/>
  <c r="BH81" i="5" s="1"/>
  <c r="BG77" i="5"/>
  <c r="BH77" i="5" s="1"/>
  <c r="BG11" i="5"/>
  <c r="BH11" i="5" s="1"/>
  <c r="BG67" i="5"/>
  <c r="BH67" i="5" s="1"/>
  <c r="BG79" i="5"/>
  <c r="BH79" i="5" s="1"/>
  <c r="BG61" i="5"/>
  <c r="BH61" i="5" s="1"/>
  <c r="BG24" i="5"/>
  <c r="BH24" i="5" s="1"/>
  <c r="BG28" i="5"/>
  <c r="BH28" i="5" s="1"/>
  <c r="BG65" i="5"/>
  <c r="BH65" i="5" s="1"/>
  <c r="BG73" i="5"/>
  <c r="BH73" i="5" s="1"/>
  <c r="BG38" i="5"/>
  <c r="BH38" i="5" s="1"/>
  <c r="BG70" i="5"/>
  <c r="BH70" i="5" s="1"/>
  <c r="BG66" i="5"/>
  <c r="BH66" i="5" s="1"/>
  <c r="BG36" i="5"/>
  <c r="BH36" i="5" s="1"/>
  <c r="BG21" i="5"/>
  <c r="BH21" i="5" s="1"/>
  <c r="BG44" i="5"/>
  <c r="BH44" i="5" s="1"/>
  <c r="BG56" i="5"/>
  <c r="BH56" i="5" s="1"/>
  <c r="BG74" i="5"/>
  <c r="BH74" i="5" s="1"/>
  <c r="BG30" i="5"/>
  <c r="BH30" i="5" s="1"/>
  <c r="BG64" i="5"/>
  <c r="BH64" i="5" s="1"/>
  <c r="BG72" i="5"/>
  <c r="BH72" i="5" s="1"/>
  <c r="BG76" i="5"/>
  <c r="BH76" i="5" s="1"/>
  <c r="BG84" i="5"/>
  <c r="BH84" i="5" s="1"/>
  <c r="BG29" i="5"/>
  <c r="BH29" i="5" s="1"/>
  <c r="BG19" i="5"/>
  <c r="BH19" i="5" s="1"/>
  <c r="BG41" i="5"/>
  <c r="BH41" i="5" s="1"/>
  <c r="BG59" i="5"/>
  <c r="BH59" i="5" s="1"/>
  <c r="BG50" i="5"/>
  <c r="BH50" i="5" s="1"/>
  <c r="BG58" i="5"/>
  <c r="BH58" i="5" s="1"/>
  <c r="BG54" i="5"/>
  <c r="BH54" i="5" s="1"/>
  <c r="BG62" i="5"/>
  <c r="BH62" i="5" s="1"/>
  <c r="BG69" i="5"/>
  <c r="BH69" i="5" s="1"/>
  <c r="BG55" i="5"/>
  <c r="BH55" i="5" s="1"/>
  <c r="BG26" i="5"/>
  <c r="BH26" i="5" s="1"/>
  <c r="BG51" i="5"/>
  <c r="BH51" i="5" s="1"/>
  <c r="BG87" i="5"/>
  <c r="BH87" i="5" s="1"/>
  <c r="BG86" i="5"/>
  <c r="BH86" i="5" s="1"/>
  <c r="BG39" i="5"/>
  <c r="BH39" i="5" s="1"/>
  <c r="BG52" i="5"/>
  <c r="BH52" i="5" s="1"/>
  <c r="BG43" i="5"/>
  <c r="BH43" i="5" s="1"/>
  <c r="BG85" i="5"/>
  <c r="BH85" i="5" s="1"/>
  <c r="BG78" i="5"/>
  <c r="BH78" i="5" s="1"/>
  <c r="BG75" i="5"/>
  <c r="BH75" i="5" s="1"/>
  <c r="BG20" i="5"/>
  <c r="BH20" i="5" s="1"/>
  <c r="BG16" i="5"/>
  <c r="BH16" i="5" s="1"/>
  <c r="BG32" i="5"/>
  <c r="BH32" i="5" s="1"/>
  <c r="BG40" i="5"/>
  <c r="BH40" i="5" s="1"/>
  <c r="BG33" i="5"/>
  <c r="BH33" i="5" s="1"/>
  <c r="BG37" i="5"/>
  <c r="BH37" i="5" s="1"/>
  <c r="BG27" i="5"/>
  <c r="BH27" i="5" s="1"/>
  <c r="BG35" i="5"/>
  <c r="BH35" i="5" s="1"/>
  <c r="BH8" i="5" l="1"/>
  <c r="AW11" i="5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<sst xmlns="http://schemas.openxmlformats.org/spreadsheetml/2006/main" count="270" uniqueCount="242">
  <si>
    <t>EXPENSE ANALYSIS DASHBOARD</t>
  </si>
  <si>
    <t>DASHBOARD</t>
  </si>
  <si>
    <t>Expense Category</t>
  </si>
  <si>
    <t>All</t>
  </si>
  <si>
    <t>Analysis Month</t>
  </si>
  <si>
    <t>SETTINGS</t>
  </si>
  <si>
    <t>ESTIMATED EXPENSES</t>
  </si>
  <si>
    <t>Start Year</t>
  </si>
  <si>
    <t>Start Month</t>
  </si>
  <si>
    <t>January</t>
  </si>
  <si>
    <t>Currency</t>
  </si>
  <si>
    <t>USD</t>
  </si>
  <si>
    <t>ACTUAL EXPENSES</t>
  </si>
  <si>
    <t>DIFFERENCE</t>
  </si>
  <si>
    <t>ACT / EST</t>
  </si>
  <si>
    <t>EXPENSE BREAKDOWN</t>
  </si>
  <si>
    <t>Expense Type</t>
  </si>
  <si>
    <t>Estimates</t>
  </si>
  <si>
    <t>Actuals</t>
  </si>
  <si>
    <t>Difference</t>
  </si>
  <si>
    <t>Act / Est %</t>
  </si>
  <si>
    <t>DYNAMIC MONTHLY TOTALS</t>
  </si>
  <si>
    <t>Categories</t>
  </si>
  <si>
    <t>Expense Types</t>
  </si>
  <si>
    <t>Expense Chart</t>
  </si>
  <si>
    <t>Analaysis Month</t>
  </si>
  <si>
    <t>Row #</t>
  </si>
  <si>
    <t>Dates and Monthly Chart</t>
  </si>
  <si>
    <t>Main Calculation Table</t>
  </si>
  <si>
    <t>Estimated</t>
  </si>
  <si>
    <t>Actual</t>
  </si>
  <si>
    <t>Estimated Index</t>
  </si>
  <si>
    <t>Actual Index</t>
  </si>
  <si>
    <t>Category Number</t>
  </si>
  <si>
    <t>Expense Type Number</t>
  </si>
  <si>
    <t>Col Index</t>
  </si>
  <si>
    <t>Filters</t>
  </si>
  <si>
    <t>Dates</t>
  </si>
  <si>
    <t>Indexes</t>
  </si>
  <si>
    <t>Values</t>
  </si>
  <si>
    <t>Without Duplicates</t>
  </si>
  <si>
    <t>Without Blanks</t>
  </si>
  <si>
    <t>Row Number</t>
  </si>
  <si>
    <t>Row Index</t>
  </si>
  <si>
    <t>Check</t>
  </si>
  <si>
    <t>Category</t>
  </si>
  <si>
    <t>Total</t>
  </si>
  <si>
    <t>Act / Est</t>
  </si>
  <si>
    <t>Months</t>
  </si>
  <si>
    <t>Date</t>
  </si>
  <si>
    <t>Month Abb.</t>
  </si>
  <si>
    <t>Year</t>
  </si>
  <si>
    <t>Year &amp; Mont</t>
  </si>
  <si>
    <t>Types</t>
  </si>
  <si>
    <t>Act /Est</t>
  </si>
  <si>
    <t>Jan</t>
  </si>
  <si>
    <t>February</t>
  </si>
  <si>
    <t>Feb</t>
  </si>
  <si>
    <t>March</t>
  </si>
  <si>
    <t>Mar</t>
  </si>
  <si>
    <t>April</t>
  </si>
  <si>
    <t>Apr</t>
  </si>
  <si>
    <t>May</t>
  </si>
  <si>
    <t>June</t>
  </si>
  <si>
    <t>Jun</t>
  </si>
  <si>
    <t>July</t>
  </si>
  <si>
    <t>Jul</t>
  </si>
  <si>
    <t>August</t>
  </si>
  <si>
    <t>Aug</t>
  </si>
  <si>
    <t>September</t>
  </si>
  <si>
    <t>Sep</t>
  </si>
  <si>
    <t>October</t>
  </si>
  <si>
    <t>Oct</t>
  </si>
  <si>
    <t>November</t>
  </si>
  <si>
    <t>Nov</t>
  </si>
  <si>
    <t>December</t>
  </si>
  <si>
    <t>Dec</t>
  </si>
  <si>
    <t>Totals</t>
  </si>
  <si>
    <t>Act/Est</t>
  </si>
  <si>
    <t>Print Row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</si>
  <si>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</si>
  <si>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</si>
  <si>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</si>
  <si>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</si>
  <si>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</si>
  <si>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</si>
  <si>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</si>
  <si>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</si>
  <si>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</si>
  <si>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</si>
  <si>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</si>
  <si>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</si>
  <si>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</si>
  <si>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</si>
  <si>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</si>
  <si>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</si>
  <si>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</si>
  <si>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</si>
  <si>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</si>
  <si>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</si>
  <si>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</si>
  <si>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</si>
  <si>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</si>
  <si>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</si>
  <si>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</si>
  <si>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</si>
  <si>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</si>
  <si>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</si>
  <si>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</si>
  <si>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</si>
  <si>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</si>
  <si>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</si>
  <si>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</si>
  <si>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</si>
  <si>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</si>
  <si>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</si>
  <si>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</si>
  <si>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</si>
  <si>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</si>
  <si>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</si>
  <si>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</si>
  <si>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</si>
  <si>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</si>
  <si>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</si>
  <si>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</si>
  <si>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</si>
  <si>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</si>
  <si>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</si>
  <si>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</si>
  <si>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</si>
  <si>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</si>
  <si>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</si>
  <si>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</si>
  <si>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</si>
  <si>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</si>
  <si>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</si>
  <si>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</si>
  <si>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</si>
  <si>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</si>
  <si>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</si>
  <si>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</si>
  <si>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</si>
  <si>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</si>
  <si>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</si>
  <si>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</si>
  <si>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</si>
  <si>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</si>
  <si>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</si>
  <si>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</si>
  <si>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</si>
  <si>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</si>
  <si>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</si>
  <si>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</si>
  <si>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</si>
  <si>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</si>
  <si>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</si>
  <si>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</si>
  <si>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</si>
  <si>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</si>
  <si>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</si>
  <si>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مصاريف 1</t>
  </si>
  <si>
    <t>مصاريف 75</t>
  </si>
  <si>
    <t>مصاريف 74</t>
  </si>
  <si>
    <t>مصاريف 73</t>
  </si>
  <si>
    <t>مصاريف 72</t>
  </si>
  <si>
    <t>مصاريف 71</t>
  </si>
  <si>
    <t>مصاريف 70</t>
  </si>
  <si>
    <t>مصاريف 69</t>
  </si>
  <si>
    <t>مصاريف 68</t>
  </si>
  <si>
    <t>مصاريف 67</t>
  </si>
  <si>
    <t>مصاريف 66</t>
  </si>
  <si>
    <t>مصاريف 65</t>
  </si>
  <si>
    <t>مصاريف 64</t>
  </si>
  <si>
    <t>مصاريف 63</t>
  </si>
  <si>
    <t>مصاريف 62</t>
  </si>
  <si>
    <t>مصاريف 61</t>
  </si>
  <si>
    <t>مصاريف 60</t>
  </si>
  <si>
    <t>مصاريف 59</t>
  </si>
  <si>
    <t>مصاريف 58</t>
  </si>
  <si>
    <t>مصاريف 57</t>
  </si>
  <si>
    <t>مصاريف 56</t>
  </si>
  <si>
    <t>مصاريف 55</t>
  </si>
  <si>
    <t>مصاريف 54</t>
  </si>
  <si>
    <t>مصاريف 53</t>
  </si>
  <si>
    <t>مصاريف 52</t>
  </si>
  <si>
    <t>مصاريف 51</t>
  </si>
  <si>
    <t>مصاريف 50</t>
  </si>
  <si>
    <t>مصاريف 49</t>
  </si>
  <si>
    <t>مصاريف 48</t>
  </si>
  <si>
    <t>مصاريف 47</t>
  </si>
  <si>
    <t>مصاريف 46</t>
  </si>
  <si>
    <t>مصاريف 45</t>
  </si>
  <si>
    <t>مصاريف 44</t>
  </si>
  <si>
    <t>مصاريف 43</t>
  </si>
  <si>
    <t>مصاريف 42</t>
  </si>
  <si>
    <t>مصاريف 41</t>
  </si>
  <si>
    <t>مصاريف 40</t>
  </si>
  <si>
    <t>مصاريف 39</t>
  </si>
  <si>
    <t>مصاريف 38</t>
  </si>
  <si>
    <t>مصاريف 37</t>
  </si>
  <si>
    <t>مصاريف 36</t>
  </si>
  <si>
    <t>مصاريف 35</t>
  </si>
  <si>
    <t>مصاريف 34</t>
  </si>
  <si>
    <t>مصاريف 33</t>
  </si>
  <si>
    <t>مصاريف 32</t>
  </si>
  <si>
    <t>مصاريف 31</t>
  </si>
  <si>
    <t>مصاريف 30</t>
  </si>
  <si>
    <t>مصاريف 29</t>
  </si>
  <si>
    <t>مصاريف 28</t>
  </si>
  <si>
    <t>مصاريف 27</t>
  </si>
  <si>
    <t>مصاريف 26</t>
  </si>
  <si>
    <t>مصاريف 25</t>
  </si>
  <si>
    <t>مصاريف 24</t>
  </si>
  <si>
    <t>مصاريف 23</t>
  </si>
  <si>
    <t>مصاريف 22</t>
  </si>
  <si>
    <t>مصاريف 21</t>
  </si>
  <si>
    <t>مصاريف 20</t>
  </si>
  <si>
    <t>مصاريف 19</t>
  </si>
  <si>
    <t>مصاريف 18</t>
  </si>
  <si>
    <t>مصاريف 17</t>
  </si>
  <si>
    <t>مصاريف 16</t>
  </si>
  <si>
    <t>مصاريف 15</t>
  </si>
  <si>
    <t>مصاريف 14</t>
  </si>
  <si>
    <t>مصاريف 13</t>
  </si>
  <si>
    <t>مصاريف 12</t>
  </si>
  <si>
    <t>مصاريف 11</t>
  </si>
  <si>
    <t>مصاريف 10</t>
  </si>
  <si>
    <t>مصاريف 9</t>
  </si>
  <si>
    <t>مصاريف 8</t>
  </si>
  <si>
    <t>مصاريف 7</t>
  </si>
  <si>
    <t>مصاريف 6</t>
  </si>
  <si>
    <t>مصاريف 5</t>
  </si>
  <si>
    <t>مصاريف 4</t>
  </si>
  <si>
    <t>مصاريف 3</t>
  </si>
  <si>
    <t>مصاريف 2</t>
  </si>
  <si>
    <t>مصاريف 76</t>
  </si>
  <si>
    <t>مصاريف 77</t>
  </si>
  <si>
    <t>مصاريف 78</t>
  </si>
  <si>
    <t>مصاريف 79</t>
  </si>
  <si>
    <t>اليرموك</t>
  </si>
  <si>
    <t>May 2021</t>
  </si>
  <si>
    <t>محتاج عند اختيار محمد80 من القائمة المنسدلة يتم احضار البيانات على الرسم البياني الأول والثاني والثالث حيث ان المعادلة شغالة فقط  حتى محمد15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</si>
</sst>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#,##0.0"/>
    <numFmt numFmtId="165" formatCode="[$$-409]#,##0.00"/>
    <numFmt numFmtId="166" formatCode="0.0%"/>
    <numFmt numFmtId="167" formatCode="[$-409]d\-mmm\-yy;@"/>
  </numFmts>
  <fonts count="28" x14ac:knownFonts="1">
    <font>
      <sz val="11"/>
      <color theme="1"/>
      <name val="Arial"/>
      <family val="2"/>
      <charset val="162"/>
      <scheme val="minor"/>
    </font>
    <font>
      <sz val="11"/>
      <color theme="1"/>
      <name val="Arial"/>
      <family val="2"/>
      <charset val="162"/>
      <scheme val="minor"/>
    </font>
    <font>
      <b/>
      <sz val="11"/>
      <color theme="0"/>
      <name val="Arial"/>
      <family val="2"/>
      <charset val="162"/>
      <scheme val="minor"/>
    </font>
    <font>
      <b/>
      <sz val="11"/>
      <color theme="1"/>
      <name val="Arial"/>
      <family val="2"/>
      <charset val="162"/>
      <scheme val="minor"/>
    </font>
    <font>
      <sz val="11"/>
      <color theme="0"/>
      <name val="Arial"/>
      <family val="2"/>
      <charset val="162"/>
      <scheme val="minor"/>
    </font>
    <font>
      <sz val="11"/>
      <color theme="1"/>
      <name val="Arial"/>
      <family val="2"/>
      <scheme val="minor"/>
    </font>
    <font>
      <sz val="13"/>
      <color theme="1"/>
      <name val="Arial"/>
      <family val="2"/>
      <charset val="162"/>
      <scheme val="minor"/>
    </font>
    <font>
      <sz val="13"/>
      <color rgb="FFFFC000"/>
      <name val="Arial"/>
      <family val="2"/>
      <charset val="162"/>
      <scheme val="minor"/>
    </font>
    <font>
      <b/>
      <sz val="16"/>
      <color theme="1"/>
      <name val="Arial"/>
      <family val="2"/>
      <charset val="162"/>
      <scheme val="minor"/>
    </font>
    <font>
      <b/>
      <sz val="16"/>
      <color theme="0"/>
      <name val="Arial"/>
      <family val="2"/>
      <charset val="162"/>
      <scheme val="minor"/>
    </font>
    <font>
      <b/>
      <sz val="11"/>
      <color rgb="FF3D405B"/>
      <name val="Arial"/>
      <family val="2"/>
      <charset val="162"/>
      <scheme val="minor"/>
    </font>
    <font>
      <sz val="11"/>
      <color rgb="FFFF0000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charset val="162"/>
      <scheme val="minor"/>
    </font>
    <font>
      <b/>
      <sz val="12"/>
      <color rgb="FF3D405B"/>
      <name val="Arial"/>
      <family val="2"/>
      <charset val="162"/>
      <scheme val="minor"/>
    </font>
    <font>
      <sz val="11"/>
      <name val="Arial"/>
      <family val="2"/>
      <scheme val="minor"/>
    </font>
    <font>
      <sz val="11"/>
      <color rgb="FF3D405B"/>
      <name val="Arial"/>
      <family val="2"/>
      <charset val="162"/>
      <scheme val="minor"/>
    </font>
    <font>
      <sz val="11"/>
      <color theme="1"/>
      <name val="Calibri"/>
      <family val="2"/>
      <charset val="162"/>
    </font>
    <font>
      <b/>
      <sz val="14"/>
      <color theme="0"/>
      <name val="Arial"/>
      <family val="2"/>
      <charset val="162"/>
      <scheme val="minor"/>
    </font>
    <font>
      <sz val="13"/>
      <color theme="0" tint="-4.9989318521683403E-2"/>
      <name val="Arial"/>
      <family val="2"/>
      <charset val="162"/>
      <scheme val="minor"/>
    </font>
    <font>
      <b/>
      <i/>
      <sz val="16"/>
      <color theme="0" tint="-4.9989318521683403E-2"/>
      <name val="Arial"/>
      <family val="2"/>
      <charset val="162"/>
      <scheme val="minor"/>
    </font>
    <font>
      <sz val="10"/>
      <name val="Arial"/>
      <family val="2"/>
      <charset val="162"/>
    </font>
    <font>
      <sz val="11"/>
      <name val="Arial"/>
      <family val="2"/>
      <charset val="162"/>
      <scheme val="minor"/>
    </font>
    <font>
      <b/>
      <u/>
      <sz val="11"/>
      <name val="Arial"/>
      <family val="2"/>
      <charset val="162"/>
      <scheme val="minor"/>
    </font>
    <font>
      <b/>
      <sz val="11"/>
      <name val="Arial"/>
      <family val="2"/>
      <charset val="162"/>
      <scheme val="minor"/>
    </font>
    <font>
      <sz val="8"/>
      <name val="Arial"/>
      <family val="2"/>
      <charset val="162"/>
      <scheme val="minor"/>
    </font>
    <font>
      <b/>
      <sz val="12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3D405B"/>
        <bgColor indexed="64"/>
      </patternFill>
    </fill>
    <fill>
      <patternFill patternType="solid">
        <fgColor rgb="FF81B29A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rgb="FF3D405B"/>
      </left>
      <right/>
      <top style="thin">
        <color rgb="FF3D405B"/>
      </top>
      <bottom/>
      <diagonal/>
    </border>
    <border>
      <left/>
      <right/>
      <top style="thin">
        <color rgb="FF3D405B"/>
      </top>
      <bottom/>
      <diagonal/>
    </border>
    <border>
      <left/>
      <right style="thin">
        <color rgb="FF3D405B"/>
      </right>
      <top style="thin">
        <color rgb="FF3D405B"/>
      </top>
      <bottom/>
      <diagonal/>
    </border>
    <border>
      <left style="thin">
        <color rgb="FF3D405B"/>
      </left>
      <right/>
      <top/>
      <bottom/>
      <diagonal/>
    </border>
    <border>
      <left/>
      <right style="thin">
        <color rgb="FF3D405B"/>
      </right>
      <top/>
      <bottom/>
      <diagonal/>
    </border>
    <border>
      <left style="thin">
        <color rgb="FF3D405B"/>
      </left>
      <right/>
      <top/>
      <bottom style="thin">
        <color rgb="FF3D405B"/>
      </bottom>
      <diagonal/>
    </border>
    <border>
      <left/>
      <right/>
      <top/>
      <bottom style="thin">
        <color rgb="FF3D405B"/>
      </bottom>
      <diagonal/>
    </border>
    <border>
      <left/>
      <right style="thin">
        <color rgb="FF3D405B"/>
      </right>
      <top/>
      <bottom style="thin">
        <color rgb="FF3D405B"/>
      </bottom>
      <diagonal/>
    </border>
    <border>
      <left style="thin">
        <color rgb="FF3D405B"/>
      </left>
      <right/>
      <top style="thin">
        <color rgb="FF3D405B"/>
      </top>
      <bottom style="thin">
        <color rgb="FF3D405B"/>
      </bottom>
      <diagonal/>
    </border>
    <border>
      <left/>
      <right/>
      <top style="thin">
        <color rgb="FF3D405B"/>
      </top>
      <bottom style="thin">
        <color rgb="FF3D405B"/>
      </bottom>
      <diagonal/>
    </border>
    <border>
      <left/>
      <right style="thin">
        <color rgb="FF3D405B"/>
      </right>
      <top style="thin">
        <color rgb="FF3D405B"/>
      </top>
      <bottom style="thin">
        <color rgb="FF3D405B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14996795556505021"/>
      </top>
      <bottom/>
      <diagonal/>
    </border>
  </borders>
  <cellStyleXfs count="5">
    <xf numFmtId="0" fontId="0" fillId="0" borderId="0"/>
    <xf numFmtId="0" fontId="5" fillId="0" borderId="0"/>
    <xf numFmtId="0" fontId="1" fillId="0" borderId="0"/>
    <xf numFmtId="0" fontId="21" fillId="0" borderId="0"/>
    <xf numFmtId="0" fontId="1" fillId="0" borderId="0"/>
  </cellStyleXfs>
  <cellXfs count="175">
    <xf numFmtId="0" fontId="0" fillId="0" borderId="0" xfId="0"/>
    <xf numFmtId="0" fontId="5" fillId="2" borderId="0" xfId="1" applyFill="1" applyAlignment="1">
      <alignment vertical="center"/>
    </xf>
    <xf numFmtId="49" fontId="5" fillId="2" borderId="0" xfId="1" applyNumberFormat="1" applyFill="1" applyAlignment="1">
      <alignment horizontal="center" vertical="center"/>
    </xf>
    <xf numFmtId="0" fontId="5" fillId="2" borderId="0" xfId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49" fontId="7" fillId="3" borderId="0" xfId="1" applyNumberFormat="1" applyFont="1" applyFill="1" applyAlignment="1">
      <alignment horizontal="left" vertical="center" indent="1"/>
    </xf>
    <xf numFmtId="0" fontId="6" fillId="3" borderId="0" xfId="1" applyFont="1" applyFill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vertical="center"/>
    </xf>
    <xf numFmtId="49" fontId="9" fillId="4" borderId="0" xfId="1" applyNumberFormat="1" applyFont="1" applyFill="1" applyAlignment="1">
      <alignment horizontal="left" vertical="center" indent="1"/>
    </xf>
    <xf numFmtId="0" fontId="9" fillId="4" borderId="0" xfId="1" applyFont="1" applyFill="1" applyAlignment="1">
      <alignment horizontal="center" vertical="center"/>
    </xf>
    <xf numFmtId="0" fontId="9" fillId="2" borderId="0" xfId="1" applyFont="1" applyFill="1" applyAlignment="1">
      <alignment horizontal="center" vertical="center"/>
    </xf>
    <xf numFmtId="0" fontId="1" fillId="2" borderId="0" xfId="2" applyFill="1" applyAlignment="1">
      <alignment vertical="center"/>
    </xf>
    <xf numFmtId="0" fontId="5" fillId="2" borderId="0" xfId="1" applyFill="1"/>
    <xf numFmtId="0" fontId="5" fillId="2" borderId="1" xfId="1" applyFill="1" applyBorder="1"/>
    <xf numFmtId="0" fontId="5" fillId="2" borderId="2" xfId="1" applyFill="1" applyBorder="1"/>
    <xf numFmtId="0" fontId="5" fillId="2" borderId="3" xfId="1" applyFill="1" applyBorder="1"/>
    <xf numFmtId="0" fontId="5" fillId="2" borderId="0" xfId="1" applyFill="1" applyAlignment="1">
      <alignment horizontal="centerContinuous"/>
    </xf>
    <xf numFmtId="0" fontId="5" fillId="2" borderId="4" xfId="1" applyFill="1" applyBorder="1"/>
    <xf numFmtId="0" fontId="2" fillId="2" borderId="0" xfId="0" applyFont="1" applyFill="1" applyAlignment="1">
      <alignment horizontal="centerContinuous" vertical="center" shrinkToFit="1"/>
    </xf>
    <xf numFmtId="0" fontId="11" fillId="2" borderId="0" xfId="1" applyFont="1" applyFill="1"/>
    <xf numFmtId="0" fontId="5" fillId="2" borderId="5" xfId="1" applyFill="1" applyBorder="1"/>
    <xf numFmtId="0" fontId="10" fillId="2" borderId="0" xfId="0" applyFont="1" applyFill="1" applyAlignment="1">
      <alignment horizontal="center" vertical="center" shrinkToFit="1"/>
    </xf>
    <xf numFmtId="0" fontId="15" fillId="2" borderId="0" xfId="1" applyFont="1" applyFill="1"/>
    <xf numFmtId="0" fontId="15" fillId="2" borderId="5" xfId="1" applyFont="1" applyFill="1" applyBorder="1"/>
    <xf numFmtId="0" fontId="14" fillId="0" borderId="0" xfId="1" applyFont="1" applyAlignment="1">
      <alignment horizontal="center" vertical="center"/>
    </xf>
    <xf numFmtId="0" fontId="5" fillId="2" borderId="4" xfId="1" applyFill="1" applyBorder="1" applyAlignment="1">
      <alignment vertical="center"/>
    </xf>
    <xf numFmtId="164" fontId="14" fillId="0" borderId="0" xfId="1" applyNumberFormat="1" applyFont="1" applyAlignment="1" applyProtection="1">
      <alignment horizontal="center" vertical="center"/>
      <protection hidden="1"/>
    </xf>
    <xf numFmtId="0" fontId="5" fillId="2" borderId="5" xfId="1" applyFill="1" applyBorder="1" applyAlignment="1">
      <alignment vertical="center"/>
    </xf>
    <xf numFmtId="0" fontId="0" fillId="2" borderId="0" xfId="0" applyFill="1" applyAlignment="1">
      <alignment vertical="center"/>
    </xf>
    <xf numFmtId="0" fontId="14" fillId="0" borderId="0" xfId="1" applyFont="1" applyAlignment="1" applyProtection="1">
      <alignment horizontal="center" vertical="top"/>
      <protection hidden="1"/>
    </xf>
    <xf numFmtId="0" fontId="5" fillId="2" borderId="0" xfId="1" applyFill="1" applyAlignment="1">
      <alignment horizontal="center"/>
    </xf>
    <xf numFmtId="165" fontId="0" fillId="2" borderId="0" xfId="0" applyNumberFormat="1" applyFill="1" applyAlignment="1">
      <alignment vertical="center"/>
    </xf>
    <xf numFmtId="4" fontId="5" fillId="2" borderId="0" xfId="1" applyNumberFormat="1" applyFill="1" applyAlignment="1">
      <alignment horizontal="center"/>
    </xf>
    <xf numFmtId="166" fontId="5" fillId="2" borderId="0" xfId="1" applyNumberFormat="1" applyFill="1" applyAlignment="1">
      <alignment horizontal="center"/>
    </xf>
    <xf numFmtId="0" fontId="13" fillId="5" borderId="0" xfId="1" applyFont="1" applyFill="1" applyAlignment="1">
      <alignment horizontal="center" vertical="center"/>
    </xf>
    <xf numFmtId="164" fontId="13" fillId="5" borderId="0" xfId="1" applyNumberFormat="1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top"/>
      <protection hidden="1"/>
    </xf>
    <xf numFmtId="0" fontId="0" fillId="2" borderId="0" xfId="0" applyFill="1" applyAlignment="1">
      <alignment horizontal="center" vertical="center"/>
    </xf>
    <xf numFmtId="166" fontId="13" fillId="5" borderId="0" xfId="1" applyNumberFormat="1" applyFont="1" applyFill="1" applyAlignment="1" applyProtection="1">
      <alignment horizontal="center" vertical="center"/>
      <protection hidden="1"/>
    </xf>
    <xf numFmtId="0" fontId="13" fillId="5" borderId="0" xfId="0" applyFont="1" applyFill="1" applyAlignment="1">
      <alignment horizontal="center" vertical="center"/>
    </xf>
    <xf numFmtId="0" fontId="17" fillId="2" borderId="0" xfId="1" applyFont="1" applyFill="1"/>
    <xf numFmtId="0" fontId="5" fillId="2" borderId="6" xfId="1" applyFill="1" applyBorder="1"/>
    <xf numFmtId="0" fontId="5" fillId="2" borderId="7" xfId="1" applyFill="1" applyBorder="1"/>
    <xf numFmtId="0" fontId="5" fillId="2" borderId="8" xfId="1" applyFill="1" applyBorder="1"/>
    <xf numFmtId="0" fontId="18" fillId="5" borderId="9" xfId="1" applyFont="1" applyFill="1" applyBorder="1" applyAlignment="1">
      <alignment vertical="center"/>
    </xf>
    <xf numFmtId="0" fontId="18" fillId="5" borderId="10" xfId="1" applyFont="1" applyFill="1" applyBorder="1" applyAlignment="1">
      <alignment vertical="center"/>
    </xf>
    <xf numFmtId="164" fontId="18" fillId="5" borderId="10" xfId="1" applyNumberFormat="1" applyFont="1" applyFill="1" applyBorder="1" applyAlignment="1">
      <alignment vertical="center"/>
    </xf>
    <xf numFmtId="0" fontId="18" fillId="5" borderId="11" xfId="1" applyFont="1" applyFill="1" applyBorder="1" applyAlignment="1">
      <alignment vertical="center"/>
    </xf>
    <xf numFmtId="0" fontId="5" fillId="0" borderId="1" xfId="1" applyBorder="1"/>
    <xf numFmtId="0" fontId="5" fillId="0" borderId="2" xfId="1" applyBorder="1"/>
    <xf numFmtId="164" fontId="5" fillId="0" borderId="2" xfId="1" applyNumberFormat="1" applyBorder="1"/>
    <xf numFmtId="0" fontId="5" fillId="0" borderId="3" xfId="1" applyBorder="1"/>
    <xf numFmtId="0" fontId="5" fillId="0" borderId="4" xfId="1" applyBorder="1"/>
    <xf numFmtId="0" fontId="3" fillId="6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164" fontId="0" fillId="0" borderId="0" xfId="0" applyNumberFormat="1" applyAlignment="1" applyProtection="1">
      <alignment horizontal="center" vertical="center" shrinkToFit="1"/>
      <protection hidden="1"/>
    </xf>
    <xf numFmtId="0" fontId="5" fillId="0" borderId="0" xfId="1"/>
    <xf numFmtId="0" fontId="5" fillId="0" borderId="5" xfId="1" applyBorder="1"/>
    <xf numFmtId="0" fontId="0" fillId="0" borderId="0" xfId="0" applyAlignment="1" applyProtection="1">
      <alignment vertical="center" shrinkToFit="1"/>
      <protection hidden="1"/>
    </xf>
    <xf numFmtId="166" fontId="0" fillId="0" borderId="0" xfId="0" applyNumberFormat="1" applyAlignment="1" applyProtection="1">
      <alignment horizontal="center" vertical="center" shrinkToFit="1"/>
      <protection hidden="1"/>
    </xf>
    <xf numFmtId="164" fontId="0" fillId="0" borderId="0" xfId="0" applyNumberFormat="1" applyAlignment="1" applyProtection="1">
      <alignment horizontal="center" shrinkToFit="1"/>
      <protection hidden="1"/>
    </xf>
    <xf numFmtId="0" fontId="5" fillId="0" borderId="6" xfId="1" applyBorder="1"/>
    <xf numFmtId="0" fontId="5" fillId="0" borderId="7" xfId="1" applyBorder="1"/>
    <xf numFmtId="0" fontId="5" fillId="0" borderId="8" xfId="1" applyBorder="1"/>
    <xf numFmtId="0" fontId="0" fillId="7" borderId="0" xfId="0" applyFill="1" applyAlignment="1">
      <alignment horizontal="center"/>
    </xf>
    <xf numFmtId="49" fontId="7" fillId="3" borderId="0" xfId="0" applyNumberFormat="1" applyFont="1" applyFill="1" applyAlignment="1">
      <alignment horizontal="left" vertical="center" indent="4"/>
    </xf>
    <xf numFmtId="0" fontId="6" fillId="3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49" fontId="9" fillId="4" borderId="0" xfId="0" applyNumberFormat="1" applyFont="1" applyFill="1" applyAlignment="1">
      <alignment horizontal="left" vertical="center" indent="4"/>
    </xf>
    <xf numFmtId="0" fontId="9" fillId="4" borderId="0" xfId="0" applyFont="1" applyFill="1" applyAlignment="1">
      <alignment horizontal="center" vertical="center"/>
    </xf>
    <xf numFmtId="0" fontId="20" fillId="9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2" fillId="5" borderId="12" xfId="0" applyFont="1" applyFill="1" applyBorder="1" applyAlignment="1">
      <alignment vertical="center"/>
    </xf>
    <xf numFmtId="0" fontId="2" fillId="5" borderId="12" xfId="0" applyFont="1" applyFill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vertical="center" shrinkToFit="1"/>
      <protection locked="0"/>
    </xf>
    <xf numFmtId="0" fontId="0" fillId="0" borderId="14" xfId="0" applyBorder="1" applyAlignment="1" applyProtection="1">
      <alignment vertical="center" shrinkToFit="1"/>
      <protection locked="0"/>
    </xf>
    <xf numFmtId="164" fontId="0" fillId="0" borderId="14" xfId="0" applyNumberFormat="1" applyBorder="1" applyAlignment="1" applyProtection="1">
      <alignment horizontal="center" vertical="center" shrinkToFit="1"/>
      <protection locked="0"/>
    </xf>
    <xf numFmtId="164" fontId="0" fillId="0" borderId="15" xfId="0" applyNumberFormat="1" applyBorder="1" applyAlignment="1" applyProtection="1">
      <alignment horizontal="center" vertical="center" shrinkToFit="1"/>
      <protection locked="0"/>
    </xf>
    <xf numFmtId="164" fontId="0" fillId="0" borderId="17" xfId="0" applyNumberFormat="1" applyBorder="1" applyAlignment="1" applyProtection="1">
      <alignment horizontal="center" vertical="center" shrinkToFit="1"/>
      <protection locked="0"/>
    </xf>
    <xf numFmtId="164" fontId="0" fillId="0" borderId="18" xfId="0" applyNumberFormat="1" applyBorder="1" applyAlignment="1" applyProtection="1">
      <alignment horizontal="center" vertical="center" shrinkToFit="1"/>
      <protection locked="0"/>
    </xf>
    <xf numFmtId="0" fontId="0" fillId="2" borderId="0" xfId="0" applyFill="1" applyAlignment="1">
      <alignment horizontal="center" shrinkToFit="1"/>
    </xf>
    <xf numFmtId="0" fontId="0" fillId="2" borderId="0" xfId="0" applyFill="1" applyAlignment="1">
      <alignment horizontal="left" shrinkToFit="1"/>
    </xf>
    <xf numFmtId="0" fontId="0" fillId="2" borderId="0" xfId="0" applyFill="1" applyAlignment="1">
      <alignment shrinkToFit="1"/>
    </xf>
    <xf numFmtId="0" fontId="0" fillId="2" borderId="0" xfId="0" applyFill="1" applyAlignment="1">
      <alignment horizontal="center" vertical="center" shrinkToFit="1"/>
    </xf>
    <xf numFmtId="0" fontId="2" fillId="5" borderId="0" xfId="0" applyFont="1" applyFill="1" applyAlignment="1">
      <alignment horizontal="centerContinuous" vertical="center" shrinkToFit="1"/>
    </xf>
    <xf numFmtId="0" fontId="4" fillId="5" borderId="0" xfId="0" applyFont="1" applyFill="1" applyAlignment="1">
      <alignment horizontal="centerContinuous" shrinkToFit="1"/>
    </xf>
    <xf numFmtId="0" fontId="3" fillId="11" borderId="20" xfId="0" applyFont="1" applyFill="1" applyBorder="1" applyAlignment="1">
      <alignment horizontal="center" vertical="center" shrinkToFit="1"/>
    </xf>
    <xf numFmtId="0" fontId="2" fillId="5" borderId="21" xfId="0" applyFont="1" applyFill="1" applyBorder="1" applyAlignment="1">
      <alignment horizontal="centerContinuous" shrinkToFit="1"/>
    </xf>
    <xf numFmtId="0" fontId="2" fillId="5" borderId="22" xfId="0" applyFont="1" applyFill="1" applyBorder="1" applyAlignment="1">
      <alignment horizontal="centerContinuous" shrinkToFit="1"/>
    </xf>
    <xf numFmtId="0" fontId="2" fillId="5" borderId="23" xfId="0" applyFont="1" applyFill="1" applyBorder="1" applyAlignment="1">
      <alignment horizontal="centerContinuous" shrinkToFit="1"/>
    </xf>
    <xf numFmtId="0" fontId="3" fillId="12" borderId="20" xfId="0" applyFont="1" applyFill="1" applyBorder="1" applyAlignment="1">
      <alignment horizontal="centerContinuous" shrinkToFit="1"/>
    </xf>
    <xf numFmtId="0" fontId="3" fillId="13" borderId="20" xfId="0" applyFont="1" applyFill="1" applyBorder="1" applyAlignment="1">
      <alignment horizontal="centerContinuous" shrinkToFit="1"/>
    </xf>
    <xf numFmtId="0" fontId="0" fillId="11" borderId="0" xfId="0" applyFill="1" applyAlignment="1">
      <alignment horizontal="center" vertical="center" shrinkToFit="1"/>
    </xf>
    <xf numFmtId="0" fontId="0" fillId="11" borderId="24" xfId="0" applyFill="1" applyBorder="1" applyAlignment="1">
      <alignment horizontal="center" vertical="center" shrinkToFit="1"/>
    </xf>
    <xf numFmtId="0" fontId="3" fillId="11" borderId="20" xfId="0" applyFont="1" applyFill="1" applyBorder="1" applyAlignment="1">
      <alignment horizontal="center" shrinkToFit="1"/>
    </xf>
    <xf numFmtId="0" fontId="0" fillId="2" borderId="20" xfId="0" applyFill="1" applyBorder="1" applyAlignment="1">
      <alignment shrinkToFit="1"/>
    </xf>
    <xf numFmtId="0" fontId="0" fillId="2" borderId="20" xfId="0" applyFill="1" applyBorder="1" applyAlignment="1">
      <alignment horizontal="center" shrinkToFit="1"/>
    </xf>
    <xf numFmtId="0" fontId="3" fillId="2" borderId="20" xfId="0" applyFont="1" applyFill="1" applyBorder="1" applyAlignment="1">
      <alignment horizontal="center" shrinkToFit="1"/>
    </xf>
    <xf numFmtId="0" fontId="4" fillId="5" borderId="21" xfId="0" applyFont="1" applyFill="1" applyBorder="1" applyAlignment="1">
      <alignment horizontal="centerContinuous" shrinkToFit="1"/>
    </xf>
    <xf numFmtId="0" fontId="4" fillId="5" borderId="23" xfId="0" applyFont="1" applyFill="1" applyBorder="1" applyAlignment="1">
      <alignment horizontal="centerContinuous" shrinkToFit="1"/>
    </xf>
    <xf numFmtId="0" fontId="0" fillId="11" borderId="25" xfId="0" applyFill="1" applyBorder="1" applyAlignment="1">
      <alignment horizontal="center" vertical="center" shrinkToFit="1"/>
    </xf>
    <xf numFmtId="0" fontId="3" fillId="13" borderId="21" xfId="0" applyFont="1" applyFill="1" applyBorder="1" applyAlignment="1">
      <alignment horizontal="centerContinuous" shrinkToFit="1"/>
    </xf>
    <xf numFmtId="0" fontId="3" fillId="13" borderId="22" xfId="0" applyFont="1" applyFill="1" applyBorder="1" applyAlignment="1">
      <alignment horizontal="centerContinuous" shrinkToFit="1"/>
    </xf>
    <xf numFmtId="0" fontId="3" fillId="13" borderId="23" xfId="0" applyFont="1" applyFill="1" applyBorder="1" applyAlignment="1">
      <alignment horizontal="centerContinuous" shrinkToFit="1"/>
    </xf>
    <xf numFmtId="0" fontId="3" fillId="11" borderId="21" xfId="0" applyFont="1" applyFill="1" applyBorder="1" applyAlignment="1">
      <alignment horizontal="centerContinuous" shrinkToFit="1"/>
    </xf>
    <xf numFmtId="0" fontId="3" fillId="11" borderId="23" xfId="0" applyFont="1" applyFill="1" applyBorder="1" applyAlignment="1">
      <alignment horizontal="centerContinuous" shrinkToFit="1"/>
    </xf>
    <xf numFmtId="0" fontId="3" fillId="13" borderId="20" xfId="0" applyFont="1" applyFill="1" applyBorder="1" applyAlignment="1">
      <alignment horizontal="center" shrinkToFit="1"/>
    </xf>
    <xf numFmtId="0" fontId="0" fillId="2" borderId="26" xfId="0" applyFill="1" applyBorder="1" applyAlignment="1">
      <alignment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13" borderId="20" xfId="0" applyFont="1" applyFill="1" applyBorder="1" applyAlignment="1">
      <alignment horizontal="center" vertical="center" shrinkToFit="1"/>
    </xf>
    <xf numFmtId="0" fontId="0" fillId="11" borderId="20" xfId="0" applyFill="1" applyBorder="1" applyAlignment="1">
      <alignment horizontal="center" shrinkToFit="1"/>
    </xf>
    <xf numFmtId="0" fontId="0" fillId="10" borderId="20" xfId="0" applyFill="1" applyBorder="1" applyAlignment="1">
      <alignment horizontal="center" shrinkToFit="1"/>
    </xf>
    <xf numFmtId="164" fontId="0" fillId="2" borderId="26" xfId="0" applyNumberFormat="1" applyFill="1" applyBorder="1" applyAlignment="1">
      <alignment shrinkToFit="1"/>
    </xf>
    <xf numFmtId="0" fontId="3" fillId="2" borderId="20" xfId="0" applyFont="1" applyFill="1" applyBorder="1" applyAlignment="1">
      <alignment shrinkToFit="1"/>
    </xf>
    <xf numFmtId="49" fontId="7" fillId="3" borderId="0" xfId="1" applyNumberFormat="1" applyFont="1" applyFill="1" applyAlignment="1">
      <alignment horizontal="left" vertical="center" indent="2"/>
    </xf>
    <xf numFmtId="0" fontId="19" fillId="2" borderId="0" xfId="1" applyFont="1" applyFill="1" applyAlignment="1">
      <alignment horizontal="right" vertical="center"/>
    </xf>
    <xf numFmtId="49" fontId="9" fillId="4" borderId="0" xfId="1" applyNumberFormat="1" applyFont="1" applyFill="1" applyAlignment="1">
      <alignment horizontal="left" vertical="center" indent="2"/>
    </xf>
    <xf numFmtId="0" fontId="20" fillId="2" borderId="0" xfId="1" applyFont="1" applyFill="1" applyAlignment="1">
      <alignment horizontal="right" vertical="center"/>
    </xf>
    <xf numFmtId="0" fontId="22" fillId="2" borderId="0" xfId="3" applyFont="1" applyFill="1" applyAlignment="1" applyProtection="1">
      <alignment vertical="center"/>
      <protection locked="0"/>
    </xf>
    <xf numFmtId="0" fontId="1" fillId="0" borderId="27" xfId="4" applyBorder="1" applyAlignment="1">
      <alignment horizontal="left" wrapText="1" indent="1"/>
    </xf>
    <xf numFmtId="0" fontId="1" fillId="2" borderId="0" xfId="4" applyFill="1"/>
    <xf numFmtId="0" fontId="23" fillId="2" borderId="0" xfId="3" applyFont="1" applyFill="1" applyAlignment="1" applyProtection="1">
      <alignment vertical="center"/>
      <protection locked="0"/>
    </xf>
    <xf numFmtId="0" fontId="1" fillId="0" borderId="26" xfId="4" applyBorder="1" applyAlignment="1">
      <alignment horizontal="left" indent="1"/>
    </xf>
    <xf numFmtId="0" fontId="1" fillId="0" borderId="26" xfId="4" applyBorder="1" applyAlignment="1">
      <alignment horizontal="left" vertical="center" wrapText="1" indent="1"/>
    </xf>
    <xf numFmtId="0" fontId="1" fillId="0" borderId="26" xfId="4" applyBorder="1" applyAlignment="1">
      <alignment horizontal="left" vertical="top" wrapText="1" indent="2"/>
    </xf>
    <xf numFmtId="0" fontId="24" fillId="2" borderId="0" xfId="3" applyFont="1" applyFill="1" applyAlignment="1" applyProtection="1">
      <alignment vertical="center"/>
      <protection locked="0"/>
    </xf>
    <xf numFmtId="0" fontId="3" fillId="0" borderId="26" xfId="4" applyFont="1" applyBorder="1" applyAlignment="1">
      <alignment horizontal="left" indent="1"/>
    </xf>
    <xf numFmtId="0" fontId="1" fillId="0" borderId="28" xfId="4" applyBorder="1" applyAlignment="1">
      <alignment horizontal="left" indent="1"/>
    </xf>
    <xf numFmtId="0" fontId="12" fillId="2" borderId="0" xfId="1" applyFont="1" applyFill="1" applyAlignment="1">
      <alignment horizontal="centerContinuous" vertical="center"/>
    </xf>
    <xf numFmtId="0" fontId="0" fillId="11" borderId="20" xfId="0" applyFill="1" applyBorder="1" applyAlignment="1" applyProtection="1">
      <alignment horizontal="center" vertical="center" shrinkToFit="1"/>
      <protection hidden="1"/>
    </xf>
    <xf numFmtId="0" fontId="3" fillId="11" borderId="20" xfId="0" applyFont="1" applyFill="1" applyBorder="1" applyAlignment="1" applyProtection="1">
      <alignment horizontal="center" shrinkToFit="1"/>
      <protection hidden="1"/>
    </xf>
    <xf numFmtId="0" fontId="3" fillId="2" borderId="20" xfId="0" applyFont="1" applyFill="1" applyBorder="1" applyAlignment="1" applyProtection="1">
      <alignment horizontal="left" shrinkToFit="1"/>
      <protection hidden="1"/>
    </xf>
    <xf numFmtId="0" fontId="3" fillId="2" borderId="20" xfId="0" applyFont="1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center" shrinkToFit="1"/>
      <protection hidden="1"/>
    </xf>
    <xf numFmtId="0" fontId="0" fillId="2" borderId="20" xfId="0" applyFill="1" applyBorder="1" applyAlignment="1" applyProtection="1">
      <alignment horizontal="left" shrinkToFit="1"/>
      <protection hidden="1"/>
    </xf>
    <xf numFmtId="164" fontId="0" fillId="2" borderId="20" xfId="0" applyNumberFormat="1" applyFill="1" applyBorder="1" applyAlignment="1" applyProtection="1">
      <alignment shrinkToFit="1"/>
      <protection hidden="1"/>
    </xf>
    <xf numFmtId="0" fontId="0" fillId="2" borderId="20" xfId="0" applyFill="1" applyBorder="1" applyAlignment="1" applyProtection="1">
      <alignment horizontal="center" vertical="center" shrinkToFit="1"/>
      <protection hidden="1"/>
    </xf>
    <xf numFmtId="164" fontId="0" fillId="2" borderId="20" xfId="0" applyNumberFormat="1" applyFill="1" applyBorder="1" applyAlignment="1" applyProtection="1">
      <alignment horizontal="center" vertical="center" shrinkToFit="1"/>
      <protection hidden="1"/>
    </xf>
    <xf numFmtId="166" fontId="0" fillId="2" borderId="20" xfId="0" applyNumberFormat="1" applyFill="1" applyBorder="1" applyAlignment="1" applyProtection="1">
      <alignment horizontal="center" vertical="center" shrinkToFit="1"/>
      <protection hidden="1"/>
    </xf>
    <xf numFmtId="0" fontId="0" fillId="2" borderId="20" xfId="0" applyFill="1" applyBorder="1" applyAlignment="1" applyProtection="1">
      <alignment shrinkToFit="1"/>
      <protection hidden="1"/>
    </xf>
    <xf numFmtId="167" fontId="0" fillId="2" borderId="20" xfId="0" applyNumberFormat="1" applyFill="1" applyBorder="1" applyAlignment="1" applyProtection="1">
      <alignment horizontal="center" shrinkToFit="1"/>
      <protection hidden="1"/>
    </xf>
    <xf numFmtId="166" fontId="0" fillId="2" borderId="20" xfId="0" applyNumberFormat="1" applyFill="1" applyBorder="1" applyAlignment="1" applyProtection="1">
      <alignment shrinkToFit="1"/>
      <protection hidden="1"/>
    </xf>
    <xf numFmtId="0" fontId="12" fillId="6" borderId="0" xfId="1" applyFont="1" applyFill="1" applyAlignment="1">
      <alignment horizontal="centerContinuous" vertical="center"/>
    </xf>
    <xf numFmtId="0" fontId="2" fillId="5" borderId="0" xfId="0" applyFont="1" applyFill="1" applyAlignment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0" fontId="2" fillId="2" borderId="0" xfId="0" applyFont="1" applyFill="1" applyAlignment="1">
      <alignment horizontal="center" vertical="center" shrinkToFi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 applyProtection="1">
      <alignment horizontal="center" vertical="center"/>
      <protection locked="0"/>
    </xf>
    <xf numFmtId="0" fontId="2" fillId="5" borderId="17" xfId="0" applyFont="1" applyFill="1" applyBorder="1" applyAlignment="1">
      <alignment horizontal="center" vertical="center" shrinkToFit="1"/>
    </xf>
    <xf numFmtId="0" fontId="10" fillId="0" borderId="17" xfId="0" applyFont="1" applyBorder="1" applyAlignment="1" applyProtection="1">
      <alignment horizontal="center" vertical="center" shrinkToFit="1"/>
      <protection locked="0"/>
    </xf>
    <xf numFmtId="0" fontId="2" fillId="5" borderId="29" xfId="0" applyFont="1" applyFill="1" applyBorder="1" applyAlignment="1">
      <alignment horizontal="center" vertical="center"/>
    </xf>
    <xf numFmtId="0" fontId="16" fillId="0" borderId="29" xfId="0" applyFont="1" applyBorder="1" applyAlignment="1" applyProtection="1">
      <alignment horizontal="center" vertical="center"/>
      <protection locked="0"/>
    </xf>
    <xf numFmtId="0" fontId="0" fillId="10" borderId="20" xfId="0" applyFill="1" applyBorder="1" applyAlignment="1" applyProtection="1">
      <alignment horizontal="center" vertical="center" shrinkToFit="1"/>
      <protection hidden="1"/>
    </xf>
    <xf numFmtId="49" fontId="7" fillId="3" borderId="0" xfId="1" applyNumberFormat="1" applyFont="1" applyFill="1" applyAlignment="1">
      <alignment horizontal="left" vertical="center" indent="6"/>
    </xf>
    <xf numFmtId="49" fontId="9" fillId="4" borderId="0" xfId="1" applyNumberFormat="1" applyFont="1" applyFill="1" applyAlignment="1">
      <alignment horizontal="left" vertical="center" indent="6"/>
    </xf>
    <xf numFmtId="49" fontId="7" fillId="3" borderId="0" xfId="1" applyNumberFormat="1" applyFont="1" applyFill="1" applyAlignment="1">
      <alignment horizontal="left" vertical="center" indent="8"/>
    </xf>
    <xf numFmtId="49" fontId="9" fillId="4" borderId="0" xfId="1" applyNumberFormat="1" applyFont="1" applyFill="1" applyAlignment="1">
      <alignment horizontal="left" vertical="center" indent="8"/>
    </xf>
    <xf numFmtId="0" fontId="0" fillId="10" borderId="14" xfId="0" applyFill="1" applyBorder="1" applyAlignment="1" applyProtection="1">
      <alignment vertical="center" shrinkToFit="1"/>
      <protection hidden="1"/>
    </xf>
    <xf numFmtId="0" fontId="0" fillId="10" borderId="17" xfId="0" applyFill="1" applyBorder="1" applyAlignment="1" applyProtection="1">
      <alignment vertical="center" shrinkToFit="1"/>
      <protection hidden="1"/>
    </xf>
    <xf numFmtId="0" fontId="0" fillId="10" borderId="12" xfId="0" applyFill="1" applyBorder="1" applyAlignment="1" applyProtection="1">
      <alignment vertical="center" shrinkToFit="1"/>
      <protection hidden="1"/>
    </xf>
    <xf numFmtId="0" fontId="0" fillId="10" borderId="13" xfId="0" applyFill="1" applyBorder="1" applyAlignment="1" applyProtection="1">
      <alignment vertical="center" shrinkToFit="1"/>
      <protection hidden="1"/>
    </xf>
    <xf numFmtId="0" fontId="0" fillId="10" borderId="16" xfId="0" applyFill="1" applyBorder="1" applyAlignment="1" applyProtection="1">
      <alignment vertical="center" shrinkToFit="1"/>
      <protection hidden="1"/>
    </xf>
    <xf numFmtId="0" fontId="0" fillId="10" borderId="19" xfId="0" applyFill="1" applyBorder="1" applyAlignment="1" applyProtection="1">
      <alignment vertical="center" shrinkToFit="1"/>
      <protection hidden="1"/>
    </xf>
    <xf numFmtId="0" fontId="26" fillId="2" borderId="0" xfId="0" applyFont="1" applyFill="1" applyAlignment="1">
      <alignment horizontal="centerContinuous" vertical="center" shrinkToFit="1"/>
    </xf>
    <xf numFmtId="0" fontId="11" fillId="0" borderId="0" xfId="1" applyFont="1"/>
    <xf numFmtId="0" fontId="11" fillId="0" borderId="5" xfId="1" applyFont="1" applyBorder="1"/>
    <xf numFmtId="0" fontId="11" fillId="0" borderId="7" xfId="1" applyFont="1" applyBorder="1"/>
    <xf numFmtId="0" fontId="0" fillId="2" borderId="27" xfId="0" applyFill="1" applyBorder="1" applyAlignment="1" applyProtection="1">
      <alignment horizontal="center" shrinkToFit="1"/>
      <protection hidden="1"/>
    </xf>
    <xf numFmtId="0" fontId="0" fillId="2" borderId="27" xfId="0" applyFill="1" applyBorder="1" applyAlignment="1" applyProtection="1">
      <alignment horizontal="left" shrinkToFit="1"/>
      <protection hidden="1"/>
    </xf>
    <xf numFmtId="164" fontId="0" fillId="2" borderId="27" xfId="0" applyNumberFormat="1" applyFill="1" applyBorder="1" applyAlignment="1" applyProtection="1">
      <alignment shrinkToFit="1"/>
      <protection hidden="1"/>
    </xf>
    <xf numFmtId="0" fontId="27" fillId="2" borderId="0" xfId="1" applyFont="1" applyFill="1" applyAlignment="1">
      <alignment horizontal="center" wrapText="1"/>
    </xf>
    <xf numFmtId="0" fontId="0" fillId="2" borderId="24" xfId="0" applyNumberFormat="1" applyFill="1" applyBorder="1" applyAlignment="1" applyProtection="1">
      <alignment horizontal="center" vertical="center" shrinkToFit="1"/>
      <protection hidden="1"/>
    </xf>
  </cellXfs>
  <cellStyles count="5">
    <cellStyle name="Normal 2" xfId="1" xr:uid="{80589B8D-8C01-4D1B-A3CC-4D6992337210}"/>
    <cellStyle name="Normal 2 2" xfId="2" xr:uid="{304F5D00-AAEC-48B8-8697-B6C5C0FDEE51}"/>
    <cellStyle name="Normal 2 2 2" xfId="3" xr:uid="{0C45E76D-95CB-4EF3-9BD5-0BBAF64941B5}"/>
    <cellStyle name="Normal 3 2" xfId="4" xr:uid="{2F606A24-8B73-4264-982E-FD1BE88EFCDE}"/>
    <cellStyle name="عادي" xfId="0" builtinId="0"/>
  </cellStyles>
  <dxfs count="141">
    <dxf>
      <font>
        <color rgb="FF8E0000"/>
      </font>
    </dxf>
    <dxf>
      <border>
        <bottom style="thin">
          <color theme="0" tint="-0.24994659260841701"/>
        </bottom>
        <vertical/>
        <horizontal/>
      </border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  <protection locked="1" hidden="1"/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protection locked="1" hidden="1"/>
    </dxf>
    <dxf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1" hidden="1"/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164" formatCode="#,##0.0"/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left" textRotation="0" wrapText="0" indent="0" justifyLastLine="0" shrinkToFit="1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1"/>
    </dxf>
    <dxf>
      <fill>
        <patternFill patternType="solid">
          <fgColor indexed="64"/>
          <bgColor theme="0" tint="-4.9989318521683403E-2"/>
        </patternFill>
      </fill>
    </dxf>
    <dxf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1" readingOrder="0"/>
      <border diagonalUp="0" diagonalDown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1"/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0.14999847407452621"/>
        </patternFill>
      </fill>
      <alignment horizontal="center" vertical="bottom" textRotation="0" wrapText="0" indent="0" justifyLastLine="0" shrinkToFit="1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 tint="-4.9989318521683403E-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</dxf>
    <dxf>
      <fill>
        <patternFill patternType="solid">
          <fgColor indexed="64"/>
          <bgColor theme="0" tint="-4.9989318521683403E-2"/>
        </patternFill>
      </fill>
      <alignment textRotation="0" wrapText="0" justifyLastLine="0" shrinkToFit="1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8" tint="-0.499984740745262"/>
        <name val="Calibri"/>
        <family val="2"/>
        <charset val="162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8" tint="-0.499984740745262"/>
        <name val="Calibri"/>
        <family val="2"/>
        <charset val="162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general" vertical="center" textRotation="0" wrapText="0" indent="0" justifyLastLine="0" shrinkToFit="1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>
        <top style="thin">
          <color rgb="FFBFBFBF"/>
        </top>
      </border>
    </dxf>
    <dxf>
      <border diagonalUp="0" diagonalDown="0"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1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</border>
      <protection locked="1" hidden="0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/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1"/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border diagonalUp="0" diagonalDown="0">
        <left/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/>
        <bottom/>
      </border>
    </dxf>
    <dxf>
      <border>
        <top style="thin">
          <color theme="0" tint="-0.24994659260841701"/>
        </top>
      </border>
    </dxf>
    <dxf>
      <border diagonalUp="0" diagonalDown="0"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8" formatCode="[$-409]mmm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1" readingOrder="0"/>
      <border diagonalUp="0" diagonalDown="0">
        <left style="thin">
          <color theme="0" tint="-0.24994659260841701"/>
        </left>
        <right style="thin">
          <color theme="0" tint="-0.24994659260841701"/>
        </right>
        <top/>
        <bottom/>
        <vertical style="thin">
          <color theme="0" tint="-0.24994659260841701"/>
        </vertical>
        <horizontal style="thin">
          <color theme="0" tint="-0.24994659260841701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6" formatCode="0.0%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164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162"/>
        <scheme val="minor"/>
      </font>
      <fill>
        <patternFill patternType="solid">
          <fgColor indexed="64"/>
          <bgColor rgb="FF81B29A"/>
        </patternFill>
      </fill>
      <alignment horizontal="center" vertical="center" textRotation="0" wrapText="0" indent="0" justifyLastLine="0" shrinkToFit="0" readingOrder="0"/>
      <protection locked="1" hidden="0"/>
    </dxf>
    <dxf>
      <fill>
        <patternFill patternType="none">
          <bgColor auto="1"/>
        </patternFill>
      </fill>
      <border diagonalUp="0" diagonalDown="0">
        <left/>
        <right/>
        <top/>
        <bottom/>
        <vertical/>
        <horizontal/>
      </border>
    </dxf>
  </dxfs>
  <tableStyles count="2" defaultTableStyle="TableStyleMedium2" defaultPivotStyle="PivotStyleLight16">
    <tableStyle name="Empty" pivot="0" count="1" xr9:uid="{074A8AF0-640B-4016-AD01-B0A6ACF0AD9D}">
      <tableStyleElement type="wholeTable" dxfId="140"/>
    </tableStyle>
    <tableStyle name="Invisible" pivot="0" table="0" count="0" xr9:uid="{DAE91FEB-91F9-45AA-8610-1B1591D12A84}"/>
  </tableStyles>
  <colors>
    <mruColors>
      <color rgb="FFCCCCCC"/>
      <color rgb="FFA6A6A6"/>
      <color rgb="FF81B2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Monthly Expense Trend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>
        <c:manualLayout>
          <c:layoutTarget val="inner"/>
          <c:xMode val="edge"/>
          <c:yMode val="edge"/>
          <c:x val="4.9018969934147456E-2"/>
          <c:y val="0.1897195350581177"/>
          <c:w val="0.93755970735020588"/>
          <c:h val="0.60679250200107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Calc!$AU$10</c:f>
              <c:strCache>
                <c:ptCount val="1"/>
                <c:pt idx="0">
                  <c:v>Estimated</c:v>
                </c:pt>
              </c:strCache>
            </c:strRef>
          </c:tx>
          <c:spPr>
            <a:solidFill>
              <a:srgbClr val="3D405B"/>
            </a:solidFill>
            <a:ln>
              <a:noFill/>
            </a:ln>
            <a:effectLst/>
          </c:spPr>
          <c:invertIfNegative val="0"/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Calc!$AU$11:$AU$22</c:f>
              <c:numCache>
                <c:formatCode>#,##0.0</c:formatCode>
                <c:ptCount val="12"/>
                <c:pt idx="0">
                  <c:v>385</c:v>
                </c:pt>
                <c:pt idx="1">
                  <c:v>437</c:v>
                </c:pt>
                <c:pt idx="2">
                  <c:v>437</c:v>
                </c:pt>
                <c:pt idx="3">
                  <c:v>437</c:v>
                </c:pt>
                <c:pt idx="4">
                  <c:v>437</c:v>
                </c:pt>
                <c:pt idx="5">
                  <c:v>499.4</c:v>
                </c:pt>
                <c:pt idx="6">
                  <c:v>461.96</c:v>
                </c:pt>
                <c:pt idx="7">
                  <c:v>428.26400000000001</c:v>
                </c:pt>
                <c:pt idx="8">
                  <c:v>428.26400000000001</c:v>
                </c:pt>
                <c:pt idx="9">
                  <c:v>428.26400000000001</c:v>
                </c:pt>
                <c:pt idx="10">
                  <c:v>458.59039999999999</c:v>
                </c:pt>
                <c:pt idx="11">
                  <c:v>458.59039999999999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C2-446F-ADDA-5DF29253DA99}"/>
            </c:ext>
          </c:extLst>
        </c:ser>
        <c:ser>
          <c:idx val="1"/>
          <c:order val="1"/>
          <c:tx>
            <c:strRef>
              <c:f>Calc!$AV$10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rgbClr val="8E0000"/>
            </a:solidFill>
            <a:ln>
              <a:noFill/>
            </a:ln>
            <a:effectLst/>
          </c:spPr>
          <c:invertIfNegative val="0"/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Calc!$AV$11:$AV$22</c:f>
              <c:numCache>
                <c:formatCode>#,##0.0</c:formatCode>
                <c:ptCount val="12"/>
                <c:pt idx="0">
                  <c:v>405</c:v>
                </c:pt>
                <c:pt idx="1">
                  <c:v>364.5</c:v>
                </c:pt>
                <c:pt idx="2">
                  <c:v>291.60000000000002</c:v>
                </c:pt>
                <c:pt idx="3">
                  <c:v>349.92</c:v>
                </c:pt>
                <c:pt idx="4">
                  <c:v>314.928</c:v>
                </c:pt>
                <c:pt idx="5">
                  <c:v>283.43520000000001</c:v>
                </c:pt>
                <c:pt idx="6">
                  <c:v>311.77872000000002</c:v>
                </c:pt>
                <c:pt idx="7">
                  <c:v>374.13446400000004</c:v>
                </c:pt>
                <c:pt idx="8">
                  <c:v>336.72101760000004</c:v>
                </c:pt>
                <c:pt idx="9">
                  <c:v>269.37681408000003</c:v>
                </c:pt>
                <c:pt idx="10">
                  <c:v>242.43913267200006</c:v>
                </c:pt>
                <c:pt idx="11">
                  <c:v>193.95130613760006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C2-446F-ADDA-5DF29253D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10063743"/>
        <c:axId val="610070815"/>
      </c:barChart>
      <c:catAx>
        <c:axId val="6100637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610070815"/>
        <c:crosses val="autoZero"/>
        <c:auto val="1"/>
        <c:lblAlgn val="ctr"/>
        <c:lblOffset val="100"/>
        <c:noMultiLvlLbl val="0"/>
      </c:catAx>
      <c:valAx>
        <c:axId val="6100708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61006374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legend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Monthly Actual / Estimated Ratios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Calc!$AW$10</c:f>
              <c:strCache>
                <c:ptCount val="1"/>
                <c:pt idx="0">
                  <c:v>Act /Est</c:v>
                </c:pt>
              </c:strCache>
            </c:strRef>
          </c:tx>
          <c:spPr>
            <a:ln w="28575" cap="rnd">
              <a:solidFill>
                <a:srgbClr val="3D405B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3D405B"/>
              </a:solidFill>
              <a:ln w="9525">
                <a:solidFill>
                  <a:srgbClr val="3D405B"/>
                </a:solidFill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EG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Calc!$AT$11:$AT$22</c:f>
              <c:strCache>
                <c:ptCount val="12"/>
                <c:pt idx="0">
                  <c:v>Jan 2021</c:v>
                </c:pt>
                <c:pt idx="1">
                  <c:v>Feb 2021</c:v>
                </c:pt>
                <c:pt idx="2">
                  <c:v>Mar 2021</c:v>
                </c:pt>
                <c:pt idx="3">
                  <c:v>Apr 2021</c:v>
                </c:pt>
                <c:pt idx="4">
                  <c:v>May 2021</c:v>
                </c:pt>
                <c:pt idx="5">
                  <c:v>Jun 2021</c:v>
                </c:pt>
                <c:pt idx="6">
                  <c:v>Jul 2021</c:v>
                </c:pt>
                <c:pt idx="7">
                  <c:v>Aug 2021</c:v>
                </c:pt>
                <c:pt idx="8">
                  <c:v>Sep 2021</c:v>
                </c:pt>
                <c:pt idx="9">
                  <c:v>Oct 2021</c:v>
                </c:pt>
                <c:pt idx="10">
                  <c:v>Nov 2021</c:v>
                </c:pt>
                <c:pt idx="11">
                  <c:v>Dec 2021</c:v>
                </c:pt>
              </c:strCache>
            </c:strRef>
          </c:cat>
          <c:val>
            <c:numRef>
              <c:f>Calc!$AW$11:$AW$22</c:f>
              <c:numCache>
                <c:formatCode>0.0%</c:formatCode>
                <c:ptCount val="12"/>
                <c:pt idx="0">
                  <c:v>1.051948051948052</c:v>
                </c:pt>
                <c:pt idx="1">
                  <c:v>0.83409610983981697</c:v>
                </c:pt>
                <c:pt idx="2">
                  <c:v>0.66727688787185357</c:v>
                </c:pt>
                <c:pt idx="3">
                  <c:v>0.80073226544622433</c:v>
                </c:pt>
                <c:pt idx="4">
                  <c:v>0.72065903890160188</c:v>
                </c:pt>
                <c:pt idx="5">
                  <c:v>0.56755146175410498</c:v>
                </c:pt>
                <c:pt idx="6">
                  <c:v>0.67490414754524208</c:v>
                </c:pt>
                <c:pt idx="7">
                  <c:v>0.87360708348121729</c:v>
                </c:pt>
                <c:pt idx="8">
                  <c:v>0.78624637513309559</c:v>
                </c:pt>
                <c:pt idx="9">
                  <c:v>0.62899710010647647</c:v>
                </c:pt>
                <c:pt idx="10">
                  <c:v>0.52866159577697236</c:v>
                </c:pt>
                <c:pt idx="11">
                  <c:v>0.42292927662157792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D2-4ED6-96DC-5BA8B93A3AF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12501647"/>
        <c:axId val="512516207"/>
      </c:lineChart>
      <c:catAx>
        <c:axId val="5125016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512516207"/>
        <c:crosses val="autoZero"/>
        <c:auto val="1"/>
        <c:lblAlgn val="ctr"/>
        <c:lblOffset val="100"/>
        <c:noMultiLvlLbl val="0"/>
      </c:catAx>
      <c:valAx>
        <c:axId val="512516207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512501647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tr-TR"/>
              <a:t>Actual Expenses </a:t>
            </a:r>
            <a:r>
              <a:rPr lang="tr-TR" baseline="0"/>
              <a:t>per Expense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EG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81B29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[0]!Types</c:f>
              <c:strCache>
                <c:ptCount val="1"/>
                <c:pt idx="0">
                  <c:v>مصاريف 15</c:v>
                </c:pt>
              </c:strCache>
            </c:strRef>
          </c:cat>
          <c:val>
            <c:numRef>
              <c:f>[0]!Act</c:f>
              <c:numCache>
                <c:formatCode>General</c:formatCode>
                <c:ptCount val="1"/>
                <c:pt idx="0">
                  <c:v>314.928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71-4DD5-82A8-27B896ED49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31"/>
        <c:axId val="1526171808"/>
        <c:axId val="1526175136"/>
      </c:barChart>
      <c:catAx>
        <c:axId val="152617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1526175136"/>
        <c:crosses val="autoZero"/>
        <c:auto val="1"/>
        <c:lblAlgn val="ctr"/>
        <c:lblOffset val="100"/>
        <c:noMultiLvlLbl val="0"/>
      </c:catAx>
      <c:valAx>
        <c:axId val="152617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EG"/>
          </a:p>
        </c:txPr>
        <c:crossAx val="1526171808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EG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ToU!A4"/><Relationship Id="rId3" Type="http://schemas.openxmlformats.org/officeDocument/2006/relationships/hyperlink" Target="#Actual!A6"/><Relationship Id="rId7" Type="http://schemas.openxmlformats.org/officeDocument/2006/relationships/image" Target="../media/image1.png"/><Relationship Id="rId2" Type="http://schemas.openxmlformats.org/officeDocument/2006/relationships/chart" Target="../charts/chart1.xml"/><Relationship Id="rId1" Type="http://schemas.openxmlformats.org/officeDocument/2006/relationships/hyperlink" Target="#Dashboard!A11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hyperlink" Target="#Estimated!A6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Actual!A6"/><Relationship Id="rId2" Type="http://schemas.openxmlformats.org/officeDocument/2006/relationships/hyperlink" Target="#Dashboard!A11"/><Relationship Id="rId1" Type="http://schemas.openxmlformats.org/officeDocument/2006/relationships/image" Target="../media/image1.png"/><Relationship Id="rId4" Type="http://schemas.openxmlformats.org/officeDocument/2006/relationships/hyperlink" Target="#Estimated!A6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Actual!A6"/><Relationship Id="rId2" Type="http://schemas.openxmlformats.org/officeDocument/2006/relationships/hyperlink" Target="#Dashboard!A11"/><Relationship Id="rId1" Type="http://schemas.openxmlformats.org/officeDocument/2006/relationships/image" Target="../media/image1.png"/><Relationship Id="rId4" Type="http://schemas.openxmlformats.org/officeDocument/2006/relationships/hyperlink" Target="#Estimated!A6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#Dashboard!A11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152400</xdr:colOff>
      <xdr:row>8</xdr:row>
      <xdr:rowOff>92624</xdr:rowOff>
    </xdr:from>
    <xdr:ext cx="4143375" cy="286471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2965B3B8-9C80-4AFB-B343-F1C44DCD9495}"/>
            </a:ext>
          </a:extLst>
        </xdr:cNvPr>
        <xdr:cNvSpPr txBox="1"/>
      </xdr:nvSpPr>
      <xdr:spPr>
        <a:xfrm>
          <a:off x="5943600" y="1359449"/>
          <a:ext cx="4143375" cy="286471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76200" dist="12700" dir="18900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 ← Select the Category and Month from the lists to narrow your analysis.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4</xdr:col>
      <xdr:colOff>0</xdr:colOff>
      <xdr:row>1</xdr:row>
      <xdr:rowOff>85390</xdr:rowOff>
    </xdr:from>
    <xdr:ext cx="975600" cy="399600"/>
    <xdr:sp macro="" textlink="">
      <xdr:nvSpPr>
        <xdr:cNvPr id="3" name="Rectangle: Rounded Corners 2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31CA5C2A-9D6D-4953-8597-5943AB97226B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twoCellAnchor editAs="oneCell">
    <xdr:from>
      <xdr:col>2</xdr:col>
      <xdr:colOff>0</xdr:colOff>
      <xdr:row>27</xdr:row>
      <xdr:rowOff>1</xdr:rowOff>
    </xdr:from>
    <xdr:to>
      <xdr:col>10</xdr:col>
      <xdr:colOff>0</xdr:colOff>
      <xdr:row>41</xdr:row>
      <xdr:rowOff>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B66A7E71-EFF0-4F23-970B-1686BE975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6</xdr:col>
      <xdr:colOff>40367</xdr:colOff>
      <xdr:row>1</xdr:row>
      <xdr:rowOff>85390</xdr:rowOff>
    </xdr:from>
    <xdr:ext cx="975600" cy="399600"/>
    <xdr:sp macro="" textlink="">
      <xdr:nvSpPr>
        <xdr:cNvPr id="8" name="Rectangle: Rounded Corners 7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63C34D1-E45E-4109-A2D2-5E63A555D1BB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5</xdr:col>
      <xdr:colOff>86859</xdr:colOff>
      <xdr:row>1</xdr:row>
      <xdr:rowOff>85390</xdr:rowOff>
    </xdr:from>
    <xdr:ext cx="975600" cy="399600"/>
    <xdr:sp macro="" textlink="">
      <xdr:nvSpPr>
        <xdr:cNvPr id="9" name="Rectangle: Rounded Corners 8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4471C6E2-A329-4ABC-B099-D07FE213457B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  <xdr:twoCellAnchor editAs="oneCell">
    <xdr:from>
      <xdr:col>2</xdr:col>
      <xdr:colOff>0</xdr:colOff>
      <xdr:row>11</xdr:row>
      <xdr:rowOff>1</xdr:rowOff>
    </xdr:from>
    <xdr:to>
      <xdr:col>8</xdr:col>
      <xdr:colOff>0</xdr:colOff>
      <xdr:row>18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4874A85C-F557-4930-B32C-007213280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180974</xdr:colOff>
      <xdr:row>19</xdr:row>
      <xdr:rowOff>1</xdr:rowOff>
    </xdr:from>
    <xdr:to>
      <xdr:col>8</xdr:col>
      <xdr:colOff>0</xdr:colOff>
      <xdr:row>26</xdr:row>
      <xdr:rowOff>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48C8782F-5DFE-43DD-A11B-D31F648B0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oneCellAnchor>
    <xdr:from>
      <xdr:col>12</xdr:col>
      <xdr:colOff>0</xdr:colOff>
      <xdr:row>45</xdr:row>
      <xdr:rowOff>90326</xdr:rowOff>
    </xdr:from>
    <xdr:ext cx="2876550" cy="1094384"/>
    <xdr:sp macro="" textlink="">
      <xdr:nvSpPr>
        <xdr:cNvPr id="12" name="yellownotes">
          <a:extLst>
            <a:ext uri="{FF2B5EF4-FFF2-40B4-BE49-F238E27FC236}">
              <a16:creationId xmlns:a16="http://schemas.microsoft.com/office/drawing/2014/main" id="{7BE4E735-19A6-49CB-A266-813810A65F55}"/>
            </a:ext>
          </a:extLst>
        </xdr:cNvPr>
        <xdr:cNvSpPr txBox="1"/>
      </xdr:nvSpPr>
      <xdr:spPr>
        <a:xfrm>
          <a:off x="11906250" y="10148726"/>
          <a:ext cx="2876550" cy="1094384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BREAKDOWN SECTION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Your expense breakdown will be narrowed according to the </a:t>
          </a: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analysis month </a:t>
          </a: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selected on the filter above.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 may </a:t>
          </a: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use auto-filters</a:t>
          </a: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 to analyze different expense categories and types.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12</xdr:col>
      <xdr:colOff>0</xdr:colOff>
      <xdr:row>17</xdr:row>
      <xdr:rowOff>254545</xdr:rowOff>
    </xdr:from>
    <xdr:ext cx="2095500" cy="812255"/>
    <xdr:sp macro="" textlink="">
      <xdr:nvSpPr>
        <xdr:cNvPr id="13" name="yellownotes">
          <a:extLst>
            <a:ext uri="{FF2B5EF4-FFF2-40B4-BE49-F238E27FC236}">
              <a16:creationId xmlns:a16="http://schemas.microsoft.com/office/drawing/2014/main" id="{F5F6DD46-D4BA-4BB9-95EA-00516FCD2BAB}"/>
            </a:ext>
          </a:extLst>
        </xdr:cNvPr>
        <xdr:cNvSpPr txBox="1"/>
      </xdr:nvSpPr>
      <xdr:spPr>
        <a:xfrm>
          <a:off x="11906250" y="3693070"/>
          <a:ext cx="2095500" cy="812255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SETTINGS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Select your Start Year and Start Month from the lists above.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You may write down your currency.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12</xdr:col>
      <xdr:colOff>916440</xdr:colOff>
      <xdr:row>16</xdr:row>
      <xdr:rowOff>179175</xdr:rowOff>
    </xdr:from>
    <xdr:ext cx="262620" cy="308894"/>
    <xdr:sp macro="" textlink="">
      <xdr:nvSpPr>
        <xdr:cNvPr id="14" name="Left Arrow 1">
          <a:extLst>
            <a:ext uri="{FF2B5EF4-FFF2-40B4-BE49-F238E27FC236}">
              <a16:creationId xmlns:a16="http://schemas.microsoft.com/office/drawing/2014/main" id="{C0FFD9F3-52EA-4441-BD92-D1DD7FE13750}"/>
            </a:ext>
          </a:extLst>
        </xdr:cNvPr>
        <xdr:cNvSpPr/>
      </xdr:nvSpPr>
      <xdr:spPr>
        <a:xfrm rot="5400000">
          <a:off x="12799553" y="3326512"/>
          <a:ext cx="308894" cy="262620"/>
        </a:xfrm>
        <a:prstGeom prst="leftArrow">
          <a:avLst/>
        </a:prstGeom>
        <a:solidFill>
          <a:schemeClr val="accent4"/>
        </a:solidFill>
        <a:ln>
          <a:noFill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algn="ctr"/>
          <a:endParaRPr lang="tr-TR" sz="1100"/>
        </a:p>
      </xdr:txBody>
    </xdr:sp>
    <xdr:clientData fPrintsWithSheet="0"/>
  </xdr:oneCellAnchor>
  <xdr:oneCellAnchor>
    <xdr:from>
      <xdr:col>1</xdr:col>
      <xdr:colOff>95250</xdr:colOff>
      <xdr:row>1</xdr:row>
      <xdr:rowOff>28575</xdr:rowOff>
    </xdr:from>
    <xdr:ext cx="476214" cy="494180"/>
    <xdr:pic>
      <xdr:nvPicPr>
        <xdr:cNvPr id="15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5287C3E2-5150-4612-AF92-BDFC6176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14300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</xdr:colOff>
      <xdr:row>127</xdr:row>
      <xdr:rowOff>0</xdr:rowOff>
    </xdr:from>
    <xdr:ext cx="961005" cy="281281"/>
    <xdr:sp macro="" textlink="">
      <xdr:nvSpPr>
        <xdr:cNvPr id="17" name="termsbox">
          <a:hlinkClick xmlns:r="http://schemas.openxmlformats.org/officeDocument/2006/relationships" r:id="rId8" tooltip="Terms of Use"/>
          <a:extLst>
            <a:ext uri="{FF2B5EF4-FFF2-40B4-BE49-F238E27FC236}">
              <a16:creationId xmlns:a16="http://schemas.microsoft.com/office/drawing/2014/main" id="{D62A4077-2593-4C54-908A-AA391587B11C}"/>
            </a:ext>
          </a:extLst>
        </xdr:cNvPr>
        <xdr:cNvSpPr/>
      </xdr:nvSpPr>
      <xdr:spPr>
        <a:xfrm>
          <a:off x="257175" y="29575125"/>
          <a:ext cx="961005" cy="281281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l"/>
          <a:r>
            <a:rPr lang="tr-TR" sz="1100" i="1" u="sng">
              <a:solidFill>
                <a:schemeClr val="bg1">
                  <a:lumMod val="95000"/>
                </a:schemeClr>
              </a:solidFill>
            </a:rPr>
            <a:t>Terms of Use</a:t>
          </a:r>
        </a:p>
      </xdr:txBody>
    </xdr:sp>
    <xdr:clientData fPrintsWithSheet="0"/>
  </xdr:oneCellAnchor>
  <xdr:oneCellAnchor>
    <xdr:from>
      <xdr:col>9</xdr:col>
      <xdr:colOff>419347</xdr:colOff>
      <xdr:row>127</xdr:row>
      <xdr:rowOff>0</xdr:rowOff>
    </xdr:from>
    <xdr:ext cx="1439149" cy="281281"/>
    <xdr:sp macro="" textlink="">
      <xdr:nvSpPr>
        <xdr:cNvPr id="18" name="contactinfobox">
          <a:extLst>
            <a:ext uri="{FF2B5EF4-FFF2-40B4-BE49-F238E27FC236}">
              <a16:creationId xmlns:a16="http://schemas.microsoft.com/office/drawing/2014/main" id="{398F1BD1-312A-4CB2-876C-CFD3B33FFABB}"/>
            </a:ext>
          </a:extLst>
        </xdr:cNvPr>
        <xdr:cNvSpPr txBox="1"/>
      </xdr:nvSpPr>
      <xdr:spPr>
        <a:xfrm>
          <a:off x="10249147" y="29575125"/>
          <a:ext cx="1439149" cy="28128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none" lIns="108000" tIns="54000" rIns="108000" bIns="54000" rtlCol="0" anchor="t">
          <a:spAutoFit/>
        </a:bodyPr>
        <a:lstStyle/>
        <a:p>
          <a:pPr algn="r"/>
          <a:r>
            <a:rPr lang="tr-TR" sz="1100" i="1">
              <a:solidFill>
                <a:schemeClr val="bg1">
                  <a:lumMod val="95000"/>
                </a:schemeClr>
              </a:solidFill>
            </a:rPr>
            <a:t>contact@someka.net</a:t>
          </a:r>
        </a:p>
      </xdr:txBody>
    </xdr:sp>
    <xdr:clientData/>
  </xdr:oneCellAnchor>
  <xdr:twoCellAnchor>
    <xdr:from>
      <xdr:col>4</xdr:col>
      <xdr:colOff>66675</xdr:colOff>
      <xdr:row>6</xdr:row>
      <xdr:rowOff>142875</xdr:rowOff>
    </xdr:from>
    <xdr:to>
      <xdr:col>7</xdr:col>
      <xdr:colOff>180975</xdr:colOff>
      <xdr:row>6</xdr:row>
      <xdr:rowOff>161925</xdr:rowOff>
    </xdr:to>
    <xdr:cxnSp macro="">
      <xdr:nvCxnSpPr>
        <xdr:cNvPr id="5" name="موصل: على شكل مرفق 4">
          <a:extLst>
            <a:ext uri="{FF2B5EF4-FFF2-40B4-BE49-F238E27FC236}">
              <a16:creationId xmlns:a16="http://schemas.microsoft.com/office/drawing/2014/main" id="{7AF6879C-C839-77EE-A122-BD8803D22B98}"/>
            </a:ext>
          </a:extLst>
        </xdr:cNvPr>
        <xdr:cNvCxnSpPr/>
      </xdr:nvCxnSpPr>
      <xdr:spPr>
        <a:xfrm rot="10800000" flipV="1">
          <a:off x="5857875" y="990600"/>
          <a:ext cx="4019550" cy="19050"/>
        </a:xfrm>
        <a:prstGeom prst="bentConnector3">
          <a:avLst/>
        </a:prstGeom>
        <a:ln>
          <a:headEnd type="none" w="med" len="med"/>
          <a:tailEnd type="arrow" w="med" len="med"/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180975</xdr:colOff>
      <xdr:row>4</xdr:row>
      <xdr:rowOff>96241</xdr:rowOff>
    </xdr:from>
    <xdr:ext cx="1314450" cy="1094384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C27D2CB2-4341-4B5E-B67E-79882D46EA02}"/>
            </a:ext>
          </a:extLst>
        </xdr:cNvPr>
        <xdr:cNvSpPr txBox="1"/>
      </xdr:nvSpPr>
      <xdr:spPr>
        <a:xfrm>
          <a:off x="12430125" y="791566"/>
          <a:ext cx="1314450" cy="1094384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ESTIMATED EXPENSES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Write down your expense categories and expense types.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Input your estimates for each month.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</xdr:col>
      <xdr:colOff>95251</xdr:colOff>
      <xdr:row>1</xdr:row>
      <xdr:rowOff>28574</xdr:rowOff>
    </xdr:from>
    <xdr:ext cx="476214" cy="494180"/>
    <xdr:pic>
      <xdr:nvPicPr>
        <xdr:cNvPr id="9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E12FFAE3-67A8-47E2-95E8-6D46C9066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114299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666750</xdr:colOff>
      <xdr:row>1</xdr:row>
      <xdr:rowOff>85390</xdr:rowOff>
    </xdr:from>
    <xdr:ext cx="975600" cy="399600"/>
    <xdr:sp macro="" textlink="">
      <xdr:nvSpPr>
        <xdr:cNvPr id="12" name="Rectangle: Rounded Corners 11">
          <a:hlinkClick xmlns:r="http://schemas.openxmlformats.org/officeDocument/2006/relationships" r:id="rId2" tooltip="Go To"/>
          <a:extLst>
            <a:ext uri="{FF2B5EF4-FFF2-40B4-BE49-F238E27FC236}">
              <a16:creationId xmlns:a16="http://schemas.microsoft.com/office/drawing/2014/main" id="{C72E1BB2-8E73-450C-AA10-2F2BF1099E4C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oneCellAnchor>
    <xdr:from>
      <xdr:col>8</xdr:col>
      <xdr:colOff>78467</xdr:colOff>
      <xdr:row>1</xdr:row>
      <xdr:rowOff>85390</xdr:rowOff>
    </xdr:from>
    <xdr:ext cx="975600" cy="399600"/>
    <xdr:sp macro="" textlink="">
      <xdr:nvSpPr>
        <xdr:cNvPr id="16" name="Rectangle: Rounded Corners 15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137B6C46-7BC5-4FA9-84F7-ACAC1E571942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6</xdr:col>
      <xdr:colOff>372609</xdr:colOff>
      <xdr:row>1</xdr:row>
      <xdr:rowOff>85390</xdr:rowOff>
    </xdr:from>
    <xdr:ext cx="975600" cy="399600"/>
    <xdr:sp macro="" textlink="">
      <xdr:nvSpPr>
        <xdr:cNvPr id="17" name="Rectangle: Rounded Corners 16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F0A734EA-C934-4C75-8CEC-F63BBC99F284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171450</xdr:colOff>
      <xdr:row>4</xdr:row>
      <xdr:rowOff>78066</xdr:rowOff>
    </xdr:from>
    <xdr:ext cx="1314000" cy="1235448"/>
    <xdr:sp macro="" textlink="">
      <xdr:nvSpPr>
        <xdr:cNvPr id="2" name="yellownotes">
          <a:extLst>
            <a:ext uri="{FF2B5EF4-FFF2-40B4-BE49-F238E27FC236}">
              <a16:creationId xmlns:a16="http://schemas.microsoft.com/office/drawing/2014/main" id="{FD65AA1D-69D1-439A-BB3E-20CB48797602}"/>
            </a:ext>
          </a:extLst>
        </xdr:cNvPr>
        <xdr:cNvSpPr txBox="1"/>
      </xdr:nvSpPr>
      <xdr:spPr>
        <a:xfrm>
          <a:off x="12420600" y="773391"/>
          <a:ext cx="1314000" cy="1235448"/>
        </a:xfrm>
        <a:prstGeom prst="rect">
          <a:avLst/>
        </a:prstGeom>
        <a:solidFill>
          <a:srgbClr val="FFE699"/>
        </a:solidFill>
        <a:ln w="3175" cmpd="sng">
          <a:solidFill>
            <a:schemeClr val="bg1">
              <a:lumMod val="75000"/>
            </a:schemeClr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lIns="36000" tIns="72000" rIns="36000" bIns="72000" rtlCol="0" anchor="ctr">
          <a:spAutoFit/>
        </a:bodyPr>
        <a:lstStyle/>
        <a:p>
          <a:pPr marL="0" indent="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None/>
          </a:pPr>
          <a:r>
            <a:rPr lang="tr-TR" sz="1000" b="1" i="1" baseline="0">
              <a:solidFill>
                <a:schemeClr val="tx1">
                  <a:lumMod val="85000"/>
                  <a:lumOff val="15000"/>
                </a:schemeClr>
              </a:solidFill>
            </a:rPr>
            <a:t>ACTUAL EXPENSES</a:t>
          </a:r>
          <a:endParaRPr lang="en-US" sz="1000" b="1" i="1" baseline="0">
            <a:solidFill>
              <a:schemeClr val="tx1">
                <a:lumMod val="85000"/>
                <a:lumOff val="15000"/>
              </a:schemeClr>
            </a:solidFill>
          </a:endParaRP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Expense Category and Expense Type will populate automatically.</a:t>
          </a:r>
        </a:p>
        <a:p>
          <a:pPr marL="108000" indent="-108000">
            <a:lnSpc>
              <a:spcPts val="1100"/>
            </a:lnSpc>
            <a:spcAft>
              <a:spcPts val="400"/>
            </a:spcAft>
            <a:buFont typeface="Arial" panose="020B0604020202020204" pitchFamily="34" charset="0"/>
            <a:buChar char="•"/>
          </a:pPr>
          <a:r>
            <a:rPr lang="tr-TR" sz="1000" i="1" baseline="0">
              <a:solidFill>
                <a:schemeClr val="tx1">
                  <a:lumMod val="85000"/>
                  <a:lumOff val="15000"/>
                </a:schemeClr>
              </a:solidFill>
            </a:rPr>
            <a:t>Input your actuals for each month.</a:t>
          </a:r>
          <a:endParaRPr lang="en-US" sz="1000" i="1" baseline="0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 fPrintsWithSheet="0"/>
  </xdr:oneCellAnchor>
  <xdr:oneCellAnchor>
    <xdr:from>
      <xdr:col>1</xdr:col>
      <xdr:colOff>95251</xdr:colOff>
      <xdr:row>1</xdr:row>
      <xdr:rowOff>28574</xdr:rowOff>
    </xdr:from>
    <xdr:ext cx="476214" cy="494180"/>
    <xdr:pic>
      <xdr:nvPicPr>
        <xdr:cNvPr id="9" name="mainicon" descr="https://assets.materialup.com/uploads/bb0491cd-b826-4a60-97a8-42d26e6d4dfa/3gzuTNYRJipqf-d6_FGbqyfAAuor7fqylfa9ubNltbwTYK-YFxpBD4mNoZTES3cEy_OA=w300">
          <a:extLst>
            <a:ext uri="{FF2B5EF4-FFF2-40B4-BE49-F238E27FC236}">
              <a16:creationId xmlns:a16="http://schemas.microsoft.com/office/drawing/2014/main" id="{306E20C4-3800-48AA-8F0F-07F5B44BC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1" y="114299"/>
          <a:ext cx="476214" cy="494180"/>
        </a:xfrm>
        <a:prstGeom prst="rect">
          <a:avLst/>
        </a:prstGeom>
        <a:noFill/>
        <a:effectLst>
          <a:outerShdw blurRad="50800" dist="38100" dir="13500000" algn="br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666750</xdr:colOff>
      <xdr:row>1</xdr:row>
      <xdr:rowOff>85390</xdr:rowOff>
    </xdr:from>
    <xdr:ext cx="975600" cy="399600"/>
    <xdr:sp macro="" textlink="">
      <xdr:nvSpPr>
        <xdr:cNvPr id="17" name="Rectangle: Rounded Corners 16">
          <a:hlinkClick xmlns:r="http://schemas.openxmlformats.org/officeDocument/2006/relationships" r:id="rId2" tooltip="Go To"/>
          <a:extLst>
            <a:ext uri="{FF2B5EF4-FFF2-40B4-BE49-F238E27FC236}">
              <a16:creationId xmlns:a16="http://schemas.microsoft.com/office/drawing/2014/main" id="{1C75673E-51F1-4E54-B9E1-7415632F1A22}"/>
            </a:ext>
          </a:extLst>
        </xdr:cNvPr>
        <xdr:cNvSpPr/>
      </xdr:nvSpPr>
      <xdr:spPr>
        <a:xfrm>
          <a:off x="5057775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DASHBOARD</a:t>
          </a:r>
        </a:p>
      </xdr:txBody>
    </xdr:sp>
    <xdr:clientData fPrintsWithSheet="0"/>
  </xdr:oneCellAnchor>
  <xdr:oneCellAnchor>
    <xdr:from>
      <xdr:col>8</xdr:col>
      <xdr:colOff>78467</xdr:colOff>
      <xdr:row>1</xdr:row>
      <xdr:rowOff>85390</xdr:rowOff>
    </xdr:from>
    <xdr:ext cx="975600" cy="399600"/>
    <xdr:sp macro="" textlink="">
      <xdr:nvSpPr>
        <xdr:cNvPr id="18" name="Rectangle: Rounded Corners 17">
          <a:hlinkClick xmlns:r="http://schemas.openxmlformats.org/officeDocument/2006/relationships" r:id="rId3" tooltip="Go To"/>
          <a:extLst>
            <a:ext uri="{FF2B5EF4-FFF2-40B4-BE49-F238E27FC236}">
              <a16:creationId xmlns:a16="http://schemas.microsoft.com/office/drawing/2014/main" id="{85767AFC-A45D-48E4-A20F-EE3AAF7DF740}"/>
            </a:ext>
          </a:extLst>
        </xdr:cNvPr>
        <xdr:cNvSpPr/>
      </xdr:nvSpPr>
      <xdr:spPr>
        <a:xfrm>
          <a:off x="7326992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31750" prstMaterial="matte">
          <a:bevelT w="63500" h="63500" prst="artDeco"/>
          <a:contourClr>
            <a:srgbClr val="FFFFFF"/>
          </a:contourClr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ACTUAL</a:t>
          </a:r>
        </a:p>
      </xdr:txBody>
    </xdr:sp>
    <xdr:clientData fPrintsWithSheet="0"/>
  </xdr:oneCellAnchor>
  <xdr:oneCellAnchor>
    <xdr:from>
      <xdr:col>6</xdr:col>
      <xdr:colOff>372609</xdr:colOff>
      <xdr:row>1</xdr:row>
      <xdr:rowOff>85390</xdr:rowOff>
    </xdr:from>
    <xdr:ext cx="975600" cy="399600"/>
    <xdr:sp macro="" textlink="">
      <xdr:nvSpPr>
        <xdr:cNvPr id="19" name="Rectangle: Rounded Corners 18">
          <a:hlinkClick xmlns:r="http://schemas.openxmlformats.org/officeDocument/2006/relationships" r:id="rId4" tooltip="Go To"/>
          <a:extLst>
            <a:ext uri="{FF2B5EF4-FFF2-40B4-BE49-F238E27FC236}">
              <a16:creationId xmlns:a16="http://schemas.microsoft.com/office/drawing/2014/main" id="{C4A04072-9D81-4A39-B795-2FD867338604}"/>
            </a:ext>
          </a:extLst>
        </xdr:cNvPr>
        <xdr:cNvSpPr/>
      </xdr:nvSpPr>
      <xdr:spPr>
        <a:xfrm>
          <a:off x="6192384" y="171115"/>
          <a:ext cx="975600" cy="399600"/>
        </a:xfrm>
        <a:prstGeom prst="roundRect">
          <a:avLst/>
        </a:prstGeom>
        <a:solidFill>
          <a:schemeClr val="accent5">
            <a:lumMod val="75000"/>
          </a:schemeClr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lIns="0" tIns="0" rIns="0" bIns="0" rtlCol="0" anchor="ctr"/>
        <a:lstStyle/>
        <a:p>
          <a:pPr marL="0" indent="0" algn="ctr"/>
          <a:r>
            <a:rPr lang="tr-TR" sz="1100" b="1">
              <a:solidFill>
                <a:schemeClr val="lt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ESTIMATED</a:t>
          </a:r>
        </a:p>
      </xdr:txBody>
    </xdr:sp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250869</xdr:colOff>
      <xdr:row>1</xdr:row>
      <xdr:rowOff>19050</xdr:rowOff>
    </xdr:from>
    <xdr:to>
      <xdr:col>4</xdr:col>
      <xdr:colOff>113769</xdr:colOff>
      <xdr:row>2</xdr:row>
      <xdr:rowOff>221400</xdr:rowOff>
    </xdr:to>
    <xdr:grpSp>
      <xdr:nvGrpSpPr>
        <xdr:cNvPr id="3" name="backtomenu">
          <a:hlinkClick xmlns:r="http://schemas.openxmlformats.org/officeDocument/2006/relationships" r:id="rId1" tooltip="Go to"/>
          <a:extLst>
            <a:ext uri="{FF2B5EF4-FFF2-40B4-BE49-F238E27FC236}">
              <a16:creationId xmlns:a16="http://schemas.microsoft.com/office/drawing/2014/main" id="{BB22678E-D214-43B2-800E-DB67E2B019CA}"/>
            </a:ext>
          </a:extLst>
        </xdr:cNvPr>
        <xdr:cNvGrpSpPr/>
      </xdr:nvGrpSpPr>
      <xdr:grpSpPr>
        <a:xfrm>
          <a:off x="11747544" y="104775"/>
          <a:ext cx="1215450" cy="450000"/>
          <a:chOff x="6972831" y="127063"/>
          <a:chExt cx="1044000" cy="450000"/>
        </a:xfrm>
      </xdr:grpSpPr>
      <xdr:sp macro="" textlink="">
        <xdr:nvSpPr>
          <xdr:cNvPr id="4" name="Rounded Rectangle 2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08183A5E-0623-40F1-A03C-23D8895C4CC2}"/>
              </a:ext>
            </a:extLst>
          </xdr:cNvPr>
          <xdr:cNvSpPr/>
        </xdr:nvSpPr>
        <xdr:spPr>
          <a:xfrm>
            <a:off x="6972831" y="127063"/>
            <a:ext cx="1044000" cy="450000"/>
          </a:xfrm>
          <a:prstGeom prst="roundRect">
            <a:avLst/>
          </a:prstGeom>
          <a:solidFill>
            <a:schemeClr val="bg1">
              <a:lumMod val="75000"/>
            </a:schemeClr>
          </a:solidFill>
          <a:ln>
            <a:noFill/>
          </a:ln>
          <a:effectLst>
            <a:outerShdw blurRad="44450" dist="27940" dir="5400000" algn="ctr">
              <a:srgbClr val="000000">
                <a:alpha val="32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8700000"/>
            </a:lightRig>
          </a:scene3d>
          <a:sp3d>
            <a:bevelT w="190500" h="38100"/>
          </a:sp3d>
        </xdr:spPr>
        <xdr:style>
          <a:lnRef idx="0">
            <a:schemeClr val="accent3"/>
          </a:lnRef>
          <a:fillRef idx="3">
            <a:schemeClr val="accent3"/>
          </a:fillRef>
          <a:effectRef idx="3">
            <a:schemeClr val="accent3"/>
          </a:effectRef>
          <a:fontRef idx="minor">
            <a:schemeClr val="lt1"/>
          </a:fontRef>
        </xdr:style>
        <xdr:txBody>
          <a:bodyPr vertOverflow="clip" horzOverflow="clip" lIns="432000" tIns="0" rIns="0" bIns="0" rtlCol="0" anchor="ctr"/>
          <a:lstStyle/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Back to </a:t>
            </a:r>
          </a:p>
          <a:p>
            <a:pPr algn="ctr"/>
            <a:r>
              <a:rPr lang="en-US" sz="1000" b="1" i="1">
                <a:solidFill>
                  <a:schemeClr val="tx1">
                    <a:lumMod val="95000"/>
                    <a:lumOff val="5000"/>
                  </a:schemeClr>
                </a:solidFill>
              </a:rPr>
              <a:t>Menu</a:t>
            </a:r>
            <a:endParaRPr lang="tr-TR" sz="1000" b="1" i="1">
              <a:solidFill>
                <a:schemeClr val="tx1">
                  <a:lumMod val="95000"/>
                  <a:lumOff val="5000"/>
                </a:schemeClr>
              </a:solidFill>
            </a:endParaRPr>
          </a:p>
        </xdr:txBody>
      </xdr:sp>
      <xdr:pic>
        <xdr:nvPicPr>
          <xdr:cNvPr id="5" name="Picture 4" descr="http://swiss-delicious.com/images/1024/icons/back.png">
            <a:hlinkClick xmlns:r="http://schemas.openxmlformats.org/officeDocument/2006/relationships" r:id="rId1" tooltip="Go to"/>
            <a:extLst>
              <a:ext uri="{FF2B5EF4-FFF2-40B4-BE49-F238E27FC236}">
                <a16:creationId xmlns:a16="http://schemas.microsoft.com/office/drawing/2014/main" id="{90AA60AE-5A32-4060-94CA-B795FDE834AC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2" cstate="print">
            <a:duotone>
              <a:prstClr val="black"/>
              <a:schemeClr val="tx2">
                <a:tint val="45000"/>
                <a:satMod val="400000"/>
              </a:schemeClr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7064544" y="141367"/>
            <a:ext cx="414000" cy="41102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235A4F-220F-44C7-8FB3-7AE616B2B759}" name="Table5" displayName="Table5" ref="C46:H126" totalsRowShown="0" headerRowDxfId="139" dataDxfId="138">
  <autoFilter ref="C46:H126" xr:uid="{32FF604D-66F5-4FCF-AC7C-ED7267E3DD51}"/>
  <tableColumns count="6">
    <tableColumn id="1" xr3:uid="{F977CF90-70A8-4736-B71B-5C061C9867CF}" name="Expense Category" dataDxfId="137">
      <calculatedColumnFormula>IFERROR(IF(Calc!C10=0,"",Calc!D10),"")</calculatedColumnFormula>
    </tableColumn>
    <tableColumn id="2" xr3:uid="{86EB2C89-8039-43F8-BBF2-0F398F4F03AA}" name="Expense Type" dataDxfId="136">
      <calculatedColumnFormula>IFERROR(IF(Calc!D10=0,"",Calc!E10),"")</calculatedColumnFormula>
    </tableColumn>
    <tableColumn id="3" xr3:uid="{3D1DFA1F-FF77-4A64-B785-492D7EB311D6}" name="Estimates" dataDxfId="135">
      <calculatedColumnFormula>IFERROR(IF(LEN($C47)=0,"",Calc!AH10),"")</calculatedColumnFormula>
    </tableColumn>
    <tableColumn id="4" xr3:uid="{E28D9231-6DB2-4EE0-AA0B-E7E059F1685D}" name="Actuals" dataDxfId="134">
      <calculatedColumnFormula>IFERROR(IF(LEN($C47)=0,"",Calc!AI10),"")</calculatedColumnFormula>
    </tableColumn>
    <tableColumn id="5" xr3:uid="{25F8F54F-8BF5-4A6F-A9AE-B49EA68B966C}" name="Difference" dataDxfId="133">
      <calculatedColumnFormula>IFERROR(IF(LEN($C47)=0,"",Calc!AJ10),"")</calculatedColumnFormula>
    </tableColumn>
    <tableColumn id="6" xr3:uid="{E123C1A3-3283-452F-9C02-E06B12CA83F8}" name="Act / Est %" dataDxfId="132">
      <calculatedColumnFormula>IFERROR(IF(LEN($C47)=0,"",Calc!AK10),"")</calculatedColumnFormula>
    </tableColumn>
  </tableColumns>
  <tableStyleInfo name="Empty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B11CF21-A248-447C-A9B7-B1C5CBC380D9}" name="TblEst" displayName="TblEst" ref="B6:O85" headerRowCount="0" totalsRowShown="0" headerRowDxfId="131" dataDxfId="130" tableBorderDxfId="129" totalsRowBorderDxfId="128">
  <tableColumns count="14">
    <tableColumn id="1" xr3:uid="{BF0FD790-072A-4668-A9AE-D4A58D0E1C01}" name="Column1" headerRowDxfId="127" dataDxfId="126"/>
    <tableColumn id="2" xr3:uid="{45CA303D-528A-4FC9-A170-2D068F74F3C8}" name="Column2" headerRowDxfId="125" dataDxfId="124"/>
    <tableColumn id="3" xr3:uid="{F1F425AA-2C71-49CE-991B-982A93FF21BC}" name="Column3" headerRowDxfId="123" dataDxfId="122"/>
    <tableColumn id="4" xr3:uid="{B3B6ED80-F596-415E-9A6F-021DB32FC6F8}" name="Column4" headerRowDxfId="121" dataDxfId="120"/>
    <tableColumn id="5" xr3:uid="{A89BB075-8F32-49F9-8E04-11812598912E}" name="Column5" headerRowDxfId="119" dataDxfId="118"/>
    <tableColumn id="6" xr3:uid="{8524C77C-C46C-4490-9A8E-97CAF4D46749}" name="Column6" headerRowDxfId="117" dataDxfId="116"/>
    <tableColumn id="7" xr3:uid="{BE590C0B-2F31-483B-8D02-089A1154BBE7}" name="Column7" headerRowDxfId="115" dataDxfId="114"/>
    <tableColumn id="8" xr3:uid="{6F82457A-14F1-480F-814F-19BBEE72ED9E}" name="Column8" headerRowDxfId="113" dataDxfId="112"/>
    <tableColumn id="9" xr3:uid="{A3033B05-0AA0-49D3-9271-E3956FFA5B0F}" name="Column9" headerRowDxfId="111" dataDxfId="110"/>
    <tableColumn id="10" xr3:uid="{E76C3F3C-A6B9-4F1D-A7E7-B8050EE7B7D7}" name="Column10" headerRowDxfId="109" dataDxfId="108"/>
    <tableColumn id="11" xr3:uid="{A8DB947F-F93C-4E9C-86EF-3F21A6E41B59}" name="Column11" headerRowDxfId="107" dataDxfId="106"/>
    <tableColumn id="12" xr3:uid="{E371A5AD-FF17-42B4-8652-5B9BEE32FCF5}" name="Column12" headerRowDxfId="105" dataDxfId="104"/>
    <tableColumn id="13" xr3:uid="{7241FAB6-D2E3-4D6A-A33D-36010D41A62C}" name="Column13" headerRowDxfId="103" dataDxfId="102"/>
    <tableColumn id="14" xr3:uid="{911C4CF8-95F3-42D7-B8E7-3A260E4F7950}" name="Column14" headerRowDxfId="101" dataDxfId="100"/>
  </tableColumns>
  <tableStyleInfo name="Empty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2D8CF2E-D142-44AC-AB58-597545527E9A}" name="TblAct" displayName="TblAct" ref="B6:O85" headerRowCount="0" totalsRowShown="0" headerRowDxfId="99" dataDxfId="98" tableBorderDxfId="97" totalsRowBorderDxfId="96">
  <tableColumns count="14">
    <tableColumn id="1" xr3:uid="{F20BCD37-F6D3-4FB2-BBCF-5782362BD53F}" name="Column1" headerRowDxfId="95" dataDxfId="94">
      <calculatedColumnFormula>IFERROR(IF(LEN(INDEX(Estimated!$B$6:$O$85,Calc!$B10,1))=0,"",INDEX(Estimated!$B$6:$O$85,Calc!$B10,1)),"")</calculatedColumnFormula>
    </tableColumn>
    <tableColumn id="2" xr3:uid="{8B3E8DFB-406F-43D8-9E30-AC470BFE0C5C}" name="Column2" headerRowDxfId="93" dataDxfId="92">
      <calculatedColumnFormula>IFERROR(IF(LEN(INDEX(Estimated!$B$6:$O$85,Calc!$B10,2))=0,"",INDEX(Estimated!$B$6:$O$85,Calc!$B10,2)),"")</calculatedColumnFormula>
    </tableColumn>
    <tableColumn id="3" xr3:uid="{4AD324E4-FEBF-443E-8800-EC86F7C0EB7E}" name="Column3" headerRowDxfId="91" dataDxfId="90"/>
    <tableColumn id="4" xr3:uid="{DEBF11DB-F287-40C1-B893-1AAFE50844F9}" name="Column4" headerRowDxfId="89" dataDxfId="88"/>
    <tableColumn id="5" xr3:uid="{0126FC7F-05EC-48BB-9CE2-842A060B5802}" name="Column5" headerRowDxfId="87" dataDxfId="86"/>
    <tableColumn id="6" xr3:uid="{52738F90-5909-4B8F-9C63-A3E6BFA531CC}" name="Column6" headerRowDxfId="85" dataDxfId="84"/>
    <tableColumn id="7" xr3:uid="{AE742E4A-10D6-4CE1-8781-54653D15E93B}" name="Column7" headerRowDxfId="83" dataDxfId="82"/>
    <tableColumn id="8" xr3:uid="{06AFE020-96D1-420F-A2AB-D27F5F65D897}" name="Column8" headerRowDxfId="81" dataDxfId="80"/>
    <tableColumn id="9" xr3:uid="{016545CE-7592-4BB1-8D2B-A4AC81C48DBA}" name="Column9" headerRowDxfId="79" dataDxfId="78"/>
    <tableColumn id="10" xr3:uid="{410C55CB-C355-42A4-931E-DD38F71E336F}" name="Column10" headerRowDxfId="77" dataDxfId="76"/>
    <tableColumn id="11" xr3:uid="{3DD95A0E-4231-41EC-8C0A-865447F2AB2B}" name="Column11" headerRowDxfId="75" dataDxfId="74"/>
    <tableColumn id="12" xr3:uid="{014A67C1-D022-4B33-99B3-4680DB17E9AA}" name="Column12" headerRowDxfId="73" dataDxfId="72"/>
    <tableColumn id="13" xr3:uid="{CAE02CB4-3E1C-4DC1-A45D-686D25898E20}" name="Column13" headerRowDxfId="71" dataDxfId="70"/>
    <tableColumn id="14" xr3:uid="{C779D57C-F7F7-412F-8A64-DB0CC96A27A6}" name="Column14" headerRowDxfId="69" dataDxfId="68"/>
  </tableColumns>
  <tableStyleInfo name="Empty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82642C-9811-426A-82E1-014A1E837375}" name="TblCalc" displayName="TblCalc" ref="B10:AC89" headerRowCount="0" totalsRowShown="0" headerRowDxfId="67" dataDxfId="66">
  <tableColumns count="28">
    <tableColumn id="1" xr3:uid="{4F325881-F021-40EC-A3C4-B5DD56FF3AD6}" name="Column1" headerRowDxfId="65" dataDxfId="64"/>
    <tableColumn id="40" xr3:uid="{9E302B59-3C68-49DE-921C-A9FC79BA6C8B}" name="Column40" headerRowDxfId="63" dataDxfId="62">
      <calculatedColumnFormula>IFERROR(IF(OR(LEN(D10)=0,LEN(E10)=0),0,1),0)</calculatedColumnFormula>
    </tableColumn>
    <tableColumn id="2" xr3:uid="{18D63F4A-97EF-4FF6-A669-C5B451E5C01F}" name="Column2" headerRowDxfId="61" dataDxfId="60">
      <calculatedColumnFormula>IFERROR(IF(LEN(INDEX(Estimated!$B$6:$O$85,$B10,D$8))=0,"",INDEX(Estimated!$B$6:$O$85,$B10,D$8)),"")</calculatedColumnFormula>
    </tableColumn>
    <tableColumn id="3" xr3:uid="{18FDF436-BB8B-4512-91FD-8B309115E20A}" name="Column3" headerRowDxfId="59" dataDxfId="58">
      <calculatedColumnFormula>IFERROR(IF(LEN(INDEX(Estimated!$B$6:$O$85,$B10,E$8))=0,"",INDEX(Estimated!$B$6:$O$85,$B10,E$8)),"")</calculatedColumnFormula>
    </tableColumn>
    <tableColumn id="4" xr3:uid="{52DE038A-DBA3-4A2C-A05B-788AB3A37722}" name="Column4" headerRowDxfId="57" dataDxfId="56">
      <calculatedColumnFormula>IFERROR(INDEX(Estimated!$B$6:$O$85,$B10,F$8),0)</calculatedColumnFormula>
    </tableColumn>
    <tableColumn id="5" xr3:uid="{F0B4B920-2D48-48B1-89CD-E1BCFDC36994}" name="Column5" headerRowDxfId="55" dataDxfId="54">
      <calculatedColumnFormula>IFERROR(INDEX(Estimated!$B$6:$O$85,$B10,G$8),0)</calculatedColumnFormula>
    </tableColumn>
    <tableColumn id="6" xr3:uid="{460FB1E6-1F88-4DAE-A37C-4B44A19AD43F}" name="Column6" headerRowDxfId="53" dataDxfId="52">
      <calculatedColumnFormula>IFERROR(INDEX(Estimated!$B$6:$O$85,$B10,H$8),0)</calculatedColumnFormula>
    </tableColumn>
    <tableColumn id="7" xr3:uid="{545BD7AE-4DDA-420C-8779-9430EB3A2F1A}" name="Column7" headerRowDxfId="51" dataDxfId="50">
      <calculatedColumnFormula>IFERROR(INDEX(Estimated!$B$6:$O$85,$B10,I$8),0)</calculatedColumnFormula>
    </tableColumn>
    <tableColumn id="8" xr3:uid="{FDBECB50-9F85-45BC-9740-0B73684D54B5}" name="Column8" headerRowDxfId="49" dataDxfId="48">
      <calculatedColumnFormula>IFERROR(INDEX(Estimated!$B$6:$O$85,$B10,J$8),0)</calculatedColumnFormula>
    </tableColumn>
    <tableColumn id="9" xr3:uid="{C5293EA4-470E-4C3C-AD06-DA5412EA64F8}" name="Column9" headerRowDxfId="47" dataDxfId="46">
      <calculatedColumnFormula>IFERROR(INDEX(Estimated!$B$6:$O$85,$B10,K$8),0)</calculatedColumnFormula>
    </tableColumn>
    <tableColumn id="10" xr3:uid="{2F9321D3-1346-43C1-A2A0-87D0B97CEB08}" name="Column10" headerRowDxfId="45" dataDxfId="44">
      <calculatedColumnFormula>IFERROR(INDEX(Estimated!$B$6:$O$85,$B10,L$8),0)</calculatedColumnFormula>
    </tableColumn>
    <tableColumn id="11" xr3:uid="{6003CDC9-8892-4C11-8888-5297E2DCAD9D}" name="Column11" headerRowDxfId="43" dataDxfId="42">
      <calculatedColumnFormula>IFERROR(INDEX(Estimated!$B$6:$O$85,$B10,M$8),0)</calculatedColumnFormula>
    </tableColumn>
    <tableColumn id="12" xr3:uid="{C4670C80-045A-4FFF-B60B-C036DD267208}" name="Column12" headerRowDxfId="41" dataDxfId="40">
      <calculatedColumnFormula>IFERROR(INDEX(Estimated!$B$6:$O$85,$B10,N$8),0)</calculatedColumnFormula>
    </tableColumn>
    <tableColumn id="13" xr3:uid="{4E880E15-4D23-441A-B25A-6597258AF43D}" name="Column13" headerRowDxfId="39" dataDxfId="38">
      <calculatedColumnFormula>IFERROR(INDEX(Estimated!$B$6:$O$85,$B10,O$8),0)</calculatedColumnFormula>
    </tableColumn>
    <tableColumn id="14" xr3:uid="{4A2FA460-B1B8-4679-AD2C-3F5667EABF1A}" name="Column14" headerRowDxfId="37" dataDxfId="36">
      <calculatedColumnFormula>IFERROR(INDEX(Estimated!$B$6:$O$85,$B10,P$8),0)</calculatedColumnFormula>
    </tableColumn>
    <tableColumn id="15" xr3:uid="{FA53B096-F2F9-49BA-A5B6-791455BA8B50}" name="Column15" headerRowDxfId="35" dataDxfId="34">
      <calculatedColumnFormula>IFERROR(INDEX(Estimated!$B$6:$O$85,$B10,Q$8),0)</calculatedColumnFormula>
    </tableColumn>
    <tableColumn id="16" xr3:uid="{C5847C22-619C-4761-887F-F39233E345A2}" name="Column16" headerRowDxfId="33" dataDxfId="32">
      <calculatedColumnFormula>IFERROR(INDEX(Actual!$B$6:$O$85,$B10,R$8),0)</calculatedColumnFormula>
    </tableColumn>
    <tableColumn id="17" xr3:uid="{E00C2BC0-4E03-4D9D-B498-4DB648E6EC42}" name="Column17" headerRowDxfId="31" dataDxfId="30">
      <calculatedColumnFormula>IFERROR(INDEX(Actual!$B$6:$O$20,$B10,S$8),0)</calculatedColumnFormula>
    </tableColumn>
    <tableColumn id="18" xr3:uid="{9EDD02AC-615A-483B-8006-2C1E3D991016}" name="Column18" headerRowDxfId="29" dataDxfId="28">
      <calculatedColumnFormula>IFERROR(INDEX(Actual!$B$6:$O$20,$B10,T$8),0)</calculatedColumnFormula>
    </tableColumn>
    <tableColumn id="19" xr3:uid="{0CA1EC2F-8F5A-4DD5-B066-57CC98999565}" name="Column19" headerRowDxfId="27" dataDxfId="26">
      <calculatedColumnFormula>IFERROR(INDEX(Actual!$B$6:$O$20,$B10,U$8),0)</calculatedColumnFormula>
    </tableColumn>
    <tableColumn id="20" xr3:uid="{F8E65429-AFD5-4974-B35E-F3B826556889}" name="Column20" headerRowDxfId="25" dataDxfId="24">
      <calculatedColumnFormula>IFERROR(INDEX(Actual!$B$6:$O$20,$B10,V$8),0)</calculatedColumnFormula>
    </tableColumn>
    <tableColumn id="21" xr3:uid="{68D2C174-FDC0-4A8F-9C44-01F3CFE300D3}" name="Column21" headerRowDxfId="23" dataDxfId="22">
      <calculatedColumnFormula>IFERROR(INDEX(Actual!$B$6:$O$20,$B10,W$8),0)</calculatedColumnFormula>
    </tableColumn>
    <tableColumn id="22" xr3:uid="{7F056B00-7AA4-4130-81E8-6692D54F3105}" name="Column22" headerRowDxfId="21" dataDxfId="20">
      <calculatedColumnFormula>IFERROR(INDEX(Actual!$B$6:$O$20,$B10,X$8),0)</calculatedColumnFormula>
    </tableColumn>
    <tableColumn id="23" xr3:uid="{EFAED46C-02E1-4C7D-BEE6-BE19C6DFC546}" name="Column23" headerRowDxfId="19" dataDxfId="18">
      <calculatedColumnFormula>IFERROR(INDEX(Actual!$B$6:$O$20,$B10,Y$8),0)</calculatedColumnFormula>
    </tableColumn>
    <tableColumn id="24" xr3:uid="{13A3A4B6-2BF8-4162-B511-92EC5687768C}" name="Column24" headerRowDxfId="17" dataDxfId="16">
      <calculatedColumnFormula>IFERROR(INDEX(Actual!$B$6:$O$20,$B10,Z$8),0)</calculatedColumnFormula>
    </tableColumn>
    <tableColumn id="25" xr3:uid="{DBEDA2AD-7E80-4509-A42F-95D11FC4DB94}" name="Column25" headerRowDxfId="15" dataDxfId="14">
      <calculatedColumnFormula>IFERROR(INDEX(Actual!$B$6:$O$20,$B10,AA$8),0)</calculatedColumnFormula>
    </tableColumn>
    <tableColumn id="26" xr3:uid="{90B51996-D88D-458A-89F5-1B6FCF7902A8}" name="Column26" headerRowDxfId="13" dataDxfId="12">
      <calculatedColumnFormula>IFERROR(INDEX(Actual!$B$6:$O$20,$B10,AB$8),0)</calculatedColumnFormula>
    </tableColumn>
    <tableColumn id="27" xr3:uid="{C3EEB0BA-03A7-4440-A83D-F9BA8E492AB7}" name="Column27" headerRowDxfId="11" dataDxfId="10">
      <calculatedColumnFormula>IFERROR(INDEX(Actual!$B$6:$O$20,$B10,AC$8),0)</calculatedColumnFormula>
    </tableColumn>
  </tableColumns>
  <tableStyleInfo name="Empty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31E8CB5-D370-4178-A351-752F151007D3}" name="TblFilter" displayName="TblFilter" ref="AE10:AF25" headerRowCount="0" totalsRowCount="1" headerRowDxfId="9" dataDxfId="8">
  <tableColumns count="2">
    <tableColumn id="1" xr3:uid="{DCAE7A2A-EC42-4B53-A31B-82F73B9444E5}" name="Column1" totalsRowFunction="custom" headerRowDxfId="7" dataDxfId="5" totalsRowDxfId="4">
      <calculatedColumnFormula>IFERROR(IF(OR(Dashboard!$D$7="",Dashboard!$D$7="All"),1,IF(Dashboard!$D$7=Calc!D10,1,0)),0)</calculatedColumnFormula>
      <totalsRowFormula>IFERROR(IF(OR(Dashboard!$D$7="",Dashboard!$D$7="All"),1,IF(Dashboard!$D$7=Calc!D25,1,0)),0)</totalsRowFormula>
    </tableColumn>
    <tableColumn id="3" xr3:uid="{9E182A93-1A30-4660-B387-F722AA45DA0F}" name="Column3" totalsRowFunction="custom" headerRowDxfId="6" dataDxfId="3" totalsRowDxfId="2">
      <calculatedColumnFormula>IFERROR(AE10*C10,"")</calculatedColumnFormula>
      <totalsRowFormula>IFERROR(AE25*C25,"")</totalsRowFormula>
    </tableColumn>
  </tableColumns>
  <tableStyleInfo name="Empty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7659D-5954-4A69-AE54-58DE9A9F1157}">
  <sheetPr codeName="ورقة1">
    <pageSetUpPr autoPageBreaks="0" fitToPage="1"/>
  </sheetPr>
  <dimension ref="A1:Q128"/>
  <sheetViews>
    <sheetView showGridLines="0" tabSelected="1" zoomScaleNormal="100" zoomScaleSheetLayoutView="85" workbookViewId="0">
      <pane ySplit="10" topLeftCell="A11" activePane="bottomLeft" state="frozen"/>
      <selection pane="bottomLeft" activeCell="N7" sqref="N7"/>
    </sheetView>
  </sheetViews>
  <sheetFormatPr defaultColWidth="8.875" defaultRowHeight="14.25" x14ac:dyDescent="0.2"/>
  <cols>
    <col min="1" max="1" width="3.75" style="13" customWidth="1"/>
    <col min="2" max="2" width="2.75" style="13" customWidth="1"/>
    <col min="3" max="4" width="34.75" style="13" customWidth="1"/>
    <col min="5" max="5" width="15.75" style="13" customWidth="1"/>
    <col min="6" max="8" width="17.75" style="13" customWidth="1"/>
    <col min="9" max="9" width="2.75" style="13" customWidth="1"/>
    <col min="10" max="10" width="25.75" style="13" customWidth="1"/>
    <col min="11" max="12" width="2.75" style="13" customWidth="1"/>
    <col min="13" max="15" width="15.75" style="13" customWidth="1"/>
    <col min="16" max="16" width="3.75" style="13" customWidth="1"/>
    <col min="17" max="16384" width="8.875" style="13"/>
  </cols>
  <sheetData>
    <row r="1" spans="1:16" s="1" customFormat="1" ht="6.75" customHeight="1" x14ac:dyDescent="0.2">
      <c r="B1" s="2"/>
      <c r="E1" s="3"/>
      <c r="F1" s="3"/>
      <c r="G1" s="3"/>
      <c r="H1" s="3"/>
      <c r="I1" s="3"/>
    </row>
    <row r="2" spans="1:16" s="4" customFormat="1" ht="20.100000000000001" customHeight="1" x14ac:dyDescent="0.2">
      <c r="B2" s="5"/>
      <c r="C2" s="156" t="s">
        <v>0</v>
      </c>
      <c r="D2" s="6"/>
      <c r="E2" s="6"/>
      <c r="F2" s="6"/>
      <c r="G2" s="6"/>
      <c r="H2" s="6"/>
      <c r="I2" s="6"/>
      <c r="J2" s="6"/>
      <c r="K2" s="6"/>
      <c r="L2" s="7"/>
    </row>
    <row r="3" spans="1:16" s="8" customFormat="1" ht="24" customHeight="1" x14ac:dyDescent="0.2">
      <c r="B3" s="9"/>
      <c r="C3" s="157" t="s">
        <v>1</v>
      </c>
      <c r="D3" s="10"/>
      <c r="E3" s="10"/>
      <c r="F3" s="10"/>
      <c r="G3" s="10"/>
      <c r="H3" s="10"/>
      <c r="I3" s="10"/>
      <c r="J3" s="10"/>
      <c r="K3" s="10"/>
      <c r="L3" s="11"/>
    </row>
    <row r="4" spans="1:16" ht="4.9000000000000004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6" ht="4.9000000000000004" customHeight="1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6" ht="8.1" customHeight="1" x14ac:dyDescent="0.2">
      <c r="A6" s="12"/>
      <c r="B6" s="14"/>
      <c r="C6" s="15"/>
      <c r="D6" s="15"/>
      <c r="E6" s="15"/>
      <c r="F6" s="15"/>
      <c r="G6" s="15"/>
      <c r="H6" s="15"/>
      <c r="I6" s="15"/>
      <c r="J6" s="15"/>
      <c r="K6" s="16"/>
      <c r="L6" s="12"/>
      <c r="N6" s="17"/>
    </row>
    <row r="7" spans="1:16" ht="24.95" customHeight="1" x14ac:dyDescent="0.2">
      <c r="A7" s="12"/>
      <c r="B7" s="18"/>
      <c r="C7" s="151" t="s">
        <v>2</v>
      </c>
      <c r="D7" s="152" t="s">
        <v>94</v>
      </c>
      <c r="E7" s="1"/>
      <c r="F7" s="166"/>
      <c r="H7" s="173" t="s">
        <v>241</v>
      </c>
      <c r="I7" s="173"/>
      <c r="J7" s="173"/>
      <c r="K7" s="21"/>
      <c r="L7" s="12"/>
    </row>
    <row r="8" spans="1:16" ht="8.25" customHeight="1" x14ac:dyDescent="0.2">
      <c r="A8" s="12"/>
      <c r="B8" s="18"/>
      <c r="C8" s="147"/>
      <c r="D8" s="148"/>
      <c r="E8" s="1"/>
      <c r="F8" s="19"/>
      <c r="G8" s="22"/>
      <c r="H8" s="173"/>
      <c r="I8" s="173"/>
      <c r="J8" s="173"/>
      <c r="K8" s="21"/>
      <c r="L8" s="12"/>
      <c r="N8" s="130"/>
    </row>
    <row r="9" spans="1:16" ht="24.95" customHeight="1" x14ac:dyDescent="0.2">
      <c r="A9" s="12"/>
      <c r="B9" s="18"/>
      <c r="C9" s="151" t="s">
        <v>4</v>
      </c>
      <c r="D9" s="152" t="s">
        <v>240</v>
      </c>
      <c r="E9" s="1"/>
      <c r="F9" s="19"/>
      <c r="G9" s="22"/>
      <c r="H9" s="173"/>
      <c r="I9" s="173"/>
      <c r="J9" s="173"/>
      <c r="K9" s="21"/>
      <c r="L9" s="12"/>
    </row>
    <row r="10" spans="1:16" ht="8.1" customHeight="1" x14ac:dyDescent="0.2">
      <c r="A10" s="12"/>
      <c r="B10" s="18"/>
      <c r="C10" s="149"/>
      <c r="D10" s="150"/>
      <c r="E10" s="1"/>
      <c r="J10" s="20"/>
      <c r="K10" s="21"/>
      <c r="L10" s="12"/>
    </row>
    <row r="11" spans="1:16" ht="9.9499999999999993" customHeight="1" x14ac:dyDescent="0.2">
      <c r="B11" s="18"/>
      <c r="C11" s="23"/>
      <c r="D11" s="23"/>
      <c r="E11" s="23"/>
      <c r="F11" s="23"/>
      <c r="G11" s="23"/>
      <c r="H11" s="23"/>
      <c r="I11" s="23"/>
      <c r="J11" s="23"/>
      <c r="K11" s="24"/>
    </row>
    <row r="12" spans="1:16" ht="24.95" customHeight="1" x14ac:dyDescent="0.2">
      <c r="B12" s="18"/>
      <c r="J12" s="25" t="s">
        <v>6</v>
      </c>
      <c r="K12" s="21"/>
      <c r="M12" s="144" t="s">
        <v>5</v>
      </c>
      <c r="N12" s="144"/>
    </row>
    <row r="13" spans="1:16" s="1" customFormat="1" ht="24.95" customHeight="1" x14ac:dyDescent="0.2">
      <c r="B13" s="26"/>
      <c r="J13" s="27">
        <f>IFERROR(Calc!AR28,"")</f>
        <v>437</v>
      </c>
      <c r="K13" s="28"/>
      <c r="M13" s="145" t="s">
        <v>7</v>
      </c>
      <c r="N13" s="146">
        <v>2021</v>
      </c>
      <c r="O13" s="29"/>
      <c r="P13" s="29"/>
    </row>
    <row r="14" spans="1:16" ht="24.95" customHeight="1" x14ac:dyDescent="0.2">
      <c r="B14" s="18"/>
      <c r="J14" s="30" t="str">
        <f>IF(LEN(Dashboard!$N$16)=0,"",Dashboard!$N$16)</f>
        <v>USD</v>
      </c>
      <c r="K14" s="21"/>
      <c r="M14" s="153" t="s">
        <v>8</v>
      </c>
      <c r="N14" s="154" t="s">
        <v>9</v>
      </c>
      <c r="P14" s="29"/>
    </row>
    <row r="15" spans="1:16" ht="9.9499999999999993" customHeight="1" x14ac:dyDescent="0.2">
      <c r="B15" s="18"/>
      <c r="D15" s="31"/>
      <c r="E15" s="31"/>
      <c r="F15" s="31"/>
      <c r="K15" s="21"/>
      <c r="P15" s="29"/>
    </row>
    <row r="16" spans="1:16" s="1" customFormat="1" ht="24.95" customHeight="1" x14ac:dyDescent="0.2">
      <c r="B16" s="26"/>
      <c r="D16" s="33"/>
      <c r="E16" s="33"/>
      <c r="F16" s="34"/>
      <c r="J16" s="35" t="s">
        <v>12</v>
      </c>
      <c r="K16" s="28"/>
      <c r="M16" s="145" t="s">
        <v>10</v>
      </c>
      <c r="N16" s="146" t="s">
        <v>11</v>
      </c>
      <c r="P16" s="29"/>
    </row>
    <row r="17" spans="2:17" s="1" customFormat="1" ht="24.95" customHeight="1" x14ac:dyDescent="0.2">
      <c r="B17" s="26"/>
      <c r="D17" s="33"/>
      <c r="E17" s="33"/>
      <c r="F17" s="34"/>
      <c r="J17" s="36">
        <f>IFERROR(Calc!AR29,"")</f>
        <v>314.928</v>
      </c>
      <c r="K17" s="28"/>
      <c r="M17" s="32"/>
      <c r="P17" s="29"/>
    </row>
    <row r="18" spans="2:17" ht="24.95" customHeight="1" x14ac:dyDescent="0.2">
      <c r="B18" s="18"/>
      <c r="D18" s="33"/>
      <c r="E18" s="33"/>
      <c r="F18" s="34"/>
      <c r="J18" s="37" t="str">
        <f>IF(LEN(Dashboard!$N$16)=0,"",Dashboard!$N$16)</f>
        <v>USD</v>
      </c>
      <c r="K18" s="21"/>
      <c r="M18" s="32"/>
      <c r="P18" s="29"/>
    </row>
    <row r="19" spans="2:17" ht="9.9499999999999993" customHeight="1" x14ac:dyDescent="0.2">
      <c r="B19" s="18"/>
      <c r="D19" s="33"/>
      <c r="E19" s="33"/>
      <c r="F19" s="34"/>
      <c r="J19" s="31"/>
      <c r="K19" s="21"/>
      <c r="M19" s="32"/>
      <c r="N19" s="38"/>
      <c r="O19" s="38"/>
      <c r="P19" s="29"/>
    </row>
    <row r="20" spans="2:17" ht="24.95" customHeight="1" x14ac:dyDescent="0.2">
      <c r="B20" s="18"/>
      <c r="D20" s="33"/>
      <c r="E20" s="33"/>
      <c r="F20" s="34"/>
      <c r="J20" s="25" t="s">
        <v>13</v>
      </c>
      <c r="K20" s="21"/>
      <c r="M20" s="32"/>
      <c r="P20" s="29"/>
    </row>
    <row r="21" spans="2:17" ht="24.95" customHeight="1" x14ac:dyDescent="0.2">
      <c r="B21" s="18"/>
      <c r="D21" s="33"/>
      <c r="E21" s="33"/>
      <c r="F21" s="34"/>
      <c r="J21" s="27">
        <f>IFERROR(Calc!AR30,"")</f>
        <v>-122.072</v>
      </c>
      <c r="K21" s="21"/>
      <c r="M21" s="32"/>
      <c r="N21" s="29"/>
      <c r="O21" s="29"/>
      <c r="P21" s="29"/>
    </row>
    <row r="22" spans="2:17" ht="24.95" customHeight="1" x14ac:dyDescent="0.2">
      <c r="B22" s="18"/>
      <c r="D22" s="33"/>
      <c r="E22" s="33"/>
      <c r="F22" s="34"/>
      <c r="J22" s="30" t="str">
        <f>IF(LEN(Dashboard!$N$16)=0,"",Dashboard!$N$16)</f>
        <v>USD</v>
      </c>
      <c r="K22" s="21"/>
    </row>
    <row r="23" spans="2:17" ht="9.9499999999999993" customHeight="1" x14ac:dyDescent="0.2">
      <c r="B23" s="18"/>
      <c r="D23" s="33"/>
      <c r="E23" s="33"/>
      <c r="F23" s="34"/>
      <c r="J23" s="31"/>
      <c r="K23" s="21"/>
    </row>
    <row r="24" spans="2:17" ht="24.95" customHeight="1" x14ac:dyDescent="0.2">
      <c r="B24" s="18"/>
      <c r="D24" s="33"/>
      <c r="E24" s="33"/>
      <c r="F24" s="34"/>
      <c r="J24" s="35" t="s">
        <v>14</v>
      </c>
      <c r="K24" s="21"/>
      <c r="N24" s="29"/>
    </row>
    <row r="25" spans="2:17" ht="24.95" customHeight="1" x14ac:dyDescent="0.2">
      <c r="B25" s="18"/>
      <c r="D25" s="33"/>
      <c r="E25" s="33"/>
      <c r="F25" s="34"/>
      <c r="J25" s="39">
        <f>IFERROR(Calc!AR31,"")</f>
        <v>0.72065903890160188</v>
      </c>
      <c r="K25" s="21"/>
    </row>
    <row r="26" spans="2:17" ht="24.95" customHeight="1" x14ac:dyDescent="0.25">
      <c r="B26" s="18"/>
      <c r="D26" s="33"/>
      <c r="E26" s="33"/>
      <c r="F26" s="34"/>
      <c r="J26" s="40"/>
      <c r="K26" s="21"/>
      <c r="N26" s="41"/>
    </row>
    <row r="27" spans="2:17" ht="9.9499999999999993" customHeight="1" x14ac:dyDescent="0.2">
      <c r="B27" s="18"/>
      <c r="C27" s="31"/>
      <c r="D27" s="33"/>
      <c r="E27" s="33"/>
      <c r="F27" s="34"/>
      <c r="K27" s="21"/>
      <c r="Q27" s="29"/>
    </row>
    <row r="28" spans="2:17" ht="15" customHeight="1" x14ac:dyDescent="0.2">
      <c r="B28" s="18"/>
      <c r="K28" s="21"/>
    </row>
    <row r="29" spans="2:17" ht="15" customHeight="1" x14ac:dyDescent="0.2">
      <c r="B29" s="18"/>
      <c r="K29" s="21"/>
    </row>
    <row r="30" spans="2:17" ht="15" customHeight="1" x14ac:dyDescent="0.2">
      <c r="B30" s="18"/>
      <c r="K30" s="21"/>
    </row>
    <row r="31" spans="2:17" ht="15" customHeight="1" x14ac:dyDescent="0.2">
      <c r="B31" s="18"/>
      <c r="K31" s="21"/>
    </row>
    <row r="32" spans="2:17" ht="15" customHeight="1" x14ac:dyDescent="0.2">
      <c r="B32" s="18"/>
      <c r="K32" s="21"/>
    </row>
    <row r="33" spans="2:11" ht="15" customHeight="1" x14ac:dyDescent="0.2">
      <c r="B33" s="18"/>
      <c r="K33" s="21"/>
    </row>
    <row r="34" spans="2:11" ht="15" customHeight="1" x14ac:dyDescent="0.2">
      <c r="B34" s="18"/>
      <c r="K34" s="21"/>
    </row>
    <row r="35" spans="2:11" ht="15" customHeight="1" x14ac:dyDescent="0.2">
      <c r="B35" s="18"/>
      <c r="K35" s="21"/>
    </row>
    <row r="36" spans="2:11" ht="15" customHeight="1" x14ac:dyDescent="0.2">
      <c r="B36" s="18"/>
      <c r="K36" s="21"/>
    </row>
    <row r="37" spans="2:11" ht="15" customHeight="1" x14ac:dyDescent="0.2">
      <c r="B37" s="18"/>
      <c r="K37" s="21"/>
    </row>
    <row r="38" spans="2:11" ht="15" customHeight="1" x14ac:dyDescent="0.2">
      <c r="B38" s="18"/>
      <c r="K38" s="21"/>
    </row>
    <row r="39" spans="2:11" ht="15" customHeight="1" x14ac:dyDescent="0.2">
      <c r="B39" s="18"/>
      <c r="K39" s="21"/>
    </row>
    <row r="40" spans="2:11" ht="15" customHeight="1" x14ac:dyDescent="0.2">
      <c r="B40" s="18"/>
      <c r="K40" s="21"/>
    </row>
    <row r="41" spans="2:11" ht="15" customHeight="1" x14ac:dyDescent="0.2">
      <c r="B41" s="18"/>
      <c r="K41" s="21"/>
    </row>
    <row r="42" spans="2:11" ht="8.1" customHeight="1" x14ac:dyDescent="0.2">
      <c r="B42" s="42"/>
      <c r="C42" s="43"/>
      <c r="D42" s="43"/>
      <c r="E42" s="43"/>
      <c r="F42" s="43"/>
      <c r="G42" s="43"/>
      <c r="H42" s="43"/>
      <c r="I42" s="43"/>
      <c r="J42" s="43"/>
      <c r="K42" s="44"/>
    </row>
    <row r="43" spans="2:11" ht="15" customHeight="1" x14ac:dyDescent="0.2"/>
    <row r="44" spans="2:11" ht="20.100000000000001" customHeight="1" x14ac:dyDescent="0.2">
      <c r="B44" s="45"/>
      <c r="C44" s="46" t="s">
        <v>15</v>
      </c>
      <c r="D44" s="46"/>
      <c r="E44" s="47"/>
      <c r="F44" s="46"/>
      <c r="G44" s="46"/>
      <c r="H44" s="46"/>
      <c r="I44" s="46"/>
      <c r="J44" s="46"/>
      <c r="K44" s="48"/>
    </row>
    <row r="45" spans="2:11" ht="15" customHeight="1" x14ac:dyDescent="0.2">
      <c r="B45" s="49"/>
      <c r="C45" s="50"/>
      <c r="D45" s="50"/>
      <c r="E45" s="51"/>
      <c r="F45" s="50"/>
      <c r="G45" s="50"/>
      <c r="H45" s="50"/>
      <c r="I45" s="50"/>
      <c r="J45" s="50"/>
      <c r="K45" s="52"/>
    </row>
    <row r="46" spans="2:11" ht="15" customHeight="1" x14ac:dyDescent="0.2">
      <c r="B46" s="53"/>
      <c r="C46" s="54" t="s">
        <v>2</v>
      </c>
      <c r="D46" s="54" t="s">
        <v>16</v>
      </c>
      <c r="E46" s="55" t="s">
        <v>17</v>
      </c>
      <c r="F46" s="55" t="s">
        <v>18</v>
      </c>
      <c r="G46" s="55" t="s">
        <v>19</v>
      </c>
      <c r="H46" s="55" t="s">
        <v>20</v>
      </c>
      <c r="I46" s="56"/>
      <c r="J46" s="57"/>
      <c r="K46" s="58"/>
    </row>
    <row r="47" spans="2:11" ht="15" customHeight="1" x14ac:dyDescent="0.2">
      <c r="B47" s="53"/>
      <c r="C47" s="59" t="str">
        <f>IFERROR(IF(Calc!C10=0,"",Calc!D10),"")</f>
        <v>محمد 1</v>
      </c>
      <c r="D47" s="59" t="str">
        <f>IFERROR(IF(Calc!D10=0,"",Calc!E10),"")</f>
        <v>مصاريف 1</v>
      </c>
      <c r="E47" s="56">
        <f>IFERROR(IF(LEN($C47)=0,"",Calc!AH10),"")</f>
        <v>437</v>
      </c>
      <c r="F47" s="56">
        <f>IFERROR(IF(LEN($C47)=0,"",Calc!AI10),"")</f>
        <v>312</v>
      </c>
      <c r="G47" s="56">
        <f>IFERROR(IF(LEN($C47)=0,"",Calc!AJ10),"")</f>
        <v>-125</v>
      </c>
      <c r="H47" s="60">
        <f>IFERROR(IF(LEN($C47)=0,"",Calc!AK10),"")</f>
        <v>0.71395881006864992</v>
      </c>
      <c r="I47" s="56"/>
      <c r="J47" s="57"/>
      <c r="K47" s="58"/>
    </row>
    <row r="48" spans="2:11" ht="15" customHeight="1" x14ac:dyDescent="0.2">
      <c r="B48" s="53"/>
      <c r="C48" s="59" t="str">
        <f>IFERROR(IF(Calc!C11=0,"",Calc!D11),"")</f>
        <v>محمد 2</v>
      </c>
      <c r="D48" s="59" t="str">
        <f>IFERROR(IF(Calc!D11=0,"",Calc!E11),"")</f>
        <v>مصاريف 2</v>
      </c>
      <c r="E48" s="56">
        <f>IFERROR(IF(LEN($C48)=0,"",Calc!AH11),"")</f>
        <v>437</v>
      </c>
      <c r="F48" s="56">
        <f>IFERROR(IF(LEN($C48)=0,"",Calc!AI11),"")</f>
        <v>14.52</v>
      </c>
      <c r="G48" s="56">
        <f>IFERROR(IF(LEN($C48)=0,"",Calc!AJ11),"")</f>
        <v>-422.48</v>
      </c>
      <c r="H48" s="60">
        <f>IFERROR(IF(LEN($C48)=0,"",Calc!AK11),"")</f>
        <v>3.3226544622425629E-2</v>
      </c>
      <c r="I48" s="56"/>
      <c r="J48" s="57"/>
      <c r="K48" s="58"/>
    </row>
    <row r="49" spans="2:15" ht="15" customHeight="1" x14ac:dyDescent="0.2">
      <c r="B49" s="53"/>
      <c r="C49" s="59" t="str">
        <f>IFERROR(IF(Calc!C12=0,"",Calc!D12),"")</f>
        <v>محمد 3</v>
      </c>
      <c r="D49" s="59" t="str">
        <f>IFERROR(IF(Calc!D12=0,"",Calc!E12),"")</f>
        <v>مصاريف 3</v>
      </c>
      <c r="E49" s="56">
        <f>IFERROR(IF(LEN($C49)=0,"",Calc!AH12),"")</f>
        <v>437</v>
      </c>
      <c r="F49" s="56">
        <f>IFERROR(IF(LEN($C49)=0,"",Calc!AI12),"")</f>
        <v>155.52000000000001</v>
      </c>
      <c r="G49" s="56">
        <f>IFERROR(IF(LEN($C49)=0,"",Calc!AJ12),"")</f>
        <v>-281.48</v>
      </c>
      <c r="H49" s="60">
        <f>IFERROR(IF(LEN($C49)=0,"",Calc!AK12),"")</f>
        <v>0.35588100686498858</v>
      </c>
      <c r="I49" s="56"/>
      <c r="J49" s="57"/>
      <c r="K49" s="58"/>
    </row>
    <row r="50" spans="2:15" ht="15" customHeight="1" x14ac:dyDescent="0.2">
      <c r="B50" s="53"/>
      <c r="C50" s="59" t="str">
        <f>IFERROR(IF(Calc!C13=0,"",Calc!D13),"")</f>
        <v>محمد 4</v>
      </c>
      <c r="D50" s="59" t="str">
        <f>IFERROR(IF(Calc!D13=0,"",Calc!E13),"")</f>
        <v>مصاريف 4</v>
      </c>
      <c r="E50" s="56">
        <f>IFERROR(IF(LEN($C50)=0,"",Calc!AH13),"")</f>
        <v>437</v>
      </c>
      <c r="F50" s="56">
        <f>IFERROR(IF(LEN($C50)=0,"",Calc!AI13),"")</f>
        <v>42.448895999999998</v>
      </c>
      <c r="G50" s="56">
        <f>IFERROR(IF(LEN($C50)=0,"",Calc!AJ13),"")</f>
        <v>-394.55110400000001</v>
      </c>
      <c r="H50" s="60">
        <f>IFERROR(IF(LEN($C50)=0,"",Calc!AK13),"")</f>
        <v>9.7137061784897019E-2</v>
      </c>
      <c r="I50" s="56"/>
      <c r="J50" s="57"/>
      <c r="K50" s="58"/>
    </row>
    <row r="51" spans="2:15" ht="15" customHeight="1" x14ac:dyDescent="0.2">
      <c r="B51" s="53"/>
      <c r="C51" s="59" t="str">
        <f>IFERROR(IF(Calc!C14=0,"",Calc!D14),"")</f>
        <v>محمد 5</v>
      </c>
      <c r="D51" s="59" t="str">
        <f>IFERROR(IF(Calc!D14=0,"",Calc!E14),"")</f>
        <v>مصاريف 5</v>
      </c>
      <c r="E51" s="56">
        <f>IFERROR(IF(LEN($C51)=0,"",Calc!AH14),"")</f>
        <v>437</v>
      </c>
      <c r="F51" s="56">
        <f>IFERROR(IF(LEN($C51)=0,"",Calc!AI14),"")</f>
        <v>465.00299999999999</v>
      </c>
      <c r="G51" s="56">
        <f>IFERROR(IF(LEN($C51)=0,"",Calc!AJ14),"")</f>
        <v>28.002999999999986</v>
      </c>
      <c r="H51" s="60">
        <f>IFERROR(IF(LEN($C51)=0,"",Calc!AK14),"")</f>
        <v>1.0640800915331807</v>
      </c>
      <c r="I51" s="56"/>
      <c r="K51" s="168"/>
      <c r="L51" s="20"/>
    </row>
    <row r="52" spans="2:15" ht="15" customHeight="1" x14ac:dyDescent="0.2">
      <c r="B52" s="53"/>
      <c r="C52" s="59" t="str">
        <f>IFERROR(IF(Calc!C15=0,"",Calc!D15),"")</f>
        <v>محمد 6</v>
      </c>
      <c r="D52" s="59" t="str">
        <f>IFERROR(IF(Calc!D15=0,"",Calc!E15),"")</f>
        <v>مصاريف 6</v>
      </c>
      <c r="E52" s="56">
        <f>IFERROR(IF(LEN($C52)=0,"",Calc!AH15),"")</f>
        <v>437</v>
      </c>
      <c r="F52" s="56">
        <f>IFERROR(IF(LEN($C52)=0,"",Calc!AI15),"")</f>
        <v>64.8</v>
      </c>
      <c r="G52" s="56">
        <f>IFERROR(IF(LEN($C52)=0,"",Calc!AJ15),"")</f>
        <v>-372.2</v>
      </c>
      <c r="H52" s="60">
        <f>IFERROR(IF(LEN($C52)=0,"",Calc!AK15),"")</f>
        <v>0.1482837528604119</v>
      </c>
      <c r="I52" s="56"/>
      <c r="J52" s="167"/>
      <c r="K52" s="168"/>
      <c r="L52" s="20"/>
    </row>
    <row r="53" spans="2:15" ht="15" customHeight="1" x14ac:dyDescent="0.2">
      <c r="B53" s="53"/>
      <c r="C53" s="59" t="str">
        <f>IFERROR(IF(Calc!C16=0,"",Calc!D16),"")</f>
        <v>محمد 7</v>
      </c>
      <c r="D53" s="59" t="str">
        <f>IFERROR(IF(Calc!D16=0,"",Calc!E16),"")</f>
        <v>مصاريف 7</v>
      </c>
      <c r="E53" s="56">
        <f>IFERROR(IF(LEN($C53)=0,"",Calc!AH16),"")</f>
        <v>437</v>
      </c>
      <c r="F53" s="56">
        <f>IFERROR(IF(LEN($C53)=0,"",Calc!AI16),"")</f>
        <v>103.73183999999999</v>
      </c>
      <c r="G53" s="56">
        <f>IFERROR(IF(LEN($C53)=0,"",Calc!AJ16),"")</f>
        <v>-333.26816000000002</v>
      </c>
      <c r="H53" s="60">
        <f>IFERROR(IF(LEN($C53)=0,"",Calc!AK16),"")</f>
        <v>0.23737263157894734</v>
      </c>
      <c r="I53" s="56"/>
      <c r="J53" s="167"/>
      <c r="K53" s="168"/>
      <c r="L53" s="20"/>
      <c r="O53" s="167"/>
    </row>
    <row r="54" spans="2:15" ht="15" customHeight="1" x14ac:dyDescent="0.2">
      <c r="B54" s="53"/>
      <c r="C54" s="59" t="str">
        <f>IFERROR(IF(Calc!C17=0,"",Calc!D17),"")</f>
        <v>محمد 8</v>
      </c>
      <c r="D54" s="59" t="str">
        <f>IFERROR(IF(Calc!D17=0,"",Calc!E17),"")</f>
        <v>مصاريف 8</v>
      </c>
      <c r="E54" s="56">
        <f>IFERROR(IF(LEN($C54)=0,"",Calc!AH17),"")</f>
        <v>437</v>
      </c>
      <c r="F54" s="56">
        <f>IFERROR(IF(LEN($C54)=0,"",Calc!AI17),"")</f>
        <v>287.76000000000005</v>
      </c>
      <c r="G54" s="56">
        <f>IFERROR(IF(LEN($C54)=0,"",Calc!AJ17),"")</f>
        <v>-149.23999999999995</v>
      </c>
      <c r="H54" s="60">
        <f>IFERROR(IF(LEN($C54)=0,"",Calc!AK17),"")</f>
        <v>0.65848970251716255</v>
      </c>
      <c r="I54" s="56"/>
      <c r="J54" s="57"/>
      <c r="K54" s="58"/>
    </row>
    <row r="55" spans="2:15" ht="15" customHeight="1" x14ac:dyDescent="0.2">
      <c r="B55" s="53"/>
      <c r="C55" s="59" t="str">
        <f>IFERROR(IF(Calc!C18=0,"",Calc!D18),"")</f>
        <v>محمد 9</v>
      </c>
      <c r="D55" s="59" t="str">
        <f>IFERROR(IF(Calc!D18=0,"",Calc!E18),"")</f>
        <v>مصاريف 9</v>
      </c>
      <c r="E55" s="56">
        <f>IFERROR(IF(LEN($C55)=0,"",Calc!AH18),"")</f>
        <v>437</v>
      </c>
      <c r="F55" s="56">
        <f>IFERROR(IF(LEN($C55)=0,"",Calc!AI18),"")</f>
        <v>397.84800000000007</v>
      </c>
      <c r="G55" s="56">
        <f>IFERROR(IF(LEN($C55)=0,"",Calc!AJ18),"")</f>
        <v>-39.15199999999993</v>
      </c>
      <c r="H55" s="60">
        <f>IFERROR(IF(LEN($C55)=0,"",Calc!AK18),"")</f>
        <v>0.91040732265446245</v>
      </c>
      <c r="I55" s="56"/>
      <c r="J55" s="57"/>
      <c r="K55" s="58"/>
    </row>
    <row r="56" spans="2:15" ht="15" customHeight="1" x14ac:dyDescent="0.2">
      <c r="B56" s="53"/>
      <c r="C56" s="59" t="str">
        <f>IFERROR(IF(Calc!C19=0,"",Calc!D19),"")</f>
        <v>محمد 10</v>
      </c>
      <c r="D56" s="59" t="str">
        <f>IFERROR(IF(Calc!D19=0,"",Calc!E19),"")</f>
        <v>مصاريف 10</v>
      </c>
      <c r="E56" s="56">
        <f>IFERROR(IF(LEN($C56)=0,"",Calc!AH19),"")</f>
        <v>437</v>
      </c>
      <c r="F56" s="56">
        <f>IFERROR(IF(LEN($C56)=0,"",Calc!AI19),"")</f>
        <v>23.522400000000001</v>
      </c>
      <c r="G56" s="56">
        <f>IFERROR(IF(LEN($C56)=0,"",Calc!AJ19),"")</f>
        <v>-413.4776</v>
      </c>
      <c r="H56" s="60">
        <f>IFERROR(IF(LEN($C56)=0,"",Calc!AK19),"")</f>
        <v>5.3827002288329519E-2</v>
      </c>
      <c r="I56" s="56"/>
      <c r="J56" s="57"/>
      <c r="K56" s="58"/>
    </row>
    <row r="57" spans="2:15" ht="15" customHeight="1" x14ac:dyDescent="0.2">
      <c r="B57" s="53"/>
      <c r="C57" s="59" t="str">
        <f>IFERROR(IF(Calc!C20=0,"",Calc!D20),"")</f>
        <v>محمد 11</v>
      </c>
      <c r="D57" s="59" t="str">
        <f>IFERROR(IF(Calc!D20=0,"",Calc!E20),"")</f>
        <v>مصاريف 11</v>
      </c>
      <c r="E57" s="56">
        <f>IFERROR(IF(LEN($C57)=0,"",Calc!AH20),"")</f>
        <v>437</v>
      </c>
      <c r="F57" s="56">
        <f>IFERROR(IF(LEN($C57)=0,"",Calc!AI20),"")</f>
        <v>338.22719999999998</v>
      </c>
      <c r="G57" s="56">
        <f>IFERROR(IF(LEN($C57)=0,"",Calc!AJ20),"")</f>
        <v>-98.772800000000018</v>
      </c>
      <c r="H57" s="60">
        <f>IFERROR(IF(LEN($C57)=0,"",Calc!AK20),"")</f>
        <v>0.77397528604118992</v>
      </c>
      <c r="I57" s="56"/>
      <c r="J57" s="57"/>
      <c r="K57" s="58"/>
    </row>
    <row r="58" spans="2:15" ht="15" customHeight="1" x14ac:dyDescent="0.2">
      <c r="B58" s="53"/>
      <c r="C58" s="59" t="str">
        <f>IFERROR(IF(Calc!C21=0,"",Calc!D21),"")</f>
        <v>محمد 12</v>
      </c>
      <c r="D58" s="59" t="str">
        <f>IFERROR(IF(Calc!D21=0,"",Calc!E21),"")</f>
        <v>مصاريف 12</v>
      </c>
      <c r="E58" s="56">
        <f>IFERROR(IF(LEN($C58)=0,"",Calc!AH21),"")</f>
        <v>437</v>
      </c>
      <c r="F58" s="56">
        <f>IFERROR(IF(LEN($C58)=0,"",Calc!AI21),"")</f>
        <v>314.928</v>
      </c>
      <c r="G58" s="56">
        <f>IFERROR(IF(LEN($C58)=0,"",Calc!AJ21),"")</f>
        <v>-122.072</v>
      </c>
      <c r="H58" s="60">
        <f>IFERROR(IF(LEN($C58)=0,"",Calc!AK21),"")</f>
        <v>0.72065903890160188</v>
      </c>
      <c r="I58" s="56"/>
      <c r="J58" s="57"/>
      <c r="K58" s="58"/>
    </row>
    <row r="59" spans="2:15" ht="15" customHeight="1" x14ac:dyDescent="0.2">
      <c r="B59" s="53"/>
      <c r="C59" s="59" t="str">
        <f>IFERROR(IF(Calc!C22=0,"",Calc!D22),"")</f>
        <v>محمد 13</v>
      </c>
      <c r="D59" s="59" t="str">
        <f>IFERROR(IF(Calc!D22=0,"",Calc!E22),"")</f>
        <v>مصاريف 13</v>
      </c>
      <c r="E59" s="56">
        <f>IFERROR(IF(LEN($C59)=0,"",Calc!AH22),"")</f>
        <v>437</v>
      </c>
      <c r="F59" s="56">
        <f>IFERROR(IF(LEN($C59)=0,"",Calc!AI22),"")</f>
        <v>314.928</v>
      </c>
      <c r="G59" s="56">
        <f>IFERROR(IF(LEN($C59)=0,"",Calc!AJ22),"")</f>
        <v>-122.072</v>
      </c>
      <c r="H59" s="60">
        <f>IFERROR(IF(LEN($C59)=0,"",Calc!AK22),"")</f>
        <v>0.72065903890160188</v>
      </c>
      <c r="I59" s="56"/>
      <c r="J59" s="57"/>
      <c r="K59" s="58"/>
    </row>
    <row r="60" spans="2:15" ht="15" customHeight="1" x14ac:dyDescent="0.2">
      <c r="B60" s="53"/>
      <c r="C60" s="59" t="str">
        <f>IFERROR(IF(Calc!C23=0,"",Calc!D23),"")</f>
        <v>محمد 14</v>
      </c>
      <c r="D60" s="59" t="str">
        <f>IFERROR(IF(Calc!D23=0,"",Calc!E23),"")</f>
        <v>مصاريف 14</v>
      </c>
      <c r="E60" s="56">
        <f>IFERROR(IF(LEN($C60)=0,"",Calc!AH23),"")</f>
        <v>437</v>
      </c>
      <c r="F60" s="56">
        <f>IFERROR(IF(LEN($C60)=0,"",Calc!AI23),"")</f>
        <v>314.928</v>
      </c>
      <c r="G60" s="56">
        <f>IFERROR(IF(LEN($C60)=0,"",Calc!AJ23),"")</f>
        <v>-122.072</v>
      </c>
      <c r="H60" s="60">
        <f>IFERROR(IF(LEN($C60)=0,"",Calc!AK23),"")</f>
        <v>0.72065903890160188</v>
      </c>
      <c r="I60" s="56"/>
      <c r="J60" s="57"/>
      <c r="K60" s="58"/>
    </row>
    <row r="61" spans="2:15" ht="15" customHeight="1" x14ac:dyDescent="0.2">
      <c r="B61" s="53"/>
      <c r="C61" s="59" t="str">
        <f>IFERROR(IF(Calc!C24=0,"",Calc!D24),"")</f>
        <v>محمد 15</v>
      </c>
      <c r="D61" s="59" t="str">
        <f>IFERROR(IF(Calc!D24=0,"",Calc!E24),"")</f>
        <v>مصاريف 15</v>
      </c>
      <c r="E61" s="56">
        <f>IFERROR(IF(LEN($C61)=0,"",Calc!AH24),"")</f>
        <v>437</v>
      </c>
      <c r="F61" s="56">
        <f>IFERROR(IF(LEN($C61)=0,"",Calc!AI24),"")</f>
        <v>314.928</v>
      </c>
      <c r="G61" s="56">
        <f>IFERROR(IF(LEN($C61)=0,"",Calc!AJ24),"")</f>
        <v>-122.072</v>
      </c>
      <c r="H61" s="60">
        <f>IFERROR(IF(LEN($C61)=0,"",Calc!AK24),"")</f>
        <v>0.72065903890160188</v>
      </c>
      <c r="I61" s="56"/>
      <c r="J61" s="57"/>
      <c r="K61" s="58"/>
    </row>
    <row r="62" spans="2:15" ht="15" customHeight="1" x14ac:dyDescent="0.2">
      <c r="B62" s="53"/>
      <c r="C62" s="59" t="str">
        <f>IFERROR(IF(Calc!C25=0,"",Calc!D25),"")</f>
        <v>محمد 16</v>
      </c>
      <c r="D62" s="59" t="str">
        <f>IFERROR(IF(Calc!D25=0,"",Calc!E25),"")</f>
        <v>مصاريف 16</v>
      </c>
      <c r="E62" s="56">
        <f>IFERROR(IF(LEN($C62)=0,"",Calc!AH25),"")</f>
        <v>437</v>
      </c>
      <c r="F62" s="56">
        <f>IFERROR(IF(LEN($C62)=0,"",Calc!AI25),"")</f>
        <v>314.928</v>
      </c>
      <c r="G62" s="56">
        <f>IFERROR(IF(LEN($C62)=0,"",Calc!AJ25),"")</f>
        <v>-122.072</v>
      </c>
      <c r="H62" s="60">
        <f>IFERROR(IF(LEN($C62)=0,"",Calc!AK25),"")</f>
        <v>0.72065903890160188</v>
      </c>
      <c r="I62" s="56"/>
      <c r="J62" s="57"/>
      <c r="K62" s="58"/>
    </row>
    <row r="63" spans="2:15" ht="15" customHeight="1" x14ac:dyDescent="0.2">
      <c r="B63" s="53"/>
      <c r="C63" s="59" t="str">
        <f>IFERROR(IF(Calc!C26=0,"",Calc!D26),"")</f>
        <v>محمد 17</v>
      </c>
      <c r="D63" s="59" t="str">
        <f>IFERROR(IF(Calc!D26=0,"",Calc!E26),"")</f>
        <v>مصاريف 17</v>
      </c>
      <c r="E63" s="56">
        <f>IFERROR(IF(LEN($C63)=0,"",Calc!AH26),"")</f>
        <v>437</v>
      </c>
      <c r="F63" s="56">
        <f>IFERROR(IF(LEN($C63)=0,"",Calc!AI26),"")</f>
        <v>314.928</v>
      </c>
      <c r="G63" s="56">
        <f>IFERROR(IF(LEN($C63)=0,"",Calc!AJ26),"")</f>
        <v>-122.072</v>
      </c>
      <c r="H63" s="60">
        <f>IFERROR(IF(LEN($C63)=0,"",Calc!AK26),"")</f>
        <v>0.72065903890160188</v>
      </c>
      <c r="I63" s="56"/>
      <c r="J63" s="57"/>
      <c r="K63" s="58"/>
    </row>
    <row r="64" spans="2:15" ht="15" customHeight="1" x14ac:dyDescent="0.2">
      <c r="B64" s="53"/>
      <c r="C64" s="59" t="str">
        <f>IFERROR(IF(Calc!C27=0,"",Calc!D27),"")</f>
        <v>محمد 18</v>
      </c>
      <c r="D64" s="59" t="str">
        <f>IFERROR(IF(Calc!D27=0,"",Calc!E27),"")</f>
        <v>مصاريف 18</v>
      </c>
      <c r="E64" s="56">
        <f>IFERROR(IF(LEN($C64)=0,"",Calc!AH27),"")</f>
        <v>437</v>
      </c>
      <c r="F64" s="56">
        <f>IFERROR(IF(LEN($C64)=0,"",Calc!AI27),"")</f>
        <v>314.928</v>
      </c>
      <c r="G64" s="56">
        <f>IFERROR(IF(LEN($C64)=0,"",Calc!AJ27),"")</f>
        <v>-122.072</v>
      </c>
      <c r="H64" s="60">
        <f>IFERROR(IF(LEN($C64)=0,"",Calc!AK27),"")</f>
        <v>0.72065903890160188</v>
      </c>
      <c r="I64" s="56"/>
      <c r="J64" s="57"/>
      <c r="K64" s="58"/>
    </row>
    <row r="65" spans="2:11" ht="15" customHeight="1" x14ac:dyDescent="0.2">
      <c r="B65" s="53"/>
      <c r="C65" s="59" t="str">
        <f>IFERROR(IF(Calc!C28=0,"",Calc!D28),"")</f>
        <v>محمد 19</v>
      </c>
      <c r="D65" s="59" t="str">
        <f>IFERROR(IF(Calc!D28=0,"",Calc!E28),"")</f>
        <v>مصاريف 19</v>
      </c>
      <c r="E65" s="56">
        <f>IFERROR(IF(LEN($C65)=0,"",Calc!AH28),"")</f>
        <v>437</v>
      </c>
      <c r="F65" s="56">
        <f>IFERROR(IF(LEN($C65)=0,"",Calc!AI28),"")</f>
        <v>314.928</v>
      </c>
      <c r="G65" s="56">
        <f>IFERROR(IF(LEN($C65)=0,"",Calc!AJ28),"")</f>
        <v>-122.072</v>
      </c>
      <c r="H65" s="60">
        <f>IFERROR(IF(LEN($C65)=0,"",Calc!AK28),"")</f>
        <v>0.72065903890160188</v>
      </c>
      <c r="I65" s="56"/>
      <c r="J65" s="57"/>
      <c r="K65" s="58"/>
    </row>
    <row r="66" spans="2:11" ht="15" customHeight="1" x14ac:dyDescent="0.2">
      <c r="B66" s="53"/>
      <c r="C66" s="59" t="str">
        <f>IFERROR(IF(Calc!C29=0,"",Calc!D29),"")</f>
        <v>محمد 20</v>
      </c>
      <c r="D66" s="59" t="str">
        <f>IFERROR(IF(Calc!D29=0,"",Calc!E29),"")</f>
        <v>مصاريف 20</v>
      </c>
      <c r="E66" s="56">
        <f>IFERROR(IF(LEN($C66)=0,"",Calc!AH29),"")</f>
        <v>437</v>
      </c>
      <c r="F66" s="56">
        <f>IFERROR(IF(LEN($C66)=0,"",Calc!AI29),"")</f>
        <v>314.928</v>
      </c>
      <c r="G66" s="56">
        <f>IFERROR(IF(LEN($C66)=0,"",Calc!AJ29),"")</f>
        <v>-122.072</v>
      </c>
      <c r="H66" s="60">
        <f>IFERROR(IF(LEN($C66)=0,"",Calc!AK29),"")</f>
        <v>0.72065903890160188</v>
      </c>
      <c r="I66" s="56"/>
      <c r="J66" s="57"/>
      <c r="K66" s="58"/>
    </row>
    <row r="67" spans="2:11" ht="15" customHeight="1" x14ac:dyDescent="0.2">
      <c r="B67" s="53"/>
      <c r="C67" s="59" t="str">
        <f>IFERROR(IF(Calc!C30=0,"",Calc!D30),"")</f>
        <v>محمد 21</v>
      </c>
      <c r="D67" s="59" t="str">
        <f>IFERROR(IF(Calc!D30=0,"",Calc!E30),"")</f>
        <v>مصاريف 21</v>
      </c>
      <c r="E67" s="56">
        <f>IFERROR(IF(LEN($C67)=0,"",Calc!AH30),"")</f>
        <v>437</v>
      </c>
      <c r="F67" s="56">
        <f>IFERROR(IF(LEN($C67)=0,"",Calc!AI30),"")</f>
        <v>314.928</v>
      </c>
      <c r="G67" s="56">
        <f>IFERROR(IF(LEN($C67)=0,"",Calc!AJ30),"")</f>
        <v>-122.072</v>
      </c>
      <c r="H67" s="60">
        <f>IFERROR(IF(LEN($C67)=0,"",Calc!AK30),"")</f>
        <v>0.72065903890160188</v>
      </c>
      <c r="I67" s="56"/>
      <c r="J67" s="57"/>
      <c r="K67" s="58"/>
    </row>
    <row r="68" spans="2:11" ht="15" customHeight="1" x14ac:dyDescent="0.2">
      <c r="B68" s="53"/>
      <c r="C68" s="59" t="str">
        <f>IFERROR(IF(Calc!C31=0,"",Calc!D31),"")</f>
        <v>محمد 22</v>
      </c>
      <c r="D68" s="59" t="str">
        <f>IFERROR(IF(Calc!D31=0,"",Calc!E31),"")</f>
        <v>مصاريف 22</v>
      </c>
      <c r="E68" s="56">
        <f>IFERROR(IF(LEN($C68)=0,"",Calc!AH31),"")</f>
        <v>437</v>
      </c>
      <c r="F68" s="56">
        <f>IFERROR(IF(LEN($C68)=0,"",Calc!AI31),"")</f>
        <v>314.928</v>
      </c>
      <c r="G68" s="56">
        <f>IFERROR(IF(LEN($C68)=0,"",Calc!AJ31),"")</f>
        <v>-122.072</v>
      </c>
      <c r="H68" s="60">
        <f>IFERROR(IF(LEN($C68)=0,"",Calc!AK31),"")</f>
        <v>0.72065903890160188</v>
      </c>
      <c r="I68" s="56"/>
      <c r="J68" s="57"/>
      <c r="K68" s="58"/>
    </row>
    <row r="69" spans="2:11" ht="15" customHeight="1" x14ac:dyDescent="0.2">
      <c r="B69" s="53"/>
      <c r="C69" s="59" t="str">
        <f>IFERROR(IF(Calc!C32=0,"",Calc!D32),"")</f>
        <v>محمد 23</v>
      </c>
      <c r="D69" s="59" t="str">
        <f>IFERROR(IF(Calc!D32=0,"",Calc!E32),"")</f>
        <v>مصاريف 23</v>
      </c>
      <c r="E69" s="56">
        <f>IFERROR(IF(LEN($C69)=0,"",Calc!AH32),"")</f>
        <v>437</v>
      </c>
      <c r="F69" s="56">
        <f>IFERROR(IF(LEN($C69)=0,"",Calc!AI32),"")</f>
        <v>314.928</v>
      </c>
      <c r="G69" s="56">
        <f>IFERROR(IF(LEN($C69)=0,"",Calc!AJ32),"")</f>
        <v>-122.072</v>
      </c>
      <c r="H69" s="60">
        <f>IFERROR(IF(LEN($C69)=0,"",Calc!AK32),"")</f>
        <v>0.72065903890160188</v>
      </c>
      <c r="I69" s="56"/>
      <c r="J69" s="57"/>
      <c r="K69" s="58"/>
    </row>
    <row r="70" spans="2:11" ht="15" customHeight="1" x14ac:dyDescent="0.2">
      <c r="B70" s="53"/>
      <c r="C70" s="59" t="str">
        <f>IFERROR(IF(Calc!C33=0,"",Calc!D33),"")</f>
        <v>محمد 24</v>
      </c>
      <c r="D70" s="59" t="str">
        <f>IFERROR(IF(Calc!D33=0,"",Calc!E33),"")</f>
        <v>مصاريف 24</v>
      </c>
      <c r="E70" s="56">
        <f>IFERROR(IF(LEN($C70)=0,"",Calc!AH33),"")</f>
        <v>437</v>
      </c>
      <c r="F70" s="56">
        <f>IFERROR(IF(LEN($C70)=0,"",Calc!AI33),"")</f>
        <v>314.928</v>
      </c>
      <c r="G70" s="56">
        <f>IFERROR(IF(LEN($C70)=0,"",Calc!AJ33),"")</f>
        <v>-122.072</v>
      </c>
      <c r="H70" s="60">
        <f>IFERROR(IF(LEN($C70)=0,"",Calc!AK33),"")</f>
        <v>0.72065903890160188</v>
      </c>
      <c r="I70" s="56"/>
      <c r="J70" s="57"/>
      <c r="K70" s="58"/>
    </row>
    <row r="71" spans="2:11" ht="15" customHeight="1" x14ac:dyDescent="0.2">
      <c r="B71" s="53"/>
      <c r="C71" s="59" t="str">
        <f>IFERROR(IF(Calc!C34=0,"",Calc!D34),"")</f>
        <v>محمد 25</v>
      </c>
      <c r="D71" s="59" t="str">
        <f>IFERROR(IF(Calc!D34=0,"",Calc!E34),"")</f>
        <v>مصاريف 25</v>
      </c>
      <c r="E71" s="56">
        <f>IFERROR(IF(LEN($C71)=0,"",Calc!AH34),"")</f>
        <v>437</v>
      </c>
      <c r="F71" s="56">
        <f>IFERROR(IF(LEN($C71)=0,"",Calc!AI34),"")</f>
        <v>314.928</v>
      </c>
      <c r="G71" s="56">
        <f>IFERROR(IF(LEN($C71)=0,"",Calc!AJ34),"")</f>
        <v>-122.072</v>
      </c>
      <c r="H71" s="60">
        <f>IFERROR(IF(LEN($C71)=0,"",Calc!AK34),"")</f>
        <v>0.72065903890160188</v>
      </c>
      <c r="I71" s="56"/>
      <c r="J71" s="57"/>
      <c r="K71" s="58"/>
    </row>
    <row r="72" spans="2:11" ht="15" customHeight="1" x14ac:dyDescent="0.2">
      <c r="B72" s="53"/>
      <c r="C72" s="59" t="str">
        <f>IFERROR(IF(Calc!C35=0,"",Calc!D35),"")</f>
        <v>محمد 26</v>
      </c>
      <c r="D72" s="59" t="str">
        <f>IFERROR(IF(Calc!D35=0,"",Calc!E35),"")</f>
        <v>مصاريف 26</v>
      </c>
      <c r="E72" s="56">
        <f>IFERROR(IF(LEN($C72)=0,"",Calc!AH35),"")</f>
        <v>437</v>
      </c>
      <c r="F72" s="56">
        <f>IFERROR(IF(LEN($C72)=0,"",Calc!AI35),"")</f>
        <v>314.928</v>
      </c>
      <c r="G72" s="56">
        <f>IFERROR(IF(LEN($C72)=0,"",Calc!AJ35),"")</f>
        <v>-122.072</v>
      </c>
      <c r="H72" s="60">
        <f>IFERROR(IF(LEN($C72)=0,"",Calc!AK35),"")</f>
        <v>0.72065903890160188</v>
      </c>
      <c r="I72" s="56"/>
      <c r="J72" s="57"/>
      <c r="K72" s="58"/>
    </row>
    <row r="73" spans="2:11" ht="15" customHeight="1" x14ac:dyDescent="0.2">
      <c r="B73" s="53"/>
      <c r="C73" s="59" t="str">
        <f>IFERROR(IF(Calc!C36=0,"",Calc!D36),"")</f>
        <v>محمد 27</v>
      </c>
      <c r="D73" s="59" t="str">
        <f>IFERROR(IF(Calc!D36=0,"",Calc!E36),"")</f>
        <v>مصاريف 27</v>
      </c>
      <c r="E73" s="56">
        <f>IFERROR(IF(LEN($C73)=0,"",Calc!AH36),"")</f>
        <v>437</v>
      </c>
      <c r="F73" s="56">
        <f>IFERROR(IF(LEN($C73)=0,"",Calc!AI36),"")</f>
        <v>314.928</v>
      </c>
      <c r="G73" s="56">
        <f>IFERROR(IF(LEN($C73)=0,"",Calc!AJ36),"")</f>
        <v>-122.072</v>
      </c>
      <c r="H73" s="60">
        <f>IFERROR(IF(LEN($C73)=0,"",Calc!AK36),"")</f>
        <v>0.72065903890160188</v>
      </c>
      <c r="I73" s="56"/>
      <c r="J73" s="57"/>
      <c r="K73" s="58"/>
    </row>
    <row r="74" spans="2:11" ht="15" customHeight="1" x14ac:dyDescent="0.2">
      <c r="B74" s="53"/>
      <c r="C74" s="59" t="str">
        <f>IFERROR(IF(Calc!C37=0,"",Calc!D37),"")</f>
        <v>محمد 28</v>
      </c>
      <c r="D74" s="59" t="str">
        <f>IFERROR(IF(Calc!D37=0,"",Calc!E37),"")</f>
        <v>مصاريف 28</v>
      </c>
      <c r="E74" s="56">
        <f>IFERROR(IF(LEN($C74)=0,"",Calc!AH37),"")</f>
        <v>437</v>
      </c>
      <c r="F74" s="56">
        <f>IFERROR(IF(LEN($C74)=0,"",Calc!AI37),"")</f>
        <v>314.928</v>
      </c>
      <c r="G74" s="56">
        <f>IFERROR(IF(LEN($C74)=0,"",Calc!AJ37),"")</f>
        <v>-122.072</v>
      </c>
      <c r="H74" s="60">
        <f>IFERROR(IF(LEN($C74)=0,"",Calc!AK37),"")</f>
        <v>0.72065903890160188</v>
      </c>
      <c r="I74" s="56"/>
      <c r="J74" s="57"/>
      <c r="K74" s="58"/>
    </row>
    <row r="75" spans="2:11" ht="15" customHeight="1" x14ac:dyDescent="0.2">
      <c r="B75" s="53"/>
      <c r="C75" s="59" t="str">
        <f>IFERROR(IF(Calc!C38=0,"",Calc!D38),"")</f>
        <v>محمد 29</v>
      </c>
      <c r="D75" s="59" t="str">
        <f>IFERROR(IF(Calc!D38=0,"",Calc!E38),"")</f>
        <v>مصاريف 29</v>
      </c>
      <c r="E75" s="56">
        <f>IFERROR(IF(LEN($C75)=0,"",Calc!AH38),"")</f>
        <v>437</v>
      </c>
      <c r="F75" s="56">
        <f>IFERROR(IF(LEN($C75)=0,"",Calc!AI38),"")</f>
        <v>314.928</v>
      </c>
      <c r="G75" s="56">
        <f>IFERROR(IF(LEN($C75)=0,"",Calc!AJ38),"")</f>
        <v>-122.072</v>
      </c>
      <c r="H75" s="60">
        <f>IFERROR(IF(LEN($C75)=0,"",Calc!AK38),"")</f>
        <v>0.72065903890160188</v>
      </c>
      <c r="I75" s="56"/>
      <c r="J75" s="57"/>
      <c r="K75" s="58"/>
    </row>
    <row r="76" spans="2:11" ht="15" customHeight="1" x14ac:dyDescent="0.2">
      <c r="B76" s="53"/>
      <c r="C76" s="59" t="str">
        <f>IFERROR(IF(Calc!C39=0,"",Calc!D39),"")</f>
        <v>محمد 30</v>
      </c>
      <c r="D76" s="59" t="str">
        <f>IFERROR(IF(Calc!D39=0,"",Calc!E39),"")</f>
        <v>مصاريف 30</v>
      </c>
      <c r="E76" s="56">
        <f>IFERROR(IF(LEN($C76)=0,"",Calc!AH39),"")</f>
        <v>437</v>
      </c>
      <c r="F76" s="56">
        <f>IFERROR(IF(LEN($C76)=0,"",Calc!AI39),"")</f>
        <v>314.928</v>
      </c>
      <c r="G76" s="56">
        <f>IFERROR(IF(LEN($C76)=0,"",Calc!AJ39),"")</f>
        <v>-122.072</v>
      </c>
      <c r="H76" s="60">
        <f>IFERROR(IF(LEN($C76)=0,"",Calc!AK39),"")</f>
        <v>0.72065903890160188</v>
      </c>
      <c r="I76" s="56"/>
      <c r="J76" s="57"/>
      <c r="K76" s="58"/>
    </row>
    <row r="77" spans="2:11" ht="15" customHeight="1" x14ac:dyDescent="0.2">
      <c r="B77" s="53"/>
      <c r="C77" s="59" t="str">
        <f>IFERROR(IF(Calc!C40=0,"",Calc!D40),"")</f>
        <v>محمد 31</v>
      </c>
      <c r="D77" s="59" t="str">
        <f>IFERROR(IF(Calc!D40=0,"",Calc!E40),"")</f>
        <v>مصاريف 31</v>
      </c>
      <c r="E77" s="56">
        <f>IFERROR(IF(LEN($C77)=0,"",Calc!AH40),"")</f>
        <v>437</v>
      </c>
      <c r="F77" s="56">
        <f>IFERROR(IF(LEN($C77)=0,"",Calc!AI40),"")</f>
        <v>314.928</v>
      </c>
      <c r="G77" s="56">
        <f>IFERROR(IF(LEN($C77)=0,"",Calc!AJ40),"")</f>
        <v>-122.072</v>
      </c>
      <c r="H77" s="60">
        <f>IFERROR(IF(LEN($C77)=0,"",Calc!AK40),"")</f>
        <v>0.72065903890160188</v>
      </c>
      <c r="I77" s="56"/>
      <c r="J77" s="57"/>
      <c r="K77" s="58"/>
    </row>
    <row r="78" spans="2:11" ht="15" customHeight="1" x14ac:dyDescent="0.2">
      <c r="B78" s="53"/>
      <c r="C78" s="59" t="str">
        <f>IFERROR(IF(Calc!C41=0,"",Calc!D41),"")</f>
        <v>محمد 32</v>
      </c>
      <c r="D78" s="59" t="str">
        <f>IFERROR(IF(Calc!D41=0,"",Calc!E41),"")</f>
        <v>مصاريف 32</v>
      </c>
      <c r="E78" s="56">
        <f>IFERROR(IF(LEN($C78)=0,"",Calc!AH41),"")</f>
        <v>437</v>
      </c>
      <c r="F78" s="56">
        <f>IFERROR(IF(LEN($C78)=0,"",Calc!AI41),"")</f>
        <v>314.928</v>
      </c>
      <c r="G78" s="56">
        <f>IFERROR(IF(LEN($C78)=0,"",Calc!AJ41),"")</f>
        <v>-122.072</v>
      </c>
      <c r="H78" s="60">
        <f>IFERROR(IF(LEN($C78)=0,"",Calc!AK41),"")</f>
        <v>0.72065903890160188</v>
      </c>
      <c r="I78" s="56"/>
      <c r="J78" s="57"/>
      <c r="K78" s="58"/>
    </row>
    <row r="79" spans="2:11" ht="15" customHeight="1" x14ac:dyDescent="0.2">
      <c r="B79" s="53"/>
      <c r="C79" s="59" t="str">
        <f>IFERROR(IF(Calc!C42=0,"",Calc!D42),"")</f>
        <v>محمد 33</v>
      </c>
      <c r="D79" s="59" t="str">
        <f>IFERROR(IF(Calc!D42=0,"",Calc!E42),"")</f>
        <v>مصاريف 33</v>
      </c>
      <c r="E79" s="56">
        <f>IFERROR(IF(LEN($C79)=0,"",Calc!AH42),"")</f>
        <v>437</v>
      </c>
      <c r="F79" s="56">
        <f>IFERROR(IF(LEN($C79)=0,"",Calc!AI42),"")</f>
        <v>314.928</v>
      </c>
      <c r="G79" s="56">
        <f>IFERROR(IF(LEN($C79)=0,"",Calc!AJ42),"")</f>
        <v>-122.072</v>
      </c>
      <c r="H79" s="60">
        <f>IFERROR(IF(LEN($C79)=0,"",Calc!AK42),"")</f>
        <v>0.72065903890160188</v>
      </c>
      <c r="I79" s="56"/>
      <c r="J79" s="57"/>
      <c r="K79" s="58"/>
    </row>
    <row r="80" spans="2:11" ht="15" customHeight="1" x14ac:dyDescent="0.2">
      <c r="B80" s="53"/>
      <c r="C80" s="59" t="str">
        <f>IFERROR(IF(Calc!C43=0,"",Calc!D43),"")</f>
        <v>محمد 34</v>
      </c>
      <c r="D80" s="59" t="str">
        <f>IFERROR(IF(Calc!D43=0,"",Calc!E43),"")</f>
        <v>مصاريف 34</v>
      </c>
      <c r="E80" s="56">
        <f>IFERROR(IF(LEN($C80)=0,"",Calc!AH43),"")</f>
        <v>437</v>
      </c>
      <c r="F80" s="56">
        <f>IFERROR(IF(LEN($C80)=0,"",Calc!AI43),"")</f>
        <v>314.928</v>
      </c>
      <c r="G80" s="56">
        <f>IFERROR(IF(LEN($C80)=0,"",Calc!AJ43),"")</f>
        <v>-122.072</v>
      </c>
      <c r="H80" s="60">
        <f>IFERROR(IF(LEN($C80)=0,"",Calc!AK43),"")</f>
        <v>0.72065903890160188</v>
      </c>
      <c r="I80" s="56"/>
      <c r="J80" s="57"/>
      <c r="K80" s="58"/>
    </row>
    <row r="81" spans="2:11" ht="15" customHeight="1" x14ac:dyDescent="0.2">
      <c r="B81" s="53"/>
      <c r="C81" s="59" t="str">
        <f>IFERROR(IF(Calc!C44=0,"",Calc!D44),"")</f>
        <v>محمد 35</v>
      </c>
      <c r="D81" s="59" t="str">
        <f>IFERROR(IF(Calc!D44=0,"",Calc!E44),"")</f>
        <v>مصاريف 35</v>
      </c>
      <c r="E81" s="56">
        <f>IFERROR(IF(LEN($C81)=0,"",Calc!AH44),"")</f>
        <v>437</v>
      </c>
      <c r="F81" s="56">
        <f>IFERROR(IF(LEN($C81)=0,"",Calc!AI44),"")</f>
        <v>314.928</v>
      </c>
      <c r="G81" s="56">
        <f>IFERROR(IF(LEN($C81)=0,"",Calc!AJ44),"")</f>
        <v>-122.072</v>
      </c>
      <c r="H81" s="60">
        <f>IFERROR(IF(LEN($C81)=0,"",Calc!AK44),"")</f>
        <v>0.72065903890160188</v>
      </c>
      <c r="I81" s="56"/>
      <c r="J81" s="57"/>
      <c r="K81" s="58"/>
    </row>
    <row r="82" spans="2:11" ht="15" customHeight="1" x14ac:dyDescent="0.2">
      <c r="B82" s="53"/>
      <c r="C82" s="59" t="str">
        <f>IFERROR(IF(Calc!C45=0,"",Calc!D45),"")</f>
        <v>محمد 36</v>
      </c>
      <c r="D82" s="59" t="str">
        <f>IFERROR(IF(Calc!D45=0,"",Calc!E45),"")</f>
        <v>مصاريف 36</v>
      </c>
      <c r="E82" s="56">
        <f>IFERROR(IF(LEN($C82)=0,"",Calc!AH45),"")</f>
        <v>437</v>
      </c>
      <c r="F82" s="56">
        <f>IFERROR(IF(LEN($C82)=0,"",Calc!AI45),"")</f>
        <v>314.928</v>
      </c>
      <c r="G82" s="56">
        <f>IFERROR(IF(LEN($C82)=0,"",Calc!AJ45),"")</f>
        <v>-122.072</v>
      </c>
      <c r="H82" s="60">
        <f>IFERROR(IF(LEN($C82)=0,"",Calc!AK45),"")</f>
        <v>0.72065903890160188</v>
      </c>
      <c r="I82" s="56"/>
      <c r="J82" s="57"/>
      <c r="K82" s="58"/>
    </row>
    <row r="83" spans="2:11" ht="15" customHeight="1" x14ac:dyDescent="0.2">
      <c r="B83" s="53"/>
      <c r="C83" s="59" t="str">
        <f>IFERROR(IF(Calc!C46=0,"",Calc!D46),"")</f>
        <v>محمد 37</v>
      </c>
      <c r="D83" s="59" t="str">
        <f>IFERROR(IF(Calc!D46=0,"",Calc!E46),"")</f>
        <v>مصاريف 37</v>
      </c>
      <c r="E83" s="56">
        <f>IFERROR(IF(LEN($C83)=0,"",Calc!AH46),"")</f>
        <v>437</v>
      </c>
      <c r="F83" s="56">
        <f>IFERROR(IF(LEN($C83)=0,"",Calc!AI46),"")</f>
        <v>314.928</v>
      </c>
      <c r="G83" s="56">
        <f>IFERROR(IF(LEN($C83)=0,"",Calc!AJ46),"")</f>
        <v>-122.072</v>
      </c>
      <c r="H83" s="60">
        <f>IFERROR(IF(LEN($C83)=0,"",Calc!AK46),"")</f>
        <v>0.72065903890160188</v>
      </c>
      <c r="I83" s="56"/>
      <c r="J83" s="57"/>
      <c r="K83" s="58"/>
    </row>
    <row r="84" spans="2:11" ht="15" customHeight="1" x14ac:dyDescent="0.2">
      <c r="B84" s="53"/>
      <c r="C84" s="59" t="str">
        <f>IFERROR(IF(Calc!C47=0,"",Calc!D47),"")</f>
        <v>محمد 38</v>
      </c>
      <c r="D84" s="59" t="str">
        <f>IFERROR(IF(Calc!D47=0,"",Calc!E47),"")</f>
        <v>مصاريف 38</v>
      </c>
      <c r="E84" s="56">
        <f>IFERROR(IF(LEN($C84)=0,"",Calc!AH47),"")</f>
        <v>437</v>
      </c>
      <c r="F84" s="56">
        <f>IFERROR(IF(LEN($C84)=0,"",Calc!AI47),"")</f>
        <v>314.928</v>
      </c>
      <c r="G84" s="56">
        <f>IFERROR(IF(LEN($C84)=0,"",Calc!AJ47),"")</f>
        <v>-122.072</v>
      </c>
      <c r="H84" s="60">
        <f>IFERROR(IF(LEN($C84)=0,"",Calc!AK47),"")</f>
        <v>0.72065903890160188</v>
      </c>
      <c r="I84" s="56"/>
      <c r="J84" s="57"/>
      <c r="K84" s="58"/>
    </row>
    <row r="85" spans="2:11" ht="15" customHeight="1" x14ac:dyDescent="0.2">
      <c r="B85" s="53"/>
      <c r="C85" s="59" t="str">
        <f>IFERROR(IF(Calc!C48=0,"",Calc!D48),"")</f>
        <v>محمد 39</v>
      </c>
      <c r="D85" s="59" t="str">
        <f>IFERROR(IF(Calc!D48=0,"",Calc!E48),"")</f>
        <v>مصاريف 39</v>
      </c>
      <c r="E85" s="56">
        <f>IFERROR(IF(LEN($C85)=0,"",Calc!AH48),"")</f>
        <v>437</v>
      </c>
      <c r="F85" s="56">
        <f>IFERROR(IF(LEN($C85)=0,"",Calc!AI48),"")</f>
        <v>314.928</v>
      </c>
      <c r="G85" s="56">
        <f>IFERROR(IF(LEN($C85)=0,"",Calc!AJ48),"")</f>
        <v>-122.072</v>
      </c>
      <c r="H85" s="60">
        <f>IFERROR(IF(LEN($C85)=0,"",Calc!AK48),"")</f>
        <v>0.72065903890160188</v>
      </c>
      <c r="I85" s="56"/>
      <c r="J85" s="57"/>
      <c r="K85" s="58"/>
    </row>
    <row r="86" spans="2:11" ht="15" customHeight="1" x14ac:dyDescent="0.2">
      <c r="B86" s="53"/>
      <c r="C86" s="59" t="str">
        <f>IFERROR(IF(Calc!C49=0,"",Calc!D49),"")</f>
        <v>محمد 40</v>
      </c>
      <c r="D86" s="59" t="str">
        <f>IFERROR(IF(Calc!D49=0,"",Calc!E49),"")</f>
        <v>مصاريف 40</v>
      </c>
      <c r="E86" s="56">
        <f>IFERROR(IF(LEN($C86)=0,"",Calc!AH49),"")</f>
        <v>437</v>
      </c>
      <c r="F86" s="56">
        <f>IFERROR(IF(LEN($C86)=0,"",Calc!AI49),"")</f>
        <v>314.928</v>
      </c>
      <c r="G86" s="56">
        <f>IFERROR(IF(LEN($C86)=0,"",Calc!AJ49),"")</f>
        <v>-122.072</v>
      </c>
      <c r="H86" s="60">
        <f>IFERROR(IF(LEN($C86)=0,"",Calc!AK49),"")</f>
        <v>0.72065903890160188</v>
      </c>
      <c r="I86" s="56"/>
      <c r="J86" s="57"/>
      <c r="K86" s="58"/>
    </row>
    <row r="87" spans="2:11" ht="15" customHeight="1" x14ac:dyDescent="0.2">
      <c r="B87" s="53"/>
      <c r="C87" s="59" t="str">
        <f>IFERROR(IF(Calc!C50=0,"",Calc!D50),"")</f>
        <v>محمد 41</v>
      </c>
      <c r="D87" s="59" t="str">
        <f>IFERROR(IF(Calc!D50=0,"",Calc!E50),"")</f>
        <v>مصاريف 41</v>
      </c>
      <c r="E87" s="56">
        <f>IFERROR(IF(LEN($C87)=0,"",Calc!AH50),"")</f>
        <v>437</v>
      </c>
      <c r="F87" s="56">
        <f>IFERROR(IF(LEN($C87)=0,"",Calc!AI50),"")</f>
        <v>314.928</v>
      </c>
      <c r="G87" s="56">
        <f>IFERROR(IF(LEN($C87)=0,"",Calc!AJ50),"")</f>
        <v>-122.072</v>
      </c>
      <c r="H87" s="60">
        <f>IFERROR(IF(LEN($C87)=0,"",Calc!AK50),"")</f>
        <v>0.72065903890160188</v>
      </c>
      <c r="I87" s="56"/>
      <c r="J87" s="57"/>
      <c r="K87" s="58"/>
    </row>
    <row r="88" spans="2:11" ht="15" customHeight="1" x14ac:dyDescent="0.2">
      <c r="B88" s="53"/>
      <c r="C88" s="59" t="str">
        <f>IFERROR(IF(Calc!C51=0,"",Calc!D51),"")</f>
        <v>محمد 42</v>
      </c>
      <c r="D88" s="59" t="str">
        <f>IFERROR(IF(Calc!D51=0,"",Calc!E51),"")</f>
        <v>مصاريف 42</v>
      </c>
      <c r="E88" s="56">
        <f>IFERROR(IF(LEN($C88)=0,"",Calc!AH51),"")</f>
        <v>437</v>
      </c>
      <c r="F88" s="56">
        <f>IFERROR(IF(LEN($C88)=0,"",Calc!AI51),"")</f>
        <v>314.928</v>
      </c>
      <c r="G88" s="56">
        <f>IFERROR(IF(LEN($C88)=0,"",Calc!AJ51),"")</f>
        <v>-122.072</v>
      </c>
      <c r="H88" s="60">
        <f>IFERROR(IF(LEN($C88)=0,"",Calc!AK51),"")</f>
        <v>0.72065903890160188</v>
      </c>
      <c r="I88" s="56"/>
      <c r="J88" s="57"/>
      <c r="K88" s="58"/>
    </row>
    <row r="89" spans="2:11" ht="15" customHeight="1" x14ac:dyDescent="0.2">
      <c r="B89" s="53"/>
      <c r="C89" s="59" t="str">
        <f>IFERROR(IF(Calc!C52=0,"",Calc!D52),"")</f>
        <v>محمد 43</v>
      </c>
      <c r="D89" s="59" t="str">
        <f>IFERROR(IF(Calc!D52=0,"",Calc!E52),"")</f>
        <v>مصاريف 43</v>
      </c>
      <c r="E89" s="56">
        <f>IFERROR(IF(LEN($C89)=0,"",Calc!AH52),"")</f>
        <v>437</v>
      </c>
      <c r="F89" s="56">
        <f>IFERROR(IF(LEN($C89)=0,"",Calc!AI52),"")</f>
        <v>314.928</v>
      </c>
      <c r="G89" s="56">
        <f>IFERROR(IF(LEN($C89)=0,"",Calc!AJ52),"")</f>
        <v>-122.072</v>
      </c>
      <c r="H89" s="60">
        <f>IFERROR(IF(LEN($C89)=0,"",Calc!AK52),"")</f>
        <v>0.72065903890160188</v>
      </c>
      <c r="I89" s="56"/>
      <c r="J89" s="57"/>
      <c r="K89" s="58"/>
    </row>
    <row r="90" spans="2:11" ht="15" customHeight="1" x14ac:dyDescent="0.2">
      <c r="B90" s="53"/>
      <c r="C90" s="59" t="str">
        <f>IFERROR(IF(Calc!C53=0,"",Calc!D53),"")</f>
        <v>محمد 44</v>
      </c>
      <c r="D90" s="59" t="str">
        <f>IFERROR(IF(Calc!D53=0,"",Calc!E53),"")</f>
        <v>مصاريف 44</v>
      </c>
      <c r="E90" s="56">
        <f>IFERROR(IF(LEN($C90)=0,"",Calc!AH53),"")</f>
        <v>437</v>
      </c>
      <c r="F90" s="56">
        <f>IFERROR(IF(LEN($C90)=0,"",Calc!AI53),"")</f>
        <v>314.928</v>
      </c>
      <c r="G90" s="56">
        <f>IFERROR(IF(LEN($C90)=0,"",Calc!AJ53),"")</f>
        <v>-122.072</v>
      </c>
      <c r="H90" s="60">
        <f>IFERROR(IF(LEN($C90)=0,"",Calc!AK53),"")</f>
        <v>0.72065903890160188</v>
      </c>
      <c r="I90" s="56"/>
      <c r="J90" s="57"/>
      <c r="K90" s="58"/>
    </row>
    <row r="91" spans="2:11" ht="15" customHeight="1" x14ac:dyDescent="0.2">
      <c r="B91" s="53"/>
      <c r="C91" s="59" t="str">
        <f>IFERROR(IF(Calc!C54=0,"",Calc!D54),"")</f>
        <v>محمد 45</v>
      </c>
      <c r="D91" s="59" t="str">
        <f>IFERROR(IF(Calc!D54=0,"",Calc!E54),"")</f>
        <v>مصاريف 45</v>
      </c>
      <c r="E91" s="56">
        <f>IFERROR(IF(LEN($C91)=0,"",Calc!AH54),"")</f>
        <v>437</v>
      </c>
      <c r="F91" s="56">
        <f>IFERROR(IF(LEN($C91)=0,"",Calc!AI54),"")</f>
        <v>314.928</v>
      </c>
      <c r="G91" s="56">
        <f>IFERROR(IF(LEN($C91)=0,"",Calc!AJ54),"")</f>
        <v>-122.072</v>
      </c>
      <c r="H91" s="60">
        <f>IFERROR(IF(LEN($C91)=0,"",Calc!AK54),"")</f>
        <v>0.72065903890160188</v>
      </c>
      <c r="I91" s="56"/>
      <c r="J91" s="57"/>
      <c r="K91" s="58"/>
    </row>
    <row r="92" spans="2:11" ht="15" customHeight="1" x14ac:dyDescent="0.2">
      <c r="B92" s="53"/>
      <c r="C92" s="59" t="str">
        <f>IFERROR(IF(Calc!C55=0,"",Calc!D55),"")</f>
        <v>محمد 46</v>
      </c>
      <c r="D92" s="59" t="str">
        <f>IFERROR(IF(Calc!D55=0,"",Calc!E55),"")</f>
        <v>مصاريف 46</v>
      </c>
      <c r="E92" s="56">
        <f>IFERROR(IF(LEN($C92)=0,"",Calc!AH55),"")</f>
        <v>437</v>
      </c>
      <c r="F92" s="56">
        <f>IFERROR(IF(LEN($C92)=0,"",Calc!AI55),"")</f>
        <v>314.928</v>
      </c>
      <c r="G92" s="56">
        <f>IFERROR(IF(LEN($C92)=0,"",Calc!AJ55),"")</f>
        <v>-122.072</v>
      </c>
      <c r="H92" s="60">
        <f>IFERROR(IF(LEN($C92)=0,"",Calc!AK55),"")</f>
        <v>0.72065903890160188</v>
      </c>
      <c r="I92" s="56"/>
      <c r="J92" s="57"/>
      <c r="K92" s="58"/>
    </row>
    <row r="93" spans="2:11" ht="15" customHeight="1" x14ac:dyDescent="0.2">
      <c r="B93" s="53"/>
      <c r="C93" s="59" t="str">
        <f>IFERROR(IF(Calc!C56=0,"",Calc!D56),"")</f>
        <v>محمد 47</v>
      </c>
      <c r="D93" s="59" t="str">
        <f>IFERROR(IF(Calc!D56=0,"",Calc!E56),"")</f>
        <v>مصاريف 47</v>
      </c>
      <c r="E93" s="56">
        <f>IFERROR(IF(LEN($C93)=0,"",Calc!AH56),"")</f>
        <v>437</v>
      </c>
      <c r="F93" s="56">
        <f>IFERROR(IF(LEN($C93)=0,"",Calc!AI56),"")</f>
        <v>314.928</v>
      </c>
      <c r="G93" s="56">
        <f>IFERROR(IF(LEN($C93)=0,"",Calc!AJ56),"")</f>
        <v>-122.072</v>
      </c>
      <c r="H93" s="60">
        <f>IFERROR(IF(LEN($C93)=0,"",Calc!AK56),"")</f>
        <v>0.72065903890160188</v>
      </c>
      <c r="I93" s="56"/>
      <c r="J93" s="57"/>
      <c r="K93" s="58"/>
    </row>
    <row r="94" spans="2:11" ht="15" customHeight="1" x14ac:dyDescent="0.2">
      <c r="B94" s="53"/>
      <c r="C94" s="59" t="str">
        <f>IFERROR(IF(Calc!C57=0,"",Calc!D57),"")</f>
        <v>محمد 48</v>
      </c>
      <c r="D94" s="59" t="str">
        <f>IFERROR(IF(Calc!D57=0,"",Calc!E57),"")</f>
        <v>مصاريف 48</v>
      </c>
      <c r="E94" s="56">
        <f>IFERROR(IF(LEN($C94)=0,"",Calc!AH57),"")</f>
        <v>437</v>
      </c>
      <c r="F94" s="56">
        <f>IFERROR(IF(LEN($C94)=0,"",Calc!AI57),"")</f>
        <v>314.928</v>
      </c>
      <c r="G94" s="56">
        <f>IFERROR(IF(LEN($C94)=0,"",Calc!AJ57),"")</f>
        <v>-122.072</v>
      </c>
      <c r="H94" s="60">
        <f>IFERROR(IF(LEN($C94)=0,"",Calc!AK57),"")</f>
        <v>0.72065903890160188</v>
      </c>
      <c r="I94" s="56"/>
      <c r="J94" s="57"/>
      <c r="K94" s="58"/>
    </row>
    <row r="95" spans="2:11" ht="15" customHeight="1" x14ac:dyDescent="0.2">
      <c r="B95" s="53"/>
      <c r="C95" s="59" t="str">
        <f>IFERROR(IF(Calc!C58=0,"",Calc!D58),"")</f>
        <v>محمد 49</v>
      </c>
      <c r="D95" s="59" t="str">
        <f>IFERROR(IF(Calc!D58=0,"",Calc!E58),"")</f>
        <v>مصاريف 49</v>
      </c>
      <c r="E95" s="56">
        <f>IFERROR(IF(LEN($C95)=0,"",Calc!AH58),"")</f>
        <v>437</v>
      </c>
      <c r="F95" s="56">
        <f>IFERROR(IF(LEN($C95)=0,"",Calc!AI58),"")</f>
        <v>314.928</v>
      </c>
      <c r="G95" s="56">
        <f>IFERROR(IF(LEN($C95)=0,"",Calc!AJ58),"")</f>
        <v>-122.072</v>
      </c>
      <c r="H95" s="60">
        <f>IFERROR(IF(LEN($C95)=0,"",Calc!AK58),"")</f>
        <v>0.72065903890160188</v>
      </c>
      <c r="I95" s="56"/>
      <c r="J95" s="57"/>
      <c r="K95" s="58"/>
    </row>
    <row r="96" spans="2:11" ht="15" customHeight="1" x14ac:dyDescent="0.2">
      <c r="B96" s="53"/>
      <c r="C96" s="59" t="str">
        <f>IFERROR(IF(Calc!C59=0,"",Calc!D59),"")</f>
        <v>محمد 50</v>
      </c>
      <c r="D96" s="59" t="str">
        <f>IFERROR(IF(Calc!D59=0,"",Calc!E59),"")</f>
        <v>مصاريف 50</v>
      </c>
      <c r="E96" s="56">
        <f>IFERROR(IF(LEN($C96)=0,"",Calc!AH59),"")</f>
        <v>437</v>
      </c>
      <c r="F96" s="56">
        <f>IFERROR(IF(LEN($C96)=0,"",Calc!AI59),"")</f>
        <v>314.928</v>
      </c>
      <c r="G96" s="56">
        <f>IFERROR(IF(LEN($C96)=0,"",Calc!AJ59),"")</f>
        <v>-122.072</v>
      </c>
      <c r="H96" s="60">
        <f>IFERROR(IF(LEN($C96)=0,"",Calc!AK59),"")</f>
        <v>0.72065903890160188</v>
      </c>
      <c r="I96" s="56"/>
      <c r="J96" s="57"/>
      <c r="K96" s="58"/>
    </row>
    <row r="97" spans="2:11" ht="15" customHeight="1" x14ac:dyDescent="0.2">
      <c r="B97" s="53"/>
      <c r="C97" s="59" t="str">
        <f>IFERROR(IF(Calc!C60=0,"",Calc!D60),"")</f>
        <v>محمد 51</v>
      </c>
      <c r="D97" s="59" t="str">
        <f>IFERROR(IF(Calc!D60=0,"",Calc!E60),"")</f>
        <v>مصاريف 51</v>
      </c>
      <c r="E97" s="56">
        <f>IFERROR(IF(LEN($C97)=0,"",Calc!AH60),"")</f>
        <v>437</v>
      </c>
      <c r="F97" s="56">
        <f>IFERROR(IF(LEN($C97)=0,"",Calc!AI60),"")</f>
        <v>314.928</v>
      </c>
      <c r="G97" s="56">
        <f>IFERROR(IF(LEN($C97)=0,"",Calc!AJ60),"")</f>
        <v>-122.072</v>
      </c>
      <c r="H97" s="60">
        <f>IFERROR(IF(LEN($C97)=0,"",Calc!AK60),"")</f>
        <v>0.72065903890160188</v>
      </c>
      <c r="I97" s="56"/>
      <c r="J97" s="57"/>
      <c r="K97" s="58"/>
    </row>
    <row r="98" spans="2:11" ht="15" customHeight="1" x14ac:dyDescent="0.2">
      <c r="B98" s="53"/>
      <c r="C98" s="59" t="str">
        <f>IFERROR(IF(Calc!C61=0,"",Calc!D61),"")</f>
        <v>محمد 52</v>
      </c>
      <c r="D98" s="59" t="str">
        <f>IFERROR(IF(Calc!D61=0,"",Calc!E61),"")</f>
        <v>مصاريف 52</v>
      </c>
      <c r="E98" s="56">
        <f>IFERROR(IF(LEN($C98)=0,"",Calc!AH61),"")</f>
        <v>437</v>
      </c>
      <c r="F98" s="56">
        <f>IFERROR(IF(LEN($C98)=0,"",Calc!AI61),"")</f>
        <v>314.928</v>
      </c>
      <c r="G98" s="56">
        <f>IFERROR(IF(LEN($C98)=0,"",Calc!AJ61),"")</f>
        <v>-122.072</v>
      </c>
      <c r="H98" s="60">
        <f>IFERROR(IF(LEN($C98)=0,"",Calc!AK61),"")</f>
        <v>0.72065903890160188</v>
      </c>
      <c r="I98" s="56"/>
      <c r="J98" s="57"/>
      <c r="K98" s="58"/>
    </row>
    <row r="99" spans="2:11" ht="15" customHeight="1" x14ac:dyDescent="0.2">
      <c r="B99" s="53"/>
      <c r="C99" s="59" t="str">
        <f>IFERROR(IF(Calc!C62=0,"",Calc!D62),"")</f>
        <v>محمد 53</v>
      </c>
      <c r="D99" s="59" t="str">
        <f>IFERROR(IF(Calc!D62=0,"",Calc!E62),"")</f>
        <v>مصاريف 53</v>
      </c>
      <c r="E99" s="56">
        <f>IFERROR(IF(LEN($C99)=0,"",Calc!AH62),"")</f>
        <v>437</v>
      </c>
      <c r="F99" s="56">
        <f>IFERROR(IF(LEN($C99)=0,"",Calc!AI62),"")</f>
        <v>314.928</v>
      </c>
      <c r="G99" s="56">
        <f>IFERROR(IF(LEN($C99)=0,"",Calc!AJ62),"")</f>
        <v>-122.072</v>
      </c>
      <c r="H99" s="60">
        <f>IFERROR(IF(LEN($C99)=0,"",Calc!AK62),"")</f>
        <v>0.72065903890160188</v>
      </c>
      <c r="I99" s="56"/>
      <c r="J99" s="57"/>
      <c r="K99" s="58"/>
    </row>
    <row r="100" spans="2:11" ht="15" customHeight="1" x14ac:dyDescent="0.2">
      <c r="B100" s="53"/>
      <c r="C100" s="59" t="str">
        <f>IFERROR(IF(Calc!C63=0,"",Calc!D63),"")</f>
        <v>محمد 54</v>
      </c>
      <c r="D100" s="59" t="str">
        <f>IFERROR(IF(Calc!D63=0,"",Calc!E63),"")</f>
        <v>مصاريف 54</v>
      </c>
      <c r="E100" s="56">
        <f>IFERROR(IF(LEN($C100)=0,"",Calc!AH63),"")</f>
        <v>437</v>
      </c>
      <c r="F100" s="56">
        <f>IFERROR(IF(LEN($C100)=0,"",Calc!AI63),"")</f>
        <v>314.928</v>
      </c>
      <c r="G100" s="56">
        <f>IFERROR(IF(LEN($C100)=0,"",Calc!AJ63),"")</f>
        <v>-122.072</v>
      </c>
      <c r="H100" s="60">
        <f>IFERROR(IF(LEN($C100)=0,"",Calc!AK63),"")</f>
        <v>0.72065903890160188</v>
      </c>
      <c r="I100" s="61"/>
      <c r="J100" s="57"/>
      <c r="K100" s="58"/>
    </row>
    <row r="101" spans="2:11" ht="15" customHeight="1" x14ac:dyDescent="0.2">
      <c r="B101" s="53"/>
      <c r="C101" s="59" t="str">
        <f>IFERROR(IF(Calc!C64=0,"",Calc!D64),"")</f>
        <v>محمد 55</v>
      </c>
      <c r="D101" s="59" t="str">
        <f>IFERROR(IF(Calc!D64=0,"",Calc!E64),"")</f>
        <v>مصاريف 55</v>
      </c>
      <c r="E101" s="56">
        <f>IFERROR(IF(LEN($C101)=0,"",Calc!AH64),"")</f>
        <v>437</v>
      </c>
      <c r="F101" s="56">
        <f>IFERROR(IF(LEN($C101)=0,"",Calc!AI64),"")</f>
        <v>314.928</v>
      </c>
      <c r="G101" s="56">
        <f>IFERROR(IF(LEN($C101)=0,"",Calc!AJ64),"")</f>
        <v>-122.072</v>
      </c>
      <c r="H101" s="60">
        <f>IFERROR(IF(LEN($C101)=0,"",Calc!AK64),"")</f>
        <v>0.72065903890160188</v>
      </c>
      <c r="I101" s="56"/>
      <c r="J101" s="57"/>
      <c r="K101" s="58"/>
    </row>
    <row r="102" spans="2:11" ht="15" customHeight="1" x14ac:dyDescent="0.2">
      <c r="B102" s="53"/>
      <c r="C102" s="59" t="str">
        <f>IFERROR(IF(Calc!C65=0,"",Calc!D65),"")</f>
        <v>محمد 56</v>
      </c>
      <c r="D102" s="59" t="str">
        <f>IFERROR(IF(Calc!D65=0,"",Calc!E65),"")</f>
        <v>مصاريف 56</v>
      </c>
      <c r="E102" s="56">
        <f>IFERROR(IF(LEN($C102)=0,"",Calc!AH65),"")</f>
        <v>437</v>
      </c>
      <c r="F102" s="56">
        <f>IFERROR(IF(LEN($C102)=0,"",Calc!AI65),"")</f>
        <v>314.928</v>
      </c>
      <c r="G102" s="56">
        <f>IFERROR(IF(LEN($C102)=0,"",Calc!AJ65),"")</f>
        <v>-122.072</v>
      </c>
      <c r="H102" s="60">
        <f>IFERROR(IF(LEN($C102)=0,"",Calc!AK65),"")</f>
        <v>0.72065903890160188</v>
      </c>
      <c r="I102" s="56"/>
      <c r="J102" s="57"/>
      <c r="K102" s="58"/>
    </row>
    <row r="103" spans="2:11" ht="15" customHeight="1" x14ac:dyDescent="0.2">
      <c r="B103" s="53"/>
      <c r="C103" s="59" t="str">
        <f>IFERROR(IF(Calc!C66=0,"",Calc!D66),"")</f>
        <v>محمد 57</v>
      </c>
      <c r="D103" s="59" t="str">
        <f>IFERROR(IF(Calc!D66=0,"",Calc!E66),"")</f>
        <v>مصاريف 57</v>
      </c>
      <c r="E103" s="56">
        <f>IFERROR(IF(LEN($C103)=0,"",Calc!AH66),"")</f>
        <v>437</v>
      </c>
      <c r="F103" s="56">
        <f>IFERROR(IF(LEN($C103)=0,"",Calc!AI66),"")</f>
        <v>314.928</v>
      </c>
      <c r="G103" s="56">
        <f>IFERROR(IF(LEN($C103)=0,"",Calc!AJ66),"")</f>
        <v>-122.072</v>
      </c>
      <c r="H103" s="60">
        <f>IFERROR(IF(LEN($C103)=0,"",Calc!AK66),"")</f>
        <v>0.72065903890160188</v>
      </c>
      <c r="I103" s="56"/>
      <c r="J103" s="57"/>
      <c r="K103" s="58"/>
    </row>
    <row r="104" spans="2:11" ht="15" customHeight="1" x14ac:dyDescent="0.2">
      <c r="B104" s="53"/>
      <c r="C104" s="59" t="str">
        <f>IFERROR(IF(Calc!C67=0,"",Calc!D67),"")</f>
        <v>محمد 58</v>
      </c>
      <c r="D104" s="59" t="str">
        <f>IFERROR(IF(Calc!D67=0,"",Calc!E67),"")</f>
        <v>مصاريف 58</v>
      </c>
      <c r="E104" s="56">
        <f>IFERROR(IF(LEN($C104)=0,"",Calc!AH67),"")</f>
        <v>437</v>
      </c>
      <c r="F104" s="56">
        <f>IFERROR(IF(LEN($C104)=0,"",Calc!AI67),"")</f>
        <v>314.928</v>
      </c>
      <c r="G104" s="56">
        <f>IFERROR(IF(LEN($C104)=0,"",Calc!AJ67),"")</f>
        <v>-122.072</v>
      </c>
      <c r="H104" s="60">
        <f>IFERROR(IF(LEN($C104)=0,"",Calc!AK67),"")</f>
        <v>0.72065903890160188</v>
      </c>
      <c r="I104" s="56"/>
      <c r="J104" s="57"/>
      <c r="K104" s="58"/>
    </row>
    <row r="105" spans="2:11" ht="15" customHeight="1" x14ac:dyDescent="0.2">
      <c r="B105" s="53"/>
      <c r="C105" s="59" t="str">
        <f>IFERROR(IF(Calc!C68=0,"",Calc!D68),"")</f>
        <v>محمد 59</v>
      </c>
      <c r="D105" s="59" t="str">
        <f>IFERROR(IF(Calc!D68=0,"",Calc!E68),"")</f>
        <v>مصاريف 59</v>
      </c>
      <c r="E105" s="56">
        <f>IFERROR(IF(LEN($C105)=0,"",Calc!AH68),"")</f>
        <v>437</v>
      </c>
      <c r="F105" s="56">
        <f>IFERROR(IF(LEN($C105)=0,"",Calc!AI68),"")</f>
        <v>314.928</v>
      </c>
      <c r="G105" s="56">
        <f>IFERROR(IF(LEN($C105)=0,"",Calc!AJ68),"")</f>
        <v>-122.072</v>
      </c>
      <c r="H105" s="60">
        <f>IFERROR(IF(LEN($C105)=0,"",Calc!AK68),"")</f>
        <v>0.72065903890160188</v>
      </c>
      <c r="I105" s="56"/>
      <c r="J105" s="57"/>
      <c r="K105" s="58"/>
    </row>
    <row r="106" spans="2:11" ht="15" customHeight="1" x14ac:dyDescent="0.2">
      <c r="B106" s="53"/>
      <c r="C106" s="59" t="str">
        <f>IFERROR(IF(Calc!C69=0,"",Calc!D69),"")</f>
        <v>محمد 60</v>
      </c>
      <c r="D106" s="59" t="str">
        <f>IFERROR(IF(Calc!D69=0,"",Calc!E69),"")</f>
        <v>مصاريف 60</v>
      </c>
      <c r="E106" s="56">
        <f>IFERROR(IF(LEN($C106)=0,"",Calc!AH69),"")</f>
        <v>437</v>
      </c>
      <c r="F106" s="56">
        <f>IFERROR(IF(LEN($C106)=0,"",Calc!AI69),"")</f>
        <v>314.928</v>
      </c>
      <c r="G106" s="56">
        <f>IFERROR(IF(LEN($C106)=0,"",Calc!AJ69),"")</f>
        <v>-122.072</v>
      </c>
      <c r="H106" s="60">
        <f>IFERROR(IF(LEN($C106)=0,"",Calc!AK69),"")</f>
        <v>0.72065903890160188</v>
      </c>
      <c r="I106" s="56"/>
      <c r="J106" s="57"/>
      <c r="K106" s="58"/>
    </row>
    <row r="107" spans="2:11" ht="15" customHeight="1" x14ac:dyDescent="0.2">
      <c r="B107" s="53"/>
      <c r="C107" s="59" t="str">
        <f>IFERROR(IF(Calc!C70=0,"",Calc!D70),"")</f>
        <v>محمد 61</v>
      </c>
      <c r="D107" s="59" t="str">
        <f>IFERROR(IF(Calc!D70=0,"",Calc!E70),"")</f>
        <v>مصاريف 61</v>
      </c>
      <c r="E107" s="56">
        <f>IFERROR(IF(LEN($C107)=0,"",Calc!AH70),"")</f>
        <v>437</v>
      </c>
      <c r="F107" s="56">
        <f>IFERROR(IF(LEN($C107)=0,"",Calc!AI70),"")</f>
        <v>314.928</v>
      </c>
      <c r="G107" s="56">
        <f>IFERROR(IF(LEN($C107)=0,"",Calc!AJ70),"")</f>
        <v>-122.072</v>
      </c>
      <c r="H107" s="60">
        <f>IFERROR(IF(LEN($C107)=0,"",Calc!AK70),"")</f>
        <v>0.72065903890160188</v>
      </c>
      <c r="I107" s="56"/>
      <c r="J107" s="57"/>
      <c r="K107" s="58"/>
    </row>
    <row r="108" spans="2:11" ht="15" customHeight="1" x14ac:dyDescent="0.2">
      <c r="B108" s="53"/>
      <c r="C108" s="59" t="str">
        <f>IFERROR(IF(Calc!C71=0,"",Calc!D71),"")</f>
        <v>محمد 62</v>
      </c>
      <c r="D108" s="59" t="str">
        <f>IFERROR(IF(Calc!D71=0,"",Calc!E71),"")</f>
        <v>مصاريف 62</v>
      </c>
      <c r="E108" s="56">
        <f>IFERROR(IF(LEN($C108)=0,"",Calc!AH71),"")</f>
        <v>437</v>
      </c>
      <c r="F108" s="56">
        <f>IFERROR(IF(LEN($C108)=0,"",Calc!AI71),"")</f>
        <v>314.928</v>
      </c>
      <c r="G108" s="56">
        <f>IFERROR(IF(LEN($C108)=0,"",Calc!AJ71),"")</f>
        <v>-122.072</v>
      </c>
      <c r="H108" s="60">
        <f>IFERROR(IF(LEN($C108)=0,"",Calc!AK71),"")</f>
        <v>0.72065903890160188</v>
      </c>
      <c r="I108" s="56"/>
      <c r="J108" s="57"/>
      <c r="K108" s="58"/>
    </row>
    <row r="109" spans="2:11" ht="15" customHeight="1" x14ac:dyDescent="0.2">
      <c r="B109" s="53"/>
      <c r="C109" s="59" t="str">
        <f>IFERROR(IF(Calc!C72=0,"",Calc!D72),"")</f>
        <v>محمد 63</v>
      </c>
      <c r="D109" s="59" t="str">
        <f>IFERROR(IF(Calc!D72=0,"",Calc!E72),"")</f>
        <v>مصاريف 63</v>
      </c>
      <c r="E109" s="56">
        <f>IFERROR(IF(LEN($C109)=0,"",Calc!AH72),"")</f>
        <v>437</v>
      </c>
      <c r="F109" s="56">
        <f>IFERROR(IF(LEN($C109)=0,"",Calc!AI72),"")</f>
        <v>314.928</v>
      </c>
      <c r="G109" s="56">
        <f>IFERROR(IF(LEN($C109)=0,"",Calc!AJ72),"")</f>
        <v>-122.072</v>
      </c>
      <c r="H109" s="60">
        <f>IFERROR(IF(LEN($C109)=0,"",Calc!AK72),"")</f>
        <v>0.72065903890160188</v>
      </c>
      <c r="I109" s="56"/>
      <c r="J109" s="57"/>
      <c r="K109" s="58"/>
    </row>
    <row r="110" spans="2:11" ht="15" customHeight="1" x14ac:dyDescent="0.2">
      <c r="B110" s="53"/>
      <c r="C110" s="59" t="str">
        <f>IFERROR(IF(Calc!C73=0,"",Calc!D73),"")</f>
        <v>محمد 64</v>
      </c>
      <c r="D110" s="59" t="str">
        <f>IFERROR(IF(Calc!D73=0,"",Calc!E73),"")</f>
        <v>مصاريف 64</v>
      </c>
      <c r="E110" s="56">
        <f>IFERROR(IF(LEN($C110)=0,"",Calc!AH73),"")</f>
        <v>437</v>
      </c>
      <c r="F110" s="56">
        <f>IFERROR(IF(LEN($C110)=0,"",Calc!AI73),"")</f>
        <v>314.928</v>
      </c>
      <c r="G110" s="56">
        <f>IFERROR(IF(LEN($C110)=0,"",Calc!AJ73),"")</f>
        <v>-122.072</v>
      </c>
      <c r="H110" s="60">
        <f>IFERROR(IF(LEN($C110)=0,"",Calc!AK73),"")</f>
        <v>0.72065903890160188</v>
      </c>
      <c r="I110" s="56"/>
      <c r="J110" s="57"/>
      <c r="K110" s="58"/>
    </row>
    <row r="111" spans="2:11" ht="15" customHeight="1" x14ac:dyDescent="0.2">
      <c r="B111" s="53"/>
      <c r="C111" s="59" t="str">
        <f>IFERROR(IF(Calc!C74=0,"",Calc!D74),"")</f>
        <v>محمد 65</v>
      </c>
      <c r="D111" s="59" t="str">
        <f>IFERROR(IF(Calc!D74=0,"",Calc!E74),"")</f>
        <v>مصاريف 65</v>
      </c>
      <c r="E111" s="56">
        <f>IFERROR(IF(LEN($C111)=0,"",Calc!AH74),"")</f>
        <v>437</v>
      </c>
      <c r="F111" s="56">
        <f>IFERROR(IF(LEN($C111)=0,"",Calc!AI74),"")</f>
        <v>314.928</v>
      </c>
      <c r="G111" s="56">
        <f>IFERROR(IF(LEN($C111)=0,"",Calc!AJ74),"")</f>
        <v>-122.072</v>
      </c>
      <c r="H111" s="60">
        <f>IFERROR(IF(LEN($C111)=0,"",Calc!AK74),"")</f>
        <v>0.72065903890160188</v>
      </c>
      <c r="I111" s="56"/>
      <c r="J111" s="57"/>
      <c r="K111" s="58"/>
    </row>
    <row r="112" spans="2:11" ht="15" customHeight="1" x14ac:dyDescent="0.2">
      <c r="B112" s="53"/>
      <c r="C112" s="59" t="str">
        <f>IFERROR(IF(Calc!C75=0,"",Calc!D75),"")</f>
        <v>محمد 66</v>
      </c>
      <c r="D112" s="59" t="str">
        <f>IFERROR(IF(Calc!D75=0,"",Calc!E75),"")</f>
        <v>مصاريف 66</v>
      </c>
      <c r="E112" s="56">
        <f>IFERROR(IF(LEN($C112)=0,"",Calc!AH75),"")</f>
        <v>437</v>
      </c>
      <c r="F112" s="56">
        <f>IFERROR(IF(LEN($C112)=0,"",Calc!AI75),"")</f>
        <v>314.928</v>
      </c>
      <c r="G112" s="56">
        <f>IFERROR(IF(LEN($C112)=0,"",Calc!AJ75),"")</f>
        <v>-122.072</v>
      </c>
      <c r="H112" s="60">
        <f>IFERROR(IF(LEN($C112)=0,"",Calc!AK75),"")</f>
        <v>0.72065903890160188</v>
      </c>
      <c r="I112" s="56"/>
      <c r="J112" s="57"/>
      <c r="K112" s="58"/>
    </row>
    <row r="113" spans="2:11" ht="15" customHeight="1" x14ac:dyDescent="0.2">
      <c r="B113" s="53"/>
      <c r="C113" s="59" t="str">
        <f>IFERROR(IF(Calc!C76=0,"",Calc!D76),"")</f>
        <v>محمد 67</v>
      </c>
      <c r="D113" s="59" t="str">
        <f>IFERROR(IF(Calc!D76=0,"",Calc!E76),"")</f>
        <v>مصاريف 67</v>
      </c>
      <c r="E113" s="56">
        <f>IFERROR(IF(LEN($C113)=0,"",Calc!AH76),"")</f>
        <v>437</v>
      </c>
      <c r="F113" s="56">
        <f>IFERROR(IF(LEN($C113)=0,"",Calc!AI76),"")</f>
        <v>314.928</v>
      </c>
      <c r="G113" s="56">
        <f>IFERROR(IF(LEN($C113)=0,"",Calc!AJ76),"")</f>
        <v>-122.072</v>
      </c>
      <c r="H113" s="60">
        <f>IFERROR(IF(LEN($C113)=0,"",Calc!AK76),"")</f>
        <v>0.72065903890160188</v>
      </c>
      <c r="I113" s="56"/>
      <c r="J113" s="57"/>
      <c r="K113" s="58"/>
    </row>
    <row r="114" spans="2:11" ht="15" customHeight="1" x14ac:dyDescent="0.2">
      <c r="B114" s="53"/>
      <c r="C114" s="59" t="str">
        <f>IFERROR(IF(Calc!C77=0,"",Calc!D77),"")</f>
        <v>محمد 68</v>
      </c>
      <c r="D114" s="59" t="str">
        <f>IFERROR(IF(Calc!D77=0,"",Calc!E77),"")</f>
        <v>مصاريف 68</v>
      </c>
      <c r="E114" s="56">
        <f>IFERROR(IF(LEN($C114)=0,"",Calc!AH77),"")</f>
        <v>437</v>
      </c>
      <c r="F114" s="56">
        <f>IFERROR(IF(LEN($C114)=0,"",Calc!AI77),"")</f>
        <v>314.928</v>
      </c>
      <c r="G114" s="56">
        <f>IFERROR(IF(LEN($C114)=0,"",Calc!AJ77),"")</f>
        <v>-122.072</v>
      </c>
      <c r="H114" s="60">
        <f>IFERROR(IF(LEN($C114)=0,"",Calc!AK77),"")</f>
        <v>0.72065903890160188</v>
      </c>
      <c r="I114" s="56"/>
      <c r="J114" s="57"/>
      <c r="K114" s="58"/>
    </row>
    <row r="115" spans="2:11" ht="15" customHeight="1" x14ac:dyDescent="0.2">
      <c r="B115" s="53"/>
      <c r="C115" s="59" t="str">
        <f>IFERROR(IF(Calc!C78=0,"",Calc!D78),"")</f>
        <v>محمد 69</v>
      </c>
      <c r="D115" s="59" t="str">
        <f>IFERROR(IF(Calc!D78=0,"",Calc!E78),"")</f>
        <v>مصاريف 69</v>
      </c>
      <c r="E115" s="56">
        <f>IFERROR(IF(LEN($C115)=0,"",Calc!AH78),"")</f>
        <v>437</v>
      </c>
      <c r="F115" s="56">
        <f>IFERROR(IF(LEN($C115)=0,"",Calc!AI78),"")</f>
        <v>314.928</v>
      </c>
      <c r="G115" s="56">
        <f>IFERROR(IF(LEN($C115)=0,"",Calc!AJ78),"")</f>
        <v>-122.072</v>
      </c>
      <c r="H115" s="60">
        <f>IFERROR(IF(LEN($C115)=0,"",Calc!AK78),"")</f>
        <v>0.72065903890160188</v>
      </c>
      <c r="I115" s="56"/>
      <c r="J115" s="57"/>
      <c r="K115" s="58"/>
    </row>
    <row r="116" spans="2:11" ht="15" customHeight="1" x14ac:dyDescent="0.2">
      <c r="B116" s="53"/>
      <c r="C116" s="59" t="str">
        <f>IFERROR(IF(Calc!C79=0,"",Calc!D79),"")</f>
        <v>محمد 70</v>
      </c>
      <c r="D116" s="59" t="str">
        <f>IFERROR(IF(Calc!D79=0,"",Calc!E79),"")</f>
        <v>مصاريف 70</v>
      </c>
      <c r="E116" s="56">
        <f>IFERROR(IF(LEN($C116)=0,"",Calc!AH79),"")</f>
        <v>437</v>
      </c>
      <c r="F116" s="56">
        <f>IFERROR(IF(LEN($C116)=0,"",Calc!AI79),"")</f>
        <v>314.928</v>
      </c>
      <c r="G116" s="56">
        <f>IFERROR(IF(LEN($C116)=0,"",Calc!AJ79),"")</f>
        <v>-122.072</v>
      </c>
      <c r="H116" s="60">
        <f>IFERROR(IF(LEN($C116)=0,"",Calc!AK79),"")</f>
        <v>0.72065903890160188</v>
      </c>
      <c r="I116" s="56"/>
      <c r="J116" s="57"/>
      <c r="K116" s="58"/>
    </row>
    <row r="117" spans="2:11" ht="15" customHeight="1" x14ac:dyDescent="0.2">
      <c r="B117" s="53"/>
      <c r="C117" s="59" t="str">
        <f>IFERROR(IF(Calc!C80=0,"",Calc!D80),"")</f>
        <v>محمد 71</v>
      </c>
      <c r="D117" s="59" t="str">
        <f>IFERROR(IF(Calc!D80=0,"",Calc!E80),"")</f>
        <v>مصاريف 71</v>
      </c>
      <c r="E117" s="56">
        <f>IFERROR(IF(LEN($C117)=0,"",Calc!AH80),"")</f>
        <v>437</v>
      </c>
      <c r="F117" s="56">
        <f>IFERROR(IF(LEN($C117)=0,"",Calc!AI80),"")</f>
        <v>314.928</v>
      </c>
      <c r="G117" s="56">
        <f>IFERROR(IF(LEN($C117)=0,"",Calc!AJ80),"")</f>
        <v>-122.072</v>
      </c>
      <c r="H117" s="60">
        <f>IFERROR(IF(LEN($C117)=0,"",Calc!AK80),"")</f>
        <v>0.72065903890160188</v>
      </c>
      <c r="I117" s="56"/>
      <c r="J117" s="57"/>
      <c r="K117" s="58"/>
    </row>
    <row r="118" spans="2:11" ht="15" customHeight="1" x14ac:dyDescent="0.2">
      <c r="B118" s="53"/>
      <c r="C118" s="59" t="str">
        <f>IFERROR(IF(Calc!C81=0,"",Calc!D81),"")</f>
        <v>محمد 72</v>
      </c>
      <c r="D118" s="59" t="str">
        <f>IFERROR(IF(Calc!D81=0,"",Calc!E81),"")</f>
        <v>مصاريف 72</v>
      </c>
      <c r="E118" s="56">
        <f>IFERROR(IF(LEN($C118)=0,"",Calc!AH81),"")</f>
        <v>437</v>
      </c>
      <c r="F118" s="56">
        <f>IFERROR(IF(LEN($C118)=0,"",Calc!AI81),"")</f>
        <v>314.928</v>
      </c>
      <c r="G118" s="56">
        <f>IFERROR(IF(LEN($C118)=0,"",Calc!AJ81),"")</f>
        <v>-122.072</v>
      </c>
      <c r="H118" s="60">
        <f>IFERROR(IF(LEN($C118)=0,"",Calc!AK81),"")</f>
        <v>0.72065903890160188</v>
      </c>
      <c r="I118" s="56"/>
      <c r="J118" s="57"/>
      <c r="K118" s="58"/>
    </row>
    <row r="119" spans="2:11" ht="15" customHeight="1" x14ac:dyDescent="0.2">
      <c r="B119" s="53"/>
      <c r="C119" s="59" t="str">
        <f>IFERROR(IF(Calc!C82=0,"",Calc!D82),"")</f>
        <v>محمد 73</v>
      </c>
      <c r="D119" s="59" t="str">
        <f>IFERROR(IF(Calc!D82=0,"",Calc!E82),"")</f>
        <v>مصاريف 73</v>
      </c>
      <c r="E119" s="56">
        <f>IFERROR(IF(LEN($C119)=0,"",Calc!AH82),"")</f>
        <v>437</v>
      </c>
      <c r="F119" s="56">
        <f>IFERROR(IF(LEN($C119)=0,"",Calc!AI82),"")</f>
        <v>314.928</v>
      </c>
      <c r="G119" s="56">
        <f>IFERROR(IF(LEN($C119)=0,"",Calc!AJ82),"")</f>
        <v>-122.072</v>
      </c>
      <c r="H119" s="60">
        <f>IFERROR(IF(LEN($C119)=0,"",Calc!AK82),"")</f>
        <v>0.72065903890160188</v>
      </c>
      <c r="I119" s="56"/>
      <c r="J119" s="57"/>
      <c r="K119" s="58"/>
    </row>
    <row r="120" spans="2:11" ht="15" customHeight="1" x14ac:dyDescent="0.2">
      <c r="B120" s="53"/>
      <c r="C120" s="59" t="str">
        <f>IFERROR(IF(Calc!C83=0,"",Calc!D83),"")</f>
        <v>محمد 74</v>
      </c>
      <c r="D120" s="59" t="str">
        <f>IFERROR(IF(Calc!D83=0,"",Calc!E83),"")</f>
        <v>مصاريف 74</v>
      </c>
      <c r="E120" s="56">
        <f>IFERROR(IF(LEN($C120)=0,"",Calc!AH83),"")</f>
        <v>437</v>
      </c>
      <c r="F120" s="56">
        <f>IFERROR(IF(LEN($C120)=0,"",Calc!AI83),"")</f>
        <v>314.928</v>
      </c>
      <c r="G120" s="56">
        <f>IFERROR(IF(LEN($C120)=0,"",Calc!AJ83),"")</f>
        <v>-122.072</v>
      </c>
      <c r="H120" s="60">
        <f>IFERROR(IF(LEN($C120)=0,"",Calc!AK83),"")</f>
        <v>0.72065903890160188</v>
      </c>
      <c r="I120" s="56"/>
      <c r="J120" s="57"/>
      <c r="K120" s="58"/>
    </row>
    <row r="121" spans="2:11" ht="15" customHeight="1" x14ac:dyDescent="0.2">
      <c r="B121" s="53"/>
      <c r="C121" s="59" t="str">
        <f>IFERROR(IF(Calc!C84=0,"",Calc!D84),"")</f>
        <v>محمد 75</v>
      </c>
      <c r="D121" s="59" t="str">
        <f>IFERROR(IF(Calc!D84=0,"",Calc!E84),"")</f>
        <v>مصاريف 75</v>
      </c>
      <c r="E121" s="56">
        <f>IFERROR(IF(LEN($C121)=0,"",Calc!AH84),"")</f>
        <v>437</v>
      </c>
      <c r="F121" s="56">
        <f>IFERROR(IF(LEN($C121)=0,"",Calc!AI84),"")</f>
        <v>314.928</v>
      </c>
      <c r="G121" s="56">
        <f>IFERROR(IF(LEN($C121)=0,"",Calc!AJ84),"")</f>
        <v>-122.072</v>
      </c>
      <c r="H121" s="60">
        <f>IFERROR(IF(LEN($C121)=0,"",Calc!AK84),"")</f>
        <v>0.72065903890160188</v>
      </c>
      <c r="I121" s="56"/>
      <c r="J121" s="57"/>
      <c r="K121" s="58"/>
    </row>
    <row r="122" spans="2:11" ht="15" customHeight="1" x14ac:dyDescent="0.2">
      <c r="B122" s="53"/>
      <c r="C122" s="59" t="str">
        <f>IFERROR(IF(Calc!C85=0,"",Calc!D85),"")</f>
        <v>محمد 76</v>
      </c>
      <c r="D122" s="59" t="str">
        <f>IFERROR(IF(Calc!D85=0,"",Calc!E85),"")</f>
        <v>مصاريف 76</v>
      </c>
      <c r="E122" s="56">
        <f>IFERROR(IF(LEN($C122)=0,"",Calc!AH85),"")</f>
        <v>437</v>
      </c>
      <c r="F122" s="56">
        <f>IFERROR(IF(LEN($C122)=0,"",Calc!AI85),"")</f>
        <v>314.928</v>
      </c>
      <c r="G122" s="56">
        <f>IFERROR(IF(LEN($C122)=0,"",Calc!AJ85),"")</f>
        <v>-122.072</v>
      </c>
      <c r="H122" s="60">
        <f>IFERROR(IF(LEN($C122)=0,"",Calc!AK85),"")</f>
        <v>0.72065903890160188</v>
      </c>
      <c r="I122" s="56"/>
      <c r="J122" s="57"/>
      <c r="K122" s="58"/>
    </row>
    <row r="123" spans="2:11" ht="15" customHeight="1" x14ac:dyDescent="0.2">
      <c r="B123" s="53"/>
      <c r="C123" s="59" t="str">
        <f>IFERROR(IF(Calc!C86=0,"",Calc!D86),"")</f>
        <v>محمد 77</v>
      </c>
      <c r="D123" s="59" t="str">
        <f>IFERROR(IF(Calc!D86=0,"",Calc!E86),"")</f>
        <v>مصاريف 77</v>
      </c>
      <c r="E123" s="56">
        <f>IFERROR(IF(LEN($C123)=0,"",Calc!AH86),"")</f>
        <v>437</v>
      </c>
      <c r="F123" s="56">
        <f>IFERROR(IF(LEN($C123)=0,"",Calc!AI86),"")</f>
        <v>314.928</v>
      </c>
      <c r="G123" s="56">
        <f>IFERROR(IF(LEN($C123)=0,"",Calc!AJ86),"")</f>
        <v>-122.072</v>
      </c>
      <c r="H123" s="60">
        <f>IFERROR(IF(LEN($C123)=0,"",Calc!AK86),"")</f>
        <v>0.72065903890160188</v>
      </c>
      <c r="I123" s="56"/>
      <c r="J123" s="57"/>
      <c r="K123" s="58"/>
    </row>
    <row r="124" spans="2:11" ht="15" customHeight="1" x14ac:dyDescent="0.2">
      <c r="B124" s="53"/>
      <c r="C124" s="59" t="str">
        <f>IFERROR(IF(Calc!C87=0,"",Calc!D87),"")</f>
        <v>محمد 78</v>
      </c>
      <c r="D124" s="59" t="str">
        <f>IFERROR(IF(Calc!D87=0,"",Calc!E87),"")</f>
        <v>مصاريف 78</v>
      </c>
      <c r="E124" s="56">
        <f>IFERROR(IF(LEN($C124)=0,"",Calc!AH87),"")</f>
        <v>437</v>
      </c>
      <c r="F124" s="56">
        <f>IFERROR(IF(LEN($C124)=0,"",Calc!AI87),"")</f>
        <v>314.928</v>
      </c>
      <c r="G124" s="56">
        <f>IFERROR(IF(LEN($C124)=0,"",Calc!AJ87),"")</f>
        <v>-122.072</v>
      </c>
      <c r="H124" s="60">
        <f>IFERROR(IF(LEN($C124)=0,"",Calc!AK87),"")</f>
        <v>0.72065903890160188</v>
      </c>
      <c r="I124" s="56"/>
      <c r="J124" s="57"/>
      <c r="K124" s="58"/>
    </row>
    <row r="125" spans="2:11" ht="15" customHeight="1" x14ac:dyDescent="0.2">
      <c r="B125" s="53"/>
      <c r="C125" s="59" t="str">
        <f>IFERROR(IF(Calc!C88=0,"",Calc!D88),"")</f>
        <v>محمد 79</v>
      </c>
      <c r="D125" s="59" t="str">
        <f>IFERROR(IF(Calc!D88=0,"",Calc!E88),"")</f>
        <v>مصاريف 79</v>
      </c>
      <c r="E125" s="56">
        <f>IFERROR(IF(LEN($C125)=0,"",Calc!AH88),"")</f>
        <v>437</v>
      </c>
      <c r="F125" s="56">
        <f>IFERROR(IF(LEN($C125)=0,"",Calc!AI88),"")</f>
        <v>314.928</v>
      </c>
      <c r="G125" s="56">
        <f>IFERROR(IF(LEN($C125)=0,"",Calc!AJ88),"")</f>
        <v>-122.072</v>
      </c>
      <c r="H125" s="60">
        <f>IFERROR(IF(LEN($C125)=0,"",Calc!AK88),"")</f>
        <v>0.72065903890160188</v>
      </c>
      <c r="I125" s="56"/>
      <c r="J125" s="57"/>
      <c r="K125" s="58"/>
    </row>
    <row r="126" spans="2:11" ht="15" customHeight="1" x14ac:dyDescent="0.2">
      <c r="B126" s="62"/>
      <c r="C126" s="59" t="str">
        <f>IFERROR(IF(Calc!C89=0,"",Calc!D89),"")</f>
        <v>محمد 80</v>
      </c>
      <c r="D126" s="59" t="str">
        <f>IFERROR(IF(Calc!D89=0,"",Calc!E89),"")</f>
        <v>اليرموك</v>
      </c>
      <c r="E126" s="56">
        <f>IFERROR(IF(LEN($C126)=0,"",Calc!AH89),"")</f>
        <v>35000</v>
      </c>
      <c r="F126" s="56">
        <f>IFERROR(IF(LEN($C126)=0,"",Calc!AI89),"")</f>
        <v>35000</v>
      </c>
      <c r="G126" s="56">
        <f>IFERROR(IF(LEN($C126)=0,"",Calc!AJ89),"")</f>
        <v>0</v>
      </c>
      <c r="H126" s="60">
        <f>IFERROR(IF(LEN($C126)=0,"",Calc!AK89),"")</f>
        <v>1</v>
      </c>
      <c r="I126" s="169"/>
      <c r="J126" s="63"/>
      <c r="K126" s="64"/>
    </row>
    <row r="127" spans="2:11" ht="7.35" customHeight="1" x14ac:dyDescent="0.2"/>
    <row r="128" spans="2:11" ht="23.1" customHeight="1" x14ac:dyDescent="0.2">
      <c r="B128" s="65"/>
      <c r="C128" s="65"/>
      <c r="D128" s="65"/>
      <c r="E128" s="65"/>
      <c r="F128" s="65"/>
      <c r="G128" s="65"/>
      <c r="H128" s="65"/>
      <c r="I128" s="65"/>
      <c r="J128" s="65"/>
      <c r="K128" s="65"/>
    </row>
  </sheetData>
  <mergeCells count="1">
    <mergeCell ref="H7:J9"/>
  </mergeCells>
  <conditionalFormatting sqref="C47:H126">
    <cfRule type="expression" dxfId="1" priority="1">
      <formula>LEN($C47)&gt;0</formula>
    </cfRule>
  </conditionalFormatting>
  <conditionalFormatting sqref="H47:H126">
    <cfRule type="expression" dxfId="0" priority="2">
      <formula>H47&gt;1</formula>
    </cfRule>
  </conditionalFormatting>
  <dataValidations count="1">
    <dataValidation type="list" allowBlank="1" showInputMessage="1" showErrorMessage="1" sqref="N13" xr:uid="{363DCF99-6542-40EA-899D-F83143A02183}">
      <formula1>"2020,2021,2022,2023,2024,2025,2026,2027,2028,2029,2030"</formula1>
    </dataValidation>
  </dataValidations>
  <printOptions horizontalCentered="1"/>
  <pageMargins left="0.31496062992125984" right="0.31496062992125984" top="0.31496062992125984" bottom="0.31496062992125984" header="0.31496062992125984" footer="0.31496062992125984"/>
  <pageSetup paperSize="9" scale="81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1606D75-FF97-4542-AAEB-1B0A550564F0}">
          <x14:formula1>
            <xm:f>OFFSET(Calc!$BA$9,0,0,Calc!$AZ$7,1)</xm:f>
          </x14:formula1>
          <xm:sqref>D7</xm:sqref>
        </x14:dataValidation>
        <x14:dataValidation type="list" allowBlank="1" showInputMessage="1" showErrorMessage="1" xr:uid="{36E3E3E4-5CD3-4146-8268-EDC7629C8B56}">
          <x14:formula1>
            <xm:f>Calc!$AT$10:$AT$22</xm:f>
          </x14:formula1>
          <xm:sqref>D9</xm:sqref>
        </x14:dataValidation>
        <x14:dataValidation type="list" allowBlank="1" showInputMessage="1" showErrorMessage="1" xr:uid="{6C89400D-D875-4DF8-B7A2-C7DA77A30D0E}">
          <x14:formula1>
            <xm:f>Calc!$AN$11:$AN$22</xm:f>
          </x14:formula1>
          <xm:sqref>N14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D3BD4-A278-4124-A6F0-4E957228E5D0}">
  <sheetPr codeName="ورقة2">
    <pageSetUpPr autoPageBreaks="0" fitToPage="1"/>
  </sheetPr>
  <dimension ref="B1:Q85"/>
  <sheetViews>
    <sheetView showGridLines="0" zoomScaleNormal="100" zoomScaleSheetLayoutView="85" workbookViewId="0">
      <pane ySplit="5" topLeftCell="A6" activePane="bottomLeft" state="frozen"/>
      <selection pane="bottomLeft" activeCell="O5" sqref="D5:O5"/>
    </sheetView>
  </sheetViews>
  <sheetFormatPr defaultColWidth="9.125" defaultRowHeight="14.25" x14ac:dyDescent="0.2"/>
  <cols>
    <col min="1" max="1" width="3.75" style="29" customWidth="1"/>
    <col min="2" max="3" width="25.75" style="29" customWidth="1"/>
    <col min="4" max="15" width="10.75" style="38" customWidth="1"/>
    <col min="16" max="16" width="3.75" style="29" customWidth="1"/>
    <col min="17" max="20" width="9.125" style="29" customWidth="1"/>
    <col min="21" max="16384" width="9.125" style="29"/>
  </cols>
  <sheetData>
    <row r="1" spans="2:17" ht="6.75" customHeight="1" x14ac:dyDescent="0.2"/>
    <row r="2" spans="2:17" s="69" customFormat="1" ht="19.899999999999999" customHeight="1" x14ac:dyDescent="0.2">
      <c r="B2" s="158" t="s">
        <v>0</v>
      </c>
      <c r="C2" s="66"/>
      <c r="D2" s="67"/>
      <c r="E2" s="67"/>
      <c r="F2" s="67"/>
      <c r="G2" s="67"/>
      <c r="H2" s="67"/>
      <c r="I2" s="67"/>
      <c r="J2" s="67"/>
      <c r="K2" s="68"/>
      <c r="L2" s="68"/>
      <c r="M2" s="67"/>
      <c r="N2" s="67"/>
      <c r="O2" s="67"/>
    </row>
    <row r="3" spans="2:17" s="73" customFormat="1" ht="24" customHeight="1" x14ac:dyDescent="0.2">
      <c r="B3" s="159" t="s">
        <v>6</v>
      </c>
      <c r="C3" s="70"/>
      <c r="D3" s="71"/>
      <c r="E3" s="71"/>
      <c r="F3" s="71"/>
      <c r="G3" s="71"/>
      <c r="H3" s="71"/>
      <c r="I3" s="71"/>
      <c r="J3" s="71"/>
      <c r="K3" s="72"/>
      <c r="L3" s="72"/>
      <c r="M3" s="71"/>
      <c r="N3" s="71"/>
      <c r="O3" s="71"/>
    </row>
    <row r="4" spans="2:17" ht="5.0999999999999996" customHeight="1" x14ac:dyDescent="0.2"/>
    <row r="5" spans="2:17" ht="24.95" customHeight="1" x14ac:dyDescent="0.2">
      <c r="B5" s="74" t="s">
        <v>2</v>
      </c>
      <c r="C5" s="74" t="s">
        <v>16</v>
      </c>
      <c r="D5" s="75" t="str">
        <f>IFERROR(Calc!F9,"")</f>
        <v>Jan 2021</v>
      </c>
      <c r="E5" s="75" t="str">
        <f>IFERROR(Calc!G9,"")</f>
        <v>Feb 2021</v>
      </c>
      <c r="F5" s="75" t="str">
        <f>IFERROR(Calc!H9,"")</f>
        <v>Mar 2021</v>
      </c>
      <c r="G5" s="75" t="str">
        <f>IFERROR(Calc!I9,"")</f>
        <v>Apr 2021</v>
      </c>
      <c r="H5" s="75" t="str">
        <f>IFERROR(Calc!J9,"")</f>
        <v>May 2021</v>
      </c>
      <c r="I5" s="75" t="str">
        <f>IFERROR(Calc!K9,"")</f>
        <v>Jun 2021</v>
      </c>
      <c r="J5" s="75" t="str">
        <f>IFERROR(Calc!L9,"")</f>
        <v>Jul 2021</v>
      </c>
      <c r="K5" s="75" t="str">
        <f>IFERROR(Calc!M9,"")</f>
        <v>Aug 2021</v>
      </c>
      <c r="L5" s="75" t="str">
        <f>IFERROR(Calc!N9,"")</f>
        <v>Sep 2021</v>
      </c>
      <c r="M5" s="75" t="str">
        <f>IFERROR(Calc!O9,"")</f>
        <v>Oct 2021</v>
      </c>
      <c r="N5" s="75" t="str">
        <f>IFERROR(Calc!P9,"")</f>
        <v>Nov 2021</v>
      </c>
      <c r="O5" s="75" t="str">
        <f>IFERROR(Calc!Q9,"")</f>
        <v>Dec 2021</v>
      </c>
    </row>
    <row r="6" spans="2:17" ht="20.100000000000001" customHeight="1" x14ac:dyDescent="0.2">
      <c r="B6" s="76" t="s">
        <v>80</v>
      </c>
      <c r="C6" s="77" t="s">
        <v>160</v>
      </c>
      <c r="D6" s="78">
        <v>385</v>
      </c>
      <c r="E6" s="78">
        <v>437</v>
      </c>
      <c r="F6" s="78">
        <v>437</v>
      </c>
      <c r="G6" s="78">
        <v>437</v>
      </c>
      <c r="H6" s="78">
        <v>437</v>
      </c>
      <c r="I6" s="78">
        <v>499.4</v>
      </c>
      <c r="J6" s="78">
        <v>461.96</v>
      </c>
      <c r="K6" s="78">
        <v>428.26400000000001</v>
      </c>
      <c r="L6" s="78">
        <v>428.26400000000001</v>
      </c>
      <c r="M6" s="78">
        <v>428.26400000000001</v>
      </c>
      <c r="N6" s="78">
        <v>458.59039999999999</v>
      </c>
      <c r="O6" s="79">
        <v>458.59039999999999</v>
      </c>
      <c r="P6" s="32"/>
      <c r="Q6" s="32"/>
    </row>
    <row r="7" spans="2:17" ht="20.100000000000001" customHeight="1" x14ac:dyDescent="0.2">
      <c r="B7" s="76" t="s">
        <v>81</v>
      </c>
      <c r="C7" s="77" t="s">
        <v>234</v>
      </c>
      <c r="D7" s="78">
        <v>385</v>
      </c>
      <c r="E7" s="78">
        <v>437</v>
      </c>
      <c r="F7" s="78">
        <v>437</v>
      </c>
      <c r="G7" s="78">
        <v>437</v>
      </c>
      <c r="H7" s="78">
        <v>437</v>
      </c>
      <c r="I7" s="78">
        <v>499.4</v>
      </c>
      <c r="J7" s="78">
        <v>461.96</v>
      </c>
      <c r="K7" s="78">
        <v>428.26400000000001</v>
      </c>
      <c r="L7" s="78">
        <v>428.26400000000001</v>
      </c>
      <c r="M7" s="78">
        <v>428.26400000000001</v>
      </c>
      <c r="N7" s="78">
        <v>458.59039999999999</v>
      </c>
      <c r="O7" s="79">
        <v>458.59039999999999</v>
      </c>
      <c r="P7" s="32"/>
      <c r="Q7" s="32"/>
    </row>
    <row r="8" spans="2:17" ht="20.100000000000001" customHeight="1" x14ac:dyDescent="0.2">
      <c r="B8" s="76" t="s">
        <v>82</v>
      </c>
      <c r="C8" s="77" t="s">
        <v>233</v>
      </c>
      <c r="D8" s="78">
        <v>385</v>
      </c>
      <c r="E8" s="78">
        <v>437</v>
      </c>
      <c r="F8" s="78">
        <v>437</v>
      </c>
      <c r="G8" s="78">
        <v>437</v>
      </c>
      <c r="H8" s="78">
        <v>437</v>
      </c>
      <c r="I8" s="78">
        <v>499.4</v>
      </c>
      <c r="J8" s="78">
        <v>461.96</v>
      </c>
      <c r="K8" s="78">
        <v>428.26400000000001</v>
      </c>
      <c r="L8" s="78">
        <v>428.26400000000001</v>
      </c>
      <c r="M8" s="78">
        <v>428.26400000000001</v>
      </c>
      <c r="N8" s="78">
        <v>458.59039999999999</v>
      </c>
      <c r="O8" s="79">
        <v>458.59039999999999</v>
      </c>
      <c r="P8" s="32"/>
      <c r="Q8" s="32"/>
    </row>
    <row r="9" spans="2:17" ht="20.100000000000001" customHeight="1" x14ac:dyDescent="0.2">
      <c r="B9" s="76" t="s">
        <v>83</v>
      </c>
      <c r="C9" s="77" t="s">
        <v>232</v>
      </c>
      <c r="D9" s="78">
        <v>385</v>
      </c>
      <c r="E9" s="78">
        <v>437</v>
      </c>
      <c r="F9" s="78">
        <v>437</v>
      </c>
      <c r="G9" s="78">
        <v>437</v>
      </c>
      <c r="H9" s="78">
        <v>437</v>
      </c>
      <c r="I9" s="78">
        <v>499.4</v>
      </c>
      <c r="J9" s="78">
        <v>461.96</v>
      </c>
      <c r="K9" s="78">
        <v>428.26400000000001</v>
      </c>
      <c r="L9" s="78">
        <v>428.26400000000001</v>
      </c>
      <c r="M9" s="78">
        <v>428.26400000000001</v>
      </c>
      <c r="N9" s="78">
        <v>458.59039999999999</v>
      </c>
      <c r="O9" s="79">
        <v>458.59039999999999</v>
      </c>
      <c r="P9" s="32"/>
      <c r="Q9" s="32"/>
    </row>
    <row r="10" spans="2:17" ht="20.100000000000001" customHeight="1" x14ac:dyDescent="0.2">
      <c r="B10" s="76" t="s">
        <v>84</v>
      </c>
      <c r="C10" s="77" t="s">
        <v>231</v>
      </c>
      <c r="D10" s="78">
        <v>385</v>
      </c>
      <c r="E10" s="78">
        <v>437</v>
      </c>
      <c r="F10" s="78">
        <v>437</v>
      </c>
      <c r="G10" s="78">
        <v>437</v>
      </c>
      <c r="H10" s="78">
        <v>437</v>
      </c>
      <c r="I10" s="78">
        <v>499.4</v>
      </c>
      <c r="J10" s="78">
        <v>461.96</v>
      </c>
      <c r="K10" s="78">
        <v>428.26400000000001</v>
      </c>
      <c r="L10" s="78">
        <v>428.26400000000001</v>
      </c>
      <c r="M10" s="78">
        <v>428.26400000000001</v>
      </c>
      <c r="N10" s="78">
        <v>458.59039999999999</v>
      </c>
      <c r="O10" s="79">
        <v>458.59039999999999</v>
      </c>
      <c r="P10" s="32"/>
      <c r="Q10" s="32"/>
    </row>
    <row r="11" spans="2:17" ht="20.100000000000001" customHeight="1" x14ac:dyDescent="0.2">
      <c r="B11" s="76" t="s">
        <v>85</v>
      </c>
      <c r="C11" s="77" t="s">
        <v>230</v>
      </c>
      <c r="D11" s="78">
        <v>385</v>
      </c>
      <c r="E11" s="78">
        <v>437</v>
      </c>
      <c r="F11" s="78">
        <v>437</v>
      </c>
      <c r="G11" s="78">
        <v>437</v>
      </c>
      <c r="H11" s="78">
        <v>437</v>
      </c>
      <c r="I11" s="78">
        <v>499.4</v>
      </c>
      <c r="J11" s="78">
        <v>461.96</v>
      </c>
      <c r="K11" s="78">
        <v>428.26400000000001</v>
      </c>
      <c r="L11" s="78">
        <v>428.26400000000001</v>
      </c>
      <c r="M11" s="78">
        <v>428.26400000000001</v>
      </c>
      <c r="N11" s="78">
        <v>458.59039999999999</v>
      </c>
      <c r="O11" s="79">
        <v>458.59039999999999</v>
      </c>
      <c r="P11" s="32"/>
      <c r="Q11" s="32"/>
    </row>
    <row r="12" spans="2:17" ht="20.100000000000001" customHeight="1" x14ac:dyDescent="0.2">
      <c r="B12" s="76" t="s">
        <v>86</v>
      </c>
      <c r="C12" s="77" t="s">
        <v>229</v>
      </c>
      <c r="D12" s="78">
        <v>385</v>
      </c>
      <c r="E12" s="78">
        <v>437</v>
      </c>
      <c r="F12" s="78">
        <v>437</v>
      </c>
      <c r="G12" s="78">
        <v>437</v>
      </c>
      <c r="H12" s="78">
        <v>437</v>
      </c>
      <c r="I12" s="78">
        <v>499.4</v>
      </c>
      <c r="J12" s="78">
        <v>461.96</v>
      </c>
      <c r="K12" s="78">
        <v>428.26400000000001</v>
      </c>
      <c r="L12" s="78">
        <v>428.26400000000001</v>
      </c>
      <c r="M12" s="78">
        <v>428.26400000000001</v>
      </c>
      <c r="N12" s="78">
        <v>458.59039999999999</v>
      </c>
      <c r="O12" s="79">
        <v>458.59039999999999</v>
      </c>
      <c r="P12" s="32"/>
      <c r="Q12" s="32"/>
    </row>
    <row r="13" spans="2:17" ht="20.100000000000001" customHeight="1" x14ac:dyDescent="0.2">
      <c r="B13" s="76" t="s">
        <v>87</v>
      </c>
      <c r="C13" s="77" t="s">
        <v>228</v>
      </c>
      <c r="D13" s="78">
        <v>385</v>
      </c>
      <c r="E13" s="78">
        <v>437</v>
      </c>
      <c r="F13" s="78">
        <v>437</v>
      </c>
      <c r="G13" s="78">
        <v>437</v>
      </c>
      <c r="H13" s="78">
        <v>437</v>
      </c>
      <c r="I13" s="78">
        <v>499.4</v>
      </c>
      <c r="J13" s="78">
        <v>461.96</v>
      </c>
      <c r="K13" s="78">
        <v>428.26400000000001</v>
      </c>
      <c r="L13" s="78">
        <v>428.26400000000001</v>
      </c>
      <c r="M13" s="78">
        <v>428.26400000000001</v>
      </c>
      <c r="N13" s="78">
        <v>458.59039999999999</v>
      </c>
      <c r="O13" s="79">
        <v>458.59039999999999</v>
      </c>
      <c r="P13" s="32"/>
      <c r="Q13" s="32"/>
    </row>
    <row r="14" spans="2:17" ht="20.100000000000001" customHeight="1" x14ac:dyDescent="0.2">
      <c r="B14" s="76" t="s">
        <v>88</v>
      </c>
      <c r="C14" s="77" t="s">
        <v>227</v>
      </c>
      <c r="D14" s="78">
        <v>385</v>
      </c>
      <c r="E14" s="78">
        <v>437</v>
      </c>
      <c r="F14" s="78">
        <v>437</v>
      </c>
      <c r="G14" s="78">
        <v>437</v>
      </c>
      <c r="H14" s="78">
        <v>437</v>
      </c>
      <c r="I14" s="78">
        <v>499.4</v>
      </c>
      <c r="J14" s="78">
        <v>461.96</v>
      </c>
      <c r="K14" s="78">
        <v>428.26400000000001</v>
      </c>
      <c r="L14" s="78">
        <v>428.26400000000001</v>
      </c>
      <c r="M14" s="78">
        <v>428.26400000000001</v>
      </c>
      <c r="N14" s="78">
        <v>458.59039999999999</v>
      </c>
      <c r="O14" s="79">
        <v>458.59039999999999</v>
      </c>
      <c r="P14" s="32"/>
      <c r="Q14" s="32"/>
    </row>
    <row r="15" spans="2:17" ht="20.100000000000001" customHeight="1" x14ac:dyDescent="0.2">
      <c r="B15" s="76" t="s">
        <v>89</v>
      </c>
      <c r="C15" s="77" t="s">
        <v>226</v>
      </c>
      <c r="D15" s="78">
        <v>385</v>
      </c>
      <c r="E15" s="78">
        <v>437</v>
      </c>
      <c r="F15" s="78">
        <v>437</v>
      </c>
      <c r="G15" s="78">
        <v>437</v>
      </c>
      <c r="H15" s="78">
        <v>437</v>
      </c>
      <c r="I15" s="78">
        <v>499.4</v>
      </c>
      <c r="J15" s="78">
        <v>461.96</v>
      </c>
      <c r="K15" s="78">
        <v>428.26400000000001</v>
      </c>
      <c r="L15" s="78">
        <v>428.26400000000001</v>
      </c>
      <c r="M15" s="78">
        <v>428.26400000000001</v>
      </c>
      <c r="N15" s="78">
        <v>458.59039999999999</v>
      </c>
      <c r="O15" s="79">
        <v>458.59039999999999</v>
      </c>
      <c r="P15" s="32"/>
      <c r="Q15" s="32"/>
    </row>
    <row r="16" spans="2:17" ht="20.100000000000001" customHeight="1" x14ac:dyDescent="0.2">
      <c r="B16" s="76" t="s">
        <v>90</v>
      </c>
      <c r="C16" s="77" t="s">
        <v>225</v>
      </c>
      <c r="D16" s="78">
        <v>1500</v>
      </c>
      <c r="E16" s="78">
        <v>437</v>
      </c>
      <c r="F16" s="78">
        <v>437</v>
      </c>
      <c r="G16" s="78">
        <v>437</v>
      </c>
      <c r="H16" s="78">
        <v>437</v>
      </c>
      <c r="I16" s="78">
        <v>499.4</v>
      </c>
      <c r="J16" s="78">
        <v>461.96</v>
      </c>
      <c r="K16" s="78">
        <v>428.26400000000001</v>
      </c>
      <c r="L16" s="78">
        <v>428.26400000000001</v>
      </c>
      <c r="M16" s="78">
        <v>428.26400000000001</v>
      </c>
      <c r="N16" s="78">
        <v>458.59039999999999</v>
      </c>
      <c r="O16" s="79">
        <v>458.59039999999999</v>
      </c>
      <c r="P16" s="32"/>
      <c r="Q16" s="32"/>
    </row>
    <row r="17" spans="2:17" ht="20.100000000000001" customHeight="1" x14ac:dyDescent="0.2">
      <c r="B17" s="76" t="s">
        <v>91</v>
      </c>
      <c r="C17" s="77" t="s">
        <v>224</v>
      </c>
      <c r="D17" s="78">
        <v>385</v>
      </c>
      <c r="E17" s="78">
        <v>437</v>
      </c>
      <c r="F17" s="78">
        <v>437</v>
      </c>
      <c r="G17" s="78">
        <v>437</v>
      </c>
      <c r="H17" s="78">
        <v>437</v>
      </c>
      <c r="I17" s="78">
        <v>499.4</v>
      </c>
      <c r="J17" s="78">
        <v>461.96</v>
      </c>
      <c r="K17" s="78">
        <v>428.26400000000001</v>
      </c>
      <c r="L17" s="78">
        <v>428.26400000000001</v>
      </c>
      <c r="M17" s="78">
        <v>428.26400000000001</v>
      </c>
      <c r="N17" s="78">
        <v>458.59039999999999</v>
      </c>
      <c r="O17" s="79">
        <v>458.59039999999999</v>
      </c>
      <c r="P17" s="32"/>
      <c r="Q17" s="32"/>
    </row>
    <row r="18" spans="2:17" ht="20.100000000000001" customHeight="1" x14ac:dyDescent="0.2">
      <c r="B18" s="76" t="s">
        <v>92</v>
      </c>
      <c r="C18" s="77" t="s">
        <v>223</v>
      </c>
      <c r="D18" s="78">
        <v>385</v>
      </c>
      <c r="E18" s="78">
        <v>437</v>
      </c>
      <c r="F18" s="78">
        <v>437</v>
      </c>
      <c r="G18" s="78">
        <v>437</v>
      </c>
      <c r="H18" s="78">
        <v>437</v>
      </c>
      <c r="I18" s="78">
        <v>499.4</v>
      </c>
      <c r="J18" s="78">
        <v>461.96</v>
      </c>
      <c r="K18" s="78">
        <v>428.26400000000001</v>
      </c>
      <c r="L18" s="78">
        <v>428.26400000000001</v>
      </c>
      <c r="M18" s="78">
        <v>428.26400000000001</v>
      </c>
      <c r="N18" s="78">
        <v>458.59039999999999</v>
      </c>
      <c r="O18" s="79">
        <v>458.59039999999999</v>
      </c>
      <c r="P18" s="32"/>
      <c r="Q18" s="32"/>
    </row>
    <row r="19" spans="2:17" ht="20.100000000000001" customHeight="1" x14ac:dyDescent="0.2">
      <c r="B19" s="76" t="s">
        <v>93</v>
      </c>
      <c r="C19" s="77" t="s">
        <v>222</v>
      </c>
      <c r="D19" s="78">
        <v>385</v>
      </c>
      <c r="E19" s="78">
        <v>437</v>
      </c>
      <c r="F19" s="78">
        <v>437</v>
      </c>
      <c r="G19" s="78">
        <v>437</v>
      </c>
      <c r="H19" s="78">
        <v>437</v>
      </c>
      <c r="I19" s="78">
        <v>499.4</v>
      </c>
      <c r="J19" s="78">
        <v>461.96</v>
      </c>
      <c r="K19" s="78">
        <v>428.26400000000001</v>
      </c>
      <c r="L19" s="78">
        <v>428.26400000000001</v>
      </c>
      <c r="M19" s="78">
        <v>428.26400000000001</v>
      </c>
      <c r="N19" s="78">
        <v>458.59039999999999</v>
      </c>
      <c r="O19" s="79">
        <v>458.59039999999999</v>
      </c>
      <c r="P19" s="32"/>
      <c r="Q19" s="32"/>
    </row>
    <row r="20" spans="2:17" ht="20.100000000000001" customHeight="1" x14ac:dyDescent="0.2">
      <c r="B20" s="76" t="s">
        <v>94</v>
      </c>
      <c r="C20" s="77" t="s">
        <v>221</v>
      </c>
      <c r="D20" s="78">
        <v>385</v>
      </c>
      <c r="E20" s="78">
        <v>437</v>
      </c>
      <c r="F20" s="78">
        <v>437</v>
      </c>
      <c r="G20" s="78">
        <v>437</v>
      </c>
      <c r="H20" s="78">
        <v>437</v>
      </c>
      <c r="I20" s="78">
        <v>499.4</v>
      </c>
      <c r="J20" s="78">
        <v>461.96</v>
      </c>
      <c r="K20" s="78">
        <v>428.26400000000001</v>
      </c>
      <c r="L20" s="78">
        <v>428.26400000000001</v>
      </c>
      <c r="M20" s="78">
        <v>428.26400000000001</v>
      </c>
      <c r="N20" s="78">
        <v>458.59039999999999</v>
      </c>
      <c r="O20" s="79">
        <v>458.59039999999999</v>
      </c>
      <c r="P20" s="32"/>
      <c r="Q20" s="32"/>
    </row>
    <row r="21" spans="2:17" ht="20.100000000000001" customHeight="1" x14ac:dyDescent="0.2">
      <c r="B21" s="76" t="s">
        <v>95</v>
      </c>
      <c r="C21" s="77" t="s">
        <v>220</v>
      </c>
      <c r="D21" s="78">
        <v>385</v>
      </c>
      <c r="E21" s="78">
        <v>437</v>
      </c>
      <c r="F21" s="78">
        <v>437</v>
      </c>
      <c r="G21" s="78">
        <v>437</v>
      </c>
      <c r="H21" s="78">
        <v>437</v>
      </c>
      <c r="I21" s="78">
        <v>499.4</v>
      </c>
      <c r="J21" s="78">
        <v>461.96</v>
      </c>
      <c r="K21" s="78">
        <v>428.26400000000001</v>
      </c>
      <c r="L21" s="78">
        <v>428.26400000000001</v>
      </c>
      <c r="M21" s="78">
        <v>428.26400000000001</v>
      </c>
      <c r="N21" s="78">
        <v>458.59039999999999</v>
      </c>
      <c r="O21" s="79">
        <v>458.59039999999999</v>
      </c>
      <c r="P21" s="32"/>
      <c r="Q21" s="32"/>
    </row>
    <row r="22" spans="2:17" ht="20.100000000000001" customHeight="1" x14ac:dyDescent="0.2">
      <c r="B22" s="76" t="s">
        <v>96</v>
      </c>
      <c r="C22" s="77" t="s">
        <v>219</v>
      </c>
      <c r="D22" s="78">
        <v>385</v>
      </c>
      <c r="E22" s="78">
        <v>437</v>
      </c>
      <c r="F22" s="78">
        <v>437</v>
      </c>
      <c r="G22" s="78">
        <v>437</v>
      </c>
      <c r="H22" s="78">
        <v>437</v>
      </c>
      <c r="I22" s="78">
        <v>499.4</v>
      </c>
      <c r="J22" s="78">
        <v>461.96</v>
      </c>
      <c r="K22" s="78">
        <v>428.26400000000001</v>
      </c>
      <c r="L22" s="78">
        <v>428.26400000000001</v>
      </c>
      <c r="M22" s="78">
        <v>428.26400000000001</v>
      </c>
      <c r="N22" s="78">
        <v>458.59039999999999</v>
      </c>
      <c r="O22" s="79">
        <v>458.59039999999999</v>
      </c>
      <c r="P22" s="32"/>
      <c r="Q22" s="32"/>
    </row>
    <row r="23" spans="2:17" ht="20.100000000000001" customHeight="1" x14ac:dyDescent="0.2">
      <c r="B23" s="76" t="s">
        <v>97</v>
      </c>
      <c r="C23" s="77" t="s">
        <v>218</v>
      </c>
      <c r="D23" s="78">
        <v>385</v>
      </c>
      <c r="E23" s="78">
        <v>437</v>
      </c>
      <c r="F23" s="78">
        <v>437</v>
      </c>
      <c r="G23" s="78">
        <v>437</v>
      </c>
      <c r="H23" s="78">
        <v>437</v>
      </c>
      <c r="I23" s="78">
        <v>499.4</v>
      </c>
      <c r="J23" s="78">
        <v>461.96</v>
      </c>
      <c r="K23" s="78">
        <v>428.26400000000001</v>
      </c>
      <c r="L23" s="78">
        <v>428.26400000000001</v>
      </c>
      <c r="M23" s="78">
        <v>428.26400000000001</v>
      </c>
      <c r="N23" s="78">
        <v>458.59039999999999</v>
      </c>
      <c r="O23" s="79">
        <v>458.59039999999999</v>
      </c>
      <c r="P23" s="32"/>
      <c r="Q23" s="32"/>
    </row>
    <row r="24" spans="2:17" ht="20.100000000000001" customHeight="1" x14ac:dyDescent="0.2">
      <c r="B24" s="76" t="s">
        <v>98</v>
      </c>
      <c r="C24" s="77" t="s">
        <v>217</v>
      </c>
      <c r="D24" s="78">
        <v>385</v>
      </c>
      <c r="E24" s="78">
        <v>437</v>
      </c>
      <c r="F24" s="78">
        <v>437</v>
      </c>
      <c r="G24" s="78">
        <v>437</v>
      </c>
      <c r="H24" s="78">
        <v>437</v>
      </c>
      <c r="I24" s="78">
        <v>499.4</v>
      </c>
      <c r="J24" s="78">
        <v>461.96</v>
      </c>
      <c r="K24" s="78">
        <v>428.26400000000001</v>
      </c>
      <c r="L24" s="78">
        <v>428.26400000000001</v>
      </c>
      <c r="M24" s="78">
        <v>428.26400000000001</v>
      </c>
      <c r="N24" s="78">
        <v>458.59039999999999</v>
      </c>
      <c r="O24" s="79">
        <v>458.59039999999999</v>
      </c>
      <c r="P24" s="32"/>
      <c r="Q24" s="32"/>
    </row>
    <row r="25" spans="2:17" ht="20.100000000000001" customHeight="1" x14ac:dyDescent="0.2">
      <c r="B25" s="76" t="s">
        <v>99</v>
      </c>
      <c r="C25" s="77" t="s">
        <v>216</v>
      </c>
      <c r="D25" s="78">
        <v>385</v>
      </c>
      <c r="E25" s="78">
        <v>437</v>
      </c>
      <c r="F25" s="78">
        <v>437</v>
      </c>
      <c r="G25" s="78">
        <v>437</v>
      </c>
      <c r="H25" s="78">
        <v>437</v>
      </c>
      <c r="I25" s="78">
        <v>499.4</v>
      </c>
      <c r="J25" s="78">
        <v>461.96</v>
      </c>
      <c r="K25" s="78">
        <v>428.26400000000001</v>
      </c>
      <c r="L25" s="78">
        <v>428.26400000000001</v>
      </c>
      <c r="M25" s="78">
        <v>428.26400000000001</v>
      </c>
      <c r="N25" s="78">
        <v>458.59039999999999</v>
      </c>
      <c r="O25" s="79">
        <v>458.59039999999999</v>
      </c>
      <c r="P25" s="32"/>
      <c r="Q25" s="32"/>
    </row>
    <row r="26" spans="2:17" ht="20.100000000000001" customHeight="1" x14ac:dyDescent="0.2">
      <c r="B26" s="76" t="s">
        <v>100</v>
      </c>
      <c r="C26" s="77" t="s">
        <v>215</v>
      </c>
      <c r="D26" s="78">
        <v>385</v>
      </c>
      <c r="E26" s="78">
        <v>437</v>
      </c>
      <c r="F26" s="78">
        <v>437</v>
      </c>
      <c r="G26" s="78">
        <v>437</v>
      </c>
      <c r="H26" s="78">
        <v>437</v>
      </c>
      <c r="I26" s="78">
        <v>499.4</v>
      </c>
      <c r="J26" s="78">
        <v>461.96</v>
      </c>
      <c r="K26" s="78">
        <v>428.26400000000001</v>
      </c>
      <c r="L26" s="78">
        <v>428.26400000000001</v>
      </c>
      <c r="M26" s="78">
        <v>428.26400000000001</v>
      </c>
      <c r="N26" s="78">
        <v>458.59039999999999</v>
      </c>
      <c r="O26" s="79">
        <v>458.59039999999999</v>
      </c>
      <c r="P26" s="32"/>
      <c r="Q26" s="32"/>
    </row>
    <row r="27" spans="2:17" ht="20.100000000000001" customHeight="1" x14ac:dyDescent="0.2">
      <c r="B27" s="76" t="s">
        <v>101</v>
      </c>
      <c r="C27" s="77" t="s">
        <v>214</v>
      </c>
      <c r="D27" s="78">
        <v>385</v>
      </c>
      <c r="E27" s="78">
        <v>437</v>
      </c>
      <c r="F27" s="78">
        <v>437</v>
      </c>
      <c r="G27" s="78">
        <v>437</v>
      </c>
      <c r="H27" s="78">
        <v>437</v>
      </c>
      <c r="I27" s="78">
        <v>499.4</v>
      </c>
      <c r="J27" s="78">
        <v>461.96</v>
      </c>
      <c r="K27" s="78">
        <v>428.26400000000001</v>
      </c>
      <c r="L27" s="78">
        <v>428.26400000000001</v>
      </c>
      <c r="M27" s="78">
        <v>428.26400000000001</v>
      </c>
      <c r="N27" s="78">
        <v>458.59039999999999</v>
      </c>
      <c r="O27" s="79">
        <v>458.59039999999999</v>
      </c>
      <c r="P27" s="32"/>
      <c r="Q27" s="32"/>
    </row>
    <row r="28" spans="2:17" ht="20.100000000000001" customHeight="1" x14ac:dyDescent="0.2">
      <c r="B28" s="76" t="s">
        <v>102</v>
      </c>
      <c r="C28" s="77" t="s">
        <v>213</v>
      </c>
      <c r="D28" s="78">
        <v>385</v>
      </c>
      <c r="E28" s="78">
        <v>437</v>
      </c>
      <c r="F28" s="78">
        <v>437</v>
      </c>
      <c r="G28" s="78">
        <v>437</v>
      </c>
      <c r="H28" s="78">
        <v>437</v>
      </c>
      <c r="I28" s="78">
        <v>499.4</v>
      </c>
      <c r="J28" s="78">
        <v>461.96</v>
      </c>
      <c r="K28" s="78">
        <v>428.26400000000001</v>
      </c>
      <c r="L28" s="78">
        <v>428.26400000000001</v>
      </c>
      <c r="M28" s="78">
        <v>428.26400000000001</v>
      </c>
      <c r="N28" s="78">
        <v>458.59039999999999</v>
      </c>
      <c r="O28" s="79">
        <v>458.59039999999999</v>
      </c>
      <c r="P28" s="32"/>
      <c r="Q28" s="32"/>
    </row>
    <row r="29" spans="2:17" ht="20.100000000000001" customHeight="1" x14ac:dyDescent="0.2">
      <c r="B29" s="76" t="s">
        <v>103</v>
      </c>
      <c r="C29" s="77" t="s">
        <v>212</v>
      </c>
      <c r="D29" s="78">
        <v>385</v>
      </c>
      <c r="E29" s="78">
        <v>437</v>
      </c>
      <c r="F29" s="78">
        <v>437</v>
      </c>
      <c r="G29" s="78">
        <v>437</v>
      </c>
      <c r="H29" s="78">
        <v>437</v>
      </c>
      <c r="I29" s="78">
        <v>499.4</v>
      </c>
      <c r="J29" s="78">
        <v>461.96</v>
      </c>
      <c r="K29" s="78">
        <v>428.26400000000001</v>
      </c>
      <c r="L29" s="78">
        <v>428.26400000000001</v>
      </c>
      <c r="M29" s="78">
        <v>428.26400000000001</v>
      </c>
      <c r="N29" s="78">
        <v>458.59039999999999</v>
      </c>
      <c r="O29" s="79">
        <v>458.59039999999999</v>
      </c>
      <c r="P29" s="32"/>
      <c r="Q29" s="32"/>
    </row>
    <row r="30" spans="2:17" ht="20.100000000000001" customHeight="1" x14ac:dyDescent="0.2">
      <c r="B30" s="76" t="s">
        <v>104</v>
      </c>
      <c r="C30" s="77" t="s">
        <v>211</v>
      </c>
      <c r="D30" s="78">
        <v>385</v>
      </c>
      <c r="E30" s="78">
        <v>437</v>
      </c>
      <c r="F30" s="78">
        <v>437</v>
      </c>
      <c r="G30" s="78">
        <v>437</v>
      </c>
      <c r="H30" s="78">
        <v>437</v>
      </c>
      <c r="I30" s="78">
        <v>499.4</v>
      </c>
      <c r="J30" s="78">
        <v>461.96</v>
      </c>
      <c r="K30" s="78">
        <v>428.26400000000001</v>
      </c>
      <c r="L30" s="78">
        <v>428.26400000000001</v>
      </c>
      <c r="M30" s="78">
        <v>428.26400000000001</v>
      </c>
      <c r="N30" s="78">
        <v>458.59039999999999</v>
      </c>
      <c r="O30" s="79">
        <v>458.59039999999999</v>
      </c>
      <c r="P30" s="32"/>
      <c r="Q30" s="32"/>
    </row>
    <row r="31" spans="2:17" ht="20.100000000000001" customHeight="1" x14ac:dyDescent="0.2">
      <c r="B31" s="76" t="s">
        <v>105</v>
      </c>
      <c r="C31" s="77" t="s">
        <v>210</v>
      </c>
      <c r="D31" s="78">
        <v>385</v>
      </c>
      <c r="E31" s="78">
        <v>437</v>
      </c>
      <c r="F31" s="78">
        <v>437</v>
      </c>
      <c r="G31" s="78">
        <v>437</v>
      </c>
      <c r="H31" s="78">
        <v>437</v>
      </c>
      <c r="I31" s="78">
        <v>499.4</v>
      </c>
      <c r="J31" s="78">
        <v>461.96</v>
      </c>
      <c r="K31" s="78">
        <v>428.26400000000001</v>
      </c>
      <c r="L31" s="78">
        <v>428.26400000000001</v>
      </c>
      <c r="M31" s="78">
        <v>428.26400000000001</v>
      </c>
      <c r="N31" s="78">
        <v>458.59039999999999</v>
      </c>
      <c r="O31" s="79">
        <v>458.59039999999999</v>
      </c>
      <c r="P31" s="32"/>
      <c r="Q31" s="32"/>
    </row>
    <row r="32" spans="2:17" ht="20.100000000000001" customHeight="1" x14ac:dyDescent="0.2">
      <c r="B32" s="76" t="s">
        <v>106</v>
      </c>
      <c r="C32" s="77" t="s">
        <v>209</v>
      </c>
      <c r="D32" s="78">
        <v>385</v>
      </c>
      <c r="E32" s="78">
        <v>437</v>
      </c>
      <c r="F32" s="78">
        <v>437</v>
      </c>
      <c r="G32" s="78">
        <v>437</v>
      </c>
      <c r="H32" s="78">
        <v>437</v>
      </c>
      <c r="I32" s="78">
        <v>499.4</v>
      </c>
      <c r="J32" s="78">
        <v>461.96</v>
      </c>
      <c r="K32" s="78">
        <v>428.26400000000001</v>
      </c>
      <c r="L32" s="78">
        <v>428.26400000000001</v>
      </c>
      <c r="M32" s="78">
        <v>428.26400000000001</v>
      </c>
      <c r="N32" s="78">
        <v>458.59039999999999</v>
      </c>
      <c r="O32" s="79">
        <v>458.59039999999999</v>
      </c>
      <c r="P32" s="32"/>
      <c r="Q32" s="32"/>
    </row>
    <row r="33" spans="2:17" ht="20.100000000000001" customHeight="1" x14ac:dyDescent="0.2">
      <c r="B33" s="76" t="s">
        <v>107</v>
      </c>
      <c r="C33" s="77" t="s">
        <v>208</v>
      </c>
      <c r="D33" s="78">
        <v>385</v>
      </c>
      <c r="E33" s="78">
        <v>437</v>
      </c>
      <c r="F33" s="78">
        <v>437</v>
      </c>
      <c r="G33" s="78">
        <v>437</v>
      </c>
      <c r="H33" s="78">
        <v>437</v>
      </c>
      <c r="I33" s="78">
        <v>499.4</v>
      </c>
      <c r="J33" s="78">
        <v>461.96</v>
      </c>
      <c r="K33" s="78">
        <v>428.26400000000001</v>
      </c>
      <c r="L33" s="78">
        <v>428.26400000000001</v>
      </c>
      <c r="M33" s="78">
        <v>428.26400000000001</v>
      </c>
      <c r="N33" s="78">
        <v>458.59039999999999</v>
      </c>
      <c r="O33" s="79">
        <v>458.59039999999999</v>
      </c>
      <c r="P33" s="32"/>
      <c r="Q33" s="32"/>
    </row>
    <row r="34" spans="2:17" ht="20.100000000000001" customHeight="1" x14ac:dyDescent="0.2">
      <c r="B34" s="76" t="s">
        <v>108</v>
      </c>
      <c r="C34" s="77" t="s">
        <v>207</v>
      </c>
      <c r="D34" s="78">
        <v>385</v>
      </c>
      <c r="E34" s="78">
        <v>437</v>
      </c>
      <c r="F34" s="78">
        <v>437</v>
      </c>
      <c r="G34" s="78">
        <v>437</v>
      </c>
      <c r="H34" s="78">
        <v>437</v>
      </c>
      <c r="I34" s="78">
        <v>499.4</v>
      </c>
      <c r="J34" s="78">
        <v>461.96</v>
      </c>
      <c r="K34" s="78">
        <v>428.26400000000001</v>
      </c>
      <c r="L34" s="78">
        <v>428.26400000000001</v>
      </c>
      <c r="M34" s="78">
        <v>428.26400000000001</v>
      </c>
      <c r="N34" s="78">
        <v>458.59039999999999</v>
      </c>
      <c r="O34" s="79">
        <v>458.59039999999999</v>
      </c>
      <c r="P34" s="32"/>
      <c r="Q34" s="32"/>
    </row>
    <row r="35" spans="2:17" ht="20.100000000000001" customHeight="1" x14ac:dyDescent="0.2">
      <c r="B35" s="76" t="s">
        <v>109</v>
      </c>
      <c r="C35" s="77" t="s">
        <v>206</v>
      </c>
      <c r="D35" s="78">
        <v>385</v>
      </c>
      <c r="E35" s="78">
        <v>437</v>
      </c>
      <c r="F35" s="78">
        <v>437</v>
      </c>
      <c r="G35" s="78">
        <v>437</v>
      </c>
      <c r="H35" s="78">
        <v>437</v>
      </c>
      <c r="I35" s="78">
        <v>499.4</v>
      </c>
      <c r="J35" s="78">
        <v>461.96</v>
      </c>
      <c r="K35" s="78">
        <v>428.26400000000001</v>
      </c>
      <c r="L35" s="78">
        <v>428.26400000000001</v>
      </c>
      <c r="M35" s="78">
        <v>428.26400000000001</v>
      </c>
      <c r="N35" s="78">
        <v>458.59039999999999</v>
      </c>
      <c r="O35" s="79">
        <v>458.59039999999999</v>
      </c>
      <c r="P35" s="32"/>
      <c r="Q35" s="32"/>
    </row>
    <row r="36" spans="2:17" ht="20.100000000000001" customHeight="1" x14ac:dyDescent="0.2">
      <c r="B36" s="76" t="s">
        <v>110</v>
      </c>
      <c r="C36" s="77" t="s">
        <v>205</v>
      </c>
      <c r="D36" s="78">
        <v>385</v>
      </c>
      <c r="E36" s="78">
        <v>437</v>
      </c>
      <c r="F36" s="78">
        <v>437</v>
      </c>
      <c r="G36" s="78">
        <v>437</v>
      </c>
      <c r="H36" s="78">
        <v>437</v>
      </c>
      <c r="I36" s="78">
        <v>499.4</v>
      </c>
      <c r="J36" s="78">
        <v>461.96</v>
      </c>
      <c r="K36" s="78">
        <v>428.26400000000001</v>
      </c>
      <c r="L36" s="78">
        <v>428.26400000000001</v>
      </c>
      <c r="M36" s="78">
        <v>428.26400000000001</v>
      </c>
      <c r="N36" s="78">
        <v>458.59039999999999</v>
      </c>
      <c r="O36" s="79">
        <v>458.59039999999999</v>
      </c>
      <c r="P36" s="32"/>
      <c r="Q36" s="32"/>
    </row>
    <row r="37" spans="2:17" ht="20.100000000000001" customHeight="1" x14ac:dyDescent="0.2">
      <c r="B37" s="76" t="s">
        <v>111</v>
      </c>
      <c r="C37" s="77" t="s">
        <v>204</v>
      </c>
      <c r="D37" s="78">
        <v>385</v>
      </c>
      <c r="E37" s="78">
        <v>437</v>
      </c>
      <c r="F37" s="78">
        <v>437</v>
      </c>
      <c r="G37" s="78">
        <v>437</v>
      </c>
      <c r="H37" s="78">
        <v>437</v>
      </c>
      <c r="I37" s="78">
        <v>499.4</v>
      </c>
      <c r="J37" s="78">
        <v>461.96</v>
      </c>
      <c r="K37" s="78">
        <v>428.26400000000001</v>
      </c>
      <c r="L37" s="78">
        <v>428.26400000000001</v>
      </c>
      <c r="M37" s="78">
        <v>428.26400000000001</v>
      </c>
      <c r="N37" s="78">
        <v>458.59039999999999</v>
      </c>
      <c r="O37" s="79">
        <v>458.59039999999999</v>
      </c>
      <c r="P37" s="32"/>
      <c r="Q37" s="32"/>
    </row>
    <row r="38" spans="2:17" ht="20.100000000000001" customHeight="1" x14ac:dyDescent="0.2">
      <c r="B38" s="76" t="s">
        <v>112</v>
      </c>
      <c r="C38" s="77" t="s">
        <v>203</v>
      </c>
      <c r="D38" s="78">
        <v>385</v>
      </c>
      <c r="E38" s="78">
        <v>437</v>
      </c>
      <c r="F38" s="78">
        <v>437</v>
      </c>
      <c r="G38" s="78">
        <v>437</v>
      </c>
      <c r="H38" s="78">
        <v>437</v>
      </c>
      <c r="I38" s="78">
        <v>499.4</v>
      </c>
      <c r="J38" s="78">
        <v>461.96</v>
      </c>
      <c r="K38" s="78">
        <v>428.26400000000001</v>
      </c>
      <c r="L38" s="78">
        <v>428.26400000000001</v>
      </c>
      <c r="M38" s="78">
        <v>428.26400000000001</v>
      </c>
      <c r="N38" s="78">
        <v>458.59039999999999</v>
      </c>
      <c r="O38" s="79">
        <v>458.59039999999999</v>
      </c>
      <c r="P38" s="32"/>
      <c r="Q38" s="32"/>
    </row>
    <row r="39" spans="2:17" ht="20.100000000000001" customHeight="1" x14ac:dyDescent="0.2">
      <c r="B39" s="76" t="s">
        <v>113</v>
      </c>
      <c r="C39" s="77" t="s">
        <v>202</v>
      </c>
      <c r="D39" s="78">
        <v>385</v>
      </c>
      <c r="E39" s="78">
        <v>437</v>
      </c>
      <c r="F39" s="78">
        <v>437</v>
      </c>
      <c r="G39" s="78">
        <v>437</v>
      </c>
      <c r="H39" s="78">
        <v>437</v>
      </c>
      <c r="I39" s="78">
        <v>499.4</v>
      </c>
      <c r="J39" s="78">
        <v>461.96</v>
      </c>
      <c r="K39" s="78">
        <v>428.26400000000001</v>
      </c>
      <c r="L39" s="78">
        <v>428.26400000000001</v>
      </c>
      <c r="M39" s="78">
        <v>428.26400000000001</v>
      </c>
      <c r="N39" s="78">
        <v>458.59039999999999</v>
      </c>
      <c r="O39" s="79">
        <v>458.59039999999999</v>
      </c>
      <c r="P39" s="32"/>
      <c r="Q39" s="32"/>
    </row>
    <row r="40" spans="2:17" ht="20.100000000000001" customHeight="1" x14ac:dyDescent="0.2">
      <c r="B40" s="76" t="s">
        <v>114</v>
      </c>
      <c r="C40" s="77" t="s">
        <v>201</v>
      </c>
      <c r="D40" s="78">
        <v>385</v>
      </c>
      <c r="E40" s="78">
        <v>437</v>
      </c>
      <c r="F40" s="78">
        <v>437</v>
      </c>
      <c r="G40" s="78">
        <v>437</v>
      </c>
      <c r="H40" s="78">
        <v>437</v>
      </c>
      <c r="I40" s="78">
        <v>499.4</v>
      </c>
      <c r="J40" s="78">
        <v>461.96</v>
      </c>
      <c r="K40" s="78">
        <v>428.26400000000001</v>
      </c>
      <c r="L40" s="78">
        <v>428.26400000000001</v>
      </c>
      <c r="M40" s="78">
        <v>428.26400000000001</v>
      </c>
      <c r="N40" s="78">
        <v>458.59039999999999</v>
      </c>
      <c r="O40" s="79">
        <v>458.59039999999999</v>
      </c>
      <c r="P40" s="32"/>
      <c r="Q40" s="32"/>
    </row>
    <row r="41" spans="2:17" ht="20.100000000000001" customHeight="1" x14ac:dyDescent="0.2">
      <c r="B41" s="76" t="s">
        <v>115</v>
      </c>
      <c r="C41" s="77" t="s">
        <v>200</v>
      </c>
      <c r="D41" s="78">
        <v>385</v>
      </c>
      <c r="E41" s="78">
        <v>437</v>
      </c>
      <c r="F41" s="78">
        <v>437</v>
      </c>
      <c r="G41" s="78">
        <v>437</v>
      </c>
      <c r="H41" s="78">
        <v>437</v>
      </c>
      <c r="I41" s="78">
        <v>499.4</v>
      </c>
      <c r="J41" s="78">
        <v>461.96</v>
      </c>
      <c r="K41" s="78">
        <v>428.26400000000001</v>
      </c>
      <c r="L41" s="78">
        <v>428.26400000000001</v>
      </c>
      <c r="M41" s="78">
        <v>428.26400000000001</v>
      </c>
      <c r="N41" s="78">
        <v>458.59039999999999</v>
      </c>
      <c r="O41" s="79">
        <v>458.59039999999999</v>
      </c>
      <c r="P41" s="32"/>
      <c r="Q41" s="32"/>
    </row>
    <row r="42" spans="2:17" ht="20.100000000000001" customHeight="1" x14ac:dyDescent="0.2">
      <c r="B42" s="76" t="s">
        <v>116</v>
      </c>
      <c r="C42" s="77" t="s">
        <v>199</v>
      </c>
      <c r="D42" s="78">
        <v>385</v>
      </c>
      <c r="E42" s="78">
        <v>437</v>
      </c>
      <c r="F42" s="78">
        <v>437</v>
      </c>
      <c r="G42" s="78">
        <v>437</v>
      </c>
      <c r="H42" s="78">
        <v>437</v>
      </c>
      <c r="I42" s="78">
        <v>499.4</v>
      </c>
      <c r="J42" s="78">
        <v>461.96</v>
      </c>
      <c r="K42" s="78">
        <v>428.26400000000001</v>
      </c>
      <c r="L42" s="78">
        <v>428.26400000000001</v>
      </c>
      <c r="M42" s="78">
        <v>428.26400000000001</v>
      </c>
      <c r="N42" s="78">
        <v>458.59039999999999</v>
      </c>
      <c r="O42" s="79">
        <v>458.59039999999999</v>
      </c>
      <c r="P42" s="32"/>
      <c r="Q42" s="32"/>
    </row>
    <row r="43" spans="2:17" ht="20.100000000000001" customHeight="1" x14ac:dyDescent="0.2">
      <c r="B43" s="76" t="s">
        <v>117</v>
      </c>
      <c r="C43" s="77" t="s">
        <v>198</v>
      </c>
      <c r="D43" s="78">
        <v>385</v>
      </c>
      <c r="E43" s="78">
        <v>437</v>
      </c>
      <c r="F43" s="78">
        <v>437</v>
      </c>
      <c r="G43" s="78">
        <v>437</v>
      </c>
      <c r="H43" s="78">
        <v>437</v>
      </c>
      <c r="I43" s="78">
        <v>499.4</v>
      </c>
      <c r="J43" s="78">
        <v>461.96</v>
      </c>
      <c r="K43" s="78">
        <v>428.26400000000001</v>
      </c>
      <c r="L43" s="78">
        <v>428.26400000000001</v>
      </c>
      <c r="M43" s="78">
        <v>428.26400000000001</v>
      </c>
      <c r="N43" s="78">
        <v>458.59039999999999</v>
      </c>
      <c r="O43" s="79">
        <v>458.59039999999999</v>
      </c>
      <c r="P43" s="32"/>
      <c r="Q43" s="32"/>
    </row>
    <row r="44" spans="2:17" ht="20.100000000000001" customHeight="1" x14ac:dyDescent="0.2">
      <c r="B44" s="76" t="s">
        <v>118</v>
      </c>
      <c r="C44" s="77" t="s">
        <v>197</v>
      </c>
      <c r="D44" s="78">
        <v>385</v>
      </c>
      <c r="E44" s="78">
        <v>437</v>
      </c>
      <c r="F44" s="78">
        <v>437</v>
      </c>
      <c r="G44" s="78">
        <v>437</v>
      </c>
      <c r="H44" s="78">
        <v>437</v>
      </c>
      <c r="I44" s="78">
        <v>499.4</v>
      </c>
      <c r="J44" s="78">
        <v>461.96</v>
      </c>
      <c r="K44" s="78">
        <v>428.26400000000001</v>
      </c>
      <c r="L44" s="78">
        <v>428.26400000000001</v>
      </c>
      <c r="M44" s="78">
        <v>428.26400000000001</v>
      </c>
      <c r="N44" s="78">
        <v>458.59039999999999</v>
      </c>
      <c r="O44" s="79">
        <v>458.59039999999999</v>
      </c>
      <c r="P44" s="32"/>
      <c r="Q44" s="32"/>
    </row>
    <row r="45" spans="2:17" ht="20.100000000000001" customHeight="1" x14ac:dyDescent="0.2">
      <c r="B45" s="76" t="s">
        <v>119</v>
      </c>
      <c r="C45" s="77" t="s">
        <v>196</v>
      </c>
      <c r="D45" s="78">
        <v>385</v>
      </c>
      <c r="E45" s="78">
        <v>437</v>
      </c>
      <c r="F45" s="78">
        <v>437</v>
      </c>
      <c r="G45" s="78">
        <v>437</v>
      </c>
      <c r="H45" s="78">
        <v>437</v>
      </c>
      <c r="I45" s="78">
        <v>499.4</v>
      </c>
      <c r="J45" s="78">
        <v>461.96</v>
      </c>
      <c r="K45" s="78">
        <v>428.26400000000001</v>
      </c>
      <c r="L45" s="78">
        <v>428.26400000000001</v>
      </c>
      <c r="M45" s="78">
        <v>428.26400000000001</v>
      </c>
      <c r="N45" s="78">
        <v>458.59039999999999</v>
      </c>
      <c r="O45" s="79">
        <v>458.59039999999999</v>
      </c>
      <c r="P45" s="32"/>
      <c r="Q45" s="32"/>
    </row>
    <row r="46" spans="2:17" ht="20.100000000000001" customHeight="1" x14ac:dyDescent="0.2">
      <c r="B46" s="76" t="s">
        <v>120</v>
      </c>
      <c r="C46" s="77" t="s">
        <v>195</v>
      </c>
      <c r="D46" s="78">
        <v>385</v>
      </c>
      <c r="E46" s="78">
        <v>437</v>
      </c>
      <c r="F46" s="78">
        <v>437</v>
      </c>
      <c r="G46" s="78">
        <v>437</v>
      </c>
      <c r="H46" s="78">
        <v>437</v>
      </c>
      <c r="I46" s="78">
        <v>499.4</v>
      </c>
      <c r="J46" s="78">
        <v>461.96</v>
      </c>
      <c r="K46" s="78">
        <v>428.26400000000001</v>
      </c>
      <c r="L46" s="78">
        <v>428.26400000000001</v>
      </c>
      <c r="M46" s="78">
        <v>428.26400000000001</v>
      </c>
      <c r="N46" s="78">
        <v>458.59039999999999</v>
      </c>
      <c r="O46" s="79">
        <v>458.59039999999999</v>
      </c>
      <c r="P46" s="32"/>
      <c r="Q46" s="32"/>
    </row>
    <row r="47" spans="2:17" ht="20.100000000000001" customHeight="1" x14ac:dyDescent="0.2">
      <c r="B47" s="76" t="s">
        <v>121</v>
      </c>
      <c r="C47" s="77" t="s">
        <v>194</v>
      </c>
      <c r="D47" s="78">
        <v>385</v>
      </c>
      <c r="E47" s="78">
        <v>437</v>
      </c>
      <c r="F47" s="78">
        <v>437</v>
      </c>
      <c r="G47" s="78">
        <v>437</v>
      </c>
      <c r="H47" s="78">
        <v>437</v>
      </c>
      <c r="I47" s="78">
        <v>499.4</v>
      </c>
      <c r="J47" s="78">
        <v>461.96</v>
      </c>
      <c r="K47" s="78">
        <v>428.26400000000001</v>
      </c>
      <c r="L47" s="78">
        <v>428.26400000000001</v>
      </c>
      <c r="M47" s="78">
        <v>428.26400000000001</v>
      </c>
      <c r="N47" s="78">
        <v>458.59039999999999</v>
      </c>
      <c r="O47" s="79">
        <v>458.59039999999999</v>
      </c>
      <c r="P47" s="32"/>
      <c r="Q47" s="32"/>
    </row>
    <row r="48" spans="2:17" ht="20.100000000000001" customHeight="1" x14ac:dyDescent="0.2">
      <c r="B48" s="76" t="s">
        <v>122</v>
      </c>
      <c r="C48" s="77" t="s">
        <v>193</v>
      </c>
      <c r="D48" s="78">
        <v>385</v>
      </c>
      <c r="E48" s="78">
        <v>437</v>
      </c>
      <c r="F48" s="78">
        <v>437</v>
      </c>
      <c r="G48" s="78">
        <v>437</v>
      </c>
      <c r="H48" s="78">
        <v>437</v>
      </c>
      <c r="I48" s="78">
        <v>499.4</v>
      </c>
      <c r="J48" s="78">
        <v>461.96</v>
      </c>
      <c r="K48" s="78">
        <v>428.26400000000001</v>
      </c>
      <c r="L48" s="78">
        <v>428.26400000000001</v>
      </c>
      <c r="M48" s="78">
        <v>428.26400000000001</v>
      </c>
      <c r="N48" s="78">
        <v>458.59039999999999</v>
      </c>
      <c r="O48" s="79">
        <v>458.59039999999999</v>
      </c>
      <c r="P48" s="32"/>
      <c r="Q48" s="32"/>
    </row>
    <row r="49" spans="2:17" ht="20.100000000000001" customHeight="1" x14ac:dyDescent="0.2">
      <c r="B49" s="76" t="s">
        <v>123</v>
      </c>
      <c r="C49" s="77" t="s">
        <v>192</v>
      </c>
      <c r="D49" s="78">
        <v>385</v>
      </c>
      <c r="E49" s="78">
        <v>437</v>
      </c>
      <c r="F49" s="78">
        <v>437</v>
      </c>
      <c r="G49" s="78">
        <v>437</v>
      </c>
      <c r="H49" s="78">
        <v>437</v>
      </c>
      <c r="I49" s="78">
        <v>499.4</v>
      </c>
      <c r="J49" s="78">
        <v>461.96</v>
      </c>
      <c r="K49" s="78">
        <v>428.26400000000001</v>
      </c>
      <c r="L49" s="78">
        <v>428.26400000000001</v>
      </c>
      <c r="M49" s="78">
        <v>428.26400000000001</v>
      </c>
      <c r="N49" s="78">
        <v>458.59039999999999</v>
      </c>
      <c r="O49" s="79">
        <v>458.59039999999999</v>
      </c>
      <c r="P49" s="32"/>
      <c r="Q49" s="32"/>
    </row>
    <row r="50" spans="2:17" ht="20.100000000000001" customHeight="1" x14ac:dyDescent="0.2">
      <c r="B50" s="76" t="s">
        <v>124</v>
      </c>
      <c r="C50" s="77" t="s">
        <v>191</v>
      </c>
      <c r="D50" s="78">
        <v>385</v>
      </c>
      <c r="E50" s="78">
        <v>437</v>
      </c>
      <c r="F50" s="78">
        <v>437</v>
      </c>
      <c r="G50" s="78">
        <v>437</v>
      </c>
      <c r="H50" s="78">
        <v>437</v>
      </c>
      <c r="I50" s="78">
        <v>499.4</v>
      </c>
      <c r="J50" s="78">
        <v>461.96</v>
      </c>
      <c r="K50" s="78">
        <v>428.26400000000001</v>
      </c>
      <c r="L50" s="78">
        <v>428.26400000000001</v>
      </c>
      <c r="M50" s="78">
        <v>428.26400000000001</v>
      </c>
      <c r="N50" s="78">
        <v>458.59039999999999</v>
      </c>
      <c r="O50" s="79">
        <v>458.59039999999999</v>
      </c>
      <c r="P50" s="32"/>
      <c r="Q50" s="32"/>
    </row>
    <row r="51" spans="2:17" ht="20.100000000000001" customHeight="1" x14ac:dyDescent="0.2">
      <c r="B51" s="76" t="s">
        <v>125</v>
      </c>
      <c r="C51" s="77" t="s">
        <v>190</v>
      </c>
      <c r="D51" s="78">
        <v>385</v>
      </c>
      <c r="E51" s="78">
        <v>437</v>
      </c>
      <c r="F51" s="78">
        <v>437</v>
      </c>
      <c r="G51" s="78">
        <v>437</v>
      </c>
      <c r="H51" s="78">
        <v>437</v>
      </c>
      <c r="I51" s="78">
        <v>499.4</v>
      </c>
      <c r="J51" s="78">
        <v>461.96</v>
      </c>
      <c r="K51" s="78">
        <v>428.26400000000001</v>
      </c>
      <c r="L51" s="78">
        <v>428.26400000000001</v>
      </c>
      <c r="M51" s="78">
        <v>428.26400000000001</v>
      </c>
      <c r="N51" s="78">
        <v>458.59039999999999</v>
      </c>
      <c r="O51" s="79">
        <v>458.59039999999999</v>
      </c>
      <c r="P51" s="32"/>
      <c r="Q51" s="32"/>
    </row>
    <row r="52" spans="2:17" ht="20.100000000000001" customHeight="1" x14ac:dyDescent="0.2">
      <c r="B52" s="76" t="s">
        <v>126</v>
      </c>
      <c r="C52" s="77" t="s">
        <v>189</v>
      </c>
      <c r="D52" s="78">
        <v>385</v>
      </c>
      <c r="E52" s="78">
        <v>437</v>
      </c>
      <c r="F52" s="78">
        <v>437</v>
      </c>
      <c r="G52" s="78">
        <v>437</v>
      </c>
      <c r="H52" s="78">
        <v>437</v>
      </c>
      <c r="I52" s="78">
        <v>499.4</v>
      </c>
      <c r="J52" s="78">
        <v>461.96</v>
      </c>
      <c r="K52" s="78">
        <v>428.26400000000001</v>
      </c>
      <c r="L52" s="78">
        <v>428.26400000000001</v>
      </c>
      <c r="M52" s="78">
        <v>428.26400000000001</v>
      </c>
      <c r="N52" s="78">
        <v>458.59039999999999</v>
      </c>
      <c r="O52" s="79">
        <v>458.59039999999999</v>
      </c>
      <c r="P52" s="32"/>
      <c r="Q52" s="32"/>
    </row>
    <row r="53" spans="2:17" ht="20.100000000000001" customHeight="1" x14ac:dyDescent="0.2">
      <c r="B53" s="76" t="s">
        <v>127</v>
      </c>
      <c r="C53" s="77" t="s">
        <v>188</v>
      </c>
      <c r="D53" s="78">
        <v>385</v>
      </c>
      <c r="E53" s="78">
        <v>437</v>
      </c>
      <c r="F53" s="78">
        <v>437</v>
      </c>
      <c r="G53" s="78">
        <v>437</v>
      </c>
      <c r="H53" s="78">
        <v>437</v>
      </c>
      <c r="I53" s="78">
        <v>499.4</v>
      </c>
      <c r="J53" s="78">
        <v>461.96</v>
      </c>
      <c r="K53" s="78">
        <v>428.26400000000001</v>
      </c>
      <c r="L53" s="78">
        <v>428.26400000000001</v>
      </c>
      <c r="M53" s="78">
        <v>428.26400000000001</v>
      </c>
      <c r="N53" s="78">
        <v>458.59039999999999</v>
      </c>
      <c r="O53" s="79">
        <v>458.59039999999999</v>
      </c>
      <c r="P53" s="32"/>
      <c r="Q53" s="32"/>
    </row>
    <row r="54" spans="2:17" ht="20.100000000000001" customHeight="1" x14ac:dyDescent="0.2">
      <c r="B54" s="76" t="s">
        <v>128</v>
      </c>
      <c r="C54" s="77" t="s">
        <v>187</v>
      </c>
      <c r="D54" s="78">
        <v>385</v>
      </c>
      <c r="E54" s="78">
        <v>437</v>
      </c>
      <c r="F54" s="78">
        <v>437</v>
      </c>
      <c r="G54" s="78">
        <v>437</v>
      </c>
      <c r="H54" s="78">
        <v>437</v>
      </c>
      <c r="I54" s="78">
        <v>499.4</v>
      </c>
      <c r="J54" s="78">
        <v>461.96</v>
      </c>
      <c r="K54" s="78">
        <v>428.26400000000001</v>
      </c>
      <c r="L54" s="78">
        <v>428.26400000000001</v>
      </c>
      <c r="M54" s="78">
        <v>428.26400000000001</v>
      </c>
      <c r="N54" s="78">
        <v>458.59039999999999</v>
      </c>
      <c r="O54" s="79">
        <v>458.59039999999999</v>
      </c>
      <c r="P54" s="32"/>
      <c r="Q54" s="32"/>
    </row>
    <row r="55" spans="2:17" ht="20.100000000000001" customHeight="1" x14ac:dyDescent="0.2">
      <c r="B55" s="76" t="s">
        <v>129</v>
      </c>
      <c r="C55" s="77" t="s">
        <v>186</v>
      </c>
      <c r="D55" s="78">
        <v>385</v>
      </c>
      <c r="E55" s="78">
        <v>437</v>
      </c>
      <c r="F55" s="78">
        <v>437</v>
      </c>
      <c r="G55" s="78">
        <v>437</v>
      </c>
      <c r="H55" s="78">
        <v>437</v>
      </c>
      <c r="I55" s="78">
        <v>499.4</v>
      </c>
      <c r="J55" s="78">
        <v>461.96</v>
      </c>
      <c r="K55" s="78">
        <v>428.26400000000001</v>
      </c>
      <c r="L55" s="78">
        <v>428.26400000000001</v>
      </c>
      <c r="M55" s="78">
        <v>428.26400000000001</v>
      </c>
      <c r="N55" s="78">
        <v>458.59039999999999</v>
      </c>
      <c r="O55" s="79">
        <v>458.59039999999999</v>
      </c>
      <c r="P55" s="32"/>
      <c r="Q55" s="32"/>
    </row>
    <row r="56" spans="2:17" ht="20.100000000000001" customHeight="1" x14ac:dyDescent="0.2">
      <c r="B56" s="76" t="s">
        <v>130</v>
      </c>
      <c r="C56" s="77" t="s">
        <v>185</v>
      </c>
      <c r="D56" s="78">
        <v>385</v>
      </c>
      <c r="E56" s="78">
        <v>437</v>
      </c>
      <c r="F56" s="78">
        <v>437</v>
      </c>
      <c r="G56" s="78">
        <v>437</v>
      </c>
      <c r="H56" s="78">
        <v>437</v>
      </c>
      <c r="I56" s="78">
        <v>499.4</v>
      </c>
      <c r="J56" s="78">
        <v>461.96</v>
      </c>
      <c r="K56" s="78">
        <v>428.26400000000001</v>
      </c>
      <c r="L56" s="78">
        <v>428.26400000000001</v>
      </c>
      <c r="M56" s="78">
        <v>428.26400000000001</v>
      </c>
      <c r="N56" s="78">
        <v>458.59039999999999</v>
      </c>
      <c r="O56" s="79">
        <v>458.59039999999999</v>
      </c>
      <c r="P56" s="32"/>
      <c r="Q56" s="32"/>
    </row>
    <row r="57" spans="2:17" ht="20.100000000000001" customHeight="1" x14ac:dyDescent="0.2">
      <c r="B57" s="76" t="s">
        <v>131</v>
      </c>
      <c r="C57" s="77" t="s">
        <v>184</v>
      </c>
      <c r="D57" s="78">
        <v>385</v>
      </c>
      <c r="E57" s="78">
        <v>437</v>
      </c>
      <c r="F57" s="78">
        <v>437</v>
      </c>
      <c r="G57" s="78">
        <v>437</v>
      </c>
      <c r="H57" s="78">
        <v>437</v>
      </c>
      <c r="I57" s="78">
        <v>499.4</v>
      </c>
      <c r="J57" s="78">
        <v>461.96</v>
      </c>
      <c r="K57" s="78">
        <v>428.26400000000001</v>
      </c>
      <c r="L57" s="78">
        <v>428.26400000000001</v>
      </c>
      <c r="M57" s="78">
        <v>428.26400000000001</v>
      </c>
      <c r="N57" s="78">
        <v>458.59039999999999</v>
      </c>
      <c r="O57" s="79">
        <v>458.59039999999999</v>
      </c>
      <c r="P57" s="32"/>
      <c r="Q57" s="32"/>
    </row>
    <row r="58" spans="2:17" ht="20.100000000000001" customHeight="1" x14ac:dyDescent="0.2">
      <c r="B58" s="76" t="s">
        <v>132</v>
      </c>
      <c r="C58" s="77" t="s">
        <v>183</v>
      </c>
      <c r="D58" s="78">
        <v>385</v>
      </c>
      <c r="E58" s="78">
        <v>437</v>
      </c>
      <c r="F58" s="78">
        <v>437</v>
      </c>
      <c r="G58" s="78">
        <v>437</v>
      </c>
      <c r="H58" s="78">
        <v>437</v>
      </c>
      <c r="I58" s="78">
        <v>499.4</v>
      </c>
      <c r="J58" s="78">
        <v>461.96</v>
      </c>
      <c r="K58" s="78">
        <v>428.26400000000001</v>
      </c>
      <c r="L58" s="78">
        <v>428.26400000000001</v>
      </c>
      <c r="M58" s="78">
        <v>428.26400000000001</v>
      </c>
      <c r="N58" s="78">
        <v>458.59039999999999</v>
      </c>
      <c r="O58" s="79">
        <v>458.59039999999999</v>
      </c>
      <c r="P58" s="32"/>
      <c r="Q58" s="32"/>
    </row>
    <row r="59" spans="2:17" ht="20.100000000000001" customHeight="1" x14ac:dyDescent="0.2">
      <c r="B59" s="76" t="s">
        <v>133</v>
      </c>
      <c r="C59" s="77" t="s">
        <v>182</v>
      </c>
      <c r="D59" s="78">
        <v>385</v>
      </c>
      <c r="E59" s="78">
        <v>437</v>
      </c>
      <c r="F59" s="78">
        <v>437</v>
      </c>
      <c r="G59" s="78">
        <v>437</v>
      </c>
      <c r="H59" s="78">
        <v>437</v>
      </c>
      <c r="I59" s="78">
        <v>499.4</v>
      </c>
      <c r="J59" s="78">
        <v>461.96</v>
      </c>
      <c r="K59" s="78">
        <v>428.26400000000001</v>
      </c>
      <c r="L59" s="78">
        <v>428.26400000000001</v>
      </c>
      <c r="M59" s="78">
        <v>428.26400000000001</v>
      </c>
      <c r="N59" s="78">
        <v>458.59039999999999</v>
      </c>
      <c r="O59" s="79">
        <v>458.59039999999999</v>
      </c>
      <c r="P59" s="32"/>
    </row>
    <row r="60" spans="2:17" ht="20.100000000000001" customHeight="1" x14ac:dyDescent="0.2">
      <c r="B60" s="76" t="s">
        <v>134</v>
      </c>
      <c r="C60" s="77" t="s">
        <v>181</v>
      </c>
      <c r="D60" s="78">
        <v>385</v>
      </c>
      <c r="E60" s="78">
        <v>437</v>
      </c>
      <c r="F60" s="78">
        <v>437</v>
      </c>
      <c r="G60" s="78">
        <v>437</v>
      </c>
      <c r="H60" s="78">
        <v>437</v>
      </c>
      <c r="I60" s="78">
        <v>499.4</v>
      </c>
      <c r="J60" s="78">
        <v>461.96</v>
      </c>
      <c r="K60" s="78">
        <v>428.26400000000001</v>
      </c>
      <c r="L60" s="78">
        <v>428.26400000000001</v>
      </c>
      <c r="M60" s="78">
        <v>428.26400000000001</v>
      </c>
      <c r="N60" s="78">
        <v>458.59039999999999</v>
      </c>
      <c r="O60" s="79">
        <v>458.59039999999999</v>
      </c>
      <c r="P60" s="32"/>
    </row>
    <row r="61" spans="2:17" ht="20.100000000000001" customHeight="1" x14ac:dyDescent="0.2">
      <c r="B61" s="76" t="s">
        <v>135</v>
      </c>
      <c r="C61" s="77" t="s">
        <v>180</v>
      </c>
      <c r="D61" s="78">
        <v>385</v>
      </c>
      <c r="E61" s="78">
        <v>437</v>
      </c>
      <c r="F61" s="78">
        <v>437</v>
      </c>
      <c r="G61" s="78">
        <v>437</v>
      </c>
      <c r="H61" s="78">
        <v>437</v>
      </c>
      <c r="I61" s="78">
        <v>499.4</v>
      </c>
      <c r="J61" s="78">
        <v>461.96</v>
      </c>
      <c r="K61" s="78">
        <v>428.26400000000001</v>
      </c>
      <c r="L61" s="78">
        <v>428.26400000000001</v>
      </c>
      <c r="M61" s="78">
        <v>428.26400000000001</v>
      </c>
      <c r="N61" s="78">
        <v>458.59039999999999</v>
      </c>
      <c r="O61" s="79">
        <v>458.59039999999999</v>
      </c>
      <c r="P61" s="32"/>
    </row>
    <row r="62" spans="2:17" ht="20.100000000000001" customHeight="1" x14ac:dyDescent="0.2">
      <c r="B62" s="76" t="s">
        <v>136</v>
      </c>
      <c r="C62" s="77" t="s">
        <v>179</v>
      </c>
      <c r="D62" s="78">
        <v>385</v>
      </c>
      <c r="E62" s="78">
        <v>437</v>
      </c>
      <c r="F62" s="78">
        <v>437</v>
      </c>
      <c r="G62" s="78">
        <v>437</v>
      </c>
      <c r="H62" s="78">
        <v>437</v>
      </c>
      <c r="I62" s="78">
        <v>499.4</v>
      </c>
      <c r="J62" s="78">
        <v>461.96</v>
      </c>
      <c r="K62" s="78">
        <v>428.26400000000001</v>
      </c>
      <c r="L62" s="78">
        <v>428.26400000000001</v>
      </c>
      <c r="M62" s="78">
        <v>428.26400000000001</v>
      </c>
      <c r="N62" s="78">
        <v>458.59039999999999</v>
      </c>
      <c r="O62" s="79">
        <v>458.59039999999999</v>
      </c>
      <c r="P62" s="32"/>
    </row>
    <row r="63" spans="2:17" ht="20.100000000000001" customHeight="1" x14ac:dyDescent="0.2">
      <c r="B63" s="76" t="s">
        <v>137</v>
      </c>
      <c r="C63" s="77" t="s">
        <v>178</v>
      </c>
      <c r="D63" s="78">
        <v>385</v>
      </c>
      <c r="E63" s="78">
        <v>437</v>
      </c>
      <c r="F63" s="78">
        <v>437</v>
      </c>
      <c r="G63" s="78">
        <v>437</v>
      </c>
      <c r="H63" s="78">
        <v>437</v>
      </c>
      <c r="I63" s="78">
        <v>499.4</v>
      </c>
      <c r="J63" s="78">
        <v>461.96</v>
      </c>
      <c r="K63" s="78">
        <v>428.26400000000001</v>
      </c>
      <c r="L63" s="78">
        <v>428.26400000000001</v>
      </c>
      <c r="M63" s="78">
        <v>428.26400000000001</v>
      </c>
      <c r="N63" s="78">
        <v>458.59039999999999</v>
      </c>
      <c r="O63" s="79">
        <v>458.59039999999999</v>
      </c>
      <c r="P63" s="32"/>
    </row>
    <row r="64" spans="2:17" ht="20.100000000000001" customHeight="1" x14ac:dyDescent="0.2">
      <c r="B64" s="76" t="s">
        <v>138</v>
      </c>
      <c r="C64" s="77" t="s">
        <v>177</v>
      </c>
      <c r="D64" s="78">
        <v>385</v>
      </c>
      <c r="E64" s="78">
        <v>437</v>
      </c>
      <c r="F64" s="78">
        <v>437</v>
      </c>
      <c r="G64" s="78">
        <v>437</v>
      </c>
      <c r="H64" s="78">
        <v>437</v>
      </c>
      <c r="I64" s="78">
        <v>499.4</v>
      </c>
      <c r="J64" s="78">
        <v>461.96</v>
      </c>
      <c r="K64" s="78">
        <v>428.26400000000001</v>
      </c>
      <c r="L64" s="78">
        <v>428.26400000000001</v>
      </c>
      <c r="M64" s="78">
        <v>428.26400000000001</v>
      </c>
      <c r="N64" s="78">
        <v>458.59039999999999</v>
      </c>
      <c r="O64" s="79">
        <v>458.59039999999999</v>
      </c>
      <c r="P64" s="32"/>
    </row>
    <row r="65" spans="2:17" ht="20.100000000000001" customHeight="1" x14ac:dyDescent="0.2">
      <c r="B65" s="76" t="s">
        <v>139</v>
      </c>
      <c r="C65" s="77" t="s">
        <v>176</v>
      </c>
      <c r="D65" s="78">
        <v>385</v>
      </c>
      <c r="E65" s="78">
        <v>437</v>
      </c>
      <c r="F65" s="78">
        <v>437</v>
      </c>
      <c r="G65" s="78">
        <v>437</v>
      </c>
      <c r="H65" s="78">
        <v>437</v>
      </c>
      <c r="I65" s="78">
        <v>499.4</v>
      </c>
      <c r="J65" s="78">
        <v>461.96</v>
      </c>
      <c r="K65" s="78">
        <v>428.26400000000001</v>
      </c>
      <c r="L65" s="78">
        <v>428.26400000000001</v>
      </c>
      <c r="M65" s="78">
        <v>428.26400000000001</v>
      </c>
      <c r="N65" s="78">
        <v>458.59039999999999</v>
      </c>
      <c r="O65" s="79">
        <v>458.59039999999999</v>
      </c>
      <c r="P65" s="32"/>
    </row>
    <row r="66" spans="2:17" ht="20.100000000000001" customHeight="1" x14ac:dyDescent="0.2">
      <c r="B66" s="76" t="s">
        <v>140</v>
      </c>
      <c r="C66" s="77" t="s">
        <v>175</v>
      </c>
      <c r="D66" s="78">
        <v>385</v>
      </c>
      <c r="E66" s="78">
        <v>437</v>
      </c>
      <c r="F66" s="78">
        <v>437</v>
      </c>
      <c r="G66" s="78">
        <v>437</v>
      </c>
      <c r="H66" s="78">
        <v>437</v>
      </c>
      <c r="I66" s="78">
        <v>499.4</v>
      </c>
      <c r="J66" s="78">
        <v>461.96</v>
      </c>
      <c r="K66" s="78">
        <v>428.26400000000001</v>
      </c>
      <c r="L66" s="78">
        <v>428.26400000000001</v>
      </c>
      <c r="M66" s="78">
        <v>428.26400000000001</v>
      </c>
      <c r="N66" s="78">
        <v>458.59039999999999</v>
      </c>
      <c r="O66" s="79">
        <v>458.59039999999999</v>
      </c>
      <c r="P66" s="32"/>
    </row>
    <row r="67" spans="2:17" ht="20.100000000000001" customHeight="1" x14ac:dyDescent="0.2">
      <c r="B67" s="76" t="s">
        <v>141</v>
      </c>
      <c r="C67" s="77" t="s">
        <v>174</v>
      </c>
      <c r="D67" s="78">
        <v>385</v>
      </c>
      <c r="E67" s="78">
        <v>437</v>
      </c>
      <c r="F67" s="78">
        <v>437</v>
      </c>
      <c r="G67" s="78">
        <v>437</v>
      </c>
      <c r="H67" s="78">
        <v>437</v>
      </c>
      <c r="I67" s="78">
        <v>499.4</v>
      </c>
      <c r="J67" s="78">
        <v>461.96</v>
      </c>
      <c r="K67" s="78">
        <v>428.26400000000001</v>
      </c>
      <c r="L67" s="78">
        <v>428.26400000000001</v>
      </c>
      <c r="M67" s="78">
        <v>428.26400000000001</v>
      </c>
      <c r="N67" s="78">
        <v>458.59039999999999</v>
      </c>
      <c r="O67" s="79">
        <v>458.59039999999999</v>
      </c>
      <c r="P67" s="32"/>
    </row>
    <row r="68" spans="2:17" ht="20.100000000000001" customHeight="1" x14ac:dyDescent="0.2">
      <c r="B68" s="76" t="s">
        <v>142</v>
      </c>
      <c r="C68" s="77" t="s">
        <v>173</v>
      </c>
      <c r="D68" s="78">
        <v>385</v>
      </c>
      <c r="E68" s="78">
        <v>437</v>
      </c>
      <c r="F68" s="78">
        <v>437</v>
      </c>
      <c r="G68" s="78">
        <v>437</v>
      </c>
      <c r="H68" s="78">
        <v>437</v>
      </c>
      <c r="I68" s="78">
        <v>499.4</v>
      </c>
      <c r="J68" s="78">
        <v>461.96</v>
      </c>
      <c r="K68" s="78">
        <v>428.26400000000001</v>
      </c>
      <c r="L68" s="78">
        <v>428.26400000000001</v>
      </c>
      <c r="M68" s="78">
        <v>428.26400000000001</v>
      </c>
      <c r="N68" s="78">
        <v>458.59039999999999</v>
      </c>
      <c r="O68" s="79">
        <v>458.59039999999999</v>
      </c>
      <c r="P68" s="32"/>
    </row>
    <row r="69" spans="2:17" ht="20.100000000000001" customHeight="1" x14ac:dyDescent="0.2">
      <c r="B69" s="76" t="s">
        <v>143</v>
      </c>
      <c r="C69" s="77" t="s">
        <v>172</v>
      </c>
      <c r="D69" s="78">
        <v>385</v>
      </c>
      <c r="E69" s="78">
        <v>437</v>
      </c>
      <c r="F69" s="78">
        <v>437</v>
      </c>
      <c r="G69" s="78">
        <v>437</v>
      </c>
      <c r="H69" s="78">
        <v>437</v>
      </c>
      <c r="I69" s="78">
        <v>499.4</v>
      </c>
      <c r="J69" s="78">
        <v>461.96</v>
      </c>
      <c r="K69" s="78">
        <v>428.26400000000001</v>
      </c>
      <c r="L69" s="78">
        <v>428.26400000000001</v>
      </c>
      <c r="M69" s="78">
        <v>428.26400000000001</v>
      </c>
      <c r="N69" s="78">
        <v>458.59039999999999</v>
      </c>
      <c r="O69" s="79">
        <v>458.59039999999999</v>
      </c>
      <c r="P69" s="32"/>
    </row>
    <row r="70" spans="2:17" ht="20.100000000000001" customHeight="1" x14ac:dyDescent="0.2">
      <c r="B70" s="76" t="s">
        <v>144</v>
      </c>
      <c r="C70" s="77" t="s">
        <v>171</v>
      </c>
      <c r="D70" s="78">
        <v>385</v>
      </c>
      <c r="E70" s="78">
        <v>437</v>
      </c>
      <c r="F70" s="78">
        <v>437</v>
      </c>
      <c r="G70" s="78">
        <v>437</v>
      </c>
      <c r="H70" s="78">
        <v>437</v>
      </c>
      <c r="I70" s="78">
        <v>499.4</v>
      </c>
      <c r="J70" s="78">
        <v>461.96</v>
      </c>
      <c r="K70" s="78">
        <v>428.26400000000001</v>
      </c>
      <c r="L70" s="78">
        <v>428.26400000000001</v>
      </c>
      <c r="M70" s="78">
        <v>428.26400000000001</v>
      </c>
      <c r="N70" s="78">
        <v>458.59039999999999</v>
      </c>
      <c r="O70" s="79">
        <v>458.59039999999999</v>
      </c>
      <c r="P70" s="32"/>
    </row>
    <row r="71" spans="2:17" ht="20.100000000000001" customHeight="1" x14ac:dyDescent="0.2">
      <c r="B71" s="76" t="s">
        <v>145</v>
      </c>
      <c r="C71" s="77" t="s">
        <v>170</v>
      </c>
      <c r="D71" s="78">
        <v>385</v>
      </c>
      <c r="E71" s="78">
        <v>437</v>
      </c>
      <c r="F71" s="78">
        <v>437</v>
      </c>
      <c r="G71" s="78">
        <v>437</v>
      </c>
      <c r="H71" s="78">
        <v>437</v>
      </c>
      <c r="I71" s="78">
        <v>499.4</v>
      </c>
      <c r="J71" s="78">
        <v>461.96</v>
      </c>
      <c r="K71" s="78">
        <v>428.26400000000001</v>
      </c>
      <c r="L71" s="78">
        <v>428.26400000000001</v>
      </c>
      <c r="M71" s="78">
        <v>428.26400000000001</v>
      </c>
      <c r="N71" s="78">
        <v>458.59039999999999</v>
      </c>
      <c r="O71" s="79">
        <v>458.59039999999999</v>
      </c>
      <c r="P71" s="32"/>
    </row>
    <row r="72" spans="2:17" ht="20.100000000000001" customHeight="1" x14ac:dyDescent="0.2">
      <c r="B72" s="76" t="s">
        <v>146</v>
      </c>
      <c r="C72" s="77" t="s">
        <v>169</v>
      </c>
      <c r="D72" s="78">
        <v>385</v>
      </c>
      <c r="E72" s="78">
        <v>437</v>
      </c>
      <c r="F72" s="78">
        <v>437</v>
      </c>
      <c r="G72" s="78">
        <v>437</v>
      </c>
      <c r="H72" s="78">
        <v>437</v>
      </c>
      <c r="I72" s="78">
        <v>499.4</v>
      </c>
      <c r="J72" s="78">
        <v>461.96</v>
      </c>
      <c r="K72" s="78">
        <v>428.26400000000001</v>
      </c>
      <c r="L72" s="78">
        <v>428.26400000000001</v>
      </c>
      <c r="M72" s="78">
        <v>428.26400000000001</v>
      </c>
      <c r="N72" s="78">
        <v>458.59039999999999</v>
      </c>
      <c r="O72" s="79">
        <v>458.59039999999999</v>
      </c>
      <c r="P72" s="32"/>
    </row>
    <row r="73" spans="2:17" ht="20.100000000000001" customHeight="1" x14ac:dyDescent="0.2">
      <c r="B73" s="76" t="s">
        <v>147</v>
      </c>
      <c r="C73" s="77" t="s">
        <v>168</v>
      </c>
      <c r="D73" s="78">
        <v>385</v>
      </c>
      <c r="E73" s="78">
        <v>437</v>
      </c>
      <c r="F73" s="78">
        <v>437</v>
      </c>
      <c r="G73" s="78">
        <v>437</v>
      </c>
      <c r="H73" s="78">
        <v>437</v>
      </c>
      <c r="I73" s="78">
        <v>499.4</v>
      </c>
      <c r="J73" s="78">
        <v>461.96</v>
      </c>
      <c r="K73" s="78">
        <v>428.26400000000001</v>
      </c>
      <c r="L73" s="78">
        <v>428.26400000000001</v>
      </c>
      <c r="M73" s="78">
        <v>428.26400000000001</v>
      </c>
      <c r="N73" s="78">
        <v>458.59039999999999</v>
      </c>
      <c r="O73" s="79">
        <v>458.59039999999999</v>
      </c>
      <c r="P73" s="32"/>
    </row>
    <row r="74" spans="2:17" ht="20.100000000000001" customHeight="1" x14ac:dyDescent="0.2">
      <c r="B74" s="76" t="s">
        <v>148</v>
      </c>
      <c r="C74" s="77" t="s">
        <v>167</v>
      </c>
      <c r="D74" s="78">
        <v>385</v>
      </c>
      <c r="E74" s="78">
        <v>437</v>
      </c>
      <c r="F74" s="78">
        <v>437</v>
      </c>
      <c r="G74" s="78">
        <v>437</v>
      </c>
      <c r="H74" s="78">
        <v>437</v>
      </c>
      <c r="I74" s="78">
        <v>499.4</v>
      </c>
      <c r="J74" s="78">
        <v>461.96</v>
      </c>
      <c r="K74" s="78">
        <v>428.26400000000001</v>
      </c>
      <c r="L74" s="78">
        <v>428.26400000000001</v>
      </c>
      <c r="M74" s="78">
        <v>428.26400000000001</v>
      </c>
      <c r="N74" s="78">
        <v>458.59039999999999</v>
      </c>
      <c r="O74" s="79">
        <v>458.59039999999999</v>
      </c>
      <c r="P74" s="32"/>
    </row>
    <row r="75" spans="2:17" ht="20.100000000000001" customHeight="1" x14ac:dyDescent="0.2">
      <c r="B75" s="76" t="s">
        <v>149</v>
      </c>
      <c r="C75" s="77" t="s">
        <v>166</v>
      </c>
      <c r="D75" s="78">
        <v>385</v>
      </c>
      <c r="E75" s="78">
        <v>437</v>
      </c>
      <c r="F75" s="78">
        <v>437</v>
      </c>
      <c r="G75" s="78">
        <v>437</v>
      </c>
      <c r="H75" s="78">
        <v>437</v>
      </c>
      <c r="I75" s="78">
        <v>499.4</v>
      </c>
      <c r="J75" s="78">
        <v>461.96</v>
      </c>
      <c r="K75" s="78">
        <v>428.26400000000001</v>
      </c>
      <c r="L75" s="78">
        <v>428.26400000000001</v>
      </c>
      <c r="M75" s="78">
        <v>428.26400000000001</v>
      </c>
      <c r="N75" s="78">
        <v>458.59039999999999</v>
      </c>
      <c r="O75" s="79">
        <v>458.59039999999999</v>
      </c>
      <c r="P75" s="32"/>
    </row>
    <row r="76" spans="2:17" ht="20.100000000000001" customHeight="1" x14ac:dyDescent="0.2">
      <c r="B76" s="76" t="s">
        <v>150</v>
      </c>
      <c r="C76" s="77" t="s">
        <v>165</v>
      </c>
      <c r="D76" s="78">
        <v>385</v>
      </c>
      <c r="E76" s="78">
        <v>437</v>
      </c>
      <c r="F76" s="78">
        <v>437</v>
      </c>
      <c r="G76" s="78">
        <v>437</v>
      </c>
      <c r="H76" s="78">
        <v>437</v>
      </c>
      <c r="I76" s="78">
        <v>499.4</v>
      </c>
      <c r="J76" s="78">
        <v>461.96</v>
      </c>
      <c r="K76" s="78">
        <v>428.26400000000001</v>
      </c>
      <c r="L76" s="78">
        <v>428.26400000000001</v>
      </c>
      <c r="M76" s="78">
        <v>428.26400000000001</v>
      </c>
      <c r="N76" s="78">
        <v>458.59039999999999</v>
      </c>
      <c r="O76" s="79">
        <v>458.59039999999999</v>
      </c>
      <c r="P76" s="32"/>
    </row>
    <row r="77" spans="2:17" ht="20.100000000000001" customHeight="1" x14ac:dyDescent="0.2">
      <c r="B77" s="76" t="s">
        <v>151</v>
      </c>
      <c r="C77" s="77" t="s">
        <v>164</v>
      </c>
      <c r="D77" s="78">
        <v>385</v>
      </c>
      <c r="E77" s="78">
        <v>437</v>
      </c>
      <c r="F77" s="78">
        <v>437</v>
      </c>
      <c r="G77" s="78">
        <v>437</v>
      </c>
      <c r="H77" s="78">
        <v>437</v>
      </c>
      <c r="I77" s="78">
        <v>499.4</v>
      </c>
      <c r="J77" s="78">
        <v>461.96</v>
      </c>
      <c r="K77" s="78">
        <v>428.26400000000001</v>
      </c>
      <c r="L77" s="78">
        <v>428.26400000000001</v>
      </c>
      <c r="M77" s="78">
        <v>428.26400000000001</v>
      </c>
      <c r="N77" s="78">
        <v>458.59039999999999</v>
      </c>
      <c r="O77" s="79">
        <v>458.59039999999999</v>
      </c>
      <c r="P77" s="32"/>
    </row>
    <row r="78" spans="2:17" ht="20.100000000000001" customHeight="1" x14ac:dyDescent="0.2">
      <c r="B78" s="76" t="s">
        <v>152</v>
      </c>
      <c r="C78" s="77" t="s">
        <v>163</v>
      </c>
      <c r="D78" s="78">
        <v>385</v>
      </c>
      <c r="E78" s="78">
        <v>437</v>
      </c>
      <c r="F78" s="78">
        <v>437</v>
      </c>
      <c r="G78" s="78">
        <v>437</v>
      </c>
      <c r="H78" s="78">
        <v>437</v>
      </c>
      <c r="I78" s="78">
        <v>499.4</v>
      </c>
      <c r="J78" s="78">
        <v>461.96</v>
      </c>
      <c r="K78" s="78">
        <v>428.26400000000001</v>
      </c>
      <c r="L78" s="78">
        <v>428.26400000000001</v>
      </c>
      <c r="M78" s="78">
        <v>428.26400000000001</v>
      </c>
      <c r="N78" s="78">
        <v>458.59039999999999</v>
      </c>
      <c r="O78" s="79">
        <v>458.59039999999999</v>
      </c>
      <c r="P78" s="32"/>
    </row>
    <row r="79" spans="2:17" ht="20.100000000000001" customHeight="1" x14ac:dyDescent="0.2">
      <c r="B79" s="76" t="s">
        <v>153</v>
      </c>
      <c r="C79" s="77" t="s">
        <v>162</v>
      </c>
      <c r="D79" s="78">
        <v>385</v>
      </c>
      <c r="E79" s="78">
        <v>437</v>
      </c>
      <c r="F79" s="78">
        <v>437</v>
      </c>
      <c r="G79" s="78">
        <v>437</v>
      </c>
      <c r="H79" s="78">
        <v>437</v>
      </c>
      <c r="I79" s="78">
        <v>499.4</v>
      </c>
      <c r="J79" s="78">
        <v>461.96</v>
      </c>
      <c r="K79" s="78">
        <v>428.26400000000001</v>
      </c>
      <c r="L79" s="78">
        <v>428.26400000000001</v>
      </c>
      <c r="M79" s="78">
        <v>428.26400000000001</v>
      </c>
      <c r="N79" s="78">
        <v>458.59039999999999</v>
      </c>
      <c r="O79" s="79">
        <v>458.59039999999999</v>
      </c>
      <c r="P79" s="32"/>
    </row>
    <row r="80" spans="2:17" ht="20.100000000000001" customHeight="1" x14ac:dyDescent="0.2">
      <c r="B80" s="76" t="s">
        <v>154</v>
      </c>
      <c r="C80" s="77" t="s">
        <v>161</v>
      </c>
      <c r="D80" s="78">
        <v>385</v>
      </c>
      <c r="E80" s="78">
        <v>437</v>
      </c>
      <c r="F80" s="78">
        <v>437</v>
      </c>
      <c r="G80" s="78">
        <v>437</v>
      </c>
      <c r="H80" s="78">
        <v>437</v>
      </c>
      <c r="I80" s="78">
        <v>499.4</v>
      </c>
      <c r="J80" s="78">
        <v>461.96</v>
      </c>
      <c r="K80" s="78">
        <v>428.26400000000001</v>
      </c>
      <c r="L80" s="78">
        <v>428.26400000000001</v>
      </c>
      <c r="M80" s="78">
        <v>428.26400000000001</v>
      </c>
      <c r="N80" s="78">
        <v>458.59039999999999</v>
      </c>
      <c r="O80" s="79">
        <v>458.59039999999999</v>
      </c>
      <c r="P80" s="32"/>
      <c r="Q80" s="32"/>
    </row>
    <row r="81" spans="2:17" ht="20.100000000000001" customHeight="1" x14ac:dyDescent="0.2">
      <c r="B81" s="76" t="s">
        <v>155</v>
      </c>
      <c r="C81" s="77" t="s">
        <v>235</v>
      </c>
      <c r="D81" s="78">
        <v>385</v>
      </c>
      <c r="E81" s="78">
        <v>437</v>
      </c>
      <c r="F81" s="78">
        <v>437</v>
      </c>
      <c r="G81" s="78">
        <v>437</v>
      </c>
      <c r="H81" s="78">
        <v>437</v>
      </c>
      <c r="I81" s="78">
        <v>499.4</v>
      </c>
      <c r="J81" s="78">
        <v>461.96</v>
      </c>
      <c r="K81" s="78">
        <v>428.26400000000001</v>
      </c>
      <c r="L81" s="78">
        <v>428.26400000000001</v>
      </c>
      <c r="M81" s="78">
        <v>428.26400000000001</v>
      </c>
      <c r="N81" s="78">
        <v>458.59039999999999</v>
      </c>
      <c r="O81" s="79">
        <v>458.59039999999999</v>
      </c>
      <c r="P81" s="32"/>
      <c r="Q81" s="32"/>
    </row>
    <row r="82" spans="2:17" ht="20.100000000000001" customHeight="1" x14ac:dyDescent="0.2">
      <c r="B82" s="76" t="s">
        <v>156</v>
      </c>
      <c r="C82" s="77" t="s">
        <v>236</v>
      </c>
      <c r="D82" s="78">
        <v>385</v>
      </c>
      <c r="E82" s="78">
        <v>437</v>
      </c>
      <c r="F82" s="78">
        <v>437</v>
      </c>
      <c r="G82" s="78">
        <v>437</v>
      </c>
      <c r="H82" s="78">
        <v>437</v>
      </c>
      <c r="I82" s="78">
        <v>499.4</v>
      </c>
      <c r="J82" s="78">
        <v>461.96</v>
      </c>
      <c r="K82" s="78">
        <v>428.26400000000001</v>
      </c>
      <c r="L82" s="78">
        <v>428.26400000000001</v>
      </c>
      <c r="M82" s="78">
        <v>428.26400000000001</v>
      </c>
      <c r="N82" s="78">
        <v>458.59039999999999</v>
      </c>
      <c r="O82" s="79">
        <v>458.59039999999999</v>
      </c>
      <c r="P82" s="32"/>
      <c r="Q82" s="32"/>
    </row>
    <row r="83" spans="2:17" ht="20.100000000000001" customHeight="1" x14ac:dyDescent="0.2">
      <c r="B83" s="76" t="s">
        <v>157</v>
      </c>
      <c r="C83" s="77" t="s">
        <v>237</v>
      </c>
      <c r="D83" s="78">
        <v>385</v>
      </c>
      <c r="E83" s="78">
        <v>437</v>
      </c>
      <c r="F83" s="78">
        <v>437</v>
      </c>
      <c r="G83" s="78">
        <v>437</v>
      </c>
      <c r="H83" s="78">
        <v>437</v>
      </c>
      <c r="I83" s="78">
        <v>499.4</v>
      </c>
      <c r="J83" s="78">
        <v>461.96</v>
      </c>
      <c r="K83" s="78">
        <v>428.26400000000001</v>
      </c>
      <c r="L83" s="78">
        <v>428.26400000000001</v>
      </c>
      <c r="M83" s="78">
        <v>428.26400000000001</v>
      </c>
      <c r="N83" s="78">
        <v>458.59039999999999</v>
      </c>
      <c r="O83" s="79">
        <v>458.59039999999999</v>
      </c>
      <c r="P83" s="32"/>
      <c r="Q83" s="32"/>
    </row>
    <row r="84" spans="2:17" ht="20.100000000000001" customHeight="1" x14ac:dyDescent="0.2">
      <c r="B84" s="76" t="s">
        <v>158</v>
      </c>
      <c r="C84" s="77" t="s">
        <v>238</v>
      </c>
      <c r="D84" s="78">
        <v>385</v>
      </c>
      <c r="E84" s="78">
        <v>437</v>
      </c>
      <c r="F84" s="78">
        <v>437</v>
      </c>
      <c r="G84" s="78">
        <v>437</v>
      </c>
      <c r="H84" s="78">
        <v>437</v>
      </c>
      <c r="I84" s="78">
        <v>499.4</v>
      </c>
      <c r="J84" s="78">
        <v>461.96</v>
      </c>
      <c r="K84" s="78">
        <v>428.26400000000001</v>
      </c>
      <c r="L84" s="78">
        <v>428.26400000000001</v>
      </c>
      <c r="M84" s="78">
        <v>428.26400000000001</v>
      </c>
      <c r="N84" s="78">
        <v>458.59039999999999</v>
      </c>
      <c r="O84" s="79">
        <v>458.59039999999999</v>
      </c>
      <c r="P84" s="32"/>
      <c r="Q84" s="32"/>
    </row>
    <row r="85" spans="2:17" ht="20.100000000000001" customHeight="1" x14ac:dyDescent="0.2">
      <c r="B85" s="76" t="s">
        <v>159</v>
      </c>
      <c r="C85" s="77" t="s">
        <v>239</v>
      </c>
      <c r="D85" s="78">
        <v>15000</v>
      </c>
      <c r="E85" s="78">
        <v>20000</v>
      </c>
      <c r="F85" s="78">
        <v>25000</v>
      </c>
      <c r="G85" s="78">
        <v>30000</v>
      </c>
      <c r="H85" s="78">
        <v>35000</v>
      </c>
      <c r="I85" s="78">
        <v>40000</v>
      </c>
      <c r="J85" s="78">
        <v>45000</v>
      </c>
      <c r="K85" s="78">
        <v>50000</v>
      </c>
      <c r="L85" s="78">
        <v>55000</v>
      </c>
      <c r="M85" s="78">
        <v>60000</v>
      </c>
      <c r="N85" s="78">
        <v>65000</v>
      </c>
      <c r="O85" s="78">
        <v>70000</v>
      </c>
      <c r="P85" s="32"/>
      <c r="Q85" s="32"/>
    </row>
  </sheetData>
  <phoneticPr fontId="25" type="noConversion"/>
  <printOptions horizontalCentered="1" gridLines="1"/>
  <pageMargins left="0.31496062992125984" right="0.31496062992125984" top="0.31496062992125984" bottom="0.31496062992125984" header="0.31496062992125984" footer="0.31496062992125984"/>
  <pageSetup paperSize="9" scale="54" fitToHeight="0"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C03E4-6CE2-4EC6-92E7-ED167B64FAB7}">
  <sheetPr codeName="ورقة3">
    <pageSetUpPr autoPageBreaks="0" fitToPage="1"/>
  </sheetPr>
  <dimension ref="B1:P85"/>
  <sheetViews>
    <sheetView showGridLines="0" zoomScaleNormal="100" zoomScaleSheetLayoutView="85" workbookViewId="0">
      <pane ySplit="5" topLeftCell="A6" activePane="bottomLeft" state="frozen"/>
      <selection pane="bottomLeft" activeCell="B6" sqref="B6:O85"/>
    </sheetView>
  </sheetViews>
  <sheetFormatPr defaultColWidth="9.125" defaultRowHeight="14.25" x14ac:dyDescent="0.2"/>
  <cols>
    <col min="1" max="1" width="3.75" style="29" customWidth="1"/>
    <col min="2" max="3" width="25.75" style="29" customWidth="1"/>
    <col min="4" max="15" width="10.75" style="38" customWidth="1"/>
    <col min="16" max="16" width="3.75" style="29" customWidth="1"/>
    <col min="17" max="16384" width="9.125" style="29"/>
  </cols>
  <sheetData>
    <row r="1" spans="2:16" ht="6.75" customHeight="1" x14ac:dyDescent="0.2"/>
    <row r="2" spans="2:16" s="69" customFormat="1" ht="19.899999999999999" customHeight="1" x14ac:dyDescent="0.2">
      <c r="B2" s="158" t="s">
        <v>0</v>
      </c>
      <c r="C2" s="66"/>
      <c r="D2" s="67"/>
      <c r="E2" s="67"/>
      <c r="F2" s="67"/>
      <c r="G2" s="67"/>
      <c r="H2" s="67"/>
      <c r="I2" s="67"/>
      <c r="J2" s="67"/>
      <c r="K2" s="68"/>
      <c r="L2" s="68"/>
      <c r="M2" s="67"/>
      <c r="N2" s="67"/>
      <c r="O2" s="67"/>
    </row>
    <row r="3" spans="2:16" s="73" customFormat="1" ht="24" customHeight="1" x14ac:dyDescent="0.2">
      <c r="B3" s="159" t="s">
        <v>12</v>
      </c>
      <c r="C3" s="70"/>
      <c r="D3" s="71"/>
      <c r="E3" s="71"/>
      <c r="F3" s="71"/>
      <c r="G3" s="71"/>
      <c r="H3" s="71"/>
      <c r="I3" s="71"/>
      <c r="J3" s="71"/>
      <c r="K3" s="72"/>
      <c r="L3" s="72"/>
      <c r="M3" s="71"/>
      <c r="N3" s="71"/>
      <c r="O3" s="71"/>
    </row>
    <row r="4" spans="2:16" ht="5.0999999999999996" customHeight="1" x14ac:dyDescent="0.2"/>
    <row r="5" spans="2:16" ht="24.95" customHeight="1" x14ac:dyDescent="0.2">
      <c r="B5" s="74" t="s">
        <v>2</v>
      </c>
      <c r="C5" s="74" t="s">
        <v>16</v>
      </c>
      <c r="D5" s="75" t="str">
        <f>IFERROR(Calc!F9,"")</f>
        <v>Jan 2021</v>
      </c>
      <c r="E5" s="75" t="str">
        <f>IFERROR(Calc!G9,"")</f>
        <v>Feb 2021</v>
      </c>
      <c r="F5" s="75" t="str">
        <f>IFERROR(Calc!H9,"")</f>
        <v>Mar 2021</v>
      </c>
      <c r="G5" s="75" t="str">
        <f>IFERROR(Calc!I9,"")</f>
        <v>Apr 2021</v>
      </c>
      <c r="H5" s="75" t="str">
        <f>IFERROR(Calc!J9,"")</f>
        <v>May 2021</v>
      </c>
      <c r="I5" s="75" t="str">
        <f>IFERROR(Calc!K9,"")</f>
        <v>Jun 2021</v>
      </c>
      <c r="J5" s="75" t="str">
        <f>IFERROR(Calc!L9,"")</f>
        <v>Jul 2021</v>
      </c>
      <c r="K5" s="75" t="str">
        <f>IFERROR(Calc!M9,"")</f>
        <v>Aug 2021</v>
      </c>
      <c r="L5" s="75" t="str">
        <f>IFERROR(Calc!N9,"")</f>
        <v>Sep 2021</v>
      </c>
      <c r="M5" s="75" t="str">
        <f>IFERROR(Calc!O9,"")</f>
        <v>Oct 2021</v>
      </c>
      <c r="N5" s="75" t="str">
        <f>IFERROR(Calc!P9,"")</f>
        <v>Nov 2021</v>
      </c>
      <c r="O5" s="75" t="str">
        <f>IFERROR(Calc!Q9,"")</f>
        <v>Dec 2021</v>
      </c>
    </row>
    <row r="6" spans="2:16" ht="20.100000000000001" customHeight="1" x14ac:dyDescent="0.2">
      <c r="B6" s="163" t="str">
        <f>IFERROR(IF(LEN(INDEX(Estimated!$B$6:$O$85,Calc!$B10,1))=0,"",INDEX(Estimated!$B$6:$O$85,Calc!$B10,1)),"")</f>
        <v>محمد 1</v>
      </c>
      <c r="C6" s="160" t="str">
        <f>IFERROR(IF(LEN(INDEX(Estimated!$B$6:$O$85,Calc!$B10,2))=0,"",INDEX(Estimated!$B$6:$O$85,Calc!$B10,2)),"")</f>
        <v>مصاريف 1</v>
      </c>
      <c r="D6" s="78">
        <v>260</v>
      </c>
      <c r="E6" s="78">
        <v>312</v>
      </c>
      <c r="F6" s="78">
        <v>312</v>
      </c>
      <c r="G6" s="78">
        <v>312</v>
      </c>
      <c r="H6" s="78">
        <v>312</v>
      </c>
      <c r="I6" s="78">
        <v>374.4</v>
      </c>
      <c r="J6" s="78">
        <v>336.96</v>
      </c>
      <c r="K6" s="78">
        <v>303.26400000000001</v>
      </c>
      <c r="L6" s="78">
        <v>303.26400000000001</v>
      </c>
      <c r="M6" s="78">
        <v>303.26400000000001</v>
      </c>
      <c r="N6" s="78">
        <v>333.59039999999999</v>
      </c>
      <c r="O6" s="79">
        <v>333.59039999999999</v>
      </c>
      <c r="P6" s="32"/>
    </row>
    <row r="7" spans="2:16" ht="20.100000000000001" customHeight="1" x14ac:dyDescent="0.2">
      <c r="B7" s="164" t="str">
        <f>IFERROR(IF(LEN(INDEX(Estimated!$B$6:$O$85,Calc!$B11,1))=0,"",INDEX(Estimated!$B$6:$O$85,Calc!$B11,1)),"")</f>
        <v>محمد 2</v>
      </c>
      <c r="C7" s="161" t="str">
        <f>IFERROR(IF(LEN(INDEX(Estimated!$B$6:$O$85,Calc!$B11,2))=0,"",INDEX(Estimated!$B$6:$O$85,Calc!$B11,2)),"")</f>
        <v>مصاريف 2</v>
      </c>
      <c r="D7" s="80">
        <v>11</v>
      </c>
      <c r="E7" s="80">
        <v>12.1</v>
      </c>
      <c r="F7" s="80">
        <v>14.52</v>
      </c>
      <c r="G7" s="80">
        <v>14.52</v>
      </c>
      <c r="H7" s="80">
        <v>14.52</v>
      </c>
      <c r="I7" s="80">
        <v>14.52</v>
      </c>
      <c r="J7" s="80">
        <v>14.52</v>
      </c>
      <c r="K7" s="80">
        <v>11.616</v>
      </c>
      <c r="L7" s="80">
        <v>13.9392</v>
      </c>
      <c r="M7" s="80">
        <v>16.727039999999999</v>
      </c>
      <c r="N7" s="80">
        <v>20.072447999999998</v>
      </c>
      <c r="O7" s="81">
        <v>20.072447999999998</v>
      </c>
      <c r="P7" s="32"/>
    </row>
    <row r="8" spans="2:16" ht="20.100000000000001" customHeight="1" x14ac:dyDescent="0.2">
      <c r="B8" s="164" t="str">
        <f>IFERROR(IF(LEN(INDEX(Estimated!$B$6:$O$85,Calc!$B12,1))=0,"",INDEX(Estimated!$B$6:$O$85,Calc!$B12,1)),"")</f>
        <v>محمد 3</v>
      </c>
      <c r="C8" s="161" t="str">
        <f>IFERROR(IF(LEN(INDEX(Estimated!$B$6:$O$85,Calc!$B12,2))=0,"",INDEX(Estimated!$B$6:$O$85,Calc!$B12,2)),"")</f>
        <v>مصاريف 3</v>
      </c>
      <c r="D8" s="80">
        <v>240</v>
      </c>
      <c r="E8" s="80">
        <v>240</v>
      </c>
      <c r="F8" s="80">
        <v>216</v>
      </c>
      <c r="G8" s="80">
        <v>194.4</v>
      </c>
      <c r="H8" s="80">
        <v>155.52000000000001</v>
      </c>
      <c r="I8" s="80">
        <v>139.96800000000002</v>
      </c>
      <c r="J8" s="80">
        <v>153.96480000000003</v>
      </c>
      <c r="K8" s="80">
        <v>153.96480000000003</v>
      </c>
      <c r="L8" s="80">
        <v>123.17184000000002</v>
      </c>
      <c r="M8" s="80">
        <v>135.48902400000003</v>
      </c>
      <c r="N8" s="80">
        <v>162.58682880000003</v>
      </c>
      <c r="O8" s="81">
        <v>178.84551168000002</v>
      </c>
      <c r="P8" s="32"/>
    </row>
    <row r="9" spans="2:16" ht="20.100000000000001" customHeight="1" x14ac:dyDescent="0.2">
      <c r="B9" s="164" t="str">
        <f>IFERROR(IF(LEN(INDEX(Estimated!$B$6:$O$85,Calc!$B13,1))=0,"",INDEX(Estimated!$B$6:$O$85,Calc!$B13,1)),"")</f>
        <v>محمد 4</v>
      </c>
      <c r="C9" s="161" t="str">
        <f>IFERROR(IF(LEN(INDEX(Estimated!$B$6:$O$85,Calc!$B13,2))=0,"",INDEX(Estimated!$B$6:$O$85,Calc!$B13,2)),"")</f>
        <v>مصاريف 4</v>
      </c>
      <c r="D9" s="80">
        <v>43.61</v>
      </c>
      <c r="E9" s="80">
        <v>41.748000000000005</v>
      </c>
      <c r="F9" s="80">
        <v>67.737599999999986</v>
      </c>
      <c r="G9" s="80">
        <v>44.029439999999994</v>
      </c>
      <c r="H9" s="80">
        <v>42.448895999999998</v>
      </c>
      <c r="I9" s="80">
        <v>30.707711999999994</v>
      </c>
      <c r="J9" s="80">
        <v>36.957634559999995</v>
      </c>
      <c r="K9" s="80">
        <v>26.466435071999999</v>
      </c>
      <c r="L9" s="80">
        <v>27.932818636799997</v>
      </c>
      <c r="M9" s="80">
        <v>30.21465452544</v>
      </c>
      <c r="N9" s="80">
        <v>20.961416577024</v>
      </c>
      <c r="O9" s="81">
        <v>22.4343809851392</v>
      </c>
      <c r="P9" s="32"/>
    </row>
    <row r="10" spans="2:16" ht="20.100000000000001" customHeight="1" x14ac:dyDescent="0.2">
      <c r="B10" s="164" t="str">
        <f>IFERROR(IF(LEN(INDEX(Estimated!$B$6:$O$85,Calc!$B14,1))=0,"",INDEX(Estimated!$B$6:$O$85,Calc!$B14,1)),"")</f>
        <v>محمد 5</v>
      </c>
      <c r="C10" s="161" t="str">
        <f>IFERROR(IF(LEN(INDEX(Estimated!$B$6:$O$85,Calc!$B14,2))=0,"",INDEX(Estimated!$B$6:$O$85,Calc!$B14,2)),"")</f>
        <v>مصاريف 5</v>
      </c>
      <c r="D10" s="80">
        <v>427</v>
      </c>
      <c r="E10" s="80">
        <v>469.7</v>
      </c>
      <c r="F10" s="80">
        <v>516.66999999999996</v>
      </c>
      <c r="G10" s="80">
        <v>516.66999999999996</v>
      </c>
      <c r="H10" s="80">
        <v>465.00299999999999</v>
      </c>
      <c r="I10" s="80">
        <v>465.00299999999999</v>
      </c>
      <c r="J10" s="80">
        <v>558.00360000000001</v>
      </c>
      <c r="K10" s="80">
        <v>558.00360000000001</v>
      </c>
      <c r="L10" s="80">
        <v>446.40287999999998</v>
      </c>
      <c r="M10" s="80">
        <v>446.40287999999998</v>
      </c>
      <c r="N10" s="80">
        <v>535.68345599999998</v>
      </c>
      <c r="O10" s="81">
        <v>642.82014719999995</v>
      </c>
      <c r="P10" s="32"/>
    </row>
    <row r="11" spans="2:16" ht="20.100000000000001" customHeight="1" x14ac:dyDescent="0.2">
      <c r="B11" s="164" t="str">
        <f>IFERROR(IF(LEN(INDEX(Estimated!$B$6:$O$85,Calc!$B15,1))=0,"",INDEX(Estimated!$B$6:$O$85,Calc!$B15,1)),"")</f>
        <v>محمد 6</v>
      </c>
      <c r="C11" s="161" t="str">
        <f>IFERROR(IF(LEN(INDEX(Estimated!$B$6:$O$85,Calc!$B15,2))=0,"",INDEX(Estimated!$B$6:$O$85,Calc!$B15,2)),"")</f>
        <v>مصاريف 6</v>
      </c>
      <c r="D11" s="80">
        <v>90</v>
      </c>
      <c r="E11" s="80">
        <v>81</v>
      </c>
      <c r="F11" s="80">
        <v>81</v>
      </c>
      <c r="G11" s="80">
        <v>81</v>
      </c>
      <c r="H11" s="80">
        <v>64.8</v>
      </c>
      <c r="I11" s="80">
        <v>64.8</v>
      </c>
      <c r="J11" s="80">
        <v>77.759999999999991</v>
      </c>
      <c r="K11" s="80">
        <v>85.535999999999987</v>
      </c>
      <c r="L11" s="80">
        <v>76.982399999999984</v>
      </c>
      <c r="M11" s="80">
        <v>92.378879999999981</v>
      </c>
      <c r="N11" s="80">
        <v>92.378879999999981</v>
      </c>
      <c r="O11" s="81">
        <v>83.140991999999983</v>
      </c>
      <c r="P11" s="32"/>
    </row>
    <row r="12" spans="2:16" ht="20.100000000000001" customHeight="1" x14ac:dyDescent="0.2">
      <c r="B12" s="164" t="str">
        <f>IFERROR(IF(LEN(INDEX(Estimated!$B$6:$O$85,Calc!$B16,1))=0,"",INDEX(Estimated!$B$6:$O$85,Calc!$B16,1)),"")</f>
        <v>محمد 7</v>
      </c>
      <c r="C12" s="161" t="str">
        <f>IFERROR(IF(LEN(INDEX(Estimated!$B$6:$O$85,Calc!$B16,2))=0,"",INDEX(Estimated!$B$6:$O$85,Calc!$B16,2)),"")</f>
        <v>مصاريف 7</v>
      </c>
      <c r="D12" s="80">
        <v>160.08000000000001</v>
      </c>
      <c r="E12" s="80">
        <v>165.6</v>
      </c>
      <c r="F12" s="80">
        <v>111.28319999999999</v>
      </c>
      <c r="G12" s="80">
        <v>112.07807999999999</v>
      </c>
      <c r="H12" s="80">
        <v>103.73183999999999</v>
      </c>
      <c r="I12" s="80">
        <v>85.847039999999993</v>
      </c>
      <c r="J12" s="80">
        <v>73.828454399999998</v>
      </c>
      <c r="K12" s="80">
        <v>65.243750399999996</v>
      </c>
      <c r="L12" s="80">
        <v>64.127738879999981</v>
      </c>
      <c r="M12" s="80">
        <v>60.496409087999993</v>
      </c>
      <c r="N12" s="80">
        <v>59.105687039999992</v>
      </c>
      <c r="O12" s="81">
        <v>59.453367551999989</v>
      </c>
      <c r="P12" s="32"/>
    </row>
    <row r="13" spans="2:16" ht="20.100000000000001" customHeight="1" x14ac:dyDescent="0.2">
      <c r="B13" s="164" t="str">
        <f>IFERROR(IF(LEN(INDEX(Estimated!$B$6:$O$85,Calc!$B17,1))=0,"",INDEX(Estimated!$B$6:$O$85,Calc!$B17,1)),"")</f>
        <v>محمد 8</v>
      </c>
      <c r="C13" s="161" t="str">
        <f>IFERROR(IF(LEN(INDEX(Estimated!$B$6:$O$85,Calc!$B17,2))=0,"",INDEX(Estimated!$B$6:$O$85,Calc!$B17,2)),"")</f>
        <v>مصاريف 8</v>
      </c>
      <c r="D13" s="80">
        <v>218</v>
      </c>
      <c r="E13" s="80">
        <v>261.60000000000002</v>
      </c>
      <c r="F13" s="80">
        <v>287.76000000000005</v>
      </c>
      <c r="G13" s="80">
        <v>287.76000000000005</v>
      </c>
      <c r="H13" s="80">
        <v>287.76000000000005</v>
      </c>
      <c r="I13" s="80">
        <v>345.31200000000007</v>
      </c>
      <c r="J13" s="80">
        <v>379.84320000000008</v>
      </c>
      <c r="K13" s="80">
        <v>379.84320000000008</v>
      </c>
      <c r="L13" s="80">
        <v>455.81184000000013</v>
      </c>
      <c r="M13" s="80">
        <v>501.39302400000014</v>
      </c>
      <c r="N13" s="80">
        <v>551.5323264000001</v>
      </c>
      <c r="O13" s="81">
        <v>606.68555904000016</v>
      </c>
      <c r="P13" s="32"/>
    </row>
    <row r="14" spans="2:16" ht="20.100000000000001" customHeight="1" x14ac:dyDescent="0.2">
      <c r="B14" s="164" t="str">
        <f>IFERROR(IF(LEN(INDEX(Estimated!$B$6:$O$85,Calc!$B18,1))=0,"",INDEX(Estimated!$B$6:$O$85,Calc!$B18,1)),"")</f>
        <v>محمد 9</v>
      </c>
      <c r="C14" s="161" t="str">
        <f>IFERROR(IF(LEN(INDEX(Estimated!$B$6:$O$85,Calc!$B18,2))=0,"",INDEX(Estimated!$B$6:$O$85,Calc!$B18,2)),"")</f>
        <v>مصاريف 9</v>
      </c>
      <c r="D14" s="80">
        <v>411</v>
      </c>
      <c r="E14" s="80">
        <v>452.1</v>
      </c>
      <c r="F14" s="80">
        <v>497.31000000000006</v>
      </c>
      <c r="G14" s="80">
        <v>497.31000000000006</v>
      </c>
      <c r="H14" s="80">
        <v>397.84800000000007</v>
      </c>
      <c r="I14" s="80">
        <v>358.06320000000005</v>
      </c>
      <c r="J14" s="80">
        <v>393.86952000000008</v>
      </c>
      <c r="K14" s="80">
        <v>393.86952000000008</v>
      </c>
      <c r="L14" s="80">
        <v>472.64342400000004</v>
      </c>
      <c r="M14" s="80">
        <v>472.64342400000004</v>
      </c>
      <c r="N14" s="80">
        <v>378.11473920000003</v>
      </c>
      <c r="O14" s="81">
        <v>340.30326528000006</v>
      </c>
      <c r="P14" s="32"/>
    </row>
    <row r="15" spans="2:16" ht="20.100000000000001" customHeight="1" x14ac:dyDescent="0.2">
      <c r="B15" s="164" t="str">
        <f>IFERROR(IF(LEN(INDEX(Estimated!$B$6:$O$85,Calc!$B19,1))=0,"",INDEX(Estimated!$B$6:$O$85,Calc!$B19,1)),"")</f>
        <v>محمد 10</v>
      </c>
      <c r="C15" s="161" t="str">
        <f>IFERROR(IF(LEN(INDEX(Estimated!$B$6:$O$85,Calc!$B19,2))=0,"",INDEX(Estimated!$B$6:$O$85,Calc!$B19,2)),"")</f>
        <v>مصاريف 10</v>
      </c>
      <c r="D15" s="80">
        <v>18</v>
      </c>
      <c r="E15" s="80">
        <v>19.8</v>
      </c>
      <c r="F15" s="80">
        <v>21.78</v>
      </c>
      <c r="G15" s="80">
        <v>26.136000000000003</v>
      </c>
      <c r="H15" s="80">
        <v>23.522400000000001</v>
      </c>
      <c r="I15" s="80">
        <v>28.226880000000001</v>
      </c>
      <c r="J15" s="80">
        <v>22.581504000000002</v>
      </c>
      <c r="K15" s="80">
        <v>20.323353600000001</v>
      </c>
      <c r="L15" s="80">
        <v>22.355688960000002</v>
      </c>
      <c r="M15" s="80">
        <v>17.884551168000002</v>
      </c>
      <c r="N15" s="80">
        <v>17.884551168000002</v>
      </c>
      <c r="O15" s="81">
        <v>19.673006284800003</v>
      </c>
      <c r="P15" s="32"/>
    </row>
    <row r="16" spans="2:16" ht="20.100000000000001" customHeight="1" x14ac:dyDescent="0.2">
      <c r="B16" s="164" t="str">
        <f>IFERROR(IF(LEN(INDEX(Estimated!$B$6:$O$85,Calc!$B20,1))=0,"",INDEX(Estimated!$B$6:$O$85,Calc!$B20,1)),"")</f>
        <v>محمد 11</v>
      </c>
      <c r="C16" s="161" t="str">
        <f>IFERROR(IF(LEN(INDEX(Estimated!$B$6:$O$85,Calc!$B20,2))=0,"",INDEX(Estimated!$B$6:$O$85,Calc!$B20,2)),"")</f>
        <v>مصاريف 11</v>
      </c>
      <c r="D16" s="80">
        <v>5000</v>
      </c>
      <c r="E16" s="80">
        <v>293.60000000000002</v>
      </c>
      <c r="F16" s="80">
        <v>352.32000000000005</v>
      </c>
      <c r="G16" s="80">
        <v>422.78399999999999</v>
      </c>
      <c r="H16" s="80">
        <v>338.22719999999998</v>
      </c>
      <c r="I16" s="80">
        <v>405.87263999999993</v>
      </c>
      <c r="J16" s="80">
        <v>324.69811199999992</v>
      </c>
      <c r="K16" s="80">
        <v>389.63773439999989</v>
      </c>
      <c r="L16" s="80">
        <v>311.71018751999992</v>
      </c>
      <c r="M16" s="80">
        <v>374.05222502399994</v>
      </c>
      <c r="N16" s="80">
        <v>336.64700252159997</v>
      </c>
      <c r="O16" s="81">
        <v>403.97640302591998</v>
      </c>
      <c r="P16" s="32"/>
    </row>
    <row r="17" spans="2:16" ht="20.100000000000001" customHeight="1" x14ac:dyDescent="0.2">
      <c r="B17" s="164" t="str">
        <f>IFERROR(IF(LEN(INDEX(Estimated!$B$6:$O$85,Calc!$B21,1))=0,"",INDEX(Estimated!$B$6:$O$85,Calc!$B21,1)),"")</f>
        <v>محمد 12</v>
      </c>
      <c r="C17" s="161" t="str">
        <f>IFERROR(IF(LEN(INDEX(Estimated!$B$6:$O$85,Calc!$B21,2))=0,"",INDEX(Estimated!$B$6:$O$85,Calc!$B21,2)),"")</f>
        <v>مصاريف 12</v>
      </c>
      <c r="D17" s="80">
        <v>405</v>
      </c>
      <c r="E17" s="80">
        <v>364.5</v>
      </c>
      <c r="F17" s="80">
        <v>291.60000000000002</v>
      </c>
      <c r="G17" s="80">
        <v>349.92</v>
      </c>
      <c r="H17" s="80">
        <v>314.928</v>
      </c>
      <c r="I17" s="80">
        <v>283.43520000000001</v>
      </c>
      <c r="J17" s="80">
        <v>311.77872000000002</v>
      </c>
      <c r="K17" s="80">
        <v>374.13446400000004</v>
      </c>
      <c r="L17" s="80">
        <v>336.72101760000004</v>
      </c>
      <c r="M17" s="80">
        <v>269.37681408000003</v>
      </c>
      <c r="N17" s="80">
        <v>242.43913267200006</v>
      </c>
      <c r="O17" s="81">
        <v>193.95130613760006</v>
      </c>
      <c r="P17" s="32"/>
    </row>
    <row r="18" spans="2:16" ht="20.100000000000001" customHeight="1" x14ac:dyDescent="0.2">
      <c r="B18" s="164" t="str">
        <f>IFERROR(IF(LEN(INDEX(Estimated!$B$6:$O$85,Calc!$B22,1))=0,"",INDEX(Estimated!$B$6:$O$85,Calc!$B22,1)),"")</f>
        <v>محمد 13</v>
      </c>
      <c r="C18" s="161" t="str">
        <f>IFERROR(IF(LEN(INDEX(Estimated!$B$6:$O$85,Calc!$B22,2))=0,"",INDEX(Estimated!$B$6:$O$85,Calc!$B22,2)),"")</f>
        <v>مصاريف 13</v>
      </c>
      <c r="D18" s="80">
        <v>405</v>
      </c>
      <c r="E18" s="80">
        <v>364.5</v>
      </c>
      <c r="F18" s="80">
        <v>291.60000000000002</v>
      </c>
      <c r="G18" s="80">
        <v>349.92</v>
      </c>
      <c r="H18" s="80">
        <v>314.928</v>
      </c>
      <c r="I18" s="80">
        <v>283.43520000000001</v>
      </c>
      <c r="J18" s="80">
        <v>311.77872000000002</v>
      </c>
      <c r="K18" s="80">
        <v>374.13446400000004</v>
      </c>
      <c r="L18" s="80">
        <v>336.72101760000004</v>
      </c>
      <c r="M18" s="80">
        <v>269.37681408000003</v>
      </c>
      <c r="N18" s="80">
        <v>242.43913267200006</v>
      </c>
      <c r="O18" s="81">
        <v>193.95130613760006</v>
      </c>
      <c r="P18" s="32"/>
    </row>
    <row r="19" spans="2:16" ht="20.100000000000001" customHeight="1" x14ac:dyDescent="0.2">
      <c r="B19" s="164" t="str">
        <f>IFERROR(IF(LEN(INDEX(Estimated!$B$6:$O$85,Calc!$B23,1))=0,"",INDEX(Estimated!$B$6:$O$85,Calc!$B23,1)),"")</f>
        <v>محمد 14</v>
      </c>
      <c r="C19" s="161" t="str">
        <f>IFERROR(IF(LEN(INDEX(Estimated!$B$6:$O$85,Calc!$B23,2))=0,"",INDEX(Estimated!$B$6:$O$85,Calc!$B23,2)),"")</f>
        <v>مصاريف 14</v>
      </c>
      <c r="D19" s="80">
        <v>405</v>
      </c>
      <c r="E19" s="80">
        <v>364.5</v>
      </c>
      <c r="F19" s="80">
        <v>291.60000000000002</v>
      </c>
      <c r="G19" s="80">
        <v>349.92</v>
      </c>
      <c r="H19" s="80">
        <v>314.928</v>
      </c>
      <c r="I19" s="80">
        <v>283.43520000000001</v>
      </c>
      <c r="J19" s="80">
        <v>311.77872000000002</v>
      </c>
      <c r="K19" s="80">
        <v>374.13446400000004</v>
      </c>
      <c r="L19" s="80">
        <v>336.72101760000004</v>
      </c>
      <c r="M19" s="80">
        <v>269.37681408000003</v>
      </c>
      <c r="N19" s="80">
        <v>242.43913267200006</v>
      </c>
      <c r="O19" s="81">
        <v>193.95130613760006</v>
      </c>
      <c r="P19" s="32"/>
    </row>
    <row r="20" spans="2:16" ht="20.100000000000001" customHeight="1" x14ac:dyDescent="0.2">
      <c r="B20" s="165" t="str">
        <f>IFERROR(IF(LEN(INDEX(Estimated!$B$6:$O$85,Calc!$B24,1))=0,"",INDEX(Estimated!$B$6:$O$85,Calc!$B24,1)),"")</f>
        <v>محمد 15</v>
      </c>
      <c r="C20" s="162" t="str">
        <f>IFERROR(IF(LEN(INDEX(Estimated!$B$6:$O$85,Calc!$B24,2))=0,"",INDEX(Estimated!$B$6:$O$85,Calc!$B24,2)),"")</f>
        <v>مصاريف 15</v>
      </c>
      <c r="D20" s="80">
        <v>405</v>
      </c>
      <c r="E20" s="80">
        <v>364.5</v>
      </c>
      <c r="F20" s="80">
        <v>291.60000000000002</v>
      </c>
      <c r="G20" s="80">
        <v>349.92</v>
      </c>
      <c r="H20" s="80">
        <v>314.928</v>
      </c>
      <c r="I20" s="80">
        <v>283.43520000000001</v>
      </c>
      <c r="J20" s="80">
        <v>311.77872000000002</v>
      </c>
      <c r="K20" s="80">
        <v>374.13446400000004</v>
      </c>
      <c r="L20" s="80">
        <v>336.72101760000004</v>
      </c>
      <c r="M20" s="80">
        <v>269.37681408000003</v>
      </c>
      <c r="N20" s="80">
        <v>242.43913267200006</v>
      </c>
      <c r="O20" s="81">
        <v>193.95130613760006</v>
      </c>
      <c r="P20" s="32"/>
    </row>
    <row r="21" spans="2:16" ht="20.100000000000001" customHeight="1" x14ac:dyDescent="0.2">
      <c r="B21" s="164" t="str">
        <f>IFERROR(IF(LEN(INDEX(Estimated!$B$6:$O$85,Calc!$B26,1))=0,"",INDEX(Estimated!$B$6:$O$85,Calc!$B26,1)),"")</f>
        <v>محمد 17</v>
      </c>
      <c r="C21" s="161" t="str">
        <f>IFERROR(IF(LEN(INDEX(Estimated!$B$6:$O$85,Calc!$B26,2))=0,"",INDEX(Estimated!$B$6:$O$85,Calc!$B26,2)),"")</f>
        <v>مصاريف 17</v>
      </c>
      <c r="D21" s="80">
        <v>405</v>
      </c>
      <c r="E21" s="80">
        <v>364.5</v>
      </c>
      <c r="F21" s="80">
        <v>291.60000000000002</v>
      </c>
      <c r="G21" s="80">
        <v>349.92</v>
      </c>
      <c r="H21" s="80">
        <v>314.928</v>
      </c>
      <c r="I21" s="80">
        <v>283.43520000000001</v>
      </c>
      <c r="J21" s="80">
        <v>311.77872000000002</v>
      </c>
      <c r="K21" s="80">
        <v>374.13446400000004</v>
      </c>
      <c r="L21" s="80">
        <v>336.72101760000004</v>
      </c>
      <c r="M21" s="80">
        <v>269.37681408000003</v>
      </c>
      <c r="N21" s="80">
        <v>242.43913267200006</v>
      </c>
      <c r="O21" s="81">
        <v>193.95130613760006</v>
      </c>
      <c r="P21" s="32"/>
    </row>
    <row r="22" spans="2:16" ht="20.100000000000001" customHeight="1" x14ac:dyDescent="0.2">
      <c r="B22" s="164" t="str">
        <f>IFERROR(IF(LEN(INDEX(Estimated!$B$6:$O$85,Calc!$B27,1))=0,"",INDEX(Estimated!$B$6:$O$85,Calc!$B27,1)),"")</f>
        <v>محمد 18</v>
      </c>
      <c r="C22" s="161" t="str">
        <f>IFERROR(IF(LEN(INDEX(Estimated!$B$6:$O$85,Calc!$B27,2))=0,"",INDEX(Estimated!$B$6:$O$85,Calc!$B27,2)),"")</f>
        <v>مصاريف 18</v>
      </c>
      <c r="D22" s="80">
        <v>405</v>
      </c>
      <c r="E22" s="80">
        <v>364.5</v>
      </c>
      <c r="F22" s="80">
        <v>291.60000000000002</v>
      </c>
      <c r="G22" s="80">
        <v>349.92</v>
      </c>
      <c r="H22" s="80">
        <v>314.928</v>
      </c>
      <c r="I22" s="80">
        <v>283.43520000000001</v>
      </c>
      <c r="J22" s="80">
        <v>311.77872000000002</v>
      </c>
      <c r="K22" s="80">
        <v>374.13446400000004</v>
      </c>
      <c r="L22" s="80">
        <v>336.72101760000004</v>
      </c>
      <c r="M22" s="80">
        <v>269.37681408000003</v>
      </c>
      <c r="N22" s="80">
        <v>242.43913267200006</v>
      </c>
      <c r="O22" s="81">
        <v>193.95130613760006</v>
      </c>
      <c r="P22" s="32"/>
    </row>
    <row r="23" spans="2:16" ht="20.100000000000001" customHeight="1" x14ac:dyDescent="0.2">
      <c r="B23" s="164" t="str">
        <f>IFERROR(IF(LEN(INDEX(Estimated!$B$6:$O$85,Calc!$B90,1))=0,"",INDEX(Estimated!$B$6:$O$85,Calc!$B90,1)),"")</f>
        <v>محمد 18</v>
      </c>
      <c r="C23" s="161" t="str">
        <f>IFERROR(IF(LEN(INDEX(Estimated!$B$6:$O$85,Calc!$B90,2))=0,"",INDEX(Estimated!$B$6:$O$85,Calc!$B90,2)),"")</f>
        <v>مصاريف 18</v>
      </c>
      <c r="D23" s="80">
        <v>405</v>
      </c>
      <c r="E23" s="80">
        <v>364.5</v>
      </c>
      <c r="F23" s="80">
        <v>291.60000000000002</v>
      </c>
      <c r="G23" s="80">
        <v>349.92</v>
      </c>
      <c r="H23" s="80">
        <v>314.928</v>
      </c>
      <c r="I23" s="80">
        <v>283.43520000000001</v>
      </c>
      <c r="J23" s="80">
        <v>311.77872000000002</v>
      </c>
      <c r="K23" s="80">
        <v>374.13446400000004</v>
      </c>
      <c r="L23" s="80">
        <v>336.72101760000004</v>
      </c>
      <c r="M23" s="80">
        <v>269.37681408000003</v>
      </c>
      <c r="N23" s="80">
        <v>242.43913267200006</v>
      </c>
      <c r="O23" s="81">
        <v>193.95130613760006</v>
      </c>
      <c r="P23" s="32"/>
    </row>
    <row r="24" spans="2:16" ht="20.100000000000001" customHeight="1" x14ac:dyDescent="0.2">
      <c r="B24" s="165" t="str">
        <f>IFERROR(IF(LEN(INDEX(Estimated!$B$6:$O$85,Calc!$B91,1))=0,"",INDEX(Estimated!$B$6:$O$85,Calc!$B91,1)),"")</f>
        <v>محمد 19</v>
      </c>
      <c r="C24" s="162" t="str">
        <f>IFERROR(IF(LEN(INDEX(Estimated!$B$6:$O$85,Calc!$B91,2))=0,"",INDEX(Estimated!$B$6:$O$85,Calc!$B91,2)),"")</f>
        <v>مصاريف 19</v>
      </c>
      <c r="D24" s="80">
        <v>405</v>
      </c>
      <c r="E24" s="80">
        <v>364.5</v>
      </c>
      <c r="F24" s="80">
        <v>291.60000000000002</v>
      </c>
      <c r="G24" s="80">
        <v>349.92</v>
      </c>
      <c r="H24" s="80">
        <v>314.928</v>
      </c>
      <c r="I24" s="80">
        <v>283.43520000000001</v>
      </c>
      <c r="J24" s="80">
        <v>311.77872000000002</v>
      </c>
      <c r="K24" s="80">
        <v>374.13446400000004</v>
      </c>
      <c r="L24" s="80">
        <v>336.72101760000004</v>
      </c>
      <c r="M24" s="80">
        <v>269.37681408000003</v>
      </c>
      <c r="N24" s="80">
        <v>242.43913267200006</v>
      </c>
      <c r="O24" s="81">
        <v>193.95130613760006</v>
      </c>
      <c r="P24" s="32"/>
    </row>
    <row r="25" spans="2:16" ht="20.100000000000001" customHeight="1" x14ac:dyDescent="0.2">
      <c r="B25" s="164" t="str">
        <f>IFERROR(IF(LEN(INDEX(Estimated!$B$6:$O$85,Calc!$B92,1))=0,"",INDEX(Estimated!$B$6:$O$85,Calc!$B92,1)),"")</f>
        <v>محمد 20</v>
      </c>
      <c r="C25" s="161" t="str">
        <f>IFERROR(IF(LEN(INDEX(Estimated!$B$6:$O$85,Calc!$B92,2))=0,"",INDEX(Estimated!$B$6:$O$85,Calc!$B92,2)),"")</f>
        <v>مصاريف 20</v>
      </c>
      <c r="D25" s="80">
        <v>405</v>
      </c>
      <c r="E25" s="80">
        <v>364.5</v>
      </c>
      <c r="F25" s="80">
        <v>291.60000000000002</v>
      </c>
      <c r="G25" s="80">
        <v>349.92</v>
      </c>
      <c r="H25" s="80">
        <v>314.928</v>
      </c>
      <c r="I25" s="80">
        <v>283.43520000000001</v>
      </c>
      <c r="J25" s="80">
        <v>311.77872000000002</v>
      </c>
      <c r="K25" s="80">
        <v>374.13446400000004</v>
      </c>
      <c r="L25" s="80">
        <v>336.72101760000004</v>
      </c>
      <c r="M25" s="80">
        <v>269.37681408000003</v>
      </c>
      <c r="N25" s="80">
        <v>242.43913267200006</v>
      </c>
      <c r="O25" s="81">
        <v>193.95130613760006</v>
      </c>
      <c r="P25" s="32"/>
    </row>
    <row r="26" spans="2:16" ht="20.100000000000001" customHeight="1" x14ac:dyDescent="0.2">
      <c r="B26" s="164" t="str">
        <f>IFERROR(IF(LEN(INDEX(Estimated!$B$6:$O$85,Calc!$B93,1))=0,"",INDEX(Estimated!$B$6:$O$85,Calc!$B93,1)),"")</f>
        <v>محمد 21</v>
      </c>
      <c r="C26" s="161" t="str">
        <f>IFERROR(IF(LEN(INDEX(Estimated!$B$6:$O$85,Calc!$B93,2))=0,"",INDEX(Estimated!$B$6:$O$85,Calc!$B93,2)),"")</f>
        <v>مصاريف 21</v>
      </c>
      <c r="D26" s="80">
        <v>405</v>
      </c>
      <c r="E26" s="80">
        <v>364.5</v>
      </c>
      <c r="F26" s="80">
        <v>291.60000000000002</v>
      </c>
      <c r="G26" s="80">
        <v>349.92</v>
      </c>
      <c r="H26" s="80">
        <v>314.928</v>
      </c>
      <c r="I26" s="80">
        <v>283.43520000000001</v>
      </c>
      <c r="J26" s="80">
        <v>311.77872000000002</v>
      </c>
      <c r="K26" s="80">
        <v>374.13446400000004</v>
      </c>
      <c r="L26" s="80">
        <v>336.72101760000004</v>
      </c>
      <c r="M26" s="80">
        <v>269.37681408000003</v>
      </c>
      <c r="N26" s="80">
        <v>242.43913267200006</v>
      </c>
      <c r="O26" s="81">
        <v>193.95130613760006</v>
      </c>
      <c r="P26" s="32"/>
    </row>
    <row r="27" spans="2:16" ht="20.100000000000001" customHeight="1" x14ac:dyDescent="0.2">
      <c r="B27" s="164" t="str">
        <f>IFERROR(IF(LEN(INDEX(Estimated!$B$6:$O$85,Calc!$B94,1))=0,"",INDEX(Estimated!$B$6:$O$85,Calc!$B94,1)),"")</f>
        <v>محمد 22</v>
      </c>
      <c r="C27" s="161" t="str">
        <f>IFERROR(IF(LEN(INDEX(Estimated!$B$6:$O$85,Calc!$B94,2))=0,"",INDEX(Estimated!$B$6:$O$85,Calc!$B94,2)),"")</f>
        <v>مصاريف 22</v>
      </c>
      <c r="D27" s="80">
        <v>405</v>
      </c>
      <c r="E27" s="80">
        <v>364.5</v>
      </c>
      <c r="F27" s="80">
        <v>291.60000000000002</v>
      </c>
      <c r="G27" s="80">
        <v>349.92</v>
      </c>
      <c r="H27" s="80">
        <v>314.928</v>
      </c>
      <c r="I27" s="80">
        <v>283.43520000000001</v>
      </c>
      <c r="J27" s="80">
        <v>311.77872000000002</v>
      </c>
      <c r="K27" s="80">
        <v>374.13446400000004</v>
      </c>
      <c r="L27" s="80">
        <v>336.72101760000004</v>
      </c>
      <c r="M27" s="80">
        <v>269.37681408000003</v>
      </c>
      <c r="N27" s="80">
        <v>242.43913267200006</v>
      </c>
      <c r="O27" s="81">
        <v>193.95130613760006</v>
      </c>
      <c r="P27" s="32"/>
    </row>
    <row r="28" spans="2:16" ht="20.100000000000001" customHeight="1" x14ac:dyDescent="0.2">
      <c r="B28" s="165" t="str">
        <f>IFERROR(IF(LEN(INDEX(Estimated!$B$6:$O$85,Calc!$B95,1))=0,"",INDEX(Estimated!$B$6:$O$85,Calc!$B95,1)),"")</f>
        <v>محمد 23</v>
      </c>
      <c r="C28" s="162" t="str">
        <f>IFERROR(IF(LEN(INDEX(Estimated!$B$6:$O$85,Calc!$B95,2))=0,"",INDEX(Estimated!$B$6:$O$85,Calc!$B95,2)),"")</f>
        <v>مصاريف 23</v>
      </c>
      <c r="D28" s="80">
        <v>405</v>
      </c>
      <c r="E28" s="80">
        <v>364.5</v>
      </c>
      <c r="F28" s="80">
        <v>291.60000000000002</v>
      </c>
      <c r="G28" s="80">
        <v>349.92</v>
      </c>
      <c r="H28" s="80">
        <v>314.928</v>
      </c>
      <c r="I28" s="80">
        <v>283.43520000000001</v>
      </c>
      <c r="J28" s="80">
        <v>311.77872000000002</v>
      </c>
      <c r="K28" s="80">
        <v>374.13446400000004</v>
      </c>
      <c r="L28" s="80">
        <v>336.72101760000004</v>
      </c>
      <c r="M28" s="80">
        <v>269.37681408000003</v>
      </c>
      <c r="N28" s="80">
        <v>242.43913267200006</v>
      </c>
      <c r="O28" s="81">
        <v>193.95130613760006</v>
      </c>
      <c r="P28" s="32"/>
    </row>
    <row r="29" spans="2:16" ht="20.100000000000001" customHeight="1" x14ac:dyDescent="0.2">
      <c r="B29" s="164" t="str">
        <f>IFERROR(IF(LEN(INDEX(Estimated!$B$6:$O$85,Calc!$B96,1))=0,"",INDEX(Estimated!$B$6:$O$85,Calc!$B96,1)),"")</f>
        <v>محمد 24</v>
      </c>
      <c r="C29" s="161" t="str">
        <f>IFERROR(IF(LEN(INDEX(Estimated!$B$6:$O$85,Calc!$B96,2))=0,"",INDEX(Estimated!$B$6:$O$85,Calc!$B96,2)),"")</f>
        <v>مصاريف 24</v>
      </c>
      <c r="D29" s="80">
        <v>405</v>
      </c>
      <c r="E29" s="80">
        <v>364.5</v>
      </c>
      <c r="F29" s="80">
        <v>291.60000000000002</v>
      </c>
      <c r="G29" s="80">
        <v>349.92</v>
      </c>
      <c r="H29" s="80">
        <v>314.928</v>
      </c>
      <c r="I29" s="80">
        <v>283.43520000000001</v>
      </c>
      <c r="J29" s="80">
        <v>311.77872000000002</v>
      </c>
      <c r="K29" s="80">
        <v>374.13446400000004</v>
      </c>
      <c r="L29" s="80">
        <v>336.72101760000004</v>
      </c>
      <c r="M29" s="80">
        <v>269.37681408000003</v>
      </c>
      <c r="N29" s="80">
        <v>242.43913267200006</v>
      </c>
      <c r="O29" s="81">
        <v>193.95130613760006</v>
      </c>
      <c r="P29" s="32"/>
    </row>
    <row r="30" spans="2:16" ht="20.100000000000001" customHeight="1" x14ac:dyDescent="0.2">
      <c r="B30" s="164" t="str">
        <f>IFERROR(IF(LEN(INDEX(Estimated!$B$6:$O$85,Calc!$B97,1))=0,"",INDEX(Estimated!$B$6:$O$85,Calc!$B97,1)),"")</f>
        <v>محمد 25</v>
      </c>
      <c r="C30" s="161" t="str">
        <f>IFERROR(IF(LEN(INDEX(Estimated!$B$6:$O$85,Calc!$B97,2))=0,"",INDEX(Estimated!$B$6:$O$85,Calc!$B97,2)),"")</f>
        <v>مصاريف 25</v>
      </c>
      <c r="D30" s="80">
        <v>405</v>
      </c>
      <c r="E30" s="80">
        <v>364.5</v>
      </c>
      <c r="F30" s="80">
        <v>291.60000000000002</v>
      </c>
      <c r="G30" s="80">
        <v>349.92</v>
      </c>
      <c r="H30" s="80">
        <v>314.928</v>
      </c>
      <c r="I30" s="80">
        <v>283.43520000000001</v>
      </c>
      <c r="J30" s="80">
        <v>311.77872000000002</v>
      </c>
      <c r="K30" s="80">
        <v>374.13446400000004</v>
      </c>
      <c r="L30" s="80">
        <v>336.72101760000004</v>
      </c>
      <c r="M30" s="80">
        <v>269.37681408000003</v>
      </c>
      <c r="N30" s="80">
        <v>242.43913267200006</v>
      </c>
      <c r="O30" s="81">
        <v>193.95130613760006</v>
      </c>
      <c r="P30" s="32"/>
    </row>
    <row r="31" spans="2:16" ht="20.100000000000001" customHeight="1" x14ac:dyDescent="0.2">
      <c r="B31" s="164" t="str">
        <f>IFERROR(IF(LEN(INDEX(Estimated!$B$6:$O$85,Calc!$B98,1))=0,"",INDEX(Estimated!$B$6:$O$85,Calc!$B98,1)),"")</f>
        <v>محمد 26</v>
      </c>
      <c r="C31" s="161" t="str">
        <f>IFERROR(IF(LEN(INDEX(Estimated!$B$6:$O$85,Calc!$B98,2))=0,"",INDEX(Estimated!$B$6:$O$85,Calc!$B98,2)),"")</f>
        <v>مصاريف 26</v>
      </c>
      <c r="D31" s="80">
        <v>405</v>
      </c>
      <c r="E31" s="80">
        <v>364.5</v>
      </c>
      <c r="F31" s="80">
        <v>291.60000000000002</v>
      </c>
      <c r="G31" s="80">
        <v>349.92</v>
      </c>
      <c r="H31" s="80">
        <v>314.928</v>
      </c>
      <c r="I31" s="80">
        <v>283.43520000000001</v>
      </c>
      <c r="J31" s="80">
        <v>311.77872000000002</v>
      </c>
      <c r="K31" s="80">
        <v>374.13446400000004</v>
      </c>
      <c r="L31" s="80">
        <v>336.72101760000004</v>
      </c>
      <c r="M31" s="80">
        <v>269.37681408000003</v>
      </c>
      <c r="N31" s="80">
        <v>242.43913267200006</v>
      </c>
      <c r="O31" s="81">
        <v>193.95130613760006</v>
      </c>
      <c r="P31" s="32"/>
    </row>
    <row r="32" spans="2:16" ht="20.100000000000001" customHeight="1" x14ac:dyDescent="0.2">
      <c r="B32" s="165" t="str">
        <f>IFERROR(IF(LEN(INDEX(Estimated!$B$6:$O$85,Calc!$B99,1))=0,"",INDEX(Estimated!$B$6:$O$85,Calc!$B99,1)),"")</f>
        <v>محمد 27</v>
      </c>
      <c r="C32" s="162" t="str">
        <f>IFERROR(IF(LEN(INDEX(Estimated!$B$6:$O$85,Calc!$B99,2))=0,"",INDEX(Estimated!$B$6:$O$85,Calc!$B99,2)),"")</f>
        <v>مصاريف 27</v>
      </c>
      <c r="D32" s="80">
        <v>405</v>
      </c>
      <c r="E32" s="80">
        <v>364.5</v>
      </c>
      <c r="F32" s="80">
        <v>291.60000000000002</v>
      </c>
      <c r="G32" s="80">
        <v>349.92</v>
      </c>
      <c r="H32" s="80">
        <v>314.928</v>
      </c>
      <c r="I32" s="80">
        <v>283.43520000000001</v>
      </c>
      <c r="J32" s="80">
        <v>311.77872000000002</v>
      </c>
      <c r="K32" s="80">
        <v>374.13446400000004</v>
      </c>
      <c r="L32" s="80">
        <v>336.72101760000004</v>
      </c>
      <c r="M32" s="80">
        <v>269.37681408000003</v>
      </c>
      <c r="N32" s="80">
        <v>242.43913267200006</v>
      </c>
      <c r="O32" s="81">
        <v>193.95130613760006</v>
      </c>
      <c r="P32" s="32"/>
    </row>
    <row r="33" spans="2:16" ht="20.100000000000001" customHeight="1" x14ac:dyDescent="0.2">
      <c r="B33" s="164" t="str">
        <f>IFERROR(IF(LEN(INDEX(Estimated!$B$6:$O$85,Calc!$B100,1))=0,"",INDEX(Estimated!$B$6:$O$85,Calc!$B100,1)),"")</f>
        <v>محمد 28</v>
      </c>
      <c r="C33" s="161" t="str">
        <f>IFERROR(IF(LEN(INDEX(Estimated!$B$6:$O$85,Calc!$B100,2))=0,"",INDEX(Estimated!$B$6:$O$85,Calc!$B100,2)),"")</f>
        <v>مصاريف 28</v>
      </c>
      <c r="D33" s="80">
        <v>405</v>
      </c>
      <c r="E33" s="80">
        <v>364.5</v>
      </c>
      <c r="F33" s="80">
        <v>291.60000000000002</v>
      </c>
      <c r="G33" s="80">
        <v>349.92</v>
      </c>
      <c r="H33" s="80">
        <v>314.928</v>
      </c>
      <c r="I33" s="80">
        <v>283.43520000000001</v>
      </c>
      <c r="J33" s="80">
        <v>311.77872000000002</v>
      </c>
      <c r="K33" s="80">
        <v>374.13446400000004</v>
      </c>
      <c r="L33" s="80">
        <v>336.72101760000004</v>
      </c>
      <c r="M33" s="80">
        <v>269.37681408000003</v>
      </c>
      <c r="N33" s="80">
        <v>242.43913267200006</v>
      </c>
      <c r="O33" s="81">
        <v>193.95130613760006</v>
      </c>
      <c r="P33" s="32"/>
    </row>
    <row r="34" spans="2:16" ht="20.100000000000001" customHeight="1" x14ac:dyDescent="0.2">
      <c r="B34" s="164" t="str">
        <f>IFERROR(IF(LEN(INDEX(Estimated!$B$6:$O$85,Calc!$B101,1))=0,"",INDEX(Estimated!$B$6:$O$85,Calc!$B101,1)),"")</f>
        <v>محمد 29</v>
      </c>
      <c r="C34" s="161" t="str">
        <f>IFERROR(IF(LEN(INDEX(Estimated!$B$6:$O$85,Calc!$B101,2))=0,"",INDEX(Estimated!$B$6:$O$85,Calc!$B101,2)),"")</f>
        <v>مصاريف 29</v>
      </c>
      <c r="D34" s="80">
        <v>405</v>
      </c>
      <c r="E34" s="80">
        <v>364.5</v>
      </c>
      <c r="F34" s="80">
        <v>291.60000000000002</v>
      </c>
      <c r="G34" s="80">
        <v>349.92</v>
      </c>
      <c r="H34" s="80">
        <v>314.928</v>
      </c>
      <c r="I34" s="80">
        <v>283.43520000000001</v>
      </c>
      <c r="J34" s="80">
        <v>311.77872000000002</v>
      </c>
      <c r="K34" s="80">
        <v>374.13446400000004</v>
      </c>
      <c r="L34" s="80">
        <v>336.72101760000004</v>
      </c>
      <c r="M34" s="80">
        <v>269.37681408000003</v>
      </c>
      <c r="N34" s="80">
        <v>242.43913267200006</v>
      </c>
      <c r="O34" s="81">
        <v>193.95130613760006</v>
      </c>
      <c r="P34" s="32"/>
    </row>
    <row r="35" spans="2:16" ht="20.100000000000001" customHeight="1" x14ac:dyDescent="0.2">
      <c r="B35" s="164" t="str">
        <f>IFERROR(IF(LEN(INDEX(Estimated!$B$6:$O$85,Calc!$B102,1))=0,"",INDEX(Estimated!$B$6:$O$85,Calc!$B102,1)),"")</f>
        <v>محمد 30</v>
      </c>
      <c r="C35" s="161" t="str">
        <f>IFERROR(IF(LEN(INDEX(Estimated!$B$6:$O$85,Calc!$B102,2))=0,"",INDEX(Estimated!$B$6:$O$85,Calc!$B102,2)),"")</f>
        <v>مصاريف 30</v>
      </c>
      <c r="D35" s="80">
        <v>405</v>
      </c>
      <c r="E35" s="80">
        <v>364.5</v>
      </c>
      <c r="F35" s="80">
        <v>291.60000000000002</v>
      </c>
      <c r="G35" s="80">
        <v>349.92</v>
      </c>
      <c r="H35" s="80">
        <v>314.928</v>
      </c>
      <c r="I35" s="80">
        <v>283.43520000000001</v>
      </c>
      <c r="J35" s="80">
        <v>311.77872000000002</v>
      </c>
      <c r="K35" s="80">
        <v>374.13446400000004</v>
      </c>
      <c r="L35" s="80">
        <v>336.72101760000004</v>
      </c>
      <c r="M35" s="80">
        <v>269.37681408000003</v>
      </c>
      <c r="N35" s="80">
        <v>242.43913267200006</v>
      </c>
      <c r="O35" s="81">
        <v>193.95130613760006</v>
      </c>
      <c r="P35" s="32"/>
    </row>
    <row r="36" spans="2:16" ht="20.100000000000001" customHeight="1" x14ac:dyDescent="0.2">
      <c r="B36" s="165" t="str">
        <f>IFERROR(IF(LEN(INDEX(Estimated!$B$6:$O$85,Calc!$B103,1))=0,"",INDEX(Estimated!$B$6:$O$85,Calc!$B103,1)),"")</f>
        <v>محمد 31</v>
      </c>
      <c r="C36" s="162" t="str">
        <f>IFERROR(IF(LEN(INDEX(Estimated!$B$6:$O$85,Calc!$B103,2))=0,"",INDEX(Estimated!$B$6:$O$85,Calc!$B103,2)),"")</f>
        <v>مصاريف 31</v>
      </c>
      <c r="D36" s="80">
        <v>405</v>
      </c>
      <c r="E36" s="80">
        <v>364.5</v>
      </c>
      <c r="F36" s="80">
        <v>291.60000000000002</v>
      </c>
      <c r="G36" s="80">
        <v>349.92</v>
      </c>
      <c r="H36" s="80">
        <v>314.928</v>
      </c>
      <c r="I36" s="80">
        <v>283.43520000000001</v>
      </c>
      <c r="J36" s="80">
        <v>311.77872000000002</v>
      </c>
      <c r="K36" s="80">
        <v>374.13446400000004</v>
      </c>
      <c r="L36" s="80">
        <v>336.72101760000004</v>
      </c>
      <c r="M36" s="80">
        <v>269.37681408000003</v>
      </c>
      <c r="N36" s="80">
        <v>242.43913267200006</v>
      </c>
      <c r="O36" s="81">
        <v>193.95130613760006</v>
      </c>
      <c r="P36" s="32"/>
    </row>
    <row r="37" spans="2:16" ht="20.100000000000001" customHeight="1" x14ac:dyDescent="0.2">
      <c r="B37" s="164" t="str">
        <f>IFERROR(IF(LEN(INDEX(Estimated!$B$6:$O$85,Calc!$B104,1))=0,"",INDEX(Estimated!$B$6:$O$85,Calc!$B104,1)),"")</f>
        <v>محمد 32</v>
      </c>
      <c r="C37" s="161" t="str">
        <f>IFERROR(IF(LEN(INDEX(Estimated!$B$6:$O$85,Calc!$B104,2))=0,"",INDEX(Estimated!$B$6:$O$85,Calc!$B104,2)),"")</f>
        <v>مصاريف 32</v>
      </c>
      <c r="D37" s="80">
        <v>405</v>
      </c>
      <c r="E37" s="80">
        <v>364.5</v>
      </c>
      <c r="F37" s="80">
        <v>291.60000000000002</v>
      </c>
      <c r="G37" s="80">
        <v>349.92</v>
      </c>
      <c r="H37" s="80">
        <v>314.928</v>
      </c>
      <c r="I37" s="80">
        <v>283.43520000000001</v>
      </c>
      <c r="J37" s="80">
        <v>311.77872000000002</v>
      </c>
      <c r="K37" s="80">
        <v>374.13446400000004</v>
      </c>
      <c r="L37" s="80">
        <v>336.72101760000004</v>
      </c>
      <c r="M37" s="80">
        <v>269.37681408000003</v>
      </c>
      <c r="N37" s="80">
        <v>242.43913267200006</v>
      </c>
      <c r="O37" s="81">
        <v>193.95130613760006</v>
      </c>
      <c r="P37" s="32"/>
    </row>
    <row r="38" spans="2:16" ht="20.100000000000001" customHeight="1" x14ac:dyDescent="0.2">
      <c r="B38" s="164" t="str">
        <f>IFERROR(IF(LEN(INDEX(Estimated!$B$6:$O$85,Calc!$B105,1))=0,"",INDEX(Estimated!$B$6:$O$85,Calc!$B105,1)),"")</f>
        <v>محمد 33</v>
      </c>
      <c r="C38" s="161" t="str">
        <f>IFERROR(IF(LEN(INDEX(Estimated!$B$6:$O$85,Calc!$B105,2))=0,"",INDEX(Estimated!$B$6:$O$85,Calc!$B105,2)),"")</f>
        <v>مصاريف 33</v>
      </c>
      <c r="D38" s="80">
        <v>405</v>
      </c>
      <c r="E38" s="80">
        <v>364.5</v>
      </c>
      <c r="F38" s="80">
        <v>291.60000000000002</v>
      </c>
      <c r="G38" s="80">
        <v>349.92</v>
      </c>
      <c r="H38" s="80">
        <v>314.928</v>
      </c>
      <c r="I38" s="80">
        <v>283.43520000000001</v>
      </c>
      <c r="J38" s="80">
        <v>311.77872000000002</v>
      </c>
      <c r="K38" s="80">
        <v>374.13446400000004</v>
      </c>
      <c r="L38" s="80">
        <v>336.72101760000004</v>
      </c>
      <c r="M38" s="80">
        <v>269.37681408000003</v>
      </c>
      <c r="N38" s="80">
        <v>242.43913267200006</v>
      </c>
      <c r="O38" s="81">
        <v>193.95130613760006</v>
      </c>
    </row>
    <row r="39" spans="2:16" ht="20.100000000000001" customHeight="1" x14ac:dyDescent="0.2">
      <c r="B39" s="164" t="str">
        <f>IFERROR(IF(LEN(INDEX(Estimated!$B$6:$O$85,Calc!$B106,1))=0,"",INDEX(Estimated!$B$6:$O$85,Calc!$B106,1)),"")</f>
        <v>محمد 34</v>
      </c>
      <c r="C39" s="161" t="str">
        <f>IFERROR(IF(LEN(INDEX(Estimated!$B$6:$O$85,Calc!$B106,2))=0,"",INDEX(Estimated!$B$6:$O$85,Calc!$B106,2)),"")</f>
        <v>مصاريف 34</v>
      </c>
      <c r="D39" s="80">
        <v>405</v>
      </c>
      <c r="E39" s="80">
        <v>364.5</v>
      </c>
      <c r="F39" s="80">
        <v>291.60000000000002</v>
      </c>
      <c r="G39" s="80">
        <v>349.92</v>
      </c>
      <c r="H39" s="80">
        <v>314.928</v>
      </c>
      <c r="I39" s="80">
        <v>283.43520000000001</v>
      </c>
      <c r="J39" s="80">
        <v>311.77872000000002</v>
      </c>
      <c r="K39" s="80">
        <v>374.13446400000004</v>
      </c>
      <c r="L39" s="80">
        <v>336.72101760000004</v>
      </c>
      <c r="M39" s="80">
        <v>269.37681408000003</v>
      </c>
      <c r="N39" s="80">
        <v>242.43913267200006</v>
      </c>
      <c r="O39" s="81">
        <v>193.95130613760006</v>
      </c>
    </row>
    <row r="40" spans="2:16" ht="20.100000000000001" customHeight="1" x14ac:dyDescent="0.2">
      <c r="B40" s="165" t="str">
        <f>IFERROR(IF(LEN(INDEX(Estimated!$B$6:$O$85,Calc!$B107,1))=0,"",INDEX(Estimated!$B$6:$O$85,Calc!$B107,1)),"")</f>
        <v>محمد 35</v>
      </c>
      <c r="C40" s="162" t="str">
        <f>IFERROR(IF(LEN(INDEX(Estimated!$B$6:$O$85,Calc!$B107,2))=0,"",INDEX(Estimated!$B$6:$O$85,Calc!$B107,2)),"")</f>
        <v>مصاريف 35</v>
      </c>
      <c r="D40" s="80">
        <v>405</v>
      </c>
      <c r="E40" s="80">
        <v>364.5</v>
      </c>
      <c r="F40" s="80">
        <v>291.60000000000002</v>
      </c>
      <c r="G40" s="80">
        <v>349.92</v>
      </c>
      <c r="H40" s="80">
        <v>314.928</v>
      </c>
      <c r="I40" s="80">
        <v>283.43520000000001</v>
      </c>
      <c r="J40" s="80">
        <v>311.77872000000002</v>
      </c>
      <c r="K40" s="80">
        <v>374.13446400000004</v>
      </c>
      <c r="L40" s="80">
        <v>336.72101760000004</v>
      </c>
      <c r="M40" s="80">
        <v>269.37681408000003</v>
      </c>
      <c r="N40" s="80">
        <v>242.43913267200006</v>
      </c>
      <c r="O40" s="81">
        <v>193.95130613760006</v>
      </c>
    </row>
    <row r="41" spans="2:16" ht="20.100000000000001" customHeight="1" x14ac:dyDescent="0.2">
      <c r="B41" s="164" t="str">
        <f>IFERROR(IF(LEN(INDEX(Estimated!$B$6:$O$85,Calc!$B108,1))=0,"",INDEX(Estimated!$B$6:$O$85,Calc!$B108,1)),"")</f>
        <v>محمد 36</v>
      </c>
      <c r="C41" s="161" t="str">
        <f>IFERROR(IF(LEN(INDEX(Estimated!$B$6:$O$85,Calc!$B108,2))=0,"",INDEX(Estimated!$B$6:$O$85,Calc!$B108,2)),"")</f>
        <v>مصاريف 36</v>
      </c>
      <c r="D41" s="80">
        <v>405</v>
      </c>
      <c r="E41" s="80">
        <v>364.5</v>
      </c>
      <c r="F41" s="80">
        <v>291.60000000000002</v>
      </c>
      <c r="G41" s="80">
        <v>349.92</v>
      </c>
      <c r="H41" s="80">
        <v>314.928</v>
      </c>
      <c r="I41" s="80">
        <v>283.43520000000001</v>
      </c>
      <c r="J41" s="80">
        <v>311.77872000000002</v>
      </c>
      <c r="K41" s="80">
        <v>374.13446400000004</v>
      </c>
      <c r="L41" s="80">
        <v>336.72101760000004</v>
      </c>
      <c r="M41" s="80">
        <v>269.37681408000003</v>
      </c>
      <c r="N41" s="80">
        <v>242.43913267200006</v>
      </c>
      <c r="O41" s="81">
        <v>193.95130613760006</v>
      </c>
    </row>
    <row r="42" spans="2:16" ht="20.100000000000001" customHeight="1" x14ac:dyDescent="0.2">
      <c r="B42" s="164" t="str">
        <f>IFERROR(IF(LEN(INDEX(Estimated!$B$6:$O$85,Calc!$B109,1))=0,"",INDEX(Estimated!$B$6:$O$85,Calc!$B109,1)),"")</f>
        <v>محمد 37</v>
      </c>
      <c r="C42" s="161" t="str">
        <f>IFERROR(IF(LEN(INDEX(Estimated!$B$6:$O$85,Calc!$B109,2))=0,"",INDEX(Estimated!$B$6:$O$85,Calc!$B109,2)),"")</f>
        <v>مصاريف 37</v>
      </c>
      <c r="D42" s="80">
        <v>405</v>
      </c>
      <c r="E42" s="80">
        <v>364.5</v>
      </c>
      <c r="F42" s="80">
        <v>291.60000000000002</v>
      </c>
      <c r="G42" s="80">
        <v>349.92</v>
      </c>
      <c r="H42" s="80">
        <v>314.928</v>
      </c>
      <c r="I42" s="80">
        <v>283.43520000000001</v>
      </c>
      <c r="J42" s="80">
        <v>311.77872000000002</v>
      </c>
      <c r="K42" s="80">
        <v>374.13446400000004</v>
      </c>
      <c r="L42" s="80">
        <v>336.72101760000004</v>
      </c>
      <c r="M42" s="80">
        <v>269.37681408000003</v>
      </c>
      <c r="N42" s="80">
        <v>242.43913267200006</v>
      </c>
      <c r="O42" s="81">
        <v>193.95130613760006</v>
      </c>
    </row>
    <row r="43" spans="2:16" ht="20.100000000000001" customHeight="1" x14ac:dyDescent="0.2">
      <c r="B43" s="164" t="str">
        <f>IFERROR(IF(LEN(INDEX(Estimated!$B$6:$O$85,Calc!$B110,1))=0,"",INDEX(Estimated!$B$6:$O$85,Calc!$B110,1)),"")</f>
        <v>محمد 38</v>
      </c>
      <c r="C43" s="161" t="str">
        <f>IFERROR(IF(LEN(INDEX(Estimated!$B$6:$O$85,Calc!$B110,2))=0,"",INDEX(Estimated!$B$6:$O$85,Calc!$B110,2)),"")</f>
        <v>مصاريف 38</v>
      </c>
      <c r="D43" s="80">
        <v>405</v>
      </c>
      <c r="E43" s="80">
        <v>364.5</v>
      </c>
      <c r="F43" s="80">
        <v>291.60000000000002</v>
      </c>
      <c r="G43" s="80">
        <v>349.92</v>
      </c>
      <c r="H43" s="80">
        <v>314.928</v>
      </c>
      <c r="I43" s="80">
        <v>283.43520000000001</v>
      </c>
      <c r="J43" s="80">
        <v>311.77872000000002</v>
      </c>
      <c r="K43" s="80">
        <v>374.13446400000004</v>
      </c>
      <c r="L43" s="80">
        <v>336.72101760000004</v>
      </c>
      <c r="M43" s="80">
        <v>269.37681408000003</v>
      </c>
      <c r="N43" s="80">
        <v>242.43913267200006</v>
      </c>
      <c r="O43" s="81">
        <v>193.95130613760006</v>
      </c>
    </row>
    <row r="44" spans="2:16" ht="20.100000000000001" customHeight="1" x14ac:dyDescent="0.2">
      <c r="B44" s="165" t="str">
        <f>IFERROR(IF(LEN(INDEX(Estimated!$B$6:$O$85,Calc!$B111,1))=0,"",INDEX(Estimated!$B$6:$O$85,Calc!$B111,1)),"")</f>
        <v>محمد 39</v>
      </c>
      <c r="C44" s="162" t="str">
        <f>IFERROR(IF(LEN(INDEX(Estimated!$B$6:$O$85,Calc!$B111,2))=0,"",INDEX(Estimated!$B$6:$O$85,Calc!$B111,2)),"")</f>
        <v>مصاريف 39</v>
      </c>
      <c r="D44" s="80">
        <v>405</v>
      </c>
      <c r="E44" s="80">
        <v>364.5</v>
      </c>
      <c r="F44" s="80">
        <v>291.60000000000002</v>
      </c>
      <c r="G44" s="80">
        <v>349.92</v>
      </c>
      <c r="H44" s="80">
        <v>314.928</v>
      </c>
      <c r="I44" s="80">
        <v>283.43520000000001</v>
      </c>
      <c r="J44" s="80">
        <v>311.77872000000002</v>
      </c>
      <c r="K44" s="80">
        <v>374.13446400000004</v>
      </c>
      <c r="L44" s="80">
        <v>336.72101760000004</v>
      </c>
      <c r="M44" s="80">
        <v>269.37681408000003</v>
      </c>
      <c r="N44" s="80">
        <v>242.43913267200006</v>
      </c>
      <c r="O44" s="81">
        <v>193.95130613760006</v>
      </c>
    </row>
    <row r="45" spans="2:16" ht="20.100000000000001" customHeight="1" x14ac:dyDescent="0.2">
      <c r="B45" s="164" t="str">
        <f>IFERROR(IF(LEN(INDEX(Estimated!$B$6:$O$85,Calc!$B112,1))=0,"",INDEX(Estimated!$B$6:$O$85,Calc!$B112,1)),"")</f>
        <v>محمد 40</v>
      </c>
      <c r="C45" s="161" t="str">
        <f>IFERROR(IF(LEN(INDEX(Estimated!$B$6:$O$85,Calc!$B112,2))=0,"",INDEX(Estimated!$B$6:$O$85,Calc!$B112,2)),"")</f>
        <v>مصاريف 40</v>
      </c>
      <c r="D45" s="80">
        <v>405</v>
      </c>
      <c r="E45" s="80">
        <v>364.5</v>
      </c>
      <c r="F45" s="80">
        <v>291.60000000000002</v>
      </c>
      <c r="G45" s="80">
        <v>349.92</v>
      </c>
      <c r="H45" s="80">
        <v>314.928</v>
      </c>
      <c r="I45" s="80">
        <v>283.43520000000001</v>
      </c>
      <c r="J45" s="80">
        <v>311.77872000000002</v>
      </c>
      <c r="K45" s="80">
        <v>374.13446400000004</v>
      </c>
      <c r="L45" s="80">
        <v>336.72101760000004</v>
      </c>
      <c r="M45" s="80">
        <v>269.37681408000003</v>
      </c>
      <c r="N45" s="80">
        <v>242.43913267200006</v>
      </c>
      <c r="O45" s="81">
        <v>193.95130613760006</v>
      </c>
    </row>
    <row r="46" spans="2:16" ht="20.100000000000001" customHeight="1" x14ac:dyDescent="0.2">
      <c r="B46" s="164" t="str">
        <f>IFERROR(IF(LEN(INDEX(Estimated!$B$6:$O$85,Calc!$B113,1))=0,"",INDEX(Estimated!$B$6:$O$85,Calc!$B113,1)),"")</f>
        <v>محمد 41</v>
      </c>
      <c r="C46" s="161" t="str">
        <f>IFERROR(IF(LEN(INDEX(Estimated!$B$6:$O$85,Calc!$B113,2))=0,"",INDEX(Estimated!$B$6:$O$85,Calc!$B113,2)),"")</f>
        <v>مصاريف 41</v>
      </c>
      <c r="D46" s="80">
        <v>405</v>
      </c>
      <c r="E46" s="80">
        <v>364.5</v>
      </c>
      <c r="F46" s="80">
        <v>291.60000000000002</v>
      </c>
      <c r="G46" s="80">
        <v>349.92</v>
      </c>
      <c r="H46" s="80">
        <v>314.928</v>
      </c>
      <c r="I46" s="80">
        <v>283.43520000000001</v>
      </c>
      <c r="J46" s="80">
        <v>311.77872000000002</v>
      </c>
      <c r="K46" s="80">
        <v>374.13446400000004</v>
      </c>
      <c r="L46" s="80">
        <v>336.72101760000004</v>
      </c>
      <c r="M46" s="80">
        <v>269.37681408000003</v>
      </c>
      <c r="N46" s="80">
        <v>242.43913267200006</v>
      </c>
      <c r="O46" s="81">
        <v>193.95130613760006</v>
      </c>
    </row>
    <row r="47" spans="2:16" ht="20.100000000000001" customHeight="1" x14ac:dyDescent="0.2">
      <c r="B47" s="164" t="str">
        <f>IFERROR(IF(LEN(INDEX(Estimated!$B$6:$O$85,Calc!$B114,1))=0,"",INDEX(Estimated!$B$6:$O$85,Calc!$B114,1)),"")</f>
        <v>محمد 42</v>
      </c>
      <c r="C47" s="161" t="str">
        <f>IFERROR(IF(LEN(INDEX(Estimated!$B$6:$O$85,Calc!$B114,2))=0,"",INDEX(Estimated!$B$6:$O$85,Calc!$B114,2)),"")</f>
        <v>مصاريف 42</v>
      </c>
      <c r="D47" s="80">
        <v>405</v>
      </c>
      <c r="E47" s="80">
        <v>364.5</v>
      </c>
      <c r="F47" s="80">
        <v>291.60000000000002</v>
      </c>
      <c r="G47" s="80">
        <v>349.92</v>
      </c>
      <c r="H47" s="80">
        <v>314.928</v>
      </c>
      <c r="I47" s="80">
        <v>283.43520000000001</v>
      </c>
      <c r="J47" s="80">
        <v>311.77872000000002</v>
      </c>
      <c r="K47" s="80">
        <v>374.13446400000004</v>
      </c>
      <c r="L47" s="80">
        <v>336.72101760000004</v>
      </c>
      <c r="M47" s="80">
        <v>269.37681408000003</v>
      </c>
      <c r="N47" s="80">
        <v>242.43913267200006</v>
      </c>
      <c r="O47" s="81">
        <v>193.95130613760006</v>
      </c>
    </row>
    <row r="48" spans="2:16" ht="20.100000000000001" customHeight="1" x14ac:dyDescent="0.2">
      <c r="B48" s="165" t="str">
        <f>IFERROR(IF(LEN(INDEX(Estimated!$B$6:$O$85,Calc!$B115,1))=0,"",INDEX(Estimated!$B$6:$O$85,Calc!$B115,1)),"")</f>
        <v>محمد 43</v>
      </c>
      <c r="C48" s="162" t="str">
        <f>IFERROR(IF(LEN(INDEX(Estimated!$B$6:$O$85,Calc!$B115,2))=0,"",INDEX(Estimated!$B$6:$O$85,Calc!$B115,2)),"")</f>
        <v>مصاريف 43</v>
      </c>
      <c r="D48" s="80">
        <v>405</v>
      </c>
      <c r="E48" s="80">
        <v>364.5</v>
      </c>
      <c r="F48" s="80">
        <v>291.60000000000002</v>
      </c>
      <c r="G48" s="80">
        <v>349.92</v>
      </c>
      <c r="H48" s="80">
        <v>314.928</v>
      </c>
      <c r="I48" s="80">
        <v>283.43520000000001</v>
      </c>
      <c r="J48" s="80">
        <v>311.77872000000002</v>
      </c>
      <c r="K48" s="80">
        <v>374.13446400000004</v>
      </c>
      <c r="L48" s="80">
        <v>336.72101760000004</v>
      </c>
      <c r="M48" s="80">
        <v>269.37681408000003</v>
      </c>
      <c r="N48" s="80">
        <v>242.43913267200006</v>
      </c>
      <c r="O48" s="81">
        <v>193.95130613760006</v>
      </c>
    </row>
    <row r="49" spans="2:15" ht="20.100000000000001" customHeight="1" x14ac:dyDescent="0.2">
      <c r="B49" s="164" t="str">
        <f>IFERROR(IF(LEN(INDEX(Estimated!$B$6:$O$85,Calc!$B116,1))=0,"",INDEX(Estimated!$B$6:$O$85,Calc!$B116,1)),"")</f>
        <v>محمد 44</v>
      </c>
      <c r="C49" s="161" t="str">
        <f>IFERROR(IF(LEN(INDEX(Estimated!$B$6:$O$85,Calc!$B116,2))=0,"",INDEX(Estimated!$B$6:$O$85,Calc!$B116,2)),"")</f>
        <v>مصاريف 44</v>
      </c>
      <c r="D49" s="80">
        <v>405</v>
      </c>
      <c r="E49" s="80">
        <v>364.5</v>
      </c>
      <c r="F49" s="80">
        <v>291.60000000000002</v>
      </c>
      <c r="G49" s="80">
        <v>349.92</v>
      </c>
      <c r="H49" s="80">
        <v>314.928</v>
      </c>
      <c r="I49" s="80">
        <v>283.43520000000001</v>
      </c>
      <c r="J49" s="80">
        <v>311.77872000000002</v>
      </c>
      <c r="K49" s="80">
        <v>374.13446400000004</v>
      </c>
      <c r="L49" s="80">
        <v>336.72101760000004</v>
      </c>
      <c r="M49" s="80">
        <v>269.37681408000003</v>
      </c>
      <c r="N49" s="80">
        <v>242.43913267200006</v>
      </c>
      <c r="O49" s="81">
        <v>193.95130613760006</v>
      </c>
    </row>
    <row r="50" spans="2:15" ht="20.100000000000001" customHeight="1" x14ac:dyDescent="0.2">
      <c r="B50" s="164" t="str">
        <f>IFERROR(IF(LEN(INDEX(Estimated!$B$6:$O$85,Calc!$B117,1))=0,"",INDEX(Estimated!$B$6:$O$85,Calc!$B117,1)),"")</f>
        <v>محمد 45</v>
      </c>
      <c r="C50" s="161" t="str">
        <f>IFERROR(IF(LEN(INDEX(Estimated!$B$6:$O$85,Calc!$B117,2))=0,"",INDEX(Estimated!$B$6:$O$85,Calc!$B117,2)),"")</f>
        <v>مصاريف 45</v>
      </c>
      <c r="D50" s="80">
        <v>405</v>
      </c>
      <c r="E50" s="80">
        <v>364.5</v>
      </c>
      <c r="F50" s="80">
        <v>291.60000000000002</v>
      </c>
      <c r="G50" s="80">
        <v>349.92</v>
      </c>
      <c r="H50" s="80">
        <v>314.928</v>
      </c>
      <c r="I50" s="80">
        <v>283.43520000000001</v>
      </c>
      <c r="J50" s="80">
        <v>311.77872000000002</v>
      </c>
      <c r="K50" s="80">
        <v>374.13446400000004</v>
      </c>
      <c r="L50" s="80">
        <v>336.72101760000004</v>
      </c>
      <c r="M50" s="80">
        <v>269.37681408000003</v>
      </c>
      <c r="N50" s="80">
        <v>242.43913267200006</v>
      </c>
      <c r="O50" s="81">
        <v>193.95130613760006</v>
      </c>
    </row>
    <row r="51" spans="2:15" ht="20.100000000000001" customHeight="1" x14ac:dyDescent="0.2">
      <c r="B51" s="164" t="str">
        <f>IFERROR(IF(LEN(INDEX(Estimated!$B$6:$O$85,Calc!$B118,1))=0,"",INDEX(Estimated!$B$6:$O$85,Calc!$B118,1)),"")</f>
        <v>محمد 46</v>
      </c>
      <c r="C51" s="161" t="str">
        <f>IFERROR(IF(LEN(INDEX(Estimated!$B$6:$O$85,Calc!$B118,2))=0,"",INDEX(Estimated!$B$6:$O$85,Calc!$B118,2)),"")</f>
        <v>مصاريف 46</v>
      </c>
      <c r="D51" s="80">
        <v>405</v>
      </c>
      <c r="E51" s="80">
        <v>364.5</v>
      </c>
      <c r="F51" s="80">
        <v>291.60000000000002</v>
      </c>
      <c r="G51" s="80">
        <v>349.92</v>
      </c>
      <c r="H51" s="80">
        <v>314.928</v>
      </c>
      <c r="I51" s="80">
        <v>283.43520000000001</v>
      </c>
      <c r="J51" s="80">
        <v>311.77872000000002</v>
      </c>
      <c r="K51" s="80">
        <v>374.13446400000004</v>
      </c>
      <c r="L51" s="80">
        <v>336.72101760000004</v>
      </c>
      <c r="M51" s="80">
        <v>269.37681408000003</v>
      </c>
      <c r="N51" s="80">
        <v>242.43913267200006</v>
      </c>
      <c r="O51" s="81">
        <v>193.95130613760006</v>
      </c>
    </row>
    <row r="52" spans="2:15" ht="20.100000000000001" customHeight="1" x14ac:dyDescent="0.2">
      <c r="B52" s="165" t="str">
        <f>IFERROR(IF(LEN(INDEX(Estimated!$B$6:$O$85,Calc!$B119,1))=0,"",INDEX(Estimated!$B$6:$O$85,Calc!$B119,1)),"")</f>
        <v>محمد 47</v>
      </c>
      <c r="C52" s="162" t="str">
        <f>IFERROR(IF(LEN(INDEX(Estimated!$B$6:$O$85,Calc!$B119,2))=0,"",INDEX(Estimated!$B$6:$O$85,Calc!$B119,2)),"")</f>
        <v>مصاريف 47</v>
      </c>
      <c r="D52" s="80">
        <v>405</v>
      </c>
      <c r="E52" s="80">
        <v>364.5</v>
      </c>
      <c r="F52" s="80">
        <v>291.60000000000002</v>
      </c>
      <c r="G52" s="80">
        <v>349.92</v>
      </c>
      <c r="H52" s="80">
        <v>314.928</v>
      </c>
      <c r="I52" s="80">
        <v>283.43520000000001</v>
      </c>
      <c r="J52" s="80">
        <v>311.77872000000002</v>
      </c>
      <c r="K52" s="80">
        <v>374.13446400000004</v>
      </c>
      <c r="L52" s="80">
        <v>336.72101760000004</v>
      </c>
      <c r="M52" s="80">
        <v>269.37681408000003</v>
      </c>
      <c r="N52" s="80">
        <v>242.43913267200006</v>
      </c>
      <c r="O52" s="81">
        <v>193.95130613760006</v>
      </c>
    </row>
    <row r="53" spans="2:15" ht="20.100000000000001" customHeight="1" x14ac:dyDescent="0.2">
      <c r="B53" s="164" t="str">
        <f>IFERROR(IF(LEN(INDEX(Estimated!$B$6:$O$85,Calc!$B120,1))=0,"",INDEX(Estimated!$B$6:$O$85,Calc!$B120,1)),"")</f>
        <v>محمد 48</v>
      </c>
      <c r="C53" s="161" t="str">
        <f>IFERROR(IF(LEN(INDEX(Estimated!$B$6:$O$85,Calc!$B120,2))=0,"",INDEX(Estimated!$B$6:$O$85,Calc!$B120,2)),"")</f>
        <v>مصاريف 48</v>
      </c>
      <c r="D53" s="80">
        <v>405</v>
      </c>
      <c r="E53" s="80">
        <v>364.5</v>
      </c>
      <c r="F53" s="80">
        <v>291.60000000000002</v>
      </c>
      <c r="G53" s="80">
        <v>349.92</v>
      </c>
      <c r="H53" s="80">
        <v>314.928</v>
      </c>
      <c r="I53" s="80">
        <v>283.43520000000001</v>
      </c>
      <c r="J53" s="80">
        <v>311.77872000000002</v>
      </c>
      <c r="K53" s="80">
        <v>374.13446400000004</v>
      </c>
      <c r="L53" s="80">
        <v>336.72101760000004</v>
      </c>
      <c r="M53" s="80">
        <v>269.37681408000003</v>
      </c>
      <c r="N53" s="80">
        <v>242.43913267200006</v>
      </c>
      <c r="O53" s="81">
        <v>193.95130613760006</v>
      </c>
    </row>
    <row r="54" spans="2:15" ht="20.100000000000001" customHeight="1" x14ac:dyDescent="0.2">
      <c r="B54" s="164" t="str">
        <f>IFERROR(IF(LEN(INDEX(Estimated!$B$6:$O$85,Calc!$B121,1))=0,"",INDEX(Estimated!$B$6:$O$85,Calc!$B121,1)),"")</f>
        <v>محمد 49</v>
      </c>
      <c r="C54" s="161" t="str">
        <f>IFERROR(IF(LEN(INDEX(Estimated!$B$6:$O$85,Calc!$B121,2))=0,"",INDEX(Estimated!$B$6:$O$85,Calc!$B121,2)),"")</f>
        <v>مصاريف 49</v>
      </c>
      <c r="D54" s="80">
        <v>405</v>
      </c>
      <c r="E54" s="80">
        <v>364.5</v>
      </c>
      <c r="F54" s="80">
        <v>291.60000000000002</v>
      </c>
      <c r="G54" s="80">
        <v>349.92</v>
      </c>
      <c r="H54" s="80">
        <v>314.928</v>
      </c>
      <c r="I54" s="80">
        <v>283.43520000000001</v>
      </c>
      <c r="J54" s="80">
        <v>311.77872000000002</v>
      </c>
      <c r="K54" s="80">
        <v>374.13446400000004</v>
      </c>
      <c r="L54" s="80">
        <v>336.72101760000004</v>
      </c>
      <c r="M54" s="80">
        <v>269.37681408000003</v>
      </c>
      <c r="N54" s="80">
        <v>242.43913267200006</v>
      </c>
      <c r="O54" s="81">
        <v>193.95130613760006</v>
      </c>
    </row>
    <row r="55" spans="2:15" ht="20.100000000000001" customHeight="1" x14ac:dyDescent="0.2">
      <c r="B55" s="164" t="str">
        <f>IFERROR(IF(LEN(INDEX(Estimated!$B$6:$O$85,Calc!$B122,1))=0,"",INDEX(Estimated!$B$6:$O$85,Calc!$B122,1)),"")</f>
        <v>محمد 50</v>
      </c>
      <c r="C55" s="161" t="str">
        <f>IFERROR(IF(LEN(INDEX(Estimated!$B$6:$O$85,Calc!$B122,2))=0,"",INDEX(Estimated!$B$6:$O$85,Calc!$B122,2)),"")</f>
        <v>مصاريف 50</v>
      </c>
      <c r="D55" s="80">
        <v>405</v>
      </c>
      <c r="E55" s="80">
        <v>364.5</v>
      </c>
      <c r="F55" s="80">
        <v>291.60000000000002</v>
      </c>
      <c r="G55" s="80">
        <v>349.92</v>
      </c>
      <c r="H55" s="80">
        <v>314.928</v>
      </c>
      <c r="I55" s="80">
        <v>283.43520000000001</v>
      </c>
      <c r="J55" s="80">
        <v>311.77872000000002</v>
      </c>
      <c r="K55" s="80">
        <v>374.13446400000004</v>
      </c>
      <c r="L55" s="80">
        <v>336.72101760000004</v>
      </c>
      <c r="M55" s="80">
        <v>269.37681408000003</v>
      </c>
      <c r="N55" s="80">
        <v>242.43913267200006</v>
      </c>
      <c r="O55" s="81">
        <v>193.95130613760006</v>
      </c>
    </row>
    <row r="56" spans="2:15" ht="20.100000000000001" customHeight="1" x14ac:dyDescent="0.2">
      <c r="B56" s="165" t="str">
        <f>IFERROR(IF(LEN(INDEX(Estimated!$B$6:$O$85,Calc!$B123,1))=0,"",INDEX(Estimated!$B$6:$O$85,Calc!$B123,1)),"")</f>
        <v>محمد 51</v>
      </c>
      <c r="C56" s="162" t="str">
        <f>IFERROR(IF(LEN(INDEX(Estimated!$B$6:$O$85,Calc!$B123,2))=0,"",INDEX(Estimated!$B$6:$O$85,Calc!$B123,2)),"")</f>
        <v>مصاريف 51</v>
      </c>
      <c r="D56" s="80">
        <v>405</v>
      </c>
      <c r="E56" s="80">
        <v>364.5</v>
      </c>
      <c r="F56" s="80">
        <v>291.60000000000002</v>
      </c>
      <c r="G56" s="80">
        <v>349.92</v>
      </c>
      <c r="H56" s="80">
        <v>314.928</v>
      </c>
      <c r="I56" s="80">
        <v>283.43520000000001</v>
      </c>
      <c r="J56" s="80">
        <v>311.77872000000002</v>
      </c>
      <c r="K56" s="80">
        <v>374.13446400000004</v>
      </c>
      <c r="L56" s="80">
        <v>336.72101760000004</v>
      </c>
      <c r="M56" s="80">
        <v>269.37681408000003</v>
      </c>
      <c r="N56" s="80">
        <v>242.43913267200006</v>
      </c>
      <c r="O56" s="81">
        <v>193.95130613760006</v>
      </c>
    </row>
    <row r="57" spans="2:15" ht="20.100000000000001" customHeight="1" x14ac:dyDescent="0.2">
      <c r="B57" s="164" t="str">
        <f>IFERROR(IF(LEN(INDEX(Estimated!$B$6:$O$85,Calc!$B124,1))=0,"",INDEX(Estimated!$B$6:$O$85,Calc!$B124,1)),"")</f>
        <v>محمد 52</v>
      </c>
      <c r="C57" s="161" t="str">
        <f>IFERROR(IF(LEN(INDEX(Estimated!$B$6:$O$85,Calc!$B124,2))=0,"",INDEX(Estimated!$B$6:$O$85,Calc!$B124,2)),"")</f>
        <v>مصاريف 52</v>
      </c>
      <c r="D57" s="80">
        <v>405</v>
      </c>
      <c r="E57" s="80">
        <v>364.5</v>
      </c>
      <c r="F57" s="80">
        <v>291.60000000000002</v>
      </c>
      <c r="G57" s="80">
        <v>349.92</v>
      </c>
      <c r="H57" s="80">
        <v>314.928</v>
      </c>
      <c r="I57" s="80">
        <v>283.43520000000001</v>
      </c>
      <c r="J57" s="80">
        <v>311.77872000000002</v>
      </c>
      <c r="K57" s="80">
        <v>374.13446400000004</v>
      </c>
      <c r="L57" s="80">
        <v>336.72101760000004</v>
      </c>
      <c r="M57" s="80">
        <v>269.37681408000003</v>
      </c>
      <c r="N57" s="80">
        <v>242.43913267200006</v>
      </c>
      <c r="O57" s="81">
        <v>193.95130613760006</v>
      </c>
    </row>
    <row r="58" spans="2:15" ht="20.100000000000001" customHeight="1" x14ac:dyDescent="0.2">
      <c r="B58" s="164" t="str">
        <f>IFERROR(IF(LEN(INDEX(Estimated!$B$6:$O$85,Calc!$B125,1))=0,"",INDEX(Estimated!$B$6:$O$85,Calc!$B125,1)),"")</f>
        <v>محمد 53</v>
      </c>
      <c r="C58" s="161" t="str">
        <f>IFERROR(IF(LEN(INDEX(Estimated!$B$6:$O$85,Calc!$B125,2))=0,"",INDEX(Estimated!$B$6:$O$85,Calc!$B125,2)),"")</f>
        <v>مصاريف 53</v>
      </c>
      <c r="D58" s="80">
        <v>405</v>
      </c>
      <c r="E58" s="80">
        <v>364.5</v>
      </c>
      <c r="F58" s="80">
        <v>291.60000000000002</v>
      </c>
      <c r="G58" s="80">
        <v>349.92</v>
      </c>
      <c r="H58" s="80">
        <v>314.928</v>
      </c>
      <c r="I58" s="80">
        <v>283.43520000000001</v>
      </c>
      <c r="J58" s="80">
        <v>311.77872000000002</v>
      </c>
      <c r="K58" s="80">
        <v>374.13446400000004</v>
      </c>
      <c r="L58" s="80">
        <v>336.72101760000004</v>
      </c>
      <c r="M58" s="80">
        <v>269.37681408000003</v>
      </c>
      <c r="N58" s="80">
        <v>242.43913267200006</v>
      </c>
      <c r="O58" s="81">
        <v>193.95130613760006</v>
      </c>
    </row>
    <row r="59" spans="2:15" ht="20.100000000000001" customHeight="1" x14ac:dyDescent="0.2">
      <c r="B59" s="164" t="str">
        <f>IFERROR(IF(LEN(INDEX(Estimated!$B$6:$O$85,Calc!$B126,1))=0,"",INDEX(Estimated!$B$6:$O$85,Calc!$B126,1)),"")</f>
        <v>محمد 54</v>
      </c>
      <c r="C59" s="161" t="str">
        <f>IFERROR(IF(LEN(INDEX(Estimated!$B$6:$O$85,Calc!$B126,2))=0,"",INDEX(Estimated!$B$6:$O$85,Calc!$B126,2)),"")</f>
        <v>مصاريف 54</v>
      </c>
      <c r="D59" s="80">
        <v>405</v>
      </c>
      <c r="E59" s="80">
        <v>364.5</v>
      </c>
      <c r="F59" s="80">
        <v>291.60000000000002</v>
      </c>
      <c r="G59" s="80">
        <v>349.92</v>
      </c>
      <c r="H59" s="80">
        <v>314.928</v>
      </c>
      <c r="I59" s="80">
        <v>283.43520000000001</v>
      </c>
      <c r="J59" s="80">
        <v>311.77872000000002</v>
      </c>
      <c r="K59" s="80">
        <v>374.13446400000004</v>
      </c>
      <c r="L59" s="80">
        <v>336.72101760000004</v>
      </c>
      <c r="M59" s="80">
        <v>269.37681408000003</v>
      </c>
      <c r="N59" s="80">
        <v>242.43913267200006</v>
      </c>
      <c r="O59" s="81">
        <v>193.95130613760006</v>
      </c>
    </row>
    <row r="60" spans="2:15" ht="20.100000000000001" customHeight="1" x14ac:dyDescent="0.2">
      <c r="B60" s="165" t="str">
        <f>IFERROR(IF(LEN(INDEX(Estimated!$B$6:$O$85,Calc!$B127,1))=0,"",INDEX(Estimated!$B$6:$O$85,Calc!$B127,1)),"")</f>
        <v>محمد 55</v>
      </c>
      <c r="C60" s="162" t="str">
        <f>IFERROR(IF(LEN(INDEX(Estimated!$B$6:$O$85,Calc!$B127,2))=0,"",INDEX(Estimated!$B$6:$O$85,Calc!$B127,2)),"")</f>
        <v>مصاريف 55</v>
      </c>
      <c r="D60" s="80">
        <v>405</v>
      </c>
      <c r="E60" s="80">
        <v>364.5</v>
      </c>
      <c r="F60" s="80">
        <v>291.60000000000002</v>
      </c>
      <c r="G60" s="80">
        <v>349.92</v>
      </c>
      <c r="H60" s="80">
        <v>314.928</v>
      </c>
      <c r="I60" s="80">
        <v>283.43520000000001</v>
      </c>
      <c r="J60" s="80">
        <v>311.77872000000002</v>
      </c>
      <c r="K60" s="80">
        <v>374.13446400000004</v>
      </c>
      <c r="L60" s="80">
        <v>336.72101760000004</v>
      </c>
      <c r="M60" s="80">
        <v>269.37681408000003</v>
      </c>
      <c r="N60" s="80">
        <v>242.43913267200006</v>
      </c>
      <c r="O60" s="81">
        <v>193.95130613760006</v>
      </c>
    </row>
    <row r="61" spans="2:15" ht="20.100000000000001" customHeight="1" x14ac:dyDescent="0.2">
      <c r="B61" s="164" t="str">
        <f>IFERROR(IF(LEN(INDEX(Estimated!$B$6:$O$85,Calc!$B128,1))=0,"",INDEX(Estimated!$B$6:$O$85,Calc!$B128,1)),"")</f>
        <v>محمد 56</v>
      </c>
      <c r="C61" s="161" t="str">
        <f>IFERROR(IF(LEN(INDEX(Estimated!$B$6:$O$85,Calc!$B128,2))=0,"",INDEX(Estimated!$B$6:$O$85,Calc!$B128,2)),"")</f>
        <v>مصاريف 56</v>
      </c>
      <c r="D61" s="80">
        <v>405</v>
      </c>
      <c r="E61" s="80">
        <v>364.5</v>
      </c>
      <c r="F61" s="80">
        <v>291.60000000000002</v>
      </c>
      <c r="G61" s="80">
        <v>349.92</v>
      </c>
      <c r="H61" s="80">
        <v>314.928</v>
      </c>
      <c r="I61" s="80">
        <v>283.43520000000001</v>
      </c>
      <c r="J61" s="80">
        <v>311.77872000000002</v>
      </c>
      <c r="K61" s="80">
        <v>374.13446400000004</v>
      </c>
      <c r="L61" s="80">
        <v>336.72101760000004</v>
      </c>
      <c r="M61" s="80">
        <v>269.37681408000003</v>
      </c>
      <c r="N61" s="80">
        <v>242.43913267200006</v>
      </c>
      <c r="O61" s="81">
        <v>193.95130613760006</v>
      </c>
    </row>
    <row r="62" spans="2:15" ht="20.100000000000001" customHeight="1" x14ac:dyDescent="0.2">
      <c r="B62" s="164" t="str">
        <f>IFERROR(IF(LEN(INDEX(Estimated!$B$6:$O$85,Calc!$B129,1))=0,"",INDEX(Estimated!$B$6:$O$85,Calc!$B129,1)),"")</f>
        <v>محمد 57</v>
      </c>
      <c r="C62" s="161" t="str">
        <f>IFERROR(IF(LEN(INDEX(Estimated!$B$6:$O$85,Calc!$B129,2))=0,"",INDEX(Estimated!$B$6:$O$85,Calc!$B129,2)),"")</f>
        <v>مصاريف 57</v>
      </c>
      <c r="D62" s="80">
        <v>405</v>
      </c>
      <c r="E62" s="80">
        <v>364.5</v>
      </c>
      <c r="F62" s="80">
        <v>291.60000000000002</v>
      </c>
      <c r="G62" s="80">
        <v>349.92</v>
      </c>
      <c r="H62" s="80">
        <v>314.928</v>
      </c>
      <c r="I62" s="80">
        <v>283.43520000000001</v>
      </c>
      <c r="J62" s="80">
        <v>311.77872000000002</v>
      </c>
      <c r="K62" s="80">
        <v>374.13446400000004</v>
      </c>
      <c r="L62" s="80">
        <v>336.72101760000004</v>
      </c>
      <c r="M62" s="80">
        <v>269.37681408000003</v>
      </c>
      <c r="N62" s="80">
        <v>242.43913267200006</v>
      </c>
      <c r="O62" s="81">
        <v>193.95130613760006</v>
      </c>
    </row>
    <row r="63" spans="2:15" ht="20.100000000000001" customHeight="1" x14ac:dyDescent="0.2">
      <c r="B63" s="164" t="str">
        <f>IFERROR(IF(LEN(INDEX(Estimated!$B$6:$O$85,Calc!$B130,1))=0,"",INDEX(Estimated!$B$6:$O$85,Calc!$B130,1)),"")</f>
        <v>محمد 58</v>
      </c>
      <c r="C63" s="161" t="str">
        <f>IFERROR(IF(LEN(INDEX(Estimated!$B$6:$O$85,Calc!$B130,2))=0,"",INDEX(Estimated!$B$6:$O$85,Calc!$B130,2)),"")</f>
        <v>مصاريف 58</v>
      </c>
      <c r="D63" s="80">
        <v>405</v>
      </c>
      <c r="E63" s="80">
        <v>364.5</v>
      </c>
      <c r="F63" s="80">
        <v>291.60000000000002</v>
      </c>
      <c r="G63" s="80">
        <v>349.92</v>
      </c>
      <c r="H63" s="80">
        <v>314.928</v>
      </c>
      <c r="I63" s="80">
        <v>283.43520000000001</v>
      </c>
      <c r="J63" s="80">
        <v>311.77872000000002</v>
      </c>
      <c r="K63" s="80">
        <v>374.13446400000004</v>
      </c>
      <c r="L63" s="80">
        <v>336.72101760000004</v>
      </c>
      <c r="M63" s="80">
        <v>269.37681408000003</v>
      </c>
      <c r="N63" s="80">
        <v>242.43913267200006</v>
      </c>
      <c r="O63" s="81">
        <v>193.95130613760006</v>
      </c>
    </row>
    <row r="64" spans="2:15" ht="20.100000000000001" customHeight="1" x14ac:dyDescent="0.2">
      <c r="B64" s="165" t="str">
        <f>IFERROR(IF(LEN(INDEX(Estimated!$B$6:$O$85,Calc!$B131,1))=0,"",INDEX(Estimated!$B$6:$O$85,Calc!$B131,1)),"")</f>
        <v>محمد 59</v>
      </c>
      <c r="C64" s="162" t="str">
        <f>IFERROR(IF(LEN(INDEX(Estimated!$B$6:$O$85,Calc!$B131,2))=0,"",INDEX(Estimated!$B$6:$O$85,Calc!$B131,2)),"")</f>
        <v>مصاريف 59</v>
      </c>
      <c r="D64" s="80">
        <v>405</v>
      </c>
      <c r="E64" s="80">
        <v>364.5</v>
      </c>
      <c r="F64" s="80">
        <v>291.60000000000002</v>
      </c>
      <c r="G64" s="80">
        <v>349.92</v>
      </c>
      <c r="H64" s="80">
        <v>314.928</v>
      </c>
      <c r="I64" s="80">
        <v>283.43520000000001</v>
      </c>
      <c r="J64" s="80">
        <v>311.77872000000002</v>
      </c>
      <c r="K64" s="80">
        <v>374.13446400000004</v>
      </c>
      <c r="L64" s="80">
        <v>336.72101760000004</v>
      </c>
      <c r="M64" s="80">
        <v>269.37681408000003</v>
      </c>
      <c r="N64" s="80">
        <v>242.43913267200006</v>
      </c>
      <c r="O64" s="81">
        <v>193.95130613760006</v>
      </c>
    </row>
    <row r="65" spans="2:15" ht="20.100000000000001" customHeight="1" x14ac:dyDescent="0.2">
      <c r="B65" s="164" t="str">
        <f>IFERROR(IF(LEN(INDEX(Estimated!$B$6:$O$85,Calc!$B132,1))=0,"",INDEX(Estimated!$B$6:$O$85,Calc!$B132,1)),"")</f>
        <v>محمد 60</v>
      </c>
      <c r="C65" s="161" t="str">
        <f>IFERROR(IF(LEN(INDEX(Estimated!$B$6:$O$85,Calc!$B132,2))=0,"",INDEX(Estimated!$B$6:$O$85,Calc!$B132,2)),"")</f>
        <v>مصاريف 60</v>
      </c>
      <c r="D65" s="80">
        <v>405</v>
      </c>
      <c r="E65" s="80">
        <v>364.5</v>
      </c>
      <c r="F65" s="80">
        <v>291.60000000000002</v>
      </c>
      <c r="G65" s="80">
        <v>349.92</v>
      </c>
      <c r="H65" s="80">
        <v>314.928</v>
      </c>
      <c r="I65" s="80">
        <v>283.43520000000001</v>
      </c>
      <c r="J65" s="80">
        <v>311.77872000000002</v>
      </c>
      <c r="K65" s="80">
        <v>374.13446400000004</v>
      </c>
      <c r="L65" s="80">
        <v>336.72101760000004</v>
      </c>
      <c r="M65" s="80">
        <v>269.37681408000003</v>
      </c>
      <c r="N65" s="80">
        <v>242.43913267200006</v>
      </c>
      <c r="O65" s="81">
        <v>193.95130613760006</v>
      </c>
    </row>
    <row r="66" spans="2:15" ht="20.100000000000001" customHeight="1" x14ac:dyDescent="0.2">
      <c r="B66" s="164" t="str">
        <f>IFERROR(IF(LEN(INDEX(Estimated!$B$6:$O$85,Calc!$B133,1))=0,"",INDEX(Estimated!$B$6:$O$85,Calc!$B133,1)),"")</f>
        <v>محمد 61</v>
      </c>
      <c r="C66" s="161" t="str">
        <f>IFERROR(IF(LEN(INDEX(Estimated!$B$6:$O$85,Calc!$B133,2))=0,"",INDEX(Estimated!$B$6:$O$85,Calc!$B133,2)),"")</f>
        <v>مصاريف 61</v>
      </c>
      <c r="D66" s="80">
        <v>405</v>
      </c>
      <c r="E66" s="80">
        <v>364.5</v>
      </c>
      <c r="F66" s="80">
        <v>291.60000000000002</v>
      </c>
      <c r="G66" s="80">
        <v>349.92</v>
      </c>
      <c r="H66" s="80">
        <v>314.928</v>
      </c>
      <c r="I66" s="80">
        <v>283.43520000000001</v>
      </c>
      <c r="J66" s="80">
        <v>311.77872000000002</v>
      </c>
      <c r="K66" s="80">
        <v>374.13446400000004</v>
      </c>
      <c r="L66" s="80">
        <v>336.72101760000004</v>
      </c>
      <c r="M66" s="80">
        <v>269.37681408000003</v>
      </c>
      <c r="N66" s="80">
        <v>242.43913267200006</v>
      </c>
      <c r="O66" s="81">
        <v>193.95130613760006</v>
      </c>
    </row>
    <row r="67" spans="2:15" ht="20.100000000000001" customHeight="1" x14ac:dyDescent="0.2">
      <c r="B67" s="164" t="str">
        <f>IFERROR(IF(LEN(INDEX(Estimated!$B$6:$O$85,Calc!$B134,1))=0,"",INDEX(Estimated!$B$6:$O$85,Calc!$B134,1)),"")</f>
        <v>محمد 62</v>
      </c>
      <c r="C67" s="161" t="str">
        <f>IFERROR(IF(LEN(INDEX(Estimated!$B$6:$O$85,Calc!$B134,2))=0,"",INDEX(Estimated!$B$6:$O$85,Calc!$B134,2)),"")</f>
        <v>مصاريف 62</v>
      </c>
      <c r="D67" s="80">
        <v>405</v>
      </c>
      <c r="E67" s="80">
        <v>364.5</v>
      </c>
      <c r="F67" s="80">
        <v>291.60000000000002</v>
      </c>
      <c r="G67" s="80">
        <v>349.92</v>
      </c>
      <c r="H67" s="80">
        <v>314.928</v>
      </c>
      <c r="I67" s="80">
        <v>283.43520000000001</v>
      </c>
      <c r="J67" s="80">
        <v>311.77872000000002</v>
      </c>
      <c r="K67" s="80">
        <v>374.13446400000004</v>
      </c>
      <c r="L67" s="80">
        <v>336.72101760000004</v>
      </c>
      <c r="M67" s="80">
        <v>269.37681408000003</v>
      </c>
      <c r="N67" s="80">
        <v>242.43913267200006</v>
      </c>
      <c r="O67" s="81">
        <v>193.95130613760006</v>
      </c>
    </row>
    <row r="68" spans="2:15" ht="20.100000000000001" customHeight="1" x14ac:dyDescent="0.2">
      <c r="B68" s="165" t="str">
        <f>IFERROR(IF(LEN(INDEX(Estimated!$B$6:$O$85,Calc!$B135,1))=0,"",INDEX(Estimated!$B$6:$O$85,Calc!$B135,1)),"")</f>
        <v>محمد 63</v>
      </c>
      <c r="C68" s="162" t="str">
        <f>IFERROR(IF(LEN(INDEX(Estimated!$B$6:$O$85,Calc!$B135,2))=0,"",INDEX(Estimated!$B$6:$O$85,Calc!$B135,2)),"")</f>
        <v>مصاريف 63</v>
      </c>
      <c r="D68" s="80">
        <v>405</v>
      </c>
      <c r="E68" s="80">
        <v>364.5</v>
      </c>
      <c r="F68" s="80">
        <v>291.60000000000002</v>
      </c>
      <c r="G68" s="80">
        <v>349.92</v>
      </c>
      <c r="H68" s="80">
        <v>314.928</v>
      </c>
      <c r="I68" s="80">
        <v>283.43520000000001</v>
      </c>
      <c r="J68" s="80">
        <v>311.77872000000002</v>
      </c>
      <c r="K68" s="80">
        <v>374.13446400000004</v>
      </c>
      <c r="L68" s="80">
        <v>336.72101760000004</v>
      </c>
      <c r="M68" s="80">
        <v>269.37681408000003</v>
      </c>
      <c r="N68" s="80">
        <v>242.43913267200006</v>
      </c>
      <c r="O68" s="81">
        <v>193.95130613760006</v>
      </c>
    </row>
    <row r="69" spans="2:15" ht="20.100000000000001" customHeight="1" x14ac:dyDescent="0.2">
      <c r="B69" s="164" t="str">
        <f>IFERROR(IF(LEN(INDEX(Estimated!$B$6:$O$85,Calc!$B136,1))=0,"",INDEX(Estimated!$B$6:$O$85,Calc!$B136,1)),"")</f>
        <v>محمد 64</v>
      </c>
      <c r="C69" s="161" t="str">
        <f>IFERROR(IF(LEN(INDEX(Estimated!$B$6:$O$85,Calc!$B136,2))=0,"",INDEX(Estimated!$B$6:$O$85,Calc!$B136,2)),"")</f>
        <v>مصاريف 64</v>
      </c>
      <c r="D69" s="80">
        <v>405</v>
      </c>
      <c r="E69" s="80">
        <v>364.5</v>
      </c>
      <c r="F69" s="80">
        <v>291.60000000000002</v>
      </c>
      <c r="G69" s="80">
        <v>349.92</v>
      </c>
      <c r="H69" s="80">
        <v>314.928</v>
      </c>
      <c r="I69" s="80">
        <v>283.43520000000001</v>
      </c>
      <c r="J69" s="80">
        <v>311.77872000000002</v>
      </c>
      <c r="K69" s="80">
        <v>374.13446400000004</v>
      </c>
      <c r="L69" s="80">
        <v>336.72101760000004</v>
      </c>
      <c r="M69" s="80">
        <v>269.37681408000003</v>
      </c>
      <c r="N69" s="80">
        <v>242.43913267200006</v>
      </c>
      <c r="O69" s="81">
        <v>193.95130613760006</v>
      </c>
    </row>
    <row r="70" spans="2:15" ht="20.100000000000001" customHeight="1" x14ac:dyDescent="0.2">
      <c r="B70" s="164" t="str">
        <f>IFERROR(IF(LEN(INDEX(Estimated!$B$6:$O$85,Calc!$B137,1))=0,"",INDEX(Estimated!$B$6:$O$85,Calc!$B137,1)),"")</f>
        <v>محمد 65</v>
      </c>
      <c r="C70" s="161" t="str">
        <f>IFERROR(IF(LEN(INDEX(Estimated!$B$6:$O$85,Calc!$B137,2))=0,"",INDEX(Estimated!$B$6:$O$85,Calc!$B137,2)),"")</f>
        <v>مصاريف 65</v>
      </c>
      <c r="D70" s="80">
        <v>405</v>
      </c>
      <c r="E70" s="80">
        <v>364.5</v>
      </c>
      <c r="F70" s="80">
        <v>291.60000000000002</v>
      </c>
      <c r="G70" s="80">
        <v>349.92</v>
      </c>
      <c r="H70" s="80">
        <v>314.928</v>
      </c>
      <c r="I70" s="80">
        <v>283.43520000000001</v>
      </c>
      <c r="J70" s="80">
        <v>311.77872000000002</v>
      </c>
      <c r="K70" s="80">
        <v>374.13446400000004</v>
      </c>
      <c r="L70" s="80">
        <v>336.72101760000004</v>
      </c>
      <c r="M70" s="80">
        <v>269.37681408000003</v>
      </c>
      <c r="N70" s="80">
        <v>242.43913267200006</v>
      </c>
      <c r="O70" s="81">
        <v>193.95130613760006</v>
      </c>
    </row>
    <row r="71" spans="2:15" ht="20.100000000000001" customHeight="1" x14ac:dyDescent="0.2">
      <c r="B71" s="164" t="str">
        <f>IFERROR(IF(LEN(INDEX(Estimated!$B$6:$O$85,Calc!$B138,1))=0,"",INDEX(Estimated!$B$6:$O$85,Calc!$B138,1)),"")</f>
        <v>محمد 66</v>
      </c>
      <c r="C71" s="161" t="str">
        <f>IFERROR(IF(LEN(INDEX(Estimated!$B$6:$O$85,Calc!$B138,2))=0,"",INDEX(Estimated!$B$6:$O$85,Calc!$B138,2)),"")</f>
        <v>مصاريف 66</v>
      </c>
      <c r="D71" s="80">
        <v>405</v>
      </c>
      <c r="E71" s="80">
        <v>364.5</v>
      </c>
      <c r="F71" s="80">
        <v>291.60000000000002</v>
      </c>
      <c r="G71" s="80">
        <v>349.92</v>
      </c>
      <c r="H71" s="80">
        <v>314.928</v>
      </c>
      <c r="I71" s="80">
        <v>283.43520000000001</v>
      </c>
      <c r="J71" s="80">
        <v>311.77872000000002</v>
      </c>
      <c r="K71" s="80">
        <v>374.13446400000004</v>
      </c>
      <c r="L71" s="80">
        <v>336.72101760000004</v>
      </c>
      <c r="M71" s="80">
        <v>269.37681408000003</v>
      </c>
      <c r="N71" s="80">
        <v>242.43913267200006</v>
      </c>
      <c r="O71" s="81">
        <v>193.95130613760006</v>
      </c>
    </row>
    <row r="72" spans="2:15" ht="20.100000000000001" customHeight="1" x14ac:dyDescent="0.2">
      <c r="B72" s="165" t="str">
        <f>IFERROR(IF(LEN(INDEX(Estimated!$B$6:$O$85,Calc!$B139,1))=0,"",INDEX(Estimated!$B$6:$O$85,Calc!$B139,1)),"")</f>
        <v>محمد 67</v>
      </c>
      <c r="C72" s="162" t="str">
        <f>IFERROR(IF(LEN(INDEX(Estimated!$B$6:$O$85,Calc!$B139,2))=0,"",INDEX(Estimated!$B$6:$O$85,Calc!$B139,2)),"")</f>
        <v>مصاريف 67</v>
      </c>
      <c r="D72" s="80">
        <v>405</v>
      </c>
      <c r="E72" s="80">
        <v>364.5</v>
      </c>
      <c r="F72" s="80">
        <v>291.60000000000002</v>
      </c>
      <c r="G72" s="80">
        <v>349.92</v>
      </c>
      <c r="H72" s="80">
        <v>314.928</v>
      </c>
      <c r="I72" s="80">
        <v>283.43520000000001</v>
      </c>
      <c r="J72" s="80">
        <v>311.77872000000002</v>
      </c>
      <c r="K72" s="80">
        <v>374.13446400000004</v>
      </c>
      <c r="L72" s="80">
        <v>336.72101760000004</v>
      </c>
      <c r="M72" s="80">
        <v>269.37681408000003</v>
      </c>
      <c r="N72" s="80">
        <v>242.43913267200006</v>
      </c>
      <c r="O72" s="81">
        <v>193.95130613760006</v>
      </c>
    </row>
    <row r="73" spans="2:15" ht="20.100000000000001" customHeight="1" x14ac:dyDescent="0.2">
      <c r="B73" s="164" t="str">
        <f>IFERROR(IF(LEN(INDEX(Estimated!$B$6:$O$85,Calc!$B140,1))=0,"",INDEX(Estimated!$B$6:$O$85,Calc!$B140,1)),"")</f>
        <v>محمد 68</v>
      </c>
      <c r="C73" s="161" t="str">
        <f>IFERROR(IF(LEN(INDEX(Estimated!$B$6:$O$85,Calc!$B140,2))=0,"",INDEX(Estimated!$B$6:$O$85,Calc!$B140,2)),"")</f>
        <v>مصاريف 68</v>
      </c>
      <c r="D73" s="80">
        <v>405</v>
      </c>
      <c r="E73" s="80">
        <v>364.5</v>
      </c>
      <c r="F73" s="80">
        <v>291.60000000000002</v>
      </c>
      <c r="G73" s="80">
        <v>349.92</v>
      </c>
      <c r="H73" s="80">
        <v>314.928</v>
      </c>
      <c r="I73" s="80">
        <v>283.43520000000001</v>
      </c>
      <c r="J73" s="80">
        <v>311.77872000000002</v>
      </c>
      <c r="K73" s="80">
        <v>374.13446400000004</v>
      </c>
      <c r="L73" s="80">
        <v>336.72101760000004</v>
      </c>
      <c r="M73" s="80">
        <v>269.37681408000003</v>
      </c>
      <c r="N73" s="80">
        <v>242.43913267200006</v>
      </c>
      <c r="O73" s="81">
        <v>193.95130613760006</v>
      </c>
    </row>
    <row r="74" spans="2:15" ht="20.100000000000001" customHeight="1" x14ac:dyDescent="0.2">
      <c r="B74" s="164" t="str">
        <f>IFERROR(IF(LEN(INDEX(Estimated!$B$6:$O$85,Calc!$B141,1))=0,"",INDEX(Estimated!$B$6:$O$85,Calc!$B141,1)),"")</f>
        <v>محمد 69</v>
      </c>
      <c r="C74" s="161" t="str">
        <f>IFERROR(IF(LEN(INDEX(Estimated!$B$6:$O$85,Calc!$B141,2))=0,"",INDEX(Estimated!$B$6:$O$85,Calc!$B141,2)),"")</f>
        <v>مصاريف 69</v>
      </c>
      <c r="D74" s="80">
        <v>405</v>
      </c>
      <c r="E74" s="80">
        <v>364.5</v>
      </c>
      <c r="F74" s="80">
        <v>291.60000000000002</v>
      </c>
      <c r="G74" s="80">
        <v>349.92</v>
      </c>
      <c r="H74" s="80">
        <v>314.928</v>
      </c>
      <c r="I74" s="80">
        <v>283.43520000000001</v>
      </c>
      <c r="J74" s="80">
        <v>311.77872000000002</v>
      </c>
      <c r="K74" s="80">
        <v>374.13446400000004</v>
      </c>
      <c r="L74" s="80">
        <v>336.72101760000004</v>
      </c>
      <c r="M74" s="80">
        <v>269.37681408000003</v>
      </c>
      <c r="N74" s="80">
        <v>242.43913267200006</v>
      </c>
      <c r="O74" s="81">
        <v>193.95130613760006</v>
      </c>
    </row>
    <row r="75" spans="2:15" ht="20.100000000000001" customHeight="1" x14ac:dyDescent="0.2">
      <c r="B75" s="164" t="str">
        <f>IFERROR(IF(LEN(INDEX(Estimated!$B$6:$O$85,Calc!$B142,1))=0,"",INDEX(Estimated!$B$6:$O$85,Calc!$B142,1)),"")</f>
        <v>محمد 70</v>
      </c>
      <c r="C75" s="161" t="str">
        <f>IFERROR(IF(LEN(INDEX(Estimated!$B$6:$O$85,Calc!$B142,2))=0,"",INDEX(Estimated!$B$6:$O$85,Calc!$B142,2)),"")</f>
        <v>مصاريف 70</v>
      </c>
      <c r="D75" s="80">
        <v>405</v>
      </c>
      <c r="E75" s="80">
        <v>364.5</v>
      </c>
      <c r="F75" s="80">
        <v>291.60000000000002</v>
      </c>
      <c r="G75" s="80">
        <v>349.92</v>
      </c>
      <c r="H75" s="80">
        <v>314.928</v>
      </c>
      <c r="I75" s="80">
        <v>283.43520000000001</v>
      </c>
      <c r="J75" s="80">
        <v>311.77872000000002</v>
      </c>
      <c r="K75" s="80">
        <v>374.13446400000004</v>
      </c>
      <c r="L75" s="80">
        <v>336.72101760000004</v>
      </c>
      <c r="M75" s="80">
        <v>269.37681408000003</v>
      </c>
      <c r="N75" s="80">
        <v>242.43913267200006</v>
      </c>
      <c r="O75" s="81">
        <v>193.95130613760006</v>
      </c>
    </row>
    <row r="76" spans="2:15" ht="20.100000000000001" customHeight="1" x14ac:dyDescent="0.2">
      <c r="B76" s="165" t="str">
        <f>IFERROR(IF(LEN(INDEX(Estimated!$B$6:$O$85,Calc!$B143,1))=0,"",INDEX(Estimated!$B$6:$O$85,Calc!$B143,1)),"")</f>
        <v>محمد 71</v>
      </c>
      <c r="C76" s="162" t="str">
        <f>IFERROR(IF(LEN(INDEX(Estimated!$B$6:$O$85,Calc!$B143,2))=0,"",INDEX(Estimated!$B$6:$O$85,Calc!$B143,2)),"")</f>
        <v>مصاريف 71</v>
      </c>
      <c r="D76" s="80">
        <v>405</v>
      </c>
      <c r="E76" s="80">
        <v>364.5</v>
      </c>
      <c r="F76" s="80">
        <v>291.60000000000002</v>
      </c>
      <c r="G76" s="80">
        <v>349.92</v>
      </c>
      <c r="H76" s="80">
        <v>314.928</v>
      </c>
      <c r="I76" s="80">
        <v>283.43520000000001</v>
      </c>
      <c r="J76" s="80">
        <v>311.77872000000002</v>
      </c>
      <c r="K76" s="80">
        <v>374.13446400000004</v>
      </c>
      <c r="L76" s="80">
        <v>336.72101760000004</v>
      </c>
      <c r="M76" s="80">
        <v>269.37681408000003</v>
      </c>
      <c r="N76" s="80">
        <v>242.43913267200006</v>
      </c>
      <c r="O76" s="81">
        <v>193.95130613760006</v>
      </c>
    </row>
    <row r="77" spans="2:15" ht="20.100000000000001" customHeight="1" x14ac:dyDescent="0.2">
      <c r="B77" s="164" t="str">
        <f>IFERROR(IF(LEN(INDEX(Estimated!$B$6:$O$85,Calc!$B144,1))=0,"",INDEX(Estimated!$B$6:$O$85,Calc!$B144,1)),"")</f>
        <v>محمد 72</v>
      </c>
      <c r="C77" s="161" t="str">
        <f>IFERROR(IF(LEN(INDEX(Estimated!$B$6:$O$85,Calc!$B144,2))=0,"",INDEX(Estimated!$B$6:$O$85,Calc!$B144,2)),"")</f>
        <v>مصاريف 72</v>
      </c>
      <c r="D77" s="80">
        <v>405</v>
      </c>
      <c r="E77" s="80">
        <v>364.5</v>
      </c>
      <c r="F77" s="80">
        <v>291.60000000000002</v>
      </c>
      <c r="G77" s="80">
        <v>349.92</v>
      </c>
      <c r="H77" s="80">
        <v>314.928</v>
      </c>
      <c r="I77" s="80">
        <v>283.43520000000001</v>
      </c>
      <c r="J77" s="80">
        <v>311.77872000000002</v>
      </c>
      <c r="K77" s="80">
        <v>374.13446400000004</v>
      </c>
      <c r="L77" s="80">
        <v>336.72101760000004</v>
      </c>
      <c r="M77" s="80">
        <v>269.37681408000003</v>
      </c>
      <c r="N77" s="80">
        <v>242.43913267200006</v>
      </c>
      <c r="O77" s="81">
        <v>193.95130613760006</v>
      </c>
    </row>
    <row r="78" spans="2:15" ht="20.100000000000001" customHeight="1" x14ac:dyDescent="0.2">
      <c r="B78" s="164" t="str">
        <f>IFERROR(IF(LEN(INDEX(Estimated!$B$6:$O$85,Calc!$B145,1))=0,"",INDEX(Estimated!$B$6:$O$85,Calc!$B145,1)),"")</f>
        <v>محمد 73</v>
      </c>
      <c r="C78" s="161" t="str">
        <f>IFERROR(IF(LEN(INDEX(Estimated!$B$6:$O$85,Calc!$B145,2))=0,"",INDEX(Estimated!$B$6:$O$85,Calc!$B145,2)),"")</f>
        <v>مصاريف 73</v>
      </c>
      <c r="D78" s="80">
        <v>405</v>
      </c>
      <c r="E78" s="80">
        <v>364.5</v>
      </c>
      <c r="F78" s="80">
        <v>291.60000000000002</v>
      </c>
      <c r="G78" s="80">
        <v>349.92</v>
      </c>
      <c r="H78" s="80">
        <v>314.928</v>
      </c>
      <c r="I78" s="80">
        <v>283.43520000000001</v>
      </c>
      <c r="J78" s="80">
        <v>311.77872000000002</v>
      </c>
      <c r="K78" s="80">
        <v>374.13446400000004</v>
      </c>
      <c r="L78" s="80">
        <v>336.72101760000004</v>
      </c>
      <c r="M78" s="80">
        <v>269.37681408000003</v>
      </c>
      <c r="N78" s="80">
        <v>242.43913267200006</v>
      </c>
      <c r="O78" s="81">
        <v>193.95130613760006</v>
      </c>
    </row>
    <row r="79" spans="2:15" ht="20.100000000000001" customHeight="1" x14ac:dyDescent="0.2">
      <c r="B79" s="164" t="str">
        <f>IFERROR(IF(LEN(INDEX(Estimated!$B$6:$O$85,Calc!$B146,1))=0,"",INDEX(Estimated!$B$6:$O$85,Calc!$B146,1)),"")</f>
        <v>محمد 74</v>
      </c>
      <c r="C79" s="161" t="str">
        <f>IFERROR(IF(LEN(INDEX(Estimated!$B$6:$O$85,Calc!$B146,2))=0,"",INDEX(Estimated!$B$6:$O$85,Calc!$B146,2)),"")</f>
        <v>مصاريف 74</v>
      </c>
      <c r="D79" s="80">
        <v>405</v>
      </c>
      <c r="E79" s="80">
        <v>364.5</v>
      </c>
      <c r="F79" s="80">
        <v>291.60000000000002</v>
      </c>
      <c r="G79" s="80">
        <v>349.92</v>
      </c>
      <c r="H79" s="80">
        <v>314.928</v>
      </c>
      <c r="I79" s="80">
        <v>283.43520000000001</v>
      </c>
      <c r="J79" s="80">
        <v>311.77872000000002</v>
      </c>
      <c r="K79" s="80">
        <v>374.13446400000004</v>
      </c>
      <c r="L79" s="80">
        <v>336.72101760000004</v>
      </c>
      <c r="M79" s="80">
        <v>269.37681408000003</v>
      </c>
      <c r="N79" s="80">
        <v>242.43913267200006</v>
      </c>
      <c r="O79" s="81">
        <v>193.95130613760006</v>
      </c>
    </row>
    <row r="80" spans="2:15" ht="20.100000000000001" customHeight="1" x14ac:dyDescent="0.2">
      <c r="B80" s="165" t="str">
        <f>IFERROR(IF(LEN(INDEX(Estimated!$B$6:$O$85,Calc!$B147,1))=0,"",INDEX(Estimated!$B$6:$O$85,Calc!$B147,1)),"")</f>
        <v>محمد 75</v>
      </c>
      <c r="C80" s="162" t="str">
        <f>IFERROR(IF(LEN(INDEX(Estimated!$B$6:$O$85,Calc!$B147,2))=0,"",INDEX(Estimated!$B$6:$O$85,Calc!$B147,2)),"")</f>
        <v>مصاريف 75</v>
      </c>
      <c r="D80" s="80">
        <v>405</v>
      </c>
      <c r="E80" s="80">
        <v>364.5</v>
      </c>
      <c r="F80" s="80">
        <v>291.60000000000002</v>
      </c>
      <c r="G80" s="80">
        <v>349.92</v>
      </c>
      <c r="H80" s="80">
        <v>314.928</v>
      </c>
      <c r="I80" s="80">
        <v>283.43520000000001</v>
      </c>
      <c r="J80" s="80">
        <v>311.77872000000002</v>
      </c>
      <c r="K80" s="80">
        <v>374.13446400000004</v>
      </c>
      <c r="L80" s="80">
        <v>336.72101760000004</v>
      </c>
      <c r="M80" s="80">
        <v>269.37681408000003</v>
      </c>
      <c r="N80" s="80">
        <v>242.43913267200006</v>
      </c>
      <c r="O80" s="81">
        <v>193.95130613760006</v>
      </c>
    </row>
    <row r="81" spans="2:15" ht="20.100000000000001" customHeight="1" x14ac:dyDescent="0.2">
      <c r="B81" s="164" t="str">
        <f>IFERROR(IF(LEN(INDEX(Estimated!$B$6:$O$85,Calc!$B148,1))=0,"",INDEX(Estimated!$B$6:$O$85,Calc!$B148,1)),"")</f>
        <v>محمد 76</v>
      </c>
      <c r="C81" s="161" t="str">
        <f>IFERROR(IF(LEN(INDEX(Estimated!$B$6:$O$85,Calc!$B148,2))=0,"",INDEX(Estimated!$B$6:$O$85,Calc!$B148,2)),"")</f>
        <v>مصاريف 76</v>
      </c>
      <c r="D81" s="80">
        <v>405</v>
      </c>
      <c r="E81" s="80">
        <v>364.5</v>
      </c>
      <c r="F81" s="80">
        <v>291.60000000000002</v>
      </c>
      <c r="G81" s="80">
        <v>349.92</v>
      </c>
      <c r="H81" s="80">
        <v>314.928</v>
      </c>
      <c r="I81" s="80">
        <v>283.43520000000001</v>
      </c>
      <c r="J81" s="80">
        <v>311.77872000000002</v>
      </c>
      <c r="K81" s="80">
        <v>374.13446400000004</v>
      </c>
      <c r="L81" s="80">
        <v>336.72101760000004</v>
      </c>
      <c r="M81" s="80">
        <v>269.37681408000003</v>
      </c>
      <c r="N81" s="80">
        <v>242.43913267200006</v>
      </c>
      <c r="O81" s="81">
        <v>193.95130613760006</v>
      </c>
    </row>
    <row r="82" spans="2:15" ht="20.100000000000001" customHeight="1" x14ac:dyDescent="0.2">
      <c r="B82" s="164" t="str">
        <f>IFERROR(IF(LEN(INDEX(Estimated!$B$6:$O$85,Calc!$B149,1))=0,"",INDEX(Estimated!$B$6:$O$85,Calc!$B149,1)),"")</f>
        <v>محمد 77</v>
      </c>
      <c r="C82" s="161" t="str">
        <f>IFERROR(IF(LEN(INDEX(Estimated!$B$6:$O$85,Calc!$B149,2))=0,"",INDEX(Estimated!$B$6:$O$85,Calc!$B149,2)),"")</f>
        <v>مصاريف 77</v>
      </c>
      <c r="D82" s="80">
        <v>405</v>
      </c>
      <c r="E82" s="80">
        <v>364.5</v>
      </c>
      <c r="F82" s="80">
        <v>291.60000000000002</v>
      </c>
      <c r="G82" s="80">
        <v>349.92</v>
      </c>
      <c r="H82" s="80">
        <v>314.928</v>
      </c>
      <c r="I82" s="80">
        <v>283.43520000000001</v>
      </c>
      <c r="J82" s="80">
        <v>311.77872000000002</v>
      </c>
      <c r="K82" s="80">
        <v>374.13446400000004</v>
      </c>
      <c r="L82" s="80">
        <v>336.72101760000004</v>
      </c>
      <c r="M82" s="80">
        <v>269.37681408000003</v>
      </c>
      <c r="N82" s="80">
        <v>242.43913267200006</v>
      </c>
      <c r="O82" s="81">
        <v>193.95130613760006</v>
      </c>
    </row>
    <row r="83" spans="2:15" ht="20.100000000000001" customHeight="1" x14ac:dyDescent="0.2">
      <c r="B83" s="164" t="str">
        <f>IFERROR(IF(LEN(INDEX(Estimated!$B$6:$O$85,Calc!$B150,1))=0,"",INDEX(Estimated!$B$6:$O$85,Calc!$B150,1)),"")</f>
        <v>محمد 78</v>
      </c>
      <c r="C83" s="161" t="str">
        <f>IFERROR(IF(LEN(INDEX(Estimated!$B$6:$O$85,Calc!$B150,2))=0,"",INDEX(Estimated!$B$6:$O$85,Calc!$B150,2)),"")</f>
        <v>مصاريف 78</v>
      </c>
      <c r="D83" s="80">
        <v>405</v>
      </c>
      <c r="E83" s="80">
        <v>364.5</v>
      </c>
      <c r="F83" s="80">
        <v>291.60000000000002</v>
      </c>
      <c r="G83" s="80">
        <v>349.92</v>
      </c>
      <c r="H83" s="80">
        <v>314.928</v>
      </c>
      <c r="I83" s="80">
        <v>283.43520000000001</v>
      </c>
      <c r="J83" s="80">
        <v>311.77872000000002</v>
      </c>
      <c r="K83" s="80">
        <v>374.13446400000004</v>
      </c>
      <c r="L83" s="80">
        <v>336.72101760000004</v>
      </c>
      <c r="M83" s="80">
        <v>269.37681408000003</v>
      </c>
      <c r="N83" s="80">
        <v>242.43913267200006</v>
      </c>
      <c r="O83" s="81">
        <v>193.95130613760006</v>
      </c>
    </row>
    <row r="84" spans="2:15" ht="20.100000000000001" customHeight="1" x14ac:dyDescent="0.2">
      <c r="B84" s="165" t="str">
        <f>IFERROR(IF(LEN(INDEX(Estimated!$B$6:$O$85,Calc!$B151,1))=0,"",INDEX(Estimated!$B$6:$O$85,Calc!$B151,1)),"")</f>
        <v>محمد 79</v>
      </c>
      <c r="C84" s="162" t="str">
        <f>IFERROR(IF(LEN(INDEX(Estimated!$B$6:$O$85,Calc!$B151,2))=0,"",INDEX(Estimated!$B$6:$O$85,Calc!$B151,2)),"")</f>
        <v>مصاريف 79</v>
      </c>
      <c r="D84" s="80">
        <v>405</v>
      </c>
      <c r="E84" s="80">
        <v>364.5</v>
      </c>
      <c r="F84" s="80">
        <v>291.60000000000002</v>
      </c>
      <c r="G84" s="80">
        <v>349.92</v>
      </c>
      <c r="H84" s="80">
        <v>314.928</v>
      </c>
      <c r="I84" s="80">
        <v>283.43520000000001</v>
      </c>
      <c r="J84" s="80">
        <v>311.77872000000002</v>
      </c>
      <c r="K84" s="80">
        <v>374.13446400000004</v>
      </c>
      <c r="L84" s="80">
        <v>336.72101760000004</v>
      </c>
      <c r="M84" s="80">
        <v>269.37681408000003</v>
      </c>
      <c r="N84" s="80">
        <v>242.43913267200006</v>
      </c>
      <c r="O84" s="81">
        <v>193.95130613760006</v>
      </c>
    </row>
    <row r="85" spans="2:15" x14ac:dyDescent="0.2">
      <c r="B85" s="165" t="str">
        <f>IFERROR(IF(LEN(INDEX(Estimated!$B$6:$O$85,Calc!$B152,1))=0,"",INDEX(Estimated!$B$6:$O$85,Calc!$B152,1)),"")</f>
        <v>محمد 80</v>
      </c>
      <c r="C85" s="162" t="str">
        <f>IFERROR(IF(LEN(INDEX(Estimated!$B$6:$O$85,Calc!$B152,2))=0,"",INDEX(Estimated!$B$6:$O$85,Calc!$B152,2)),"")</f>
        <v>اليرموك</v>
      </c>
      <c r="D85" s="80">
        <v>30000</v>
      </c>
      <c r="E85" s="80">
        <v>30000</v>
      </c>
      <c r="F85" s="80">
        <v>30000</v>
      </c>
      <c r="G85" s="80">
        <v>30000</v>
      </c>
      <c r="H85" s="80">
        <v>35000</v>
      </c>
      <c r="I85" s="80">
        <v>50000</v>
      </c>
      <c r="J85" s="80">
        <v>45000</v>
      </c>
      <c r="K85" s="80">
        <v>55000</v>
      </c>
      <c r="L85" s="80">
        <v>30000</v>
      </c>
      <c r="M85" s="80">
        <v>30000</v>
      </c>
      <c r="N85" s="80">
        <v>70000</v>
      </c>
      <c r="O85" s="80">
        <v>30000</v>
      </c>
    </row>
  </sheetData>
  <printOptions horizontalCentered="1" gridLines="1"/>
  <pageMargins left="0.31496062992125984" right="0.31496062992125984" top="0.31496062992125984" bottom="0.31496062992125984" header="0.31496062992125984" footer="0.31496062992125984"/>
  <pageSetup paperSize="9" scale="54" fitToHeight="0"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667B8-01CD-4198-BF8B-1E81413AD17E}">
  <sheetPr codeName="ورقة4"/>
  <dimension ref="B4:BH90"/>
  <sheetViews>
    <sheetView showGridLines="0" topLeftCell="AX1" workbookViewId="0">
      <pane ySplit="9" topLeftCell="A10" activePane="bottomLeft" state="frozen"/>
      <selection pane="bottomLeft" activeCell="BC47" sqref="BC47:BD47"/>
    </sheetView>
  </sheetViews>
  <sheetFormatPr defaultColWidth="9.125" defaultRowHeight="14.25" x14ac:dyDescent="0.2"/>
  <cols>
    <col min="1" max="1" width="9.125" style="84"/>
    <col min="2" max="3" width="11" style="82" customWidth="1"/>
    <col min="4" max="4" width="26.625" style="83" customWidth="1"/>
    <col min="5" max="5" width="31.125" style="83" customWidth="1"/>
    <col min="6" max="11" width="11" style="84" customWidth="1"/>
    <col min="12" max="29" width="12" style="84" customWidth="1"/>
    <col min="30" max="30" width="5.75" style="84" customWidth="1"/>
    <col min="31" max="31" width="13.75" style="84" customWidth="1"/>
    <col min="32" max="32" width="11" style="84" customWidth="1"/>
    <col min="33" max="33" width="5.75" style="84" customWidth="1"/>
    <col min="34" max="37" width="20.75" style="85" customWidth="1"/>
    <col min="38" max="38" width="5.75" style="84" customWidth="1"/>
    <col min="39" max="39" width="13.625" style="84" customWidth="1"/>
    <col min="40" max="40" width="12.125" style="84" customWidth="1"/>
    <col min="41" max="41" width="13" style="84" customWidth="1"/>
    <col min="42" max="42" width="5.75" style="84" customWidth="1"/>
    <col min="43" max="43" width="12.875" style="84" customWidth="1"/>
    <col min="44" max="44" width="13.875" style="84" customWidth="1"/>
    <col min="45" max="45" width="9.125" style="84"/>
    <col min="46" max="46" width="13" style="84" customWidth="1"/>
    <col min="47" max="47" width="15.375" style="84" customWidth="1"/>
    <col min="48" max="49" width="13.875" style="84" customWidth="1"/>
    <col min="50" max="50" width="5.75" style="84" customWidth="1"/>
    <col min="51" max="53" width="25.75" style="84" customWidth="1"/>
    <col min="54" max="54" width="5.75" style="84" customWidth="1"/>
    <col min="55" max="55" width="32.875" style="84" customWidth="1"/>
    <col min="56" max="56" width="14.875" style="84" customWidth="1"/>
    <col min="57" max="57" width="9.125" style="84"/>
    <col min="58" max="59" width="28.125" style="84" customWidth="1"/>
    <col min="60" max="60" width="18.125" style="84" customWidth="1"/>
    <col min="61" max="16384" width="9.125" style="84"/>
  </cols>
  <sheetData>
    <row r="4" spans="2:60" ht="15" x14ac:dyDescent="0.2">
      <c r="AH4" s="86" t="s">
        <v>21</v>
      </c>
      <c r="AI4" s="86"/>
      <c r="AJ4" s="86"/>
      <c r="AK4" s="86"/>
    </row>
    <row r="5" spans="2:60" x14ac:dyDescent="0.2">
      <c r="AY5" s="87" t="s">
        <v>22</v>
      </c>
      <c r="AZ5" s="87"/>
      <c r="BA5" s="87"/>
      <c r="BC5" s="87" t="s">
        <v>23</v>
      </c>
      <c r="BD5" s="87"/>
      <c r="BF5" s="87" t="s">
        <v>24</v>
      </c>
      <c r="BG5" s="87"/>
      <c r="BH5" s="87"/>
    </row>
    <row r="6" spans="2:60" ht="15" x14ac:dyDescent="0.2">
      <c r="AH6" s="88" t="s">
        <v>25</v>
      </c>
      <c r="AI6" s="131">
        <f>IFERROR(IF(OR(Dashboard!$D$9="",Dashboard!$D$9="All"),0,MATCH(Dashboard!$D$9,Calc!$AT$11:$AT$22,0)),0)</f>
        <v>5</v>
      </c>
      <c r="AJ6" s="88" t="s">
        <v>26</v>
      </c>
      <c r="AK6" s="131">
        <f>IFERROR(COUNTIF(C10:C89,"1"),100)</f>
        <v>80</v>
      </c>
      <c r="AQ6" s="87" t="s">
        <v>27</v>
      </c>
      <c r="AR6" s="87"/>
      <c r="AS6" s="87"/>
      <c r="AT6" s="87"/>
      <c r="AU6" s="87"/>
      <c r="AV6" s="87"/>
      <c r="AW6" s="87"/>
    </row>
    <row r="7" spans="2:60" ht="15" x14ac:dyDescent="0.25">
      <c r="B7" s="89" t="s">
        <v>28</v>
      </c>
      <c r="C7" s="90"/>
      <c r="D7" s="90"/>
      <c r="E7" s="91"/>
      <c r="F7" s="92" t="s">
        <v>29</v>
      </c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3" t="s">
        <v>30</v>
      </c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H7" s="88" t="s">
        <v>31</v>
      </c>
      <c r="AI7" s="88" t="s">
        <v>32</v>
      </c>
      <c r="AJ7" s="94"/>
      <c r="AK7" s="95"/>
      <c r="AY7" s="96" t="s">
        <v>33</v>
      </c>
      <c r="AZ7" s="132">
        <f>IFERROR(COUNTIF(BA10:BA89,"?*")+1,1)</f>
        <v>80</v>
      </c>
      <c r="BA7" s="97"/>
      <c r="BC7" s="96" t="s">
        <v>34</v>
      </c>
      <c r="BD7" s="132">
        <f>IFERROR(COUNTIF($BC$10:$BC$88,"?*"),"")</f>
        <v>79</v>
      </c>
    </row>
    <row r="8" spans="2:60" ht="15" x14ac:dyDescent="0.25">
      <c r="B8" s="98"/>
      <c r="C8" s="99" t="s">
        <v>35</v>
      </c>
      <c r="D8" s="155">
        <f>IFERROR(MATCH(D9,Estimated!$B$5:$O$5,0),1)</f>
        <v>1</v>
      </c>
      <c r="E8" s="155">
        <f>IFERROR(MATCH(E9,Estimated!$B$5:$O$5,0),1)</f>
        <v>2</v>
      </c>
      <c r="F8" s="155">
        <f>IFERROR(MATCH(F9,Estimated!$B$5:$O$5,0),1)</f>
        <v>3</v>
      </c>
      <c r="G8" s="155">
        <f>IFERROR(MATCH(G9,Estimated!$B$5:$O$5,0),1)</f>
        <v>4</v>
      </c>
      <c r="H8" s="155">
        <f>IFERROR(MATCH(H9,Estimated!$B$5:$O$5,0),1)</f>
        <v>5</v>
      </c>
      <c r="I8" s="155">
        <f>IFERROR(MATCH(I9,Estimated!$B$5:$O$5,0),1)</f>
        <v>6</v>
      </c>
      <c r="J8" s="155">
        <f>IFERROR(MATCH(J9,Estimated!$B$5:$O$5,0),1)</f>
        <v>7</v>
      </c>
      <c r="K8" s="155">
        <f>IFERROR(MATCH(K9,Estimated!$B$5:$O$5,0),1)</f>
        <v>8</v>
      </c>
      <c r="L8" s="155">
        <f>IFERROR(MATCH(L9,Estimated!$B$5:$O$5,0),1)</f>
        <v>9</v>
      </c>
      <c r="M8" s="155">
        <f>IFERROR(MATCH(M9,Estimated!$B$5:$O$5,0),1)</f>
        <v>10</v>
      </c>
      <c r="N8" s="155">
        <f>IFERROR(MATCH(N9,Estimated!$B$5:$O$5,0),1)</f>
        <v>11</v>
      </c>
      <c r="O8" s="155">
        <f>IFERROR(MATCH(O9,Estimated!$B$5:$O$5,0),1)</f>
        <v>12</v>
      </c>
      <c r="P8" s="155">
        <f>IFERROR(MATCH(P9,Estimated!$B$5:$O$5,0),1)</f>
        <v>13</v>
      </c>
      <c r="Q8" s="155">
        <f>IFERROR(MATCH(Q9,Estimated!$B$5:$O$5,0),1)</f>
        <v>14</v>
      </c>
      <c r="R8" s="155">
        <f>IFERROR(MATCH(R9,Actual!$B$5:$O$5,0),1)</f>
        <v>3</v>
      </c>
      <c r="S8" s="155">
        <f>IFERROR(MATCH(S9,Actual!$B$5:$O$5,0),1)</f>
        <v>4</v>
      </c>
      <c r="T8" s="155">
        <f>IFERROR(MATCH(T9,Actual!$B$5:$O$5,0),1)</f>
        <v>5</v>
      </c>
      <c r="U8" s="155">
        <f>IFERROR(MATCH(U9,Actual!$B$5:$O$5,0),1)</f>
        <v>6</v>
      </c>
      <c r="V8" s="155">
        <f>IFERROR(MATCH(V9,Actual!$B$5:$O$5,0),1)</f>
        <v>7</v>
      </c>
      <c r="W8" s="155">
        <f>IFERROR(MATCH(W9,Actual!$B$5:$O$5,0),1)</f>
        <v>8</v>
      </c>
      <c r="X8" s="155">
        <f>IFERROR(MATCH(X9,Actual!$B$5:$O$5,0),1)</f>
        <v>9</v>
      </c>
      <c r="Y8" s="155">
        <f>IFERROR(MATCH(Y9,Actual!$B$5:$O$5,0),1)</f>
        <v>10</v>
      </c>
      <c r="Z8" s="155">
        <f>IFERROR(MATCH(Z9,Actual!$B$5:$O$5,0),1)</f>
        <v>11</v>
      </c>
      <c r="AA8" s="155">
        <f>IFERROR(MATCH(AA9,Actual!$B$5:$O$5,0),1)</f>
        <v>12</v>
      </c>
      <c r="AB8" s="155">
        <f>IFERROR(MATCH(AB9,Actual!$B$5:$O$5,0),1)</f>
        <v>13</v>
      </c>
      <c r="AC8" s="155">
        <f>IFERROR(MATCH(AC9,Actual!$B$5:$O$5,0),1)</f>
        <v>14</v>
      </c>
      <c r="AE8" s="100" t="s">
        <v>36</v>
      </c>
      <c r="AF8" s="101"/>
      <c r="AH8" s="131">
        <f>AI6+4</f>
        <v>9</v>
      </c>
      <c r="AI8" s="131">
        <f>IFERROR(AH8+12,"")</f>
        <v>21</v>
      </c>
      <c r="AJ8" s="94"/>
      <c r="AK8" s="102"/>
      <c r="AQ8" s="103" t="s">
        <v>37</v>
      </c>
      <c r="AR8" s="104"/>
      <c r="AS8" s="104"/>
      <c r="AT8" s="105"/>
      <c r="AU8" s="106" t="s">
        <v>38</v>
      </c>
      <c r="AV8" s="107"/>
      <c r="AY8" s="108" t="s">
        <v>39</v>
      </c>
      <c r="AZ8" s="108" t="s">
        <v>40</v>
      </c>
      <c r="BA8" s="108" t="s">
        <v>41</v>
      </c>
      <c r="BB8" s="109"/>
      <c r="BC8" s="108" t="s">
        <v>39</v>
      </c>
      <c r="BD8" s="108" t="s">
        <v>30</v>
      </c>
      <c r="BF8" s="96" t="s">
        <v>42</v>
      </c>
      <c r="BG8" s="96"/>
      <c r="BH8" s="132">
        <f>IFERROR(COUNTIF($BG$10:$BG$88,"?*"),100)</f>
        <v>1</v>
      </c>
    </row>
    <row r="9" spans="2:60" ht="15" x14ac:dyDescent="0.25">
      <c r="B9" s="99" t="s">
        <v>43</v>
      </c>
      <c r="C9" s="99" t="s">
        <v>44</v>
      </c>
      <c r="D9" s="133" t="str">
        <f>Estimated!B5</f>
        <v>Expense Category</v>
      </c>
      <c r="E9" s="133" t="str">
        <f>Estimated!C5</f>
        <v>Expense Type</v>
      </c>
      <c r="F9" s="134" t="str">
        <f>AT11</f>
        <v>Jan 2021</v>
      </c>
      <c r="G9" s="134" t="str">
        <f>AT12</f>
        <v>Feb 2021</v>
      </c>
      <c r="H9" s="134" t="str">
        <f>AT13</f>
        <v>Mar 2021</v>
      </c>
      <c r="I9" s="134" t="str">
        <f>AT14</f>
        <v>Apr 2021</v>
      </c>
      <c r="J9" s="134" t="str">
        <f>AT15</f>
        <v>May 2021</v>
      </c>
      <c r="K9" s="134" t="str">
        <f>AT16</f>
        <v>Jun 2021</v>
      </c>
      <c r="L9" s="134" t="str">
        <f>AT17</f>
        <v>Jul 2021</v>
      </c>
      <c r="M9" s="134" t="str">
        <f>AT18</f>
        <v>Aug 2021</v>
      </c>
      <c r="N9" s="134" t="str">
        <f>AT19</f>
        <v>Sep 2021</v>
      </c>
      <c r="O9" s="134" t="str">
        <f>AT20</f>
        <v>Oct 2021</v>
      </c>
      <c r="P9" s="134" t="str">
        <f>AT21</f>
        <v>Nov 2021</v>
      </c>
      <c r="Q9" s="134" t="str">
        <f>AT22</f>
        <v>Dec 2021</v>
      </c>
      <c r="R9" s="134" t="str">
        <f>F9</f>
        <v>Jan 2021</v>
      </c>
      <c r="S9" s="134" t="str">
        <f t="shared" ref="S9:AC9" si="0">G9</f>
        <v>Feb 2021</v>
      </c>
      <c r="T9" s="134" t="str">
        <f t="shared" si="0"/>
        <v>Mar 2021</v>
      </c>
      <c r="U9" s="134" t="str">
        <f t="shared" si="0"/>
        <v>Apr 2021</v>
      </c>
      <c r="V9" s="134" t="str">
        <f t="shared" si="0"/>
        <v>May 2021</v>
      </c>
      <c r="W9" s="134" t="str">
        <f t="shared" si="0"/>
        <v>Jun 2021</v>
      </c>
      <c r="X9" s="134" t="str">
        <f t="shared" si="0"/>
        <v>Jul 2021</v>
      </c>
      <c r="Y9" s="134" t="str">
        <f t="shared" si="0"/>
        <v>Aug 2021</v>
      </c>
      <c r="Z9" s="134" t="str">
        <f t="shared" si="0"/>
        <v>Sep 2021</v>
      </c>
      <c r="AA9" s="134" t="str">
        <f t="shared" si="0"/>
        <v>Oct 2021</v>
      </c>
      <c r="AB9" s="134" t="str">
        <f t="shared" si="0"/>
        <v>Nov 2021</v>
      </c>
      <c r="AC9" s="134" t="str">
        <f t="shared" si="0"/>
        <v>Dec 2021</v>
      </c>
      <c r="AE9" s="110" t="s">
        <v>45</v>
      </c>
      <c r="AF9" s="110" t="s">
        <v>46</v>
      </c>
      <c r="AH9" s="111" t="s">
        <v>29</v>
      </c>
      <c r="AI9" s="111" t="s">
        <v>30</v>
      </c>
      <c r="AJ9" s="111" t="s">
        <v>19</v>
      </c>
      <c r="AK9" s="111" t="s">
        <v>47</v>
      </c>
      <c r="AM9" s="103" t="s">
        <v>48</v>
      </c>
      <c r="AN9" s="104"/>
      <c r="AO9" s="105"/>
      <c r="AQ9" s="99" t="s">
        <v>49</v>
      </c>
      <c r="AR9" s="99" t="s">
        <v>50</v>
      </c>
      <c r="AS9" s="99" t="s">
        <v>51</v>
      </c>
      <c r="AT9" s="99" t="s">
        <v>52</v>
      </c>
      <c r="AU9" s="112">
        <v>4</v>
      </c>
      <c r="AV9" s="112">
        <v>16</v>
      </c>
      <c r="AY9" s="97"/>
      <c r="AZ9" s="97"/>
      <c r="BA9" s="97" t="s">
        <v>3</v>
      </c>
      <c r="BB9" s="109"/>
      <c r="BC9" s="97" t="s">
        <v>3</v>
      </c>
      <c r="BD9" s="97"/>
      <c r="BF9" s="108" t="s">
        <v>53</v>
      </c>
      <c r="BG9" s="108" t="s">
        <v>40</v>
      </c>
      <c r="BH9" s="108" t="s">
        <v>30</v>
      </c>
    </row>
    <row r="10" spans="2:60" ht="15" x14ac:dyDescent="0.25">
      <c r="B10" s="113">
        <v>1</v>
      </c>
      <c r="C10" s="135">
        <f t="shared" ref="C10:C25" si="1">IFERROR(IF(OR(LEN(D10)=0,LEN(E10)=0),0,1),0)</f>
        <v>1</v>
      </c>
      <c r="D10" s="136" t="str">
        <f>IFERROR(IF(LEN(INDEX(Estimated!$B$6:$O$85,$B10,D$8))=0,"",INDEX(Estimated!$B$6:$O$85,$B10,D$8)),"")</f>
        <v>محمد 1</v>
      </c>
      <c r="E10" s="136" t="str">
        <f>IFERROR(IF(LEN(INDEX(Estimated!$B$6:$O$85,$B10,E$8))=0,"",INDEX(Estimated!$B$6:$O$85,$B10,E$8)),"")</f>
        <v>مصاريف 1</v>
      </c>
      <c r="F10" s="137">
        <f>IFERROR(INDEX(Estimated!$B$6:$O$85,$B10,F$8),0)</f>
        <v>385</v>
      </c>
      <c r="G10" s="137">
        <f>IFERROR(INDEX(Estimated!$B$6:$O$85,$B10,G$8),0)</f>
        <v>437</v>
      </c>
      <c r="H10" s="137">
        <f>IFERROR(INDEX(Estimated!$B$6:$O$85,$B10,H$8),0)</f>
        <v>437</v>
      </c>
      <c r="I10" s="137">
        <f>IFERROR(INDEX(Estimated!$B$6:$O$85,$B10,I$8),0)</f>
        <v>437</v>
      </c>
      <c r="J10" s="137">
        <f>IFERROR(INDEX(Estimated!$B$6:$O$85,$B10,J$8),0)</f>
        <v>437</v>
      </c>
      <c r="K10" s="137">
        <f>IFERROR(INDEX(Estimated!$B$6:$O$85,$B10,K$8),0)</f>
        <v>499.4</v>
      </c>
      <c r="L10" s="137">
        <f>IFERROR(INDEX(Estimated!$B$6:$O$85,$B10,L$8),0)</f>
        <v>461.96</v>
      </c>
      <c r="M10" s="137">
        <f>IFERROR(INDEX(Estimated!$B$6:$O$85,$B10,M$8),0)</f>
        <v>428.26400000000001</v>
      </c>
      <c r="N10" s="137">
        <f>IFERROR(INDEX(Estimated!$B$6:$O$85,$B10,N$8),0)</f>
        <v>428.26400000000001</v>
      </c>
      <c r="O10" s="137">
        <f>IFERROR(INDEX(Estimated!$B$6:$O$85,$B10,O$8),0)</f>
        <v>428.26400000000001</v>
      </c>
      <c r="P10" s="137">
        <f>IFERROR(INDEX(Estimated!$B$6:$O$85,$B10,P$8),0)</f>
        <v>458.59039999999999</v>
      </c>
      <c r="Q10" s="137">
        <f>IFERROR(INDEX(Estimated!$B$6:$O$85,$B10,Q$8),0)</f>
        <v>458.59039999999999</v>
      </c>
      <c r="R10" s="137">
        <f>IFERROR(INDEX(Actual!$B$6:$O$85,$B10,R$8),0)</f>
        <v>260</v>
      </c>
      <c r="S10" s="137">
        <f>IFERROR(INDEX(Actual!$B$6:$O$20,$B10,S$8),0)</f>
        <v>312</v>
      </c>
      <c r="T10" s="137">
        <f>IFERROR(INDEX(Actual!$B$6:$O$20,$B10,T$8),0)</f>
        <v>312</v>
      </c>
      <c r="U10" s="137">
        <f>IFERROR(INDEX(Actual!$B$6:$O$20,$B10,U$8),0)</f>
        <v>312</v>
      </c>
      <c r="V10" s="137">
        <f>IFERROR(INDEX(Actual!$B$6:$O$20,$B10,V$8),0)</f>
        <v>312</v>
      </c>
      <c r="W10" s="137">
        <f>IFERROR(INDEX(Actual!$B$6:$O$20,$B10,W$8),0)</f>
        <v>374.4</v>
      </c>
      <c r="X10" s="137">
        <f>IFERROR(INDEX(Actual!$B$6:$O$20,$B10,X$8),0)</f>
        <v>336.96</v>
      </c>
      <c r="Y10" s="137">
        <f>IFERROR(INDEX(Actual!$B$6:$O$20,$B10,Y$8),0)</f>
        <v>303.26400000000001</v>
      </c>
      <c r="Z10" s="137">
        <f>IFERROR(INDEX(Actual!$B$6:$O$20,$B10,Z$8),0)</f>
        <v>303.26400000000001</v>
      </c>
      <c r="AA10" s="137">
        <f>IFERROR(INDEX(Actual!$B$6:$O$20,$B10,AA$8),0)</f>
        <v>303.26400000000001</v>
      </c>
      <c r="AB10" s="137">
        <f>IFERROR(INDEX(Actual!$B$6:$O$20,$B10,AB$8),0)</f>
        <v>333.59039999999999</v>
      </c>
      <c r="AC10" s="137">
        <f>IFERROR(INDEX(Actual!$B$6:$O$20,$B10,AC$8),0)</f>
        <v>333.59039999999999</v>
      </c>
      <c r="AE10" s="138">
        <f>IFERROR(IF(OR(Dashboard!$D$7="",Dashboard!$D$7="All"),1,IF(Dashboard!$D$7=Calc!D10,1,0)),0)</f>
        <v>0</v>
      </c>
      <c r="AF10" s="138">
        <f>IFERROR(AE10*C10,"")</f>
        <v>0</v>
      </c>
      <c r="AH10" s="139">
        <f>IFERROR(IF($AI$6=0,SUM(F10:Q10),INDEX($B$10:$AC$89,$B10,AH$8)),"")</f>
        <v>437</v>
      </c>
      <c r="AI10" s="139">
        <f t="shared" ref="AI10:AI24" si="2">IFERROR(IF($AI$6=0,SUM(R10:AC10),INDEX($B$10:$AC$89,$B10,AI$8)),"")</f>
        <v>312</v>
      </c>
      <c r="AJ10" s="139">
        <f>IFERROR(AI10-AH10,"")</f>
        <v>-125</v>
      </c>
      <c r="AK10" s="140">
        <f>IFERROR(AI10/AH10,"")</f>
        <v>0.71395881006864992</v>
      </c>
      <c r="AM10" s="98">
        <v>0</v>
      </c>
      <c r="AN10" s="98"/>
      <c r="AO10" s="98"/>
      <c r="AQ10" s="97"/>
      <c r="AR10" s="97"/>
      <c r="AS10" s="97"/>
      <c r="AT10" s="98" t="s">
        <v>3</v>
      </c>
      <c r="AU10" s="99" t="s">
        <v>29</v>
      </c>
      <c r="AV10" s="99" t="s">
        <v>30</v>
      </c>
      <c r="AW10" s="99" t="s">
        <v>54</v>
      </c>
      <c r="AY10" s="141" t="str">
        <f t="shared" ref="AY10:AY24" si="3">IFERROR(IF(LEN(INDEX($B$10:$AC$89,$B10,3))=0,"",INDEX($B$10:$AC$89,$B10,3)),"")</f>
        <v>محمد 1</v>
      </c>
      <c r="AZ10" s="141" t="str">
        <f>IFERROR(IF(COUNTIF($AY$10:$AY10,AY10)&gt;1,"",AY10),"")</f>
        <v>محمد 1</v>
      </c>
      <c r="BA10" s="141" t="str" cm="1">
        <f t="array" ref="BA10">IFERROR(INDEX($AZ$10:$AZ$24,SMALL(IF(LEN($AZ$10:$AZ$88)&gt;0,ROW($AZ$10:$AZ$88)-ROW(INDEX($AZ$10:$AZ$88,1,1))+1),$B10)),"")</f>
        <v>محمد 1</v>
      </c>
      <c r="BB10" s="114"/>
      <c r="BC10" s="141" t="str">
        <f>IFERROR(IF(LEN(INDEX($B$10:$AC$89,$B10,4))=0,"",INDEX($B$10:$AC$89,$B10,4)),"")</f>
        <v>مصاريف 1</v>
      </c>
      <c r="BD10" s="137">
        <f>IFERROR(AE10*AI10,"")</f>
        <v>0</v>
      </c>
      <c r="BF10" s="141" t="str" cm="1">
        <f t="array" ref="BF10">IFERROR(INDEX($BC$10:$BC$89,SMALL(IF($BD$10:$BD$89&gt;0,ROW($BC$10:$BC$89)-ROW(INDEX($BC$10:$BC$89,1,1))+1),$B10)),"")</f>
        <v>مصاريف 15</v>
      </c>
      <c r="BG10" s="141" t="str">
        <f>IFERROR(IF(COUNTIF($BF$10:$BF10,BF10)&gt;1,"",BF10),"")</f>
        <v>مصاريف 15</v>
      </c>
      <c r="BH10" s="137">
        <f>IFERROR(SUMIF($BC$10:$BC$89,BG10,$BD$10:$BD$89),"")</f>
        <v>314.928</v>
      </c>
    </row>
    <row r="11" spans="2:60" x14ac:dyDescent="0.2">
      <c r="B11" s="113">
        <v>2</v>
      </c>
      <c r="C11" s="135">
        <f t="shared" si="1"/>
        <v>1</v>
      </c>
      <c r="D11" s="136" t="str">
        <f>IFERROR(IF(LEN(INDEX(Estimated!$B$6:$O$85,$B11,D$8))=0,"",INDEX(Estimated!$B$6:$O$85,$B11,D$8)),"")</f>
        <v>محمد 2</v>
      </c>
      <c r="E11" s="136" t="str">
        <f>IFERROR(IF(LEN(INDEX(Estimated!$B$6:$O$85,$B11,E$8))=0,"",INDEX(Estimated!$B$6:$O$85,$B11,E$8)),"")</f>
        <v>مصاريف 2</v>
      </c>
      <c r="F11" s="137">
        <f>IFERROR(INDEX(Estimated!$B$6:$O$85,$B11,F$8),0)</f>
        <v>385</v>
      </c>
      <c r="G11" s="137">
        <f>IFERROR(INDEX(Estimated!$B$6:$O$85,$B11,G$8),0)</f>
        <v>437</v>
      </c>
      <c r="H11" s="137">
        <f>IFERROR(INDEX(Estimated!$B$6:$O$85,$B11,H$8),0)</f>
        <v>437</v>
      </c>
      <c r="I11" s="137">
        <f>IFERROR(INDEX(Estimated!$B$6:$O$85,$B11,I$8),0)</f>
        <v>437</v>
      </c>
      <c r="J11" s="137">
        <f>IFERROR(INDEX(Estimated!$B$6:$O$85,$B11,J$8),0)</f>
        <v>437</v>
      </c>
      <c r="K11" s="137">
        <f>IFERROR(INDEX(Estimated!$B$6:$O$85,$B11,K$8),0)</f>
        <v>499.4</v>
      </c>
      <c r="L11" s="137">
        <f>IFERROR(INDEX(Estimated!$B$6:$O$85,$B11,L$8),0)</f>
        <v>461.96</v>
      </c>
      <c r="M11" s="137">
        <f>IFERROR(INDEX(Estimated!$B$6:$O$85,$B11,M$8),0)</f>
        <v>428.26400000000001</v>
      </c>
      <c r="N11" s="137">
        <f>IFERROR(INDEX(Estimated!$B$6:$O$85,$B11,N$8),0)</f>
        <v>428.26400000000001</v>
      </c>
      <c r="O11" s="137">
        <f>IFERROR(INDEX(Estimated!$B$6:$O$85,$B11,O$8),0)</f>
        <v>428.26400000000001</v>
      </c>
      <c r="P11" s="137">
        <f>IFERROR(INDEX(Estimated!$B$6:$O$85,$B11,P$8),0)</f>
        <v>458.59039999999999</v>
      </c>
      <c r="Q11" s="137">
        <f>IFERROR(INDEX(Estimated!$B$6:$O$85,$B11,Q$8),0)</f>
        <v>458.59039999999999</v>
      </c>
      <c r="R11" s="137">
        <f>IFERROR(INDEX(Actual!$B$6:$O$85,$B11,R$8),0)</f>
        <v>11</v>
      </c>
      <c r="S11" s="137">
        <f>IFERROR(INDEX(Actual!$B$6:$O$20,$B11,S$8),0)</f>
        <v>12.1</v>
      </c>
      <c r="T11" s="137">
        <f>IFERROR(INDEX(Actual!$B$6:$O$20,$B11,T$8),0)</f>
        <v>14.52</v>
      </c>
      <c r="U11" s="137">
        <f>IFERROR(INDEX(Actual!$B$6:$O$20,$B11,U$8),0)</f>
        <v>14.52</v>
      </c>
      <c r="V11" s="137">
        <f>IFERROR(INDEX(Actual!$B$6:$O$20,$B11,V$8),0)</f>
        <v>14.52</v>
      </c>
      <c r="W11" s="137">
        <f>IFERROR(INDEX(Actual!$B$6:$O$20,$B11,W$8),0)</f>
        <v>14.52</v>
      </c>
      <c r="X11" s="137">
        <f>IFERROR(INDEX(Actual!$B$6:$O$20,$B11,X$8),0)</f>
        <v>14.52</v>
      </c>
      <c r="Y11" s="137">
        <f>IFERROR(INDEX(Actual!$B$6:$O$20,$B11,Y$8),0)</f>
        <v>11.616</v>
      </c>
      <c r="Z11" s="137">
        <f>IFERROR(INDEX(Actual!$B$6:$O$20,$B11,Z$8),0)</f>
        <v>13.9392</v>
      </c>
      <c r="AA11" s="137">
        <f>IFERROR(INDEX(Actual!$B$6:$O$20,$B11,AA$8),0)</f>
        <v>16.727039999999999</v>
      </c>
      <c r="AB11" s="137">
        <f>IFERROR(INDEX(Actual!$B$6:$O$20,$B11,AB$8),0)</f>
        <v>20.072447999999998</v>
      </c>
      <c r="AC11" s="137">
        <f>IFERROR(INDEX(Actual!$B$6:$O$20,$B11,AC$8),0)</f>
        <v>20.072447999999998</v>
      </c>
      <c r="AE11" s="138">
        <f>IFERROR(IF(OR(Dashboard!$D$7="",Dashboard!$D$7="All"),1,IF(Dashboard!$D$7=Calc!D11,1,0)),0)</f>
        <v>0</v>
      </c>
      <c r="AF11" s="138">
        <f t="shared" ref="AF11:AF23" si="4">IFERROR(AE11*C11,"")</f>
        <v>0</v>
      </c>
      <c r="AH11" s="139">
        <f t="shared" ref="AH11:AH24" si="5">IFERROR(IF($AI$6=0,SUM(F11:Q11),INDEX($B$10:$AC$89,$B11,AH$8)),"")</f>
        <v>437</v>
      </c>
      <c r="AI11" s="139">
        <f t="shared" si="2"/>
        <v>14.52</v>
      </c>
      <c r="AJ11" s="139">
        <f t="shared" ref="AJ11:AJ24" si="6">IFERROR(AI11-AH11,"")</f>
        <v>-422.48</v>
      </c>
      <c r="AK11" s="140">
        <f t="shared" ref="AK11:AK24" si="7">IFERROR(AI11/AH11,"")</f>
        <v>3.3226544622425629E-2</v>
      </c>
      <c r="AM11" s="98">
        <v>1</v>
      </c>
      <c r="AN11" s="98" t="s">
        <v>9</v>
      </c>
      <c r="AO11" s="98" t="s">
        <v>55</v>
      </c>
      <c r="AQ11" s="142">
        <f>IFERROR(DATE($AN$27,MATCH($AN$28,$AN$11:$AN$22,0)+AM10,1),"")</f>
        <v>44197</v>
      </c>
      <c r="AR11" s="135" t="str">
        <f>IFERROR(INDEX($AO$11:$AO$22,MONTH(AQ11)),"")</f>
        <v>Jan</v>
      </c>
      <c r="AS11" s="135">
        <f>IFERROR(YEAR(AQ11),"")</f>
        <v>2021</v>
      </c>
      <c r="AT11" s="135" t="str">
        <f>IFERROR(AR11&amp;" "&amp;AS11,"")</f>
        <v>Jan 2021</v>
      </c>
      <c r="AU11" s="137" cm="1">
        <f t="array" aca="1" ref="AU11" ca="1">IFERROR(SUMPRODUCT(($AF$10:$AF$24)*(OFFSET($A$10,0,$AM11+AU$9,15,1))),"")</f>
        <v>385</v>
      </c>
      <c r="AV11" s="137" cm="1">
        <f t="array" aca="1" ref="AV11" ca="1">IFERROR(SUMPRODUCT(($AF$10:$AF$24)*(OFFSET($A$10,0,$AM11+AV$9,15,1))),"")</f>
        <v>405</v>
      </c>
      <c r="AW11" s="143">
        <f ca="1">IFERROR(AV11/AU11,"")</f>
        <v>1.051948051948052</v>
      </c>
      <c r="AY11" s="141" t="str">
        <f t="shared" si="3"/>
        <v>محمد 2</v>
      </c>
      <c r="AZ11" s="141" t="str">
        <f>IFERROR(IF(COUNTIF($AY$10:$AY11,AY11)&gt;1,"",AY11),"")</f>
        <v>محمد 2</v>
      </c>
      <c r="BA11" s="141" t="str" cm="1">
        <f t="array" ref="BA11">IFERROR(INDEX($AZ$10:$AZ$24,SMALL(IF(LEN($AZ$10:$AZ$88)&gt;0,ROW($AZ$10:$AZ$88)-ROW(INDEX($AZ$10:$AZ$88,1,1))+1),$B11)),"")</f>
        <v>محمد 2</v>
      </c>
      <c r="BB11" s="114"/>
      <c r="BC11" s="141" t="str">
        <f t="shared" ref="BC11:BC74" si="8">IFERROR(IF(LEN(INDEX($B$10:$AC$89,$B11,4))=0,"",INDEX($B$10:$AC$89,$B11,4)),"")</f>
        <v>مصاريف 2</v>
      </c>
      <c r="BD11" s="137">
        <f t="shared" ref="BD11:BD24" si="9">IFERROR(AE11*AI11,"")</f>
        <v>0</v>
      </c>
      <c r="BF11" s="141" t="str" cm="1">
        <f t="array" ref="BF11">IFERROR(INDEX($BC$10:$BC$89,SMALL(IF($BD$10:$BD$89&gt;0,ROW($BC$10:$BC$89)-ROW(INDEX($BC$10:$BC$89,1,1))+1),$B11)),"")</f>
        <v/>
      </c>
      <c r="BG11" s="141" t="str">
        <f>IFERROR(IF(COUNTIF($BF$10:$BF11,BF11)&gt;1,"",BF11),"")</f>
        <v/>
      </c>
      <c r="BH11" s="137">
        <f t="shared" ref="BH11:BH74" si="10">IFERROR(SUMIF($BC$10:$BC$89,BG11,$BD$10:$BD$89),"")</f>
        <v>0</v>
      </c>
    </row>
    <row r="12" spans="2:60" x14ac:dyDescent="0.2">
      <c r="B12" s="113">
        <v>3</v>
      </c>
      <c r="C12" s="135">
        <f t="shared" si="1"/>
        <v>1</v>
      </c>
      <c r="D12" s="136" t="str">
        <f>IFERROR(IF(LEN(INDEX(Estimated!$B$6:$O$85,$B12,D$8))=0,"",INDEX(Estimated!$B$6:$O$85,$B12,D$8)),"")</f>
        <v>محمد 3</v>
      </c>
      <c r="E12" s="136" t="str">
        <f>IFERROR(IF(LEN(INDEX(Estimated!$B$6:$O$85,$B12,E$8))=0,"",INDEX(Estimated!$B$6:$O$85,$B12,E$8)),"")</f>
        <v>مصاريف 3</v>
      </c>
      <c r="F12" s="137">
        <f>IFERROR(INDEX(Estimated!$B$6:$O$85,$B12,F$8),0)</f>
        <v>385</v>
      </c>
      <c r="G12" s="137">
        <f>IFERROR(INDEX(Estimated!$B$6:$O$85,$B12,G$8),0)</f>
        <v>437</v>
      </c>
      <c r="H12" s="137">
        <f>IFERROR(INDEX(Estimated!$B$6:$O$85,$B12,H$8),0)</f>
        <v>437</v>
      </c>
      <c r="I12" s="137">
        <f>IFERROR(INDEX(Estimated!$B$6:$O$85,$B12,I$8),0)</f>
        <v>437</v>
      </c>
      <c r="J12" s="137">
        <f>IFERROR(INDEX(Estimated!$B$6:$O$85,$B12,J$8),0)</f>
        <v>437</v>
      </c>
      <c r="K12" s="137">
        <f>IFERROR(INDEX(Estimated!$B$6:$O$85,$B12,K$8),0)</f>
        <v>499.4</v>
      </c>
      <c r="L12" s="137">
        <f>IFERROR(INDEX(Estimated!$B$6:$O$85,$B12,L$8),0)</f>
        <v>461.96</v>
      </c>
      <c r="M12" s="137">
        <f>IFERROR(INDEX(Estimated!$B$6:$O$85,$B12,M$8),0)</f>
        <v>428.26400000000001</v>
      </c>
      <c r="N12" s="137">
        <f>IFERROR(INDEX(Estimated!$B$6:$O$85,$B12,N$8),0)</f>
        <v>428.26400000000001</v>
      </c>
      <c r="O12" s="137">
        <f>IFERROR(INDEX(Estimated!$B$6:$O$85,$B12,O$8),0)</f>
        <v>428.26400000000001</v>
      </c>
      <c r="P12" s="137">
        <f>IFERROR(INDEX(Estimated!$B$6:$O$85,$B12,P$8),0)</f>
        <v>458.59039999999999</v>
      </c>
      <c r="Q12" s="137">
        <f>IFERROR(INDEX(Estimated!$B$6:$O$85,$B12,Q$8),0)</f>
        <v>458.59039999999999</v>
      </c>
      <c r="R12" s="137">
        <f>IFERROR(INDEX(Actual!$B$6:$O$85,$B12,R$8),0)</f>
        <v>240</v>
      </c>
      <c r="S12" s="137">
        <f>IFERROR(INDEX(Actual!$B$6:$O$20,$B12,S$8),0)</f>
        <v>240</v>
      </c>
      <c r="T12" s="137">
        <f>IFERROR(INDEX(Actual!$B$6:$O$20,$B12,T$8),0)</f>
        <v>216</v>
      </c>
      <c r="U12" s="137">
        <f>IFERROR(INDEX(Actual!$B$6:$O$20,$B12,U$8),0)</f>
        <v>194.4</v>
      </c>
      <c r="V12" s="137">
        <f>IFERROR(INDEX(Actual!$B$6:$O$20,$B12,V$8),0)</f>
        <v>155.52000000000001</v>
      </c>
      <c r="W12" s="137">
        <f>IFERROR(INDEX(Actual!$B$6:$O$20,$B12,W$8),0)</f>
        <v>139.96800000000002</v>
      </c>
      <c r="X12" s="137">
        <f>IFERROR(INDEX(Actual!$B$6:$O$20,$B12,X$8),0)</f>
        <v>153.96480000000003</v>
      </c>
      <c r="Y12" s="137">
        <f>IFERROR(INDEX(Actual!$B$6:$O$20,$B12,Y$8),0)</f>
        <v>153.96480000000003</v>
      </c>
      <c r="Z12" s="137">
        <f>IFERROR(INDEX(Actual!$B$6:$O$20,$B12,Z$8),0)</f>
        <v>123.17184000000002</v>
      </c>
      <c r="AA12" s="137">
        <f>IFERROR(INDEX(Actual!$B$6:$O$20,$B12,AA$8),0)</f>
        <v>135.48902400000003</v>
      </c>
      <c r="AB12" s="137">
        <f>IFERROR(INDEX(Actual!$B$6:$O$20,$B12,AB$8),0)</f>
        <v>162.58682880000003</v>
      </c>
      <c r="AC12" s="137">
        <f>IFERROR(INDEX(Actual!$B$6:$O$20,$B12,AC$8),0)</f>
        <v>178.84551168000002</v>
      </c>
      <c r="AE12" s="138">
        <f>IFERROR(IF(OR(Dashboard!$D$7="",Dashboard!$D$7="All"),1,IF(Dashboard!$D$7=Calc!D12,1,0)),0)</f>
        <v>0</v>
      </c>
      <c r="AF12" s="138">
        <f t="shared" si="4"/>
        <v>0</v>
      </c>
      <c r="AH12" s="139">
        <f t="shared" si="5"/>
        <v>437</v>
      </c>
      <c r="AI12" s="139">
        <f t="shared" si="2"/>
        <v>155.52000000000001</v>
      </c>
      <c r="AJ12" s="139">
        <f t="shared" si="6"/>
        <v>-281.48</v>
      </c>
      <c r="AK12" s="140">
        <f t="shared" si="7"/>
        <v>0.35588100686498858</v>
      </c>
      <c r="AM12" s="98">
        <v>2</v>
      </c>
      <c r="AN12" s="98" t="s">
        <v>56</v>
      </c>
      <c r="AO12" s="98" t="s">
        <v>57</v>
      </c>
      <c r="AQ12" s="142">
        <f t="shared" ref="AQ12:AQ22" si="11">IFERROR(DATE($AN$27,MATCH($AN$28,$AN$11:$AN$22,0)+AM11,1),"")</f>
        <v>44228</v>
      </c>
      <c r="AR12" s="135" t="str">
        <f t="shared" ref="AR12:AR22" si="12">IFERROR(INDEX($AO$11:$AO$22,MONTH(AQ12)),"")</f>
        <v>Feb</v>
      </c>
      <c r="AS12" s="135">
        <f t="shared" ref="AS12:AS22" si="13">IFERROR(YEAR(AQ12),"")</f>
        <v>2021</v>
      </c>
      <c r="AT12" s="135" t="str">
        <f t="shared" ref="AT12:AT22" si="14">IFERROR(AR12&amp;" "&amp;AS12,"")</f>
        <v>Feb 2021</v>
      </c>
      <c r="AU12" s="137" cm="1">
        <f t="array" aca="1" ref="AU12" ca="1">IFERROR(SUMPRODUCT(($AF$10:$AF$24)*(OFFSET($A$10,0,$AM12+AU$9,15,1))),"")</f>
        <v>437</v>
      </c>
      <c r="AV12" s="137" cm="1">
        <f t="array" aca="1" ref="AV12" ca="1">IFERROR(SUMPRODUCT(($AF$10:$AF$24)*(OFFSET($A$10,0,$AM12+AV$9,15,1))),"")</f>
        <v>364.5</v>
      </c>
      <c r="AW12" s="143">
        <f t="shared" ref="AW12:AW22" ca="1" si="15">IFERROR(AV12/AU12,"")</f>
        <v>0.83409610983981697</v>
      </c>
      <c r="AY12" s="141" t="str">
        <f t="shared" si="3"/>
        <v>محمد 3</v>
      </c>
      <c r="AZ12" s="141" t="str">
        <f>IFERROR(IF(COUNTIF($AY$10:$AY12,AY12)&gt;1,"",AY12),"")</f>
        <v>محمد 3</v>
      </c>
      <c r="BA12" s="141" t="str" cm="1">
        <f t="array" ref="BA12">IFERROR(INDEX($AZ$10:$AZ$24,SMALL(IF(LEN($AZ$10:$AZ$88)&gt;0,ROW($AZ$10:$AZ$88)-ROW(INDEX($AZ$10:$AZ$88,1,1))+1),$B12)),"")</f>
        <v>محمد 3</v>
      </c>
      <c r="BB12" s="114"/>
      <c r="BC12" s="141" t="str">
        <f t="shared" si="8"/>
        <v>مصاريف 3</v>
      </c>
      <c r="BD12" s="137">
        <f t="shared" si="9"/>
        <v>0</v>
      </c>
      <c r="BF12" s="141" t="str" cm="1">
        <f t="array" ref="BF12">IFERROR(INDEX($BC$10:$BC$89,SMALL(IF($BD$10:$BD$89&gt;0,ROW($BC$10:$BC$89)-ROW(INDEX($BC$10:$BC$89,1,1))+1),$B12)),"")</f>
        <v/>
      </c>
      <c r="BG12" s="141" t="str">
        <f>IFERROR(IF(COUNTIF($BF$10:$BF12,BF12)&gt;1,"",BF12),"")</f>
        <v/>
      </c>
      <c r="BH12" s="137">
        <f t="shared" si="10"/>
        <v>0</v>
      </c>
    </row>
    <row r="13" spans="2:60" x14ac:dyDescent="0.2">
      <c r="B13" s="113">
        <v>4</v>
      </c>
      <c r="C13" s="135">
        <f t="shared" si="1"/>
        <v>1</v>
      </c>
      <c r="D13" s="136" t="str">
        <f>IFERROR(IF(LEN(INDEX(Estimated!$B$6:$O$85,$B13,D$8))=0,"",INDEX(Estimated!$B$6:$O$85,$B13,D$8)),"")</f>
        <v>محمد 4</v>
      </c>
      <c r="E13" s="136" t="str">
        <f>IFERROR(IF(LEN(INDEX(Estimated!$B$6:$O$85,$B13,E$8))=0,"",INDEX(Estimated!$B$6:$O$85,$B13,E$8)),"")</f>
        <v>مصاريف 4</v>
      </c>
      <c r="F13" s="137">
        <f>IFERROR(INDEX(Estimated!$B$6:$O$85,$B13,F$8),0)</f>
        <v>385</v>
      </c>
      <c r="G13" s="137">
        <f>IFERROR(INDEX(Estimated!$B$6:$O$85,$B13,G$8),0)</f>
        <v>437</v>
      </c>
      <c r="H13" s="137">
        <f>IFERROR(INDEX(Estimated!$B$6:$O$85,$B13,H$8),0)</f>
        <v>437</v>
      </c>
      <c r="I13" s="137">
        <f>IFERROR(INDEX(Estimated!$B$6:$O$85,$B13,I$8),0)</f>
        <v>437</v>
      </c>
      <c r="J13" s="137">
        <f>IFERROR(INDEX(Estimated!$B$6:$O$85,$B13,J$8),0)</f>
        <v>437</v>
      </c>
      <c r="K13" s="137">
        <f>IFERROR(INDEX(Estimated!$B$6:$O$85,$B13,K$8),0)</f>
        <v>499.4</v>
      </c>
      <c r="L13" s="137">
        <f>IFERROR(INDEX(Estimated!$B$6:$O$85,$B13,L$8),0)</f>
        <v>461.96</v>
      </c>
      <c r="M13" s="137">
        <f>IFERROR(INDEX(Estimated!$B$6:$O$85,$B13,M$8),0)</f>
        <v>428.26400000000001</v>
      </c>
      <c r="N13" s="137">
        <f>IFERROR(INDEX(Estimated!$B$6:$O$85,$B13,N$8),0)</f>
        <v>428.26400000000001</v>
      </c>
      <c r="O13" s="137">
        <f>IFERROR(INDEX(Estimated!$B$6:$O$85,$B13,O$8),0)</f>
        <v>428.26400000000001</v>
      </c>
      <c r="P13" s="137">
        <f>IFERROR(INDEX(Estimated!$B$6:$O$85,$B13,P$8),0)</f>
        <v>458.59039999999999</v>
      </c>
      <c r="Q13" s="137">
        <f>IFERROR(INDEX(Estimated!$B$6:$O$85,$B13,Q$8),0)</f>
        <v>458.59039999999999</v>
      </c>
      <c r="R13" s="137">
        <f>IFERROR(INDEX(Actual!$B$6:$O$85,$B13,R$8),0)</f>
        <v>43.61</v>
      </c>
      <c r="S13" s="137">
        <f>IFERROR(INDEX(Actual!$B$6:$O$20,$B13,S$8),0)</f>
        <v>41.748000000000005</v>
      </c>
      <c r="T13" s="137">
        <f>IFERROR(INDEX(Actual!$B$6:$O$20,$B13,T$8),0)</f>
        <v>67.737599999999986</v>
      </c>
      <c r="U13" s="137">
        <f>IFERROR(INDEX(Actual!$B$6:$O$20,$B13,U$8),0)</f>
        <v>44.029439999999994</v>
      </c>
      <c r="V13" s="137">
        <f>IFERROR(INDEX(Actual!$B$6:$O$20,$B13,V$8),0)</f>
        <v>42.448895999999998</v>
      </c>
      <c r="W13" s="137">
        <f>IFERROR(INDEX(Actual!$B$6:$O$20,$B13,W$8),0)</f>
        <v>30.707711999999994</v>
      </c>
      <c r="X13" s="137">
        <f>IFERROR(INDEX(Actual!$B$6:$O$20,$B13,X$8),0)</f>
        <v>36.957634559999995</v>
      </c>
      <c r="Y13" s="137">
        <f>IFERROR(INDEX(Actual!$B$6:$O$20,$B13,Y$8),0)</f>
        <v>26.466435071999999</v>
      </c>
      <c r="Z13" s="137">
        <f>IFERROR(INDEX(Actual!$B$6:$O$20,$B13,Z$8),0)</f>
        <v>27.932818636799997</v>
      </c>
      <c r="AA13" s="137">
        <f>IFERROR(INDEX(Actual!$B$6:$O$20,$B13,AA$8),0)</f>
        <v>30.21465452544</v>
      </c>
      <c r="AB13" s="137">
        <f>IFERROR(INDEX(Actual!$B$6:$O$20,$B13,AB$8),0)</f>
        <v>20.961416577024</v>
      </c>
      <c r="AC13" s="137">
        <f>IFERROR(INDEX(Actual!$B$6:$O$20,$B13,AC$8),0)</f>
        <v>22.4343809851392</v>
      </c>
      <c r="AE13" s="138">
        <f>IFERROR(IF(OR(Dashboard!$D$7="",Dashboard!$D$7="All"),1,IF(Dashboard!$D$7=Calc!D13,1,0)),0)</f>
        <v>0</v>
      </c>
      <c r="AF13" s="138">
        <f t="shared" si="4"/>
        <v>0</v>
      </c>
      <c r="AH13" s="139">
        <f t="shared" si="5"/>
        <v>437</v>
      </c>
      <c r="AI13" s="139">
        <f t="shared" si="2"/>
        <v>42.448895999999998</v>
      </c>
      <c r="AJ13" s="139">
        <f t="shared" si="6"/>
        <v>-394.55110400000001</v>
      </c>
      <c r="AK13" s="140">
        <f t="shared" si="7"/>
        <v>9.7137061784897019E-2</v>
      </c>
      <c r="AM13" s="98">
        <v>3</v>
      </c>
      <c r="AN13" s="98" t="s">
        <v>58</v>
      </c>
      <c r="AO13" s="98" t="s">
        <v>59</v>
      </c>
      <c r="AQ13" s="142">
        <f t="shared" si="11"/>
        <v>44256</v>
      </c>
      <c r="AR13" s="135" t="str">
        <f t="shared" si="12"/>
        <v>Mar</v>
      </c>
      <c r="AS13" s="135">
        <f t="shared" si="13"/>
        <v>2021</v>
      </c>
      <c r="AT13" s="135" t="str">
        <f t="shared" si="14"/>
        <v>Mar 2021</v>
      </c>
      <c r="AU13" s="137" cm="1">
        <f t="array" aca="1" ref="AU13" ca="1">IFERROR(SUMPRODUCT(($AF$10:$AF$24)*(OFFSET($A$10,0,$AM13+AU$9,15,1))),"")</f>
        <v>437</v>
      </c>
      <c r="AV13" s="137" cm="1">
        <f t="array" aca="1" ref="AV13" ca="1">IFERROR(SUMPRODUCT(($AF$10:$AF$24)*(OFFSET($A$10,0,$AM13+AV$9,15,1))),"")</f>
        <v>291.60000000000002</v>
      </c>
      <c r="AW13" s="143">
        <f t="shared" ca="1" si="15"/>
        <v>0.66727688787185357</v>
      </c>
      <c r="AY13" s="141" t="str">
        <f t="shared" si="3"/>
        <v>محمد 4</v>
      </c>
      <c r="AZ13" s="141" t="str">
        <f>IFERROR(IF(COUNTIF($AY$10:$AY13,AY13)&gt;1,"",AY13),"")</f>
        <v>محمد 4</v>
      </c>
      <c r="BA13" s="141" t="str" cm="1">
        <f t="array" ref="BA13">IFERROR(INDEX($AZ$10:$AZ$24,SMALL(IF(LEN($AZ$10:$AZ$88)&gt;0,ROW($AZ$10:$AZ$88)-ROW(INDEX($AZ$10:$AZ$88,1,1))+1),$B13)),"")</f>
        <v>محمد 4</v>
      </c>
      <c r="BB13" s="114"/>
      <c r="BC13" s="141" t="str">
        <f t="shared" si="8"/>
        <v>مصاريف 4</v>
      </c>
      <c r="BD13" s="137">
        <f t="shared" si="9"/>
        <v>0</v>
      </c>
      <c r="BF13" s="141" t="str" cm="1">
        <f t="array" ref="BF13">IFERROR(INDEX($BC$10:$BC$89,SMALL(IF($BD$10:$BD$89&gt;0,ROW($BC$10:$BC$89)-ROW(INDEX($BC$10:$BC$89,1,1))+1),$B13)),"")</f>
        <v/>
      </c>
      <c r="BG13" s="141" t="str">
        <f>IFERROR(IF(COUNTIF($BF$10:$BF13,BF13)&gt;1,"",BF13),"")</f>
        <v/>
      </c>
      <c r="BH13" s="137">
        <f t="shared" si="10"/>
        <v>0</v>
      </c>
    </row>
    <row r="14" spans="2:60" x14ac:dyDescent="0.2">
      <c r="B14" s="113">
        <v>5</v>
      </c>
      <c r="C14" s="135">
        <f t="shared" si="1"/>
        <v>1</v>
      </c>
      <c r="D14" s="136" t="str">
        <f>IFERROR(IF(LEN(INDEX(Estimated!$B$6:$O$85,$B14,D$8))=0,"",INDEX(Estimated!$B$6:$O$85,$B14,D$8)),"")</f>
        <v>محمد 5</v>
      </c>
      <c r="E14" s="136" t="str">
        <f>IFERROR(IF(LEN(INDEX(Estimated!$B$6:$O$85,$B14,E$8))=0,"",INDEX(Estimated!$B$6:$O$85,$B14,E$8)),"")</f>
        <v>مصاريف 5</v>
      </c>
      <c r="F14" s="137">
        <f>IFERROR(INDEX(Estimated!$B$6:$O$85,$B14,F$8),0)</f>
        <v>385</v>
      </c>
      <c r="G14" s="137">
        <f>IFERROR(INDEX(Estimated!$B$6:$O$85,$B14,G$8),0)</f>
        <v>437</v>
      </c>
      <c r="H14" s="137">
        <f>IFERROR(INDEX(Estimated!$B$6:$O$85,$B14,H$8),0)</f>
        <v>437</v>
      </c>
      <c r="I14" s="137">
        <f>IFERROR(INDEX(Estimated!$B$6:$O$85,$B14,I$8),0)</f>
        <v>437</v>
      </c>
      <c r="J14" s="137">
        <f>IFERROR(INDEX(Estimated!$B$6:$O$85,$B14,J$8),0)</f>
        <v>437</v>
      </c>
      <c r="K14" s="137">
        <f>IFERROR(INDEX(Estimated!$B$6:$O$85,$B14,K$8),0)</f>
        <v>499.4</v>
      </c>
      <c r="L14" s="137">
        <f>IFERROR(INDEX(Estimated!$B$6:$O$85,$B14,L$8),0)</f>
        <v>461.96</v>
      </c>
      <c r="M14" s="137">
        <f>IFERROR(INDEX(Estimated!$B$6:$O$85,$B14,M$8),0)</f>
        <v>428.26400000000001</v>
      </c>
      <c r="N14" s="137">
        <f>IFERROR(INDEX(Estimated!$B$6:$O$85,$B14,N$8),0)</f>
        <v>428.26400000000001</v>
      </c>
      <c r="O14" s="137">
        <f>IFERROR(INDEX(Estimated!$B$6:$O$85,$B14,O$8),0)</f>
        <v>428.26400000000001</v>
      </c>
      <c r="P14" s="137">
        <f>IFERROR(INDEX(Estimated!$B$6:$O$85,$B14,P$8),0)</f>
        <v>458.59039999999999</v>
      </c>
      <c r="Q14" s="137">
        <f>IFERROR(INDEX(Estimated!$B$6:$O$85,$B14,Q$8),0)</f>
        <v>458.59039999999999</v>
      </c>
      <c r="R14" s="137">
        <f>IFERROR(INDEX(Actual!$B$6:$O$85,$B14,R$8),0)</f>
        <v>427</v>
      </c>
      <c r="S14" s="137">
        <f>IFERROR(INDEX(Actual!$B$6:$O$20,$B14,S$8),0)</f>
        <v>469.7</v>
      </c>
      <c r="T14" s="137">
        <f>IFERROR(INDEX(Actual!$B$6:$O$20,$B14,T$8),0)</f>
        <v>516.66999999999996</v>
      </c>
      <c r="U14" s="137">
        <f>IFERROR(INDEX(Actual!$B$6:$O$20,$B14,U$8),0)</f>
        <v>516.66999999999996</v>
      </c>
      <c r="V14" s="137">
        <f>IFERROR(INDEX(Actual!$B$6:$O$20,$B14,V$8),0)</f>
        <v>465.00299999999999</v>
      </c>
      <c r="W14" s="137">
        <f>IFERROR(INDEX(Actual!$B$6:$O$20,$B14,W$8),0)</f>
        <v>465.00299999999999</v>
      </c>
      <c r="X14" s="137">
        <f>IFERROR(INDEX(Actual!$B$6:$O$20,$B14,X$8),0)</f>
        <v>558.00360000000001</v>
      </c>
      <c r="Y14" s="137">
        <f>IFERROR(INDEX(Actual!$B$6:$O$20,$B14,Y$8),0)</f>
        <v>558.00360000000001</v>
      </c>
      <c r="Z14" s="137">
        <f>IFERROR(INDEX(Actual!$B$6:$O$20,$B14,Z$8),0)</f>
        <v>446.40287999999998</v>
      </c>
      <c r="AA14" s="137">
        <f>IFERROR(INDEX(Actual!$B$6:$O$20,$B14,AA$8),0)</f>
        <v>446.40287999999998</v>
      </c>
      <c r="AB14" s="137">
        <f>IFERROR(INDEX(Actual!$B$6:$O$20,$B14,AB$8),0)</f>
        <v>535.68345599999998</v>
      </c>
      <c r="AC14" s="137">
        <f>IFERROR(INDEX(Actual!$B$6:$O$20,$B14,AC$8),0)</f>
        <v>642.82014719999995</v>
      </c>
      <c r="AE14" s="138">
        <f>IFERROR(IF(OR(Dashboard!$D$7="",Dashboard!$D$7="All"),1,IF(Dashboard!$D$7=Calc!D14,1,0)),0)</f>
        <v>0</v>
      </c>
      <c r="AF14" s="138">
        <f t="shared" si="4"/>
        <v>0</v>
      </c>
      <c r="AH14" s="139">
        <f t="shared" si="5"/>
        <v>437</v>
      </c>
      <c r="AI14" s="139">
        <f t="shared" si="2"/>
        <v>465.00299999999999</v>
      </c>
      <c r="AJ14" s="139">
        <f t="shared" si="6"/>
        <v>28.002999999999986</v>
      </c>
      <c r="AK14" s="140">
        <f t="shared" si="7"/>
        <v>1.0640800915331807</v>
      </c>
      <c r="AM14" s="98">
        <v>4</v>
      </c>
      <c r="AN14" s="98" t="s">
        <v>60</v>
      </c>
      <c r="AO14" s="98" t="s">
        <v>61</v>
      </c>
      <c r="AQ14" s="142">
        <f t="shared" si="11"/>
        <v>44287</v>
      </c>
      <c r="AR14" s="135" t="str">
        <f t="shared" si="12"/>
        <v>Apr</v>
      </c>
      <c r="AS14" s="135">
        <f t="shared" si="13"/>
        <v>2021</v>
      </c>
      <c r="AT14" s="135" t="str">
        <f t="shared" si="14"/>
        <v>Apr 2021</v>
      </c>
      <c r="AU14" s="137" cm="1">
        <f t="array" aca="1" ref="AU14" ca="1">IFERROR(SUMPRODUCT(($AF$10:$AF$24)*(OFFSET($A$10,0,$AM14+AU$9,15,1))),"")</f>
        <v>437</v>
      </c>
      <c r="AV14" s="137" cm="1">
        <f t="array" aca="1" ref="AV14" ca="1">IFERROR(SUMPRODUCT(($AF$10:$AF$24)*(OFFSET($A$10,0,$AM14+AV$9,15,1))),"")</f>
        <v>349.92</v>
      </c>
      <c r="AW14" s="143">
        <f t="shared" ca="1" si="15"/>
        <v>0.80073226544622433</v>
      </c>
      <c r="AY14" s="141" t="str">
        <f t="shared" si="3"/>
        <v>محمد 5</v>
      </c>
      <c r="AZ14" s="141" t="str">
        <f>IFERROR(IF(COUNTIF($AY$10:$AY14,AY14)&gt;1,"",AY14),"")</f>
        <v>محمد 5</v>
      </c>
      <c r="BA14" s="141" t="str" cm="1">
        <f t="array" ref="BA14">IFERROR(INDEX($AZ$10:$AZ$24,SMALL(IF(LEN($AZ$10:$AZ$88)&gt;0,ROW($AZ$10:$AZ$88)-ROW(INDEX($AZ$10:$AZ$88,1,1))+1),$B14)),"")</f>
        <v>محمد 5</v>
      </c>
      <c r="BB14" s="114"/>
      <c r="BC14" s="141" t="str">
        <f t="shared" si="8"/>
        <v>مصاريف 5</v>
      </c>
      <c r="BD14" s="137">
        <f t="shared" si="9"/>
        <v>0</v>
      </c>
      <c r="BF14" s="141" t="str" cm="1">
        <f t="array" ref="BF14">IFERROR(INDEX($BC$10:$BC$89,SMALL(IF($BD$10:$BD$89&gt;0,ROW($BC$10:$BC$89)-ROW(INDEX($BC$10:$BC$89,1,1))+1),$B14)),"")</f>
        <v/>
      </c>
      <c r="BG14" s="141" t="str">
        <f>IFERROR(IF(COUNTIF($BF$10:$BF14,BF14)&gt;1,"",BF14),"")</f>
        <v/>
      </c>
      <c r="BH14" s="137">
        <f t="shared" si="10"/>
        <v>0</v>
      </c>
    </row>
    <row r="15" spans="2:60" x14ac:dyDescent="0.2">
      <c r="B15" s="113">
        <v>6</v>
      </c>
      <c r="C15" s="135">
        <f t="shared" si="1"/>
        <v>1</v>
      </c>
      <c r="D15" s="136" t="str">
        <f>IFERROR(IF(LEN(INDEX(Estimated!$B$6:$O$85,$B15,D$8))=0,"",INDEX(Estimated!$B$6:$O$85,$B15,D$8)),"")</f>
        <v>محمد 6</v>
      </c>
      <c r="E15" s="136" t="str">
        <f>IFERROR(IF(LEN(INDEX(Estimated!$B$6:$O$85,$B15,E$8))=0,"",INDEX(Estimated!$B$6:$O$85,$B15,E$8)),"")</f>
        <v>مصاريف 6</v>
      </c>
      <c r="F15" s="137">
        <f>IFERROR(INDEX(Estimated!$B$6:$O$85,$B15,F$8),0)</f>
        <v>385</v>
      </c>
      <c r="G15" s="137">
        <f>IFERROR(INDEX(Estimated!$B$6:$O$85,$B15,G$8),0)</f>
        <v>437</v>
      </c>
      <c r="H15" s="137">
        <f>IFERROR(INDEX(Estimated!$B$6:$O$85,$B15,H$8),0)</f>
        <v>437</v>
      </c>
      <c r="I15" s="137">
        <f>IFERROR(INDEX(Estimated!$B$6:$O$85,$B15,I$8),0)</f>
        <v>437</v>
      </c>
      <c r="J15" s="137">
        <f>IFERROR(INDEX(Estimated!$B$6:$O$85,$B15,J$8),0)</f>
        <v>437</v>
      </c>
      <c r="K15" s="137">
        <f>IFERROR(INDEX(Estimated!$B$6:$O$85,$B15,K$8),0)</f>
        <v>499.4</v>
      </c>
      <c r="L15" s="137">
        <f>IFERROR(INDEX(Estimated!$B$6:$O$85,$B15,L$8),0)</f>
        <v>461.96</v>
      </c>
      <c r="M15" s="137">
        <f>IFERROR(INDEX(Estimated!$B$6:$O$85,$B15,M$8),0)</f>
        <v>428.26400000000001</v>
      </c>
      <c r="N15" s="137">
        <f>IFERROR(INDEX(Estimated!$B$6:$O$85,$B15,N$8),0)</f>
        <v>428.26400000000001</v>
      </c>
      <c r="O15" s="137">
        <f>IFERROR(INDEX(Estimated!$B$6:$O$85,$B15,O$8),0)</f>
        <v>428.26400000000001</v>
      </c>
      <c r="P15" s="137">
        <f>IFERROR(INDEX(Estimated!$B$6:$O$85,$B15,P$8),0)</f>
        <v>458.59039999999999</v>
      </c>
      <c r="Q15" s="137">
        <f>IFERROR(INDEX(Estimated!$B$6:$O$85,$B15,Q$8),0)</f>
        <v>458.59039999999999</v>
      </c>
      <c r="R15" s="137">
        <f>IFERROR(INDEX(Actual!$B$6:$O$85,$B15,R$8),0)</f>
        <v>90</v>
      </c>
      <c r="S15" s="137">
        <f>IFERROR(INDEX(Actual!$B$6:$O$20,$B15,S$8),0)</f>
        <v>81</v>
      </c>
      <c r="T15" s="137">
        <f>IFERROR(INDEX(Actual!$B$6:$O$20,$B15,T$8),0)</f>
        <v>81</v>
      </c>
      <c r="U15" s="137">
        <f>IFERROR(INDEX(Actual!$B$6:$O$20,$B15,U$8),0)</f>
        <v>81</v>
      </c>
      <c r="V15" s="137">
        <f>IFERROR(INDEX(Actual!$B$6:$O$20,$B15,V$8),0)</f>
        <v>64.8</v>
      </c>
      <c r="W15" s="137">
        <f>IFERROR(INDEX(Actual!$B$6:$O$20,$B15,W$8),0)</f>
        <v>64.8</v>
      </c>
      <c r="X15" s="137">
        <f>IFERROR(INDEX(Actual!$B$6:$O$20,$B15,X$8),0)</f>
        <v>77.759999999999991</v>
      </c>
      <c r="Y15" s="137">
        <f>IFERROR(INDEX(Actual!$B$6:$O$20,$B15,Y$8),0)</f>
        <v>85.535999999999987</v>
      </c>
      <c r="Z15" s="137">
        <f>IFERROR(INDEX(Actual!$B$6:$O$20,$B15,Z$8),0)</f>
        <v>76.982399999999984</v>
      </c>
      <c r="AA15" s="137">
        <f>IFERROR(INDEX(Actual!$B$6:$O$20,$B15,AA$8),0)</f>
        <v>92.378879999999981</v>
      </c>
      <c r="AB15" s="137">
        <f>IFERROR(INDEX(Actual!$B$6:$O$20,$B15,AB$8),0)</f>
        <v>92.378879999999981</v>
      </c>
      <c r="AC15" s="137">
        <f>IFERROR(INDEX(Actual!$B$6:$O$20,$B15,AC$8),0)</f>
        <v>83.140991999999983</v>
      </c>
      <c r="AE15" s="138">
        <f>IFERROR(IF(OR(Dashboard!$D$7="",Dashboard!$D$7="All"),1,IF(Dashboard!$D$7=Calc!D15,1,0)),0)</f>
        <v>0</v>
      </c>
      <c r="AF15" s="138">
        <f t="shared" si="4"/>
        <v>0</v>
      </c>
      <c r="AH15" s="139">
        <f t="shared" si="5"/>
        <v>437</v>
      </c>
      <c r="AI15" s="139">
        <f t="shared" si="2"/>
        <v>64.8</v>
      </c>
      <c r="AJ15" s="139">
        <f t="shared" si="6"/>
        <v>-372.2</v>
      </c>
      <c r="AK15" s="140">
        <f t="shared" si="7"/>
        <v>0.1482837528604119</v>
      </c>
      <c r="AM15" s="98">
        <v>5</v>
      </c>
      <c r="AN15" s="98" t="s">
        <v>62</v>
      </c>
      <c r="AO15" s="98" t="s">
        <v>62</v>
      </c>
      <c r="AQ15" s="142">
        <f t="shared" si="11"/>
        <v>44317</v>
      </c>
      <c r="AR15" s="135" t="str">
        <f t="shared" si="12"/>
        <v>May</v>
      </c>
      <c r="AS15" s="135">
        <f t="shared" si="13"/>
        <v>2021</v>
      </c>
      <c r="AT15" s="135" t="str">
        <f t="shared" si="14"/>
        <v>May 2021</v>
      </c>
      <c r="AU15" s="137" cm="1">
        <f t="array" aca="1" ref="AU15" ca="1">IFERROR(SUMPRODUCT(($AF$10:$AF$24)*(OFFSET($A$10,0,$AM15+AU$9,15,1))),"")</f>
        <v>437</v>
      </c>
      <c r="AV15" s="137" cm="1">
        <f t="array" aca="1" ref="AV15" ca="1">IFERROR(SUMPRODUCT(($AF$10:$AF$24)*(OFFSET($A$10,0,$AM15+AV$9,15,1))),"")</f>
        <v>314.928</v>
      </c>
      <c r="AW15" s="143">
        <f t="shared" ca="1" si="15"/>
        <v>0.72065903890160188</v>
      </c>
      <c r="AY15" s="141" t="str">
        <f t="shared" si="3"/>
        <v>محمد 6</v>
      </c>
      <c r="AZ15" s="141" t="str">
        <f>IFERROR(IF(COUNTIF($AY$10:$AY15,AY15)&gt;1,"",AY15),"")</f>
        <v>محمد 6</v>
      </c>
      <c r="BA15" s="141" t="str" cm="1">
        <f t="array" ref="BA15">IFERROR(INDEX($AZ$10:$AZ$24,SMALL(IF(LEN($AZ$10:$AZ$88)&gt;0,ROW($AZ$10:$AZ$88)-ROW(INDEX($AZ$10:$AZ$88,1,1))+1),$B15)),"")</f>
        <v>محمد 6</v>
      </c>
      <c r="BB15" s="114"/>
      <c r="BC15" s="141" t="str">
        <f t="shared" si="8"/>
        <v>مصاريف 6</v>
      </c>
      <c r="BD15" s="137">
        <f t="shared" si="9"/>
        <v>0</v>
      </c>
      <c r="BF15" s="141" t="str" cm="1">
        <f t="array" ref="BF15">IFERROR(INDEX($BC$10:$BC$89,SMALL(IF($BD$10:$BD$89&gt;0,ROW($BC$10:$BC$89)-ROW(INDEX($BC$10:$BC$89,1,1))+1),$B15)),"")</f>
        <v/>
      </c>
      <c r="BG15" s="141" t="str">
        <f>IFERROR(IF(COUNTIF($BF$10:$BF15,BF15)&gt;1,"",BF15),"")</f>
        <v/>
      </c>
      <c r="BH15" s="137">
        <f t="shared" si="10"/>
        <v>0</v>
      </c>
    </row>
    <row r="16" spans="2:60" x14ac:dyDescent="0.2">
      <c r="B16" s="113">
        <v>7</v>
      </c>
      <c r="C16" s="135">
        <f t="shared" si="1"/>
        <v>1</v>
      </c>
      <c r="D16" s="136" t="str">
        <f>IFERROR(IF(LEN(INDEX(Estimated!$B$6:$O$85,$B16,D$8))=0,"",INDEX(Estimated!$B$6:$O$85,$B16,D$8)),"")</f>
        <v>محمد 7</v>
      </c>
      <c r="E16" s="136" t="str">
        <f>IFERROR(IF(LEN(INDEX(Estimated!$B$6:$O$85,$B16,E$8))=0,"",INDEX(Estimated!$B$6:$O$85,$B16,E$8)),"")</f>
        <v>مصاريف 7</v>
      </c>
      <c r="F16" s="137">
        <f>IFERROR(INDEX(Estimated!$B$6:$O$85,$B16,F$8),0)</f>
        <v>385</v>
      </c>
      <c r="G16" s="137">
        <f>IFERROR(INDEX(Estimated!$B$6:$O$85,$B16,G$8),0)</f>
        <v>437</v>
      </c>
      <c r="H16" s="137">
        <f>IFERROR(INDEX(Estimated!$B$6:$O$85,$B16,H$8),0)</f>
        <v>437</v>
      </c>
      <c r="I16" s="137">
        <f>IFERROR(INDEX(Estimated!$B$6:$O$85,$B16,I$8),0)</f>
        <v>437</v>
      </c>
      <c r="J16" s="137">
        <f>IFERROR(INDEX(Estimated!$B$6:$O$85,$B16,J$8),0)</f>
        <v>437</v>
      </c>
      <c r="K16" s="137">
        <f>IFERROR(INDEX(Estimated!$B$6:$O$85,$B16,K$8),0)</f>
        <v>499.4</v>
      </c>
      <c r="L16" s="137">
        <f>IFERROR(INDEX(Estimated!$B$6:$O$85,$B16,L$8),0)</f>
        <v>461.96</v>
      </c>
      <c r="M16" s="137">
        <f>IFERROR(INDEX(Estimated!$B$6:$O$85,$B16,M$8),0)</f>
        <v>428.26400000000001</v>
      </c>
      <c r="N16" s="137">
        <f>IFERROR(INDEX(Estimated!$B$6:$O$85,$B16,N$8),0)</f>
        <v>428.26400000000001</v>
      </c>
      <c r="O16" s="137">
        <f>IFERROR(INDEX(Estimated!$B$6:$O$85,$B16,O$8),0)</f>
        <v>428.26400000000001</v>
      </c>
      <c r="P16" s="137">
        <f>IFERROR(INDEX(Estimated!$B$6:$O$85,$B16,P$8),0)</f>
        <v>458.59039999999999</v>
      </c>
      <c r="Q16" s="137">
        <f>IFERROR(INDEX(Estimated!$B$6:$O$85,$B16,Q$8),0)</f>
        <v>458.59039999999999</v>
      </c>
      <c r="R16" s="137">
        <f>IFERROR(INDEX(Actual!$B$6:$O$85,$B16,R$8),0)</f>
        <v>160.08000000000001</v>
      </c>
      <c r="S16" s="137">
        <f>IFERROR(INDEX(Actual!$B$6:$O$20,$B16,S$8),0)</f>
        <v>165.6</v>
      </c>
      <c r="T16" s="137">
        <f>IFERROR(INDEX(Actual!$B$6:$O$20,$B16,T$8),0)</f>
        <v>111.28319999999999</v>
      </c>
      <c r="U16" s="137">
        <f>IFERROR(INDEX(Actual!$B$6:$O$20,$B16,U$8),0)</f>
        <v>112.07807999999999</v>
      </c>
      <c r="V16" s="137">
        <f>IFERROR(INDEX(Actual!$B$6:$O$20,$B16,V$8),0)</f>
        <v>103.73183999999999</v>
      </c>
      <c r="W16" s="137">
        <f>IFERROR(INDEX(Actual!$B$6:$O$20,$B16,W$8),0)</f>
        <v>85.847039999999993</v>
      </c>
      <c r="X16" s="137">
        <f>IFERROR(INDEX(Actual!$B$6:$O$20,$B16,X$8),0)</f>
        <v>73.828454399999998</v>
      </c>
      <c r="Y16" s="137">
        <f>IFERROR(INDEX(Actual!$B$6:$O$20,$B16,Y$8),0)</f>
        <v>65.243750399999996</v>
      </c>
      <c r="Z16" s="137">
        <f>IFERROR(INDEX(Actual!$B$6:$O$20,$B16,Z$8),0)</f>
        <v>64.127738879999981</v>
      </c>
      <c r="AA16" s="137">
        <f>IFERROR(INDEX(Actual!$B$6:$O$20,$B16,AA$8),0)</f>
        <v>60.496409087999993</v>
      </c>
      <c r="AB16" s="137">
        <f>IFERROR(INDEX(Actual!$B$6:$O$20,$B16,AB$8),0)</f>
        <v>59.105687039999992</v>
      </c>
      <c r="AC16" s="137">
        <f>IFERROR(INDEX(Actual!$B$6:$O$20,$B16,AC$8),0)</f>
        <v>59.453367551999989</v>
      </c>
      <c r="AE16" s="138">
        <f>IFERROR(IF(OR(Dashboard!$D$7="",Dashboard!$D$7="All"),1,IF(Dashboard!$D$7=Calc!D16,1,0)),0)</f>
        <v>0</v>
      </c>
      <c r="AF16" s="138">
        <f t="shared" si="4"/>
        <v>0</v>
      </c>
      <c r="AH16" s="139">
        <f t="shared" si="5"/>
        <v>437</v>
      </c>
      <c r="AI16" s="139">
        <f t="shared" si="2"/>
        <v>103.73183999999999</v>
      </c>
      <c r="AJ16" s="139">
        <f t="shared" si="6"/>
        <v>-333.26816000000002</v>
      </c>
      <c r="AK16" s="140">
        <f t="shared" si="7"/>
        <v>0.23737263157894734</v>
      </c>
      <c r="AM16" s="98">
        <v>6</v>
      </c>
      <c r="AN16" s="98" t="s">
        <v>63</v>
      </c>
      <c r="AO16" s="98" t="s">
        <v>64</v>
      </c>
      <c r="AQ16" s="142">
        <f t="shared" si="11"/>
        <v>44348</v>
      </c>
      <c r="AR16" s="135" t="str">
        <f t="shared" si="12"/>
        <v>Jun</v>
      </c>
      <c r="AS16" s="135">
        <f t="shared" si="13"/>
        <v>2021</v>
      </c>
      <c r="AT16" s="135" t="str">
        <f t="shared" si="14"/>
        <v>Jun 2021</v>
      </c>
      <c r="AU16" s="137" cm="1">
        <f t="array" aca="1" ref="AU16" ca="1">IFERROR(SUMPRODUCT(($AF$10:$AF$24)*(OFFSET($A$10,0,$AM16+AU$9,15,1))),"")</f>
        <v>499.4</v>
      </c>
      <c r="AV16" s="137" cm="1">
        <f t="array" aca="1" ref="AV16" ca="1">IFERROR(SUMPRODUCT(($AF$10:$AF$24)*(OFFSET($A$10,0,$AM16+AV$9,15,1))),"")</f>
        <v>283.43520000000001</v>
      </c>
      <c r="AW16" s="143">
        <f t="shared" ca="1" si="15"/>
        <v>0.56755146175410498</v>
      </c>
      <c r="AY16" s="141" t="str">
        <f t="shared" si="3"/>
        <v>محمد 7</v>
      </c>
      <c r="AZ16" s="141" t="str">
        <f>IFERROR(IF(COUNTIF($AY$10:$AY16,AY16)&gt;1,"",AY16),"")</f>
        <v>محمد 7</v>
      </c>
      <c r="BA16" s="141" t="str" cm="1">
        <f t="array" ref="BA16">IFERROR(INDEX($AZ$10:$AZ$24,SMALL(IF(LEN($AZ$10:$AZ$88)&gt;0,ROW($AZ$10:$AZ$88)-ROW(INDEX($AZ$10:$AZ$88,1,1))+1),$B16)),"")</f>
        <v>محمد 7</v>
      </c>
      <c r="BB16" s="114"/>
      <c r="BC16" s="141" t="str">
        <f t="shared" si="8"/>
        <v>مصاريف 7</v>
      </c>
      <c r="BD16" s="137">
        <f t="shared" si="9"/>
        <v>0</v>
      </c>
      <c r="BF16" s="141" t="str" cm="1">
        <f t="array" ref="BF16">IFERROR(INDEX($BC$10:$BC$89,SMALL(IF($BD$10:$BD$89&gt;0,ROW($BC$10:$BC$89)-ROW(INDEX($BC$10:$BC$89,1,1))+1),$B16)),"")</f>
        <v/>
      </c>
      <c r="BG16" s="141" t="str">
        <f>IFERROR(IF(COUNTIF($BF$10:$BF16,BF16)&gt;1,"",BF16),"")</f>
        <v/>
      </c>
      <c r="BH16" s="137">
        <f t="shared" si="10"/>
        <v>0</v>
      </c>
    </row>
    <row r="17" spans="2:60" x14ac:dyDescent="0.2">
      <c r="B17" s="113">
        <v>8</v>
      </c>
      <c r="C17" s="135">
        <f t="shared" si="1"/>
        <v>1</v>
      </c>
      <c r="D17" s="136" t="str">
        <f>IFERROR(IF(LEN(INDEX(Estimated!$B$6:$O$85,$B17,D$8))=0,"",INDEX(Estimated!$B$6:$O$85,$B17,D$8)),"")</f>
        <v>محمد 8</v>
      </c>
      <c r="E17" s="136" t="str">
        <f>IFERROR(IF(LEN(INDEX(Estimated!$B$6:$O$85,$B17,E$8))=0,"",INDEX(Estimated!$B$6:$O$85,$B17,E$8)),"")</f>
        <v>مصاريف 8</v>
      </c>
      <c r="F17" s="137">
        <f>IFERROR(INDEX(Estimated!$B$6:$O$85,$B17,F$8),0)</f>
        <v>385</v>
      </c>
      <c r="G17" s="137">
        <f>IFERROR(INDEX(Estimated!$B$6:$O$85,$B17,G$8),0)</f>
        <v>437</v>
      </c>
      <c r="H17" s="137">
        <f>IFERROR(INDEX(Estimated!$B$6:$O$85,$B17,H$8),0)</f>
        <v>437</v>
      </c>
      <c r="I17" s="137">
        <f>IFERROR(INDEX(Estimated!$B$6:$O$85,$B17,I$8),0)</f>
        <v>437</v>
      </c>
      <c r="J17" s="137">
        <f>IFERROR(INDEX(Estimated!$B$6:$O$85,$B17,J$8),0)</f>
        <v>437</v>
      </c>
      <c r="K17" s="137">
        <f>IFERROR(INDEX(Estimated!$B$6:$O$85,$B17,K$8),0)</f>
        <v>499.4</v>
      </c>
      <c r="L17" s="137">
        <f>IFERROR(INDEX(Estimated!$B$6:$O$85,$B17,L$8),0)</f>
        <v>461.96</v>
      </c>
      <c r="M17" s="137">
        <f>IFERROR(INDEX(Estimated!$B$6:$O$85,$B17,M$8),0)</f>
        <v>428.26400000000001</v>
      </c>
      <c r="N17" s="137">
        <f>IFERROR(INDEX(Estimated!$B$6:$O$85,$B17,N$8),0)</f>
        <v>428.26400000000001</v>
      </c>
      <c r="O17" s="137">
        <f>IFERROR(INDEX(Estimated!$B$6:$O$85,$B17,O$8),0)</f>
        <v>428.26400000000001</v>
      </c>
      <c r="P17" s="137">
        <f>IFERROR(INDEX(Estimated!$B$6:$O$85,$B17,P$8),0)</f>
        <v>458.59039999999999</v>
      </c>
      <c r="Q17" s="137">
        <f>IFERROR(INDEX(Estimated!$B$6:$O$85,$B17,Q$8),0)</f>
        <v>458.59039999999999</v>
      </c>
      <c r="R17" s="137">
        <f>IFERROR(INDEX(Actual!$B$6:$O$85,$B17,R$8),0)</f>
        <v>218</v>
      </c>
      <c r="S17" s="137">
        <f>IFERROR(INDEX(Actual!$B$6:$O$20,$B17,S$8),0)</f>
        <v>261.60000000000002</v>
      </c>
      <c r="T17" s="137">
        <f>IFERROR(INDEX(Actual!$B$6:$O$20,$B17,T$8),0)</f>
        <v>287.76000000000005</v>
      </c>
      <c r="U17" s="137">
        <f>IFERROR(INDEX(Actual!$B$6:$O$20,$B17,U$8),0)</f>
        <v>287.76000000000005</v>
      </c>
      <c r="V17" s="137">
        <f>IFERROR(INDEX(Actual!$B$6:$O$20,$B17,V$8),0)</f>
        <v>287.76000000000005</v>
      </c>
      <c r="W17" s="137">
        <f>IFERROR(INDEX(Actual!$B$6:$O$20,$B17,W$8),0)</f>
        <v>345.31200000000007</v>
      </c>
      <c r="X17" s="137">
        <f>IFERROR(INDEX(Actual!$B$6:$O$20,$B17,X$8),0)</f>
        <v>379.84320000000008</v>
      </c>
      <c r="Y17" s="137">
        <f>IFERROR(INDEX(Actual!$B$6:$O$20,$B17,Y$8),0)</f>
        <v>379.84320000000008</v>
      </c>
      <c r="Z17" s="137">
        <f>IFERROR(INDEX(Actual!$B$6:$O$20,$B17,Z$8),0)</f>
        <v>455.81184000000013</v>
      </c>
      <c r="AA17" s="137">
        <f>IFERROR(INDEX(Actual!$B$6:$O$20,$B17,AA$8),0)</f>
        <v>501.39302400000014</v>
      </c>
      <c r="AB17" s="137">
        <f>IFERROR(INDEX(Actual!$B$6:$O$20,$B17,AB$8),0)</f>
        <v>551.5323264000001</v>
      </c>
      <c r="AC17" s="137">
        <f>IFERROR(INDEX(Actual!$B$6:$O$20,$B17,AC$8),0)</f>
        <v>606.68555904000016</v>
      </c>
      <c r="AE17" s="138">
        <f>IFERROR(IF(OR(Dashboard!$D$7="",Dashboard!$D$7="All"),1,IF(Dashboard!$D$7=Calc!D17,1,0)),0)</f>
        <v>0</v>
      </c>
      <c r="AF17" s="138">
        <f t="shared" si="4"/>
        <v>0</v>
      </c>
      <c r="AH17" s="139">
        <f t="shared" si="5"/>
        <v>437</v>
      </c>
      <c r="AI17" s="139">
        <f t="shared" si="2"/>
        <v>287.76000000000005</v>
      </c>
      <c r="AJ17" s="139">
        <f t="shared" si="6"/>
        <v>-149.23999999999995</v>
      </c>
      <c r="AK17" s="140">
        <f t="shared" si="7"/>
        <v>0.65848970251716255</v>
      </c>
      <c r="AM17" s="98">
        <v>7</v>
      </c>
      <c r="AN17" s="98" t="s">
        <v>65</v>
      </c>
      <c r="AO17" s="98" t="s">
        <v>66</v>
      </c>
      <c r="AQ17" s="142">
        <f t="shared" si="11"/>
        <v>44378</v>
      </c>
      <c r="AR17" s="135" t="str">
        <f t="shared" si="12"/>
        <v>Jul</v>
      </c>
      <c r="AS17" s="135">
        <f t="shared" si="13"/>
        <v>2021</v>
      </c>
      <c r="AT17" s="135" t="str">
        <f t="shared" si="14"/>
        <v>Jul 2021</v>
      </c>
      <c r="AU17" s="137">
        <f t="array" aca="1" ref="AU17" ca="1">IFERROR(SUMPRODUCT(($AF$10:$AF$24)*(OFFSET($A$10,0,$AM17+AU$9,15,1))),"")</f>
        <v>461.96</v>
      </c>
      <c r="AV17" s="137" cm="1">
        <f t="array" aca="1" ref="AV17" ca="1">IFERROR(SUMPRODUCT(($AF$10:$AF$24)*(OFFSET($A$10,0,$AM17+AV$9,15,1))),"")</f>
        <v>311.77872000000002</v>
      </c>
      <c r="AW17" s="143">
        <f t="shared" ca="1" si="15"/>
        <v>0.67490414754524208</v>
      </c>
      <c r="AY17" s="141" t="str">
        <f t="shared" si="3"/>
        <v>محمد 8</v>
      </c>
      <c r="AZ17" s="141" t="str">
        <f>IFERROR(IF(COUNTIF($AY$10:$AY17,AY17)&gt;1,"",AY17),"")</f>
        <v>محمد 8</v>
      </c>
      <c r="BA17" s="141" t="str" cm="1">
        <f t="array" ref="BA17">IFERROR(INDEX($AZ$10:$AZ$24,SMALL(IF(LEN($AZ$10:$AZ$88)&gt;0,ROW($AZ$10:$AZ$88)-ROW(INDEX($AZ$10:$AZ$88,1,1))+1),$B17)),"")</f>
        <v>محمد 8</v>
      </c>
      <c r="BB17" s="114"/>
      <c r="BC17" s="141" t="str">
        <f t="shared" si="8"/>
        <v>مصاريف 8</v>
      </c>
      <c r="BD17" s="137">
        <f t="shared" si="9"/>
        <v>0</v>
      </c>
      <c r="BF17" s="141" t="str" cm="1">
        <f t="array" ref="BF17">IFERROR(INDEX($BC$10:$BC$89,SMALL(IF($BD$10:$BD$89&gt;0,ROW($BC$10:$BC$89)-ROW(INDEX($BC$10:$BC$89,1,1))+1),$B17)),"")</f>
        <v/>
      </c>
      <c r="BG17" s="141" t="str">
        <f>IFERROR(IF(COUNTIF($BF$10:$BF17,BF17)&gt;1,"",BF17),"")</f>
        <v/>
      </c>
      <c r="BH17" s="137">
        <f t="shared" si="10"/>
        <v>0</v>
      </c>
    </row>
    <row r="18" spans="2:60" x14ac:dyDescent="0.2">
      <c r="B18" s="113">
        <v>9</v>
      </c>
      <c r="C18" s="135">
        <f t="shared" si="1"/>
        <v>1</v>
      </c>
      <c r="D18" s="136" t="str">
        <f>IFERROR(IF(LEN(INDEX(Estimated!$B$6:$O$85,$B18,D$8))=0,"",INDEX(Estimated!$B$6:$O$85,$B18,D$8)),"")</f>
        <v>محمد 9</v>
      </c>
      <c r="E18" s="136" t="str">
        <f>IFERROR(IF(LEN(INDEX(Estimated!$B$6:$O$85,$B18,E$8))=0,"",INDEX(Estimated!$B$6:$O$85,$B18,E$8)),"")</f>
        <v>مصاريف 9</v>
      </c>
      <c r="F18" s="137">
        <f>IFERROR(INDEX(Estimated!$B$6:$O$85,$B18,F$8),0)</f>
        <v>385</v>
      </c>
      <c r="G18" s="137">
        <f>IFERROR(INDEX(Estimated!$B$6:$O$85,$B18,G$8),0)</f>
        <v>437</v>
      </c>
      <c r="H18" s="137">
        <f>IFERROR(INDEX(Estimated!$B$6:$O$85,$B18,H$8),0)</f>
        <v>437</v>
      </c>
      <c r="I18" s="137">
        <f>IFERROR(INDEX(Estimated!$B$6:$O$85,$B18,I$8),0)</f>
        <v>437</v>
      </c>
      <c r="J18" s="137">
        <f>IFERROR(INDEX(Estimated!$B$6:$O$85,$B18,J$8),0)</f>
        <v>437</v>
      </c>
      <c r="K18" s="137">
        <f>IFERROR(INDEX(Estimated!$B$6:$O$85,$B18,K$8),0)</f>
        <v>499.4</v>
      </c>
      <c r="L18" s="137">
        <f>IFERROR(INDEX(Estimated!$B$6:$O$85,$B18,L$8),0)</f>
        <v>461.96</v>
      </c>
      <c r="M18" s="137">
        <f>IFERROR(INDEX(Estimated!$B$6:$O$85,$B18,M$8),0)</f>
        <v>428.26400000000001</v>
      </c>
      <c r="N18" s="137">
        <f>IFERROR(INDEX(Estimated!$B$6:$O$85,$B18,N$8),0)</f>
        <v>428.26400000000001</v>
      </c>
      <c r="O18" s="137">
        <f>IFERROR(INDEX(Estimated!$B$6:$O$85,$B18,O$8),0)</f>
        <v>428.26400000000001</v>
      </c>
      <c r="P18" s="137">
        <f>IFERROR(INDEX(Estimated!$B$6:$O$85,$B18,P$8),0)</f>
        <v>458.59039999999999</v>
      </c>
      <c r="Q18" s="137">
        <f>IFERROR(INDEX(Estimated!$B$6:$O$85,$B18,Q$8),0)</f>
        <v>458.59039999999999</v>
      </c>
      <c r="R18" s="137">
        <f>IFERROR(INDEX(Actual!$B$6:$O$85,$B18,R$8),0)</f>
        <v>411</v>
      </c>
      <c r="S18" s="137">
        <f>IFERROR(INDEX(Actual!$B$6:$O$20,$B18,S$8),0)</f>
        <v>452.1</v>
      </c>
      <c r="T18" s="137">
        <f>IFERROR(INDEX(Actual!$B$6:$O$20,$B18,T$8),0)</f>
        <v>497.31000000000006</v>
      </c>
      <c r="U18" s="137">
        <f>IFERROR(INDEX(Actual!$B$6:$O$20,$B18,U$8),0)</f>
        <v>497.31000000000006</v>
      </c>
      <c r="V18" s="137">
        <f>IFERROR(INDEX(Actual!$B$6:$O$20,$B18,V$8),0)</f>
        <v>397.84800000000007</v>
      </c>
      <c r="W18" s="137">
        <f>IFERROR(INDEX(Actual!$B$6:$O$20,$B18,W$8),0)</f>
        <v>358.06320000000005</v>
      </c>
      <c r="X18" s="137">
        <f>IFERROR(INDEX(Actual!$B$6:$O$20,$B18,X$8),0)</f>
        <v>393.86952000000008</v>
      </c>
      <c r="Y18" s="137">
        <f>IFERROR(INDEX(Actual!$B$6:$O$20,$B18,Y$8),0)</f>
        <v>393.86952000000008</v>
      </c>
      <c r="Z18" s="137">
        <f>IFERROR(INDEX(Actual!$B$6:$O$20,$B18,Z$8),0)</f>
        <v>472.64342400000004</v>
      </c>
      <c r="AA18" s="137">
        <f>IFERROR(INDEX(Actual!$B$6:$O$20,$B18,AA$8),0)</f>
        <v>472.64342400000004</v>
      </c>
      <c r="AB18" s="137">
        <f>IFERROR(INDEX(Actual!$B$6:$O$20,$B18,AB$8),0)</f>
        <v>378.11473920000003</v>
      </c>
      <c r="AC18" s="137">
        <f>IFERROR(INDEX(Actual!$B$6:$O$20,$B18,AC$8),0)</f>
        <v>340.30326528000006</v>
      </c>
      <c r="AE18" s="138">
        <f>IFERROR(IF(OR(Dashboard!$D$7="",Dashboard!$D$7="All"),1,IF(Dashboard!$D$7=Calc!D18,1,0)),0)</f>
        <v>0</v>
      </c>
      <c r="AF18" s="138">
        <f t="shared" si="4"/>
        <v>0</v>
      </c>
      <c r="AH18" s="139">
        <f t="shared" si="5"/>
        <v>437</v>
      </c>
      <c r="AI18" s="139">
        <f t="shared" si="2"/>
        <v>397.84800000000007</v>
      </c>
      <c r="AJ18" s="139">
        <f t="shared" si="6"/>
        <v>-39.15199999999993</v>
      </c>
      <c r="AK18" s="140">
        <f t="shared" si="7"/>
        <v>0.91040732265446245</v>
      </c>
      <c r="AM18" s="98">
        <v>8</v>
      </c>
      <c r="AN18" s="98" t="s">
        <v>67</v>
      </c>
      <c r="AO18" s="98" t="s">
        <v>68</v>
      </c>
      <c r="AQ18" s="142">
        <f t="shared" si="11"/>
        <v>44409</v>
      </c>
      <c r="AR18" s="135" t="str">
        <f t="shared" si="12"/>
        <v>Aug</v>
      </c>
      <c r="AS18" s="135">
        <f t="shared" si="13"/>
        <v>2021</v>
      </c>
      <c r="AT18" s="135" t="str">
        <f t="shared" si="14"/>
        <v>Aug 2021</v>
      </c>
      <c r="AU18" s="137" cm="1">
        <f t="array" aca="1" ref="AU18" ca="1">IFERROR(SUMPRODUCT(($AF$10:$AF$24)*(OFFSET($A$10,0,$AM18+AU$9,15,1))),"")</f>
        <v>428.26400000000001</v>
      </c>
      <c r="AV18" s="137" cm="1">
        <f t="array" aca="1" ref="AV18" ca="1">IFERROR(SUMPRODUCT(($AF$10:$AF$24)*(OFFSET($A$10,0,$AM18+AV$9,15,1))),"")</f>
        <v>374.13446400000004</v>
      </c>
      <c r="AW18" s="143">
        <f t="shared" ca="1" si="15"/>
        <v>0.87360708348121729</v>
      </c>
      <c r="AY18" s="141" t="str">
        <f t="shared" si="3"/>
        <v>محمد 9</v>
      </c>
      <c r="AZ18" s="141" t="str">
        <f>IFERROR(IF(COUNTIF($AY$10:$AY18,AY18)&gt;1,"",AY18),"")</f>
        <v>محمد 9</v>
      </c>
      <c r="BA18" s="141" t="str" cm="1">
        <f t="array" ref="BA18">IFERROR(INDEX($AZ$10:$AZ$24,SMALL(IF(LEN($AZ$10:$AZ$88)&gt;0,ROW($AZ$10:$AZ$88)-ROW(INDEX($AZ$10:$AZ$88,1,1))+1),$B18)),"")</f>
        <v>محمد 9</v>
      </c>
      <c r="BB18" s="114"/>
      <c r="BC18" s="141" t="str">
        <f t="shared" si="8"/>
        <v>مصاريف 9</v>
      </c>
      <c r="BD18" s="137">
        <f t="shared" si="9"/>
        <v>0</v>
      </c>
      <c r="BF18" s="141" t="str" cm="1">
        <f t="array" ref="BF18">IFERROR(INDEX($BC$10:$BC$89,SMALL(IF($BD$10:$BD$89&gt;0,ROW($BC$10:$BC$89)-ROW(INDEX($BC$10:$BC$89,1,1))+1),$B18)),"")</f>
        <v/>
      </c>
      <c r="BG18" s="141" t="str">
        <f>IFERROR(IF(COUNTIF($BF$10:$BF18,BF18)&gt;1,"",BF18),"")</f>
        <v/>
      </c>
      <c r="BH18" s="137">
        <f t="shared" si="10"/>
        <v>0</v>
      </c>
    </row>
    <row r="19" spans="2:60" x14ac:dyDescent="0.2">
      <c r="B19" s="113">
        <v>10</v>
      </c>
      <c r="C19" s="135">
        <f t="shared" si="1"/>
        <v>1</v>
      </c>
      <c r="D19" s="136" t="str">
        <f>IFERROR(IF(LEN(INDEX(Estimated!$B$6:$O$85,$B19,D$8))=0,"",INDEX(Estimated!$B$6:$O$85,$B19,D$8)),"")</f>
        <v>محمد 10</v>
      </c>
      <c r="E19" s="136" t="str">
        <f>IFERROR(IF(LEN(INDEX(Estimated!$B$6:$O$85,$B19,E$8))=0,"",INDEX(Estimated!$B$6:$O$85,$B19,E$8)),"")</f>
        <v>مصاريف 10</v>
      </c>
      <c r="F19" s="137">
        <f>IFERROR(INDEX(Estimated!$B$6:$O$85,$B19,F$8),0)</f>
        <v>385</v>
      </c>
      <c r="G19" s="137">
        <f>IFERROR(INDEX(Estimated!$B$6:$O$85,$B19,G$8),0)</f>
        <v>437</v>
      </c>
      <c r="H19" s="137">
        <f>IFERROR(INDEX(Estimated!$B$6:$O$85,$B19,H$8),0)</f>
        <v>437</v>
      </c>
      <c r="I19" s="137">
        <f>IFERROR(INDEX(Estimated!$B$6:$O$85,$B19,I$8),0)</f>
        <v>437</v>
      </c>
      <c r="J19" s="137">
        <f>IFERROR(INDEX(Estimated!$B$6:$O$85,$B19,J$8),0)</f>
        <v>437</v>
      </c>
      <c r="K19" s="137">
        <f>IFERROR(INDEX(Estimated!$B$6:$O$85,$B19,K$8),0)</f>
        <v>499.4</v>
      </c>
      <c r="L19" s="137">
        <f>IFERROR(INDEX(Estimated!$B$6:$O$85,$B19,L$8),0)</f>
        <v>461.96</v>
      </c>
      <c r="M19" s="137">
        <f>IFERROR(INDEX(Estimated!$B$6:$O$85,$B19,M$8),0)</f>
        <v>428.26400000000001</v>
      </c>
      <c r="N19" s="137">
        <f>IFERROR(INDEX(Estimated!$B$6:$O$85,$B19,N$8),0)</f>
        <v>428.26400000000001</v>
      </c>
      <c r="O19" s="137">
        <f>IFERROR(INDEX(Estimated!$B$6:$O$85,$B19,O$8),0)</f>
        <v>428.26400000000001</v>
      </c>
      <c r="P19" s="137">
        <f>IFERROR(INDEX(Estimated!$B$6:$O$85,$B19,P$8),0)</f>
        <v>458.59039999999999</v>
      </c>
      <c r="Q19" s="137">
        <f>IFERROR(INDEX(Estimated!$B$6:$O$85,$B19,Q$8),0)</f>
        <v>458.59039999999999</v>
      </c>
      <c r="R19" s="137">
        <f>IFERROR(INDEX(Actual!$B$6:$O$85,$B19,R$8),0)</f>
        <v>18</v>
      </c>
      <c r="S19" s="137">
        <f>IFERROR(INDEX(Actual!$B$6:$O$20,$B19,S$8),0)</f>
        <v>19.8</v>
      </c>
      <c r="T19" s="137">
        <f>IFERROR(INDEX(Actual!$B$6:$O$20,$B19,T$8),0)</f>
        <v>21.78</v>
      </c>
      <c r="U19" s="137">
        <f>IFERROR(INDEX(Actual!$B$6:$O$20,$B19,U$8),0)</f>
        <v>26.136000000000003</v>
      </c>
      <c r="V19" s="137">
        <f>IFERROR(INDEX(Actual!$B$6:$O$20,$B19,V$8),0)</f>
        <v>23.522400000000001</v>
      </c>
      <c r="W19" s="137">
        <f>IFERROR(INDEX(Actual!$B$6:$O$20,$B19,W$8),0)</f>
        <v>28.226880000000001</v>
      </c>
      <c r="X19" s="137">
        <f>IFERROR(INDEX(Actual!$B$6:$O$20,$B19,X$8),0)</f>
        <v>22.581504000000002</v>
      </c>
      <c r="Y19" s="137">
        <f>IFERROR(INDEX(Actual!$B$6:$O$20,$B19,Y$8),0)</f>
        <v>20.323353600000001</v>
      </c>
      <c r="Z19" s="137">
        <f>IFERROR(INDEX(Actual!$B$6:$O$20,$B19,Z$8),0)</f>
        <v>22.355688960000002</v>
      </c>
      <c r="AA19" s="137">
        <f>IFERROR(INDEX(Actual!$B$6:$O$20,$B19,AA$8),0)</f>
        <v>17.884551168000002</v>
      </c>
      <c r="AB19" s="137">
        <f>IFERROR(INDEX(Actual!$B$6:$O$20,$B19,AB$8),0)</f>
        <v>17.884551168000002</v>
      </c>
      <c r="AC19" s="137">
        <f>IFERROR(INDEX(Actual!$B$6:$O$20,$B19,AC$8),0)</f>
        <v>19.673006284800003</v>
      </c>
      <c r="AE19" s="138">
        <f>IFERROR(IF(OR(Dashboard!$D$7="",Dashboard!$D$7="All"),1,IF(Dashboard!$D$7=Calc!D19,1,0)),0)</f>
        <v>0</v>
      </c>
      <c r="AF19" s="138">
        <f t="shared" si="4"/>
        <v>0</v>
      </c>
      <c r="AH19" s="139">
        <f t="shared" si="5"/>
        <v>437</v>
      </c>
      <c r="AI19" s="139">
        <f t="shared" si="2"/>
        <v>23.522400000000001</v>
      </c>
      <c r="AJ19" s="139">
        <f t="shared" si="6"/>
        <v>-413.4776</v>
      </c>
      <c r="AK19" s="140">
        <f t="shared" si="7"/>
        <v>5.3827002288329519E-2</v>
      </c>
      <c r="AM19" s="98">
        <v>9</v>
      </c>
      <c r="AN19" s="98" t="s">
        <v>69</v>
      </c>
      <c r="AO19" s="98" t="s">
        <v>70</v>
      </c>
      <c r="AQ19" s="142">
        <f t="shared" si="11"/>
        <v>44440</v>
      </c>
      <c r="AR19" s="135" t="str">
        <f t="shared" si="12"/>
        <v>Sep</v>
      </c>
      <c r="AS19" s="135">
        <f t="shared" si="13"/>
        <v>2021</v>
      </c>
      <c r="AT19" s="135" t="str">
        <f t="shared" si="14"/>
        <v>Sep 2021</v>
      </c>
      <c r="AU19" s="137" cm="1">
        <f t="array" aca="1" ref="AU19" ca="1">IFERROR(SUMPRODUCT(($AF$10:$AF$24)*(OFFSET($A$10,0,$AM19+AU$9,15,1))),"")</f>
        <v>428.26400000000001</v>
      </c>
      <c r="AV19" s="137" cm="1">
        <f t="array" aca="1" ref="AV19" ca="1">IFERROR(SUMPRODUCT(($AF$10:$AF$24)*(OFFSET($A$10,0,$AM19+AV$9,15,1))),"")</f>
        <v>336.72101760000004</v>
      </c>
      <c r="AW19" s="143">
        <f t="shared" ca="1" si="15"/>
        <v>0.78624637513309559</v>
      </c>
      <c r="AY19" s="141" t="str">
        <f t="shared" si="3"/>
        <v>محمد 10</v>
      </c>
      <c r="AZ19" s="141" t="str">
        <f>IFERROR(IF(COUNTIF($AY$10:$AY19,AY19)&gt;1,"",AY19),"")</f>
        <v>محمد 10</v>
      </c>
      <c r="BA19" s="141" t="str" cm="1">
        <f t="array" ref="BA19">IFERROR(INDEX($AZ$10:$AZ$24,SMALL(IF(LEN($AZ$10:$AZ$88)&gt;0,ROW($AZ$10:$AZ$88)-ROW(INDEX($AZ$10:$AZ$88,1,1))+1),$B19)),"")</f>
        <v>محمد 10</v>
      </c>
      <c r="BB19" s="114"/>
      <c r="BC19" s="141" t="str">
        <f t="shared" si="8"/>
        <v>مصاريف 10</v>
      </c>
      <c r="BD19" s="137">
        <f t="shared" si="9"/>
        <v>0</v>
      </c>
      <c r="BF19" s="141" t="str" cm="1">
        <f t="array" ref="BF19">IFERROR(INDEX($BC$10:$BC$89,SMALL(IF($BD$10:$BD$89&gt;0,ROW($BC$10:$BC$89)-ROW(INDEX($BC$10:$BC$89,1,1))+1),$B19)),"")</f>
        <v/>
      </c>
      <c r="BG19" s="141" t="str">
        <f>IFERROR(IF(COUNTIF($BF$10:$BF19,BF19)&gt;1,"",BF19),"")</f>
        <v/>
      </c>
      <c r="BH19" s="137">
        <f t="shared" si="10"/>
        <v>0</v>
      </c>
    </row>
    <row r="20" spans="2:60" x14ac:dyDescent="0.2">
      <c r="B20" s="113">
        <v>11</v>
      </c>
      <c r="C20" s="135">
        <f t="shared" si="1"/>
        <v>1</v>
      </c>
      <c r="D20" s="136" t="str">
        <f>IFERROR(IF(LEN(INDEX(Estimated!$B$6:$O$85,$B20,D$8))=0,"",INDEX(Estimated!$B$6:$O$85,$B20,D$8)),"")</f>
        <v>محمد 11</v>
      </c>
      <c r="E20" s="136" t="str">
        <f>IFERROR(IF(LEN(INDEX(Estimated!$B$6:$O$85,$B20,E$8))=0,"",INDEX(Estimated!$B$6:$O$85,$B20,E$8)),"")</f>
        <v>مصاريف 11</v>
      </c>
      <c r="F20" s="137">
        <f>IFERROR(INDEX(Estimated!$B$6:$O$85,$B20,F$8),0)</f>
        <v>1500</v>
      </c>
      <c r="G20" s="137">
        <f>IFERROR(INDEX(Estimated!$B$6:$O$85,$B20,G$8),0)</f>
        <v>437</v>
      </c>
      <c r="H20" s="137">
        <f>IFERROR(INDEX(Estimated!$B$6:$O$85,$B20,H$8),0)</f>
        <v>437</v>
      </c>
      <c r="I20" s="137">
        <f>IFERROR(INDEX(Estimated!$B$6:$O$85,$B20,I$8),0)</f>
        <v>437</v>
      </c>
      <c r="J20" s="137">
        <f>IFERROR(INDEX(Estimated!$B$6:$O$85,$B20,J$8),0)</f>
        <v>437</v>
      </c>
      <c r="K20" s="137">
        <f>IFERROR(INDEX(Estimated!$B$6:$O$85,$B20,K$8),0)</f>
        <v>499.4</v>
      </c>
      <c r="L20" s="137">
        <f>IFERROR(INDEX(Estimated!$B$6:$O$85,$B20,L$8),0)</f>
        <v>461.96</v>
      </c>
      <c r="M20" s="137">
        <f>IFERROR(INDEX(Estimated!$B$6:$O$85,$B20,M$8),0)</f>
        <v>428.26400000000001</v>
      </c>
      <c r="N20" s="137">
        <f>IFERROR(INDEX(Estimated!$B$6:$O$85,$B20,N$8),0)</f>
        <v>428.26400000000001</v>
      </c>
      <c r="O20" s="137">
        <f>IFERROR(INDEX(Estimated!$B$6:$O$85,$B20,O$8),0)</f>
        <v>428.26400000000001</v>
      </c>
      <c r="P20" s="137">
        <f>IFERROR(INDEX(Estimated!$B$6:$O$85,$B20,P$8),0)</f>
        <v>458.59039999999999</v>
      </c>
      <c r="Q20" s="137">
        <f>IFERROR(INDEX(Estimated!$B$6:$O$85,$B20,Q$8),0)</f>
        <v>458.59039999999999</v>
      </c>
      <c r="R20" s="137">
        <f>IFERROR(INDEX(Actual!$B$6:$O$85,$B20,R$8),0)</f>
        <v>5000</v>
      </c>
      <c r="S20" s="137">
        <f>IFERROR(INDEX(Actual!$B$6:$O$20,$B20,S$8),0)</f>
        <v>293.60000000000002</v>
      </c>
      <c r="T20" s="137">
        <f>IFERROR(INDEX(Actual!$B$6:$O$20,$B20,T$8),0)</f>
        <v>352.32000000000005</v>
      </c>
      <c r="U20" s="137">
        <f>IFERROR(INDEX(Actual!$B$6:$O$20,$B20,U$8),0)</f>
        <v>422.78399999999999</v>
      </c>
      <c r="V20" s="137">
        <f>IFERROR(INDEX(Actual!$B$6:$O$20,$B20,V$8),0)</f>
        <v>338.22719999999998</v>
      </c>
      <c r="W20" s="137">
        <f>IFERROR(INDEX(Actual!$B$6:$O$20,$B20,W$8),0)</f>
        <v>405.87263999999993</v>
      </c>
      <c r="X20" s="137">
        <f>IFERROR(INDEX(Actual!$B$6:$O$20,$B20,X$8),0)</f>
        <v>324.69811199999992</v>
      </c>
      <c r="Y20" s="137">
        <f>IFERROR(INDEX(Actual!$B$6:$O$20,$B20,Y$8),0)</f>
        <v>389.63773439999989</v>
      </c>
      <c r="Z20" s="137">
        <f>IFERROR(INDEX(Actual!$B$6:$O$20,$B20,Z$8),0)</f>
        <v>311.71018751999992</v>
      </c>
      <c r="AA20" s="137">
        <f>IFERROR(INDEX(Actual!$B$6:$O$20,$B20,AA$8),0)</f>
        <v>374.05222502399994</v>
      </c>
      <c r="AB20" s="137">
        <f>IFERROR(INDEX(Actual!$B$6:$O$20,$B20,AB$8),0)</f>
        <v>336.64700252159997</v>
      </c>
      <c r="AC20" s="137">
        <f>IFERROR(INDEX(Actual!$B$6:$O$20,$B20,AC$8),0)</f>
        <v>403.97640302591998</v>
      </c>
      <c r="AE20" s="138">
        <f>IFERROR(IF(OR(Dashboard!$D$7="",Dashboard!$D$7="All"),1,IF(Dashboard!$D$7=Calc!D20,1,0)),0)</f>
        <v>0</v>
      </c>
      <c r="AF20" s="138">
        <f t="shared" si="4"/>
        <v>0</v>
      </c>
      <c r="AH20" s="139">
        <f t="shared" si="5"/>
        <v>437</v>
      </c>
      <c r="AI20" s="139">
        <f t="shared" si="2"/>
        <v>338.22719999999998</v>
      </c>
      <c r="AJ20" s="139">
        <f t="shared" si="6"/>
        <v>-98.772800000000018</v>
      </c>
      <c r="AK20" s="140">
        <f t="shared" si="7"/>
        <v>0.77397528604118992</v>
      </c>
      <c r="AM20" s="98">
        <v>10</v>
      </c>
      <c r="AN20" s="98" t="s">
        <v>71</v>
      </c>
      <c r="AO20" s="98" t="s">
        <v>72</v>
      </c>
      <c r="AQ20" s="142">
        <f t="shared" si="11"/>
        <v>44470</v>
      </c>
      <c r="AR20" s="135" t="str">
        <f t="shared" si="12"/>
        <v>Oct</v>
      </c>
      <c r="AS20" s="135">
        <f t="shared" si="13"/>
        <v>2021</v>
      </c>
      <c r="AT20" s="135" t="str">
        <f t="shared" si="14"/>
        <v>Oct 2021</v>
      </c>
      <c r="AU20" s="137">
        <f t="array" aca="1" ref="AU20" ca="1">IFERROR(SUMPRODUCT(($AF$10:$AF$24)*(OFFSET($A$10,0,$AM20+AU$9,15,1))),"")</f>
        <v>428.26400000000001</v>
      </c>
      <c r="AV20" s="137" cm="1">
        <f t="array" aca="1" ref="AV20" ca="1">IFERROR(SUMPRODUCT(($AF$10:$AF$24)*(OFFSET($A$10,0,$AM20+AV$9,15,1))),"")</f>
        <v>269.37681408000003</v>
      </c>
      <c r="AW20" s="143">
        <f t="shared" ca="1" si="15"/>
        <v>0.62899710010647647</v>
      </c>
      <c r="AY20" s="141" t="str">
        <f t="shared" si="3"/>
        <v>محمد 11</v>
      </c>
      <c r="AZ20" s="141" t="str">
        <f>IFERROR(IF(COUNTIF($AY$10:$AY20,AY20)&gt;1,"",AY20),"")</f>
        <v>محمد 11</v>
      </c>
      <c r="BA20" s="141" t="str" cm="1">
        <f t="array" ref="BA20">IFERROR(INDEX($AZ$10:$AZ$24,SMALL(IF(LEN($AZ$10:$AZ$88)&gt;0,ROW($AZ$10:$AZ$88)-ROW(INDEX($AZ$10:$AZ$88,1,1))+1),$B20)),"")</f>
        <v>محمد 11</v>
      </c>
      <c r="BB20" s="114"/>
      <c r="BC20" s="141" t="str">
        <f t="shared" si="8"/>
        <v>مصاريف 11</v>
      </c>
      <c r="BD20" s="137">
        <f t="shared" si="9"/>
        <v>0</v>
      </c>
      <c r="BF20" s="141" t="str" cm="1">
        <f t="array" ref="BF20">IFERROR(INDEX($BC$10:$BC$89,SMALL(IF($BD$10:$BD$89&gt;0,ROW($BC$10:$BC$89)-ROW(INDEX($BC$10:$BC$89,1,1))+1),$B20)),"")</f>
        <v/>
      </c>
      <c r="BG20" s="141" t="str">
        <f>IFERROR(IF(COUNTIF($BF$10:$BF20,BF20)&gt;1,"",BF20),"")</f>
        <v/>
      </c>
      <c r="BH20" s="137">
        <f t="shared" si="10"/>
        <v>0</v>
      </c>
    </row>
    <row r="21" spans="2:60" x14ac:dyDescent="0.2">
      <c r="B21" s="113">
        <v>12</v>
      </c>
      <c r="C21" s="135">
        <f t="shared" si="1"/>
        <v>1</v>
      </c>
      <c r="D21" s="136" t="str">
        <f>IFERROR(IF(LEN(INDEX(Estimated!$B$6:$O$85,$B21,D$8))=0,"",INDEX(Estimated!$B$6:$O$85,$B21,D$8)),"")</f>
        <v>محمد 12</v>
      </c>
      <c r="E21" s="136" t="str">
        <f>IFERROR(IF(LEN(INDEX(Estimated!$B$6:$O$85,$B21,E$8))=0,"",INDEX(Estimated!$B$6:$O$85,$B21,E$8)),"")</f>
        <v>مصاريف 12</v>
      </c>
      <c r="F21" s="137">
        <f>IFERROR(INDEX(Estimated!$B$6:$O$85,$B21,F$8),0)</f>
        <v>385</v>
      </c>
      <c r="G21" s="137">
        <f>IFERROR(INDEX(Estimated!$B$6:$O$85,$B21,G$8),0)</f>
        <v>437</v>
      </c>
      <c r="H21" s="137">
        <f>IFERROR(INDEX(Estimated!$B$6:$O$85,$B21,H$8),0)</f>
        <v>437</v>
      </c>
      <c r="I21" s="137">
        <f>IFERROR(INDEX(Estimated!$B$6:$O$85,$B21,I$8),0)</f>
        <v>437</v>
      </c>
      <c r="J21" s="137">
        <f>IFERROR(INDEX(Estimated!$B$6:$O$85,$B21,J$8),0)</f>
        <v>437</v>
      </c>
      <c r="K21" s="137">
        <f>IFERROR(INDEX(Estimated!$B$6:$O$85,$B21,K$8),0)</f>
        <v>499.4</v>
      </c>
      <c r="L21" s="137">
        <f>IFERROR(INDEX(Estimated!$B$6:$O$85,$B21,L$8),0)</f>
        <v>461.96</v>
      </c>
      <c r="M21" s="137">
        <f>IFERROR(INDEX(Estimated!$B$6:$O$85,$B21,M$8),0)</f>
        <v>428.26400000000001</v>
      </c>
      <c r="N21" s="137">
        <f>IFERROR(INDEX(Estimated!$B$6:$O$85,$B21,N$8),0)</f>
        <v>428.26400000000001</v>
      </c>
      <c r="O21" s="137">
        <f>IFERROR(INDEX(Estimated!$B$6:$O$85,$B21,O$8),0)</f>
        <v>428.26400000000001</v>
      </c>
      <c r="P21" s="137">
        <f>IFERROR(INDEX(Estimated!$B$6:$O$85,$B21,P$8),0)</f>
        <v>458.59039999999999</v>
      </c>
      <c r="Q21" s="137">
        <f>IFERROR(INDEX(Estimated!$B$6:$O$85,$B21,Q$8),0)</f>
        <v>458.59039999999999</v>
      </c>
      <c r="R21" s="137">
        <f>IFERROR(INDEX(Actual!$B$6:$O$85,$B21,R$8),0)</f>
        <v>405</v>
      </c>
      <c r="S21" s="137">
        <f>IFERROR(INDEX(Actual!$B$6:$O$20,$B21,S$8),0)</f>
        <v>364.5</v>
      </c>
      <c r="T21" s="137">
        <f>IFERROR(INDEX(Actual!$B$6:$O$20,$B21,T$8),0)</f>
        <v>291.60000000000002</v>
      </c>
      <c r="U21" s="137">
        <f>IFERROR(INDEX(Actual!$B$6:$O$20,$B21,U$8),0)</f>
        <v>349.92</v>
      </c>
      <c r="V21" s="137">
        <f>IFERROR(INDEX(Actual!$B$6:$O$20,$B21,V$8),0)</f>
        <v>314.928</v>
      </c>
      <c r="W21" s="137">
        <f>IFERROR(INDEX(Actual!$B$6:$O$20,$B21,W$8),0)</f>
        <v>283.43520000000001</v>
      </c>
      <c r="X21" s="137">
        <f>IFERROR(INDEX(Actual!$B$6:$O$20,$B21,X$8),0)</f>
        <v>311.77872000000002</v>
      </c>
      <c r="Y21" s="137">
        <f>IFERROR(INDEX(Actual!$B$6:$O$20,$B21,Y$8),0)</f>
        <v>374.13446400000004</v>
      </c>
      <c r="Z21" s="137">
        <f>IFERROR(INDEX(Actual!$B$6:$O$20,$B21,Z$8),0)</f>
        <v>336.72101760000004</v>
      </c>
      <c r="AA21" s="137">
        <f>IFERROR(INDEX(Actual!$B$6:$O$20,$B21,AA$8),0)</f>
        <v>269.37681408000003</v>
      </c>
      <c r="AB21" s="137">
        <f>IFERROR(INDEX(Actual!$B$6:$O$20,$B21,AB$8),0)</f>
        <v>242.43913267200006</v>
      </c>
      <c r="AC21" s="137">
        <f>IFERROR(INDEX(Actual!$B$6:$O$20,$B21,AC$8),0)</f>
        <v>193.95130613760006</v>
      </c>
      <c r="AE21" s="138">
        <f>IFERROR(IF(OR(Dashboard!$D$7="",Dashboard!$D$7="All"),1,IF(Dashboard!$D$7=Calc!D21,1,0)),0)</f>
        <v>0</v>
      </c>
      <c r="AF21" s="138">
        <f t="shared" si="4"/>
        <v>0</v>
      </c>
      <c r="AH21" s="139">
        <f t="shared" si="5"/>
        <v>437</v>
      </c>
      <c r="AI21" s="139">
        <f t="shared" si="2"/>
        <v>314.928</v>
      </c>
      <c r="AJ21" s="139">
        <f t="shared" si="6"/>
        <v>-122.072</v>
      </c>
      <c r="AK21" s="140">
        <f t="shared" si="7"/>
        <v>0.72065903890160188</v>
      </c>
      <c r="AM21" s="98">
        <v>11</v>
      </c>
      <c r="AN21" s="98" t="s">
        <v>73</v>
      </c>
      <c r="AO21" s="98" t="s">
        <v>74</v>
      </c>
      <c r="AQ21" s="142">
        <f t="shared" si="11"/>
        <v>44501</v>
      </c>
      <c r="AR21" s="135" t="str">
        <f t="shared" si="12"/>
        <v>Nov</v>
      </c>
      <c r="AS21" s="135">
        <f t="shared" si="13"/>
        <v>2021</v>
      </c>
      <c r="AT21" s="135" t="str">
        <f t="shared" si="14"/>
        <v>Nov 2021</v>
      </c>
      <c r="AU21" s="137">
        <f t="array" aca="1" ref="AU21" ca="1">IFERROR(SUMPRODUCT(($AF$10:$AF$24)*(OFFSET($A$10,0,$AM21+AU$9,15,1))),"")</f>
        <v>458.59039999999999</v>
      </c>
      <c r="AV21" s="137" cm="1">
        <f t="array" aca="1" ref="AV21" ca="1">IFERROR(SUMPRODUCT(($AF$10:$AF$24)*(OFFSET($A$10,0,$AM21+AV$9,15,1))),"")</f>
        <v>242.43913267200006</v>
      </c>
      <c r="AW21" s="143">
        <f t="shared" ca="1" si="15"/>
        <v>0.52866159577697236</v>
      </c>
      <c r="AY21" s="141" t="str">
        <f t="shared" si="3"/>
        <v>محمد 12</v>
      </c>
      <c r="AZ21" s="141" t="str">
        <f>IFERROR(IF(COUNTIF($AY$10:$AY21,AY21)&gt;1,"",AY21),"")</f>
        <v>محمد 12</v>
      </c>
      <c r="BA21" s="141" t="str" cm="1">
        <f t="array" ref="BA21">IFERROR(INDEX($AZ$10:$AZ$24,SMALL(IF(LEN($AZ$10:$AZ$88)&gt;0,ROW($AZ$10:$AZ$88)-ROW(INDEX($AZ$10:$AZ$88,1,1))+1),$B21)),"")</f>
        <v>محمد 12</v>
      </c>
      <c r="BB21" s="114"/>
      <c r="BC21" s="141" t="str">
        <f t="shared" si="8"/>
        <v>مصاريف 12</v>
      </c>
      <c r="BD21" s="137">
        <f t="shared" si="9"/>
        <v>0</v>
      </c>
      <c r="BF21" s="141" t="str" cm="1">
        <f t="array" ref="BF21">IFERROR(INDEX($BC$10:$BC$89,SMALL(IF($BD$10:$BD$89&gt;0,ROW($BC$10:$BC$89)-ROW(INDEX($BC$10:$BC$89,1,1))+1),$B21)),"")</f>
        <v/>
      </c>
      <c r="BG21" s="141" t="str">
        <f>IFERROR(IF(COUNTIF($BF$10:$BF21,BF21)&gt;1,"",BF21),"")</f>
        <v/>
      </c>
      <c r="BH21" s="137">
        <f t="shared" si="10"/>
        <v>0</v>
      </c>
    </row>
    <row r="22" spans="2:60" x14ac:dyDescent="0.2">
      <c r="B22" s="113">
        <v>13</v>
      </c>
      <c r="C22" s="135">
        <f t="shared" si="1"/>
        <v>1</v>
      </c>
      <c r="D22" s="136" t="str">
        <f>IFERROR(IF(LEN(INDEX(Estimated!$B$6:$O$85,$B22,D$8))=0,"",INDEX(Estimated!$B$6:$O$85,$B22,D$8)),"")</f>
        <v>محمد 13</v>
      </c>
      <c r="E22" s="136" t="str">
        <f>IFERROR(IF(LEN(INDEX(Estimated!$B$6:$O$85,$B22,E$8))=0,"",INDEX(Estimated!$B$6:$O$85,$B22,E$8)),"")</f>
        <v>مصاريف 13</v>
      </c>
      <c r="F22" s="137">
        <f>IFERROR(INDEX(Estimated!$B$6:$O$85,$B22,F$8),0)</f>
        <v>385</v>
      </c>
      <c r="G22" s="137">
        <f>IFERROR(INDEX(Estimated!$B$6:$O$85,$B22,G$8),0)</f>
        <v>437</v>
      </c>
      <c r="H22" s="137">
        <f>IFERROR(INDEX(Estimated!$B$6:$O$85,$B22,H$8),0)</f>
        <v>437</v>
      </c>
      <c r="I22" s="137">
        <f>IFERROR(INDEX(Estimated!$B$6:$O$85,$B22,I$8),0)</f>
        <v>437</v>
      </c>
      <c r="J22" s="137">
        <f>IFERROR(INDEX(Estimated!$B$6:$O$85,$B22,J$8),0)</f>
        <v>437</v>
      </c>
      <c r="K22" s="137">
        <f>IFERROR(INDEX(Estimated!$B$6:$O$85,$B22,K$8),0)</f>
        <v>499.4</v>
      </c>
      <c r="L22" s="137">
        <f>IFERROR(INDEX(Estimated!$B$6:$O$85,$B22,L$8),0)</f>
        <v>461.96</v>
      </c>
      <c r="M22" s="137">
        <f>IFERROR(INDEX(Estimated!$B$6:$O$85,$B22,M$8),0)</f>
        <v>428.26400000000001</v>
      </c>
      <c r="N22" s="137">
        <f>IFERROR(INDEX(Estimated!$B$6:$O$85,$B22,N$8),0)</f>
        <v>428.26400000000001</v>
      </c>
      <c r="O22" s="137">
        <f>IFERROR(INDEX(Estimated!$B$6:$O$85,$B22,O$8),0)</f>
        <v>428.26400000000001</v>
      </c>
      <c r="P22" s="137">
        <f>IFERROR(INDEX(Estimated!$B$6:$O$85,$B22,P$8),0)</f>
        <v>458.59039999999999</v>
      </c>
      <c r="Q22" s="137">
        <f>IFERROR(INDEX(Estimated!$B$6:$O$85,$B22,Q$8),0)</f>
        <v>458.59039999999999</v>
      </c>
      <c r="R22" s="137">
        <f>IFERROR(INDEX(Actual!$B$6:$O$85,$B22,R$8),0)</f>
        <v>405</v>
      </c>
      <c r="S22" s="137">
        <f>IFERROR(INDEX(Actual!$B$6:$O$20,$B22,S$8),0)</f>
        <v>364.5</v>
      </c>
      <c r="T22" s="137">
        <f>IFERROR(INDEX(Actual!$B$6:$O$20,$B22,T$8),0)</f>
        <v>291.60000000000002</v>
      </c>
      <c r="U22" s="137">
        <f>IFERROR(INDEX(Actual!$B$6:$O$20,$B22,U$8),0)</f>
        <v>349.92</v>
      </c>
      <c r="V22" s="137">
        <f>IFERROR(INDEX(Actual!$B$6:$O$20,$B22,V$8),0)</f>
        <v>314.928</v>
      </c>
      <c r="W22" s="137">
        <f>IFERROR(INDEX(Actual!$B$6:$O$20,$B22,W$8),0)</f>
        <v>283.43520000000001</v>
      </c>
      <c r="X22" s="137">
        <f>IFERROR(INDEX(Actual!$B$6:$O$20,$B22,X$8),0)</f>
        <v>311.77872000000002</v>
      </c>
      <c r="Y22" s="137">
        <f>IFERROR(INDEX(Actual!$B$6:$O$20,$B22,Y$8),0)</f>
        <v>374.13446400000004</v>
      </c>
      <c r="Z22" s="137">
        <f>IFERROR(INDEX(Actual!$B$6:$O$20,$B22,Z$8),0)</f>
        <v>336.72101760000004</v>
      </c>
      <c r="AA22" s="137">
        <f>IFERROR(INDEX(Actual!$B$6:$O$20,$B22,AA$8),0)</f>
        <v>269.37681408000003</v>
      </c>
      <c r="AB22" s="137">
        <f>IFERROR(INDEX(Actual!$B$6:$O$20,$B22,AB$8),0)</f>
        <v>242.43913267200006</v>
      </c>
      <c r="AC22" s="137">
        <f>IFERROR(INDEX(Actual!$B$6:$O$20,$B22,AC$8),0)</f>
        <v>193.95130613760006</v>
      </c>
      <c r="AE22" s="138">
        <f>IFERROR(IF(OR(Dashboard!$D$7="",Dashboard!$D$7="All"),1,IF(Dashboard!$D$7=Calc!D22,1,0)),0)</f>
        <v>0</v>
      </c>
      <c r="AF22" s="138">
        <f t="shared" si="4"/>
        <v>0</v>
      </c>
      <c r="AH22" s="139">
        <f t="shared" si="5"/>
        <v>437</v>
      </c>
      <c r="AI22" s="139">
        <f t="shared" si="2"/>
        <v>314.928</v>
      </c>
      <c r="AJ22" s="139">
        <f t="shared" si="6"/>
        <v>-122.072</v>
      </c>
      <c r="AK22" s="140">
        <f t="shared" si="7"/>
        <v>0.72065903890160188</v>
      </c>
      <c r="AM22" s="98">
        <v>12</v>
      </c>
      <c r="AN22" s="98" t="s">
        <v>75</v>
      </c>
      <c r="AO22" s="98" t="s">
        <v>76</v>
      </c>
      <c r="AQ22" s="142">
        <f t="shared" si="11"/>
        <v>44531</v>
      </c>
      <c r="AR22" s="135" t="str">
        <f t="shared" si="12"/>
        <v>Dec</v>
      </c>
      <c r="AS22" s="135">
        <f t="shared" si="13"/>
        <v>2021</v>
      </c>
      <c r="AT22" s="135" t="str">
        <f t="shared" si="14"/>
        <v>Dec 2021</v>
      </c>
      <c r="AU22" s="137" cm="1">
        <f t="array" aca="1" ref="AU22" ca="1">IFERROR(SUMPRODUCT(($AF$10:$AF$24)*(OFFSET($A$10,0,$AM22+AU$9,15,1))),"")</f>
        <v>458.59039999999999</v>
      </c>
      <c r="AV22" s="137" cm="1">
        <f t="array" aca="1" ref="AV22" ca="1">IFERROR(SUMPRODUCT(($AF$10:$AF$24)*(OFFSET($A$10,0,$AM22+AV$9,15,1))),"")</f>
        <v>193.95130613760006</v>
      </c>
      <c r="AW22" s="143">
        <f t="shared" ca="1" si="15"/>
        <v>0.42292927662157792</v>
      </c>
      <c r="AY22" s="141" t="str">
        <f t="shared" si="3"/>
        <v>محمد 13</v>
      </c>
      <c r="AZ22" s="141" t="str">
        <f>IFERROR(IF(COUNTIF($AY$10:$AY22,AY22)&gt;1,"",AY22),"")</f>
        <v>محمد 13</v>
      </c>
      <c r="BA22" s="141" t="str" cm="1">
        <f t="array" ref="BA22">IFERROR(INDEX($AZ$10:$AZ$24,SMALL(IF(LEN($AZ$10:$AZ$88)&gt;0,ROW($AZ$10:$AZ$88)-ROW(INDEX($AZ$10:$AZ$88,1,1))+1),$B22)),"")</f>
        <v>محمد 13</v>
      </c>
      <c r="BB22" s="114"/>
      <c r="BC22" s="141" t="str">
        <f t="shared" si="8"/>
        <v>مصاريف 13</v>
      </c>
      <c r="BD22" s="137">
        <f t="shared" si="9"/>
        <v>0</v>
      </c>
      <c r="BF22" s="141" t="str" cm="1">
        <f t="array" ref="BF22">IFERROR(INDEX($BC$10:$BC$89,SMALL(IF($BD$10:$BD$89&gt;0,ROW($BC$10:$BC$89)-ROW(INDEX($BC$10:$BC$89,1,1))+1),$B22)),"")</f>
        <v/>
      </c>
      <c r="BG22" s="141" t="str">
        <f>IFERROR(IF(COUNTIF($BF$10:$BF22,BF22)&gt;1,"",BF22),"")</f>
        <v/>
      </c>
      <c r="BH22" s="137">
        <f t="shared" si="10"/>
        <v>0</v>
      </c>
    </row>
    <row r="23" spans="2:60" x14ac:dyDescent="0.2">
      <c r="B23" s="113">
        <v>14</v>
      </c>
      <c r="C23" s="135">
        <f t="shared" si="1"/>
        <v>1</v>
      </c>
      <c r="D23" s="136" t="str">
        <f>IFERROR(IF(LEN(INDEX(Estimated!$B$6:$O$85,$B23,D$8))=0,"",INDEX(Estimated!$B$6:$O$85,$B23,D$8)),"")</f>
        <v>محمد 14</v>
      </c>
      <c r="E23" s="136" t="str">
        <f>IFERROR(IF(LEN(INDEX(Estimated!$B$6:$O$85,$B23,E$8))=0,"",INDEX(Estimated!$B$6:$O$85,$B23,E$8)),"")</f>
        <v>مصاريف 14</v>
      </c>
      <c r="F23" s="137">
        <f>IFERROR(INDEX(Estimated!$B$6:$O$85,$B23,F$8),0)</f>
        <v>385</v>
      </c>
      <c r="G23" s="137">
        <f>IFERROR(INDEX(Estimated!$B$6:$O$85,$B23,G$8),0)</f>
        <v>437</v>
      </c>
      <c r="H23" s="137">
        <f>IFERROR(INDEX(Estimated!$B$6:$O$85,$B23,H$8),0)</f>
        <v>437</v>
      </c>
      <c r="I23" s="137">
        <f>IFERROR(INDEX(Estimated!$B$6:$O$85,$B23,I$8),0)</f>
        <v>437</v>
      </c>
      <c r="J23" s="137">
        <f>IFERROR(INDEX(Estimated!$B$6:$O$85,$B23,J$8),0)</f>
        <v>437</v>
      </c>
      <c r="K23" s="137">
        <f>IFERROR(INDEX(Estimated!$B$6:$O$85,$B23,K$8),0)</f>
        <v>499.4</v>
      </c>
      <c r="L23" s="137">
        <f>IFERROR(INDEX(Estimated!$B$6:$O$85,$B23,L$8),0)</f>
        <v>461.96</v>
      </c>
      <c r="M23" s="137">
        <f>IFERROR(INDEX(Estimated!$B$6:$O$85,$B23,M$8),0)</f>
        <v>428.26400000000001</v>
      </c>
      <c r="N23" s="137">
        <f>IFERROR(INDEX(Estimated!$B$6:$O$85,$B23,N$8),0)</f>
        <v>428.26400000000001</v>
      </c>
      <c r="O23" s="137">
        <f>IFERROR(INDEX(Estimated!$B$6:$O$85,$B23,O$8),0)</f>
        <v>428.26400000000001</v>
      </c>
      <c r="P23" s="137">
        <f>IFERROR(INDEX(Estimated!$B$6:$O$85,$B23,P$8),0)</f>
        <v>458.59039999999999</v>
      </c>
      <c r="Q23" s="137">
        <f>IFERROR(INDEX(Estimated!$B$6:$O$85,$B23,Q$8),0)</f>
        <v>458.59039999999999</v>
      </c>
      <c r="R23" s="137">
        <f>IFERROR(INDEX(Actual!$B$6:$O$85,$B23,R$8),0)</f>
        <v>405</v>
      </c>
      <c r="S23" s="137">
        <f>IFERROR(INDEX(Actual!$B$6:$O$20,$B23,S$8),0)</f>
        <v>364.5</v>
      </c>
      <c r="T23" s="137">
        <f>IFERROR(INDEX(Actual!$B$6:$O$20,$B23,T$8),0)</f>
        <v>291.60000000000002</v>
      </c>
      <c r="U23" s="137">
        <f>IFERROR(INDEX(Actual!$B$6:$O$20,$B23,U$8),0)</f>
        <v>349.92</v>
      </c>
      <c r="V23" s="137">
        <f>IFERROR(INDEX(Actual!$B$6:$O$20,$B23,V$8),0)</f>
        <v>314.928</v>
      </c>
      <c r="W23" s="137">
        <f>IFERROR(INDEX(Actual!$B$6:$O$20,$B23,W$8),0)</f>
        <v>283.43520000000001</v>
      </c>
      <c r="X23" s="137">
        <f>IFERROR(INDEX(Actual!$B$6:$O$20,$B23,X$8),0)</f>
        <v>311.77872000000002</v>
      </c>
      <c r="Y23" s="137">
        <f>IFERROR(INDEX(Actual!$B$6:$O$20,$B23,Y$8),0)</f>
        <v>374.13446400000004</v>
      </c>
      <c r="Z23" s="137">
        <f>IFERROR(INDEX(Actual!$B$6:$O$20,$B23,Z$8),0)</f>
        <v>336.72101760000004</v>
      </c>
      <c r="AA23" s="137">
        <f>IFERROR(INDEX(Actual!$B$6:$O$20,$B23,AA$8),0)</f>
        <v>269.37681408000003</v>
      </c>
      <c r="AB23" s="137">
        <f>IFERROR(INDEX(Actual!$B$6:$O$20,$B23,AB$8),0)</f>
        <v>242.43913267200006</v>
      </c>
      <c r="AC23" s="137">
        <f>IFERROR(INDEX(Actual!$B$6:$O$20,$B23,AC$8),0)</f>
        <v>193.95130613760006</v>
      </c>
      <c r="AE23" s="138">
        <f>IFERROR(IF(OR(Dashboard!$D$7="",Dashboard!$D$7="All"),1,IF(Dashboard!$D$7=Calc!D23,1,0)),0)</f>
        <v>0</v>
      </c>
      <c r="AF23" s="138">
        <f t="shared" si="4"/>
        <v>0</v>
      </c>
      <c r="AH23" s="139">
        <f t="shared" si="5"/>
        <v>437</v>
      </c>
      <c r="AI23" s="139">
        <f t="shared" si="2"/>
        <v>314.928</v>
      </c>
      <c r="AJ23" s="139">
        <f t="shared" si="6"/>
        <v>-122.072</v>
      </c>
      <c r="AK23" s="140">
        <f t="shared" si="7"/>
        <v>0.72065903890160188</v>
      </c>
      <c r="AY23" s="97" t="str">
        <f t="shared" si="3"/>
        <v>محمد 14</v>
      </c>
      <c r="AZ23" s="97" t="str">
        <f>IFERROR(IF(COUNTIF($AY$10:$AY23,AY23)&gt;1,"",AY23),"")</f>
        <v>محمد 14</v>
      </c>
      <c r="BA23" s="141" t="str" cm="1">
        <f t="array" ref="BA23">IFERROR(INDEX($AZ$10:$AZ$24,SMALL(IF(LEN($AZ$10:$AZ$88)&gt;0,ROW($AZ$10:$AZ$88)-ROW(INDEX($AZ$10:$AZ$88,1,1))+1),$B23)),"")</f>
        <v>محمد 14</v>
      </c>
      <c r="BC23" s="141" t="str">
        <f t="shared" si="8"/>
        <v>مصاريف 14</v>
      </c>
      <c r="BD23" s="137">
        <f t="shared" si="9"/>
        <v>0</v>
      </c>
      <c r="BF23" s="141" t="str" cm="1">
        <f t="array" ref="BF23">IFERROR(INDEX($BC$10:$BC$89,SMALL(IF($BD$10:$BD$89&gt;0,ROW($BC$10:$BC$89)-ROW(INDEX($BC$10:$BC$89,1,1))+1),$B23)),"")</f>
        <v/>
      </c>
      <c r="BG23" s="141" t="str">
        <f>IFERROR(IF(COUNTIF($BF$10:$BF23,BF23)&gt;1,"",BF23),"")</f>
        <v/>
      </c>
      <c r="BH23" s="137">
        <f t="shared" si="10"/>
        <v>0</v>
      </c>
    </row>
    <row r="24" spans="2:60" x14ac:dyDescent="0.2">
      <c r="B24" s="113">
        <v>15</v>
      </c>
      <c r="C24" s="135">
        <f t="shared" si="1"/>
        <v>1</v>
      </c>
      <c r="D24" s="136" t="str">
        <f>IFERROR(IF(LEN(INDEX(Estimated!$B$6:$O$85,$B24,D$8))=0,"",INDEX(Estimated!$B$6:$O$85,$B24,D$8)),"")</f>
        <v>محمد 15</v>
      </c>
      <c r="E24" s="136" t="str">
        <f>IFERROR(IF(LEN(INDEX(Estimated!$B$6:$O$85,$B24,E$8))=0,"",INDEX(Estimated!$B$6:$O$85,$B24,E$8)),"")</f>
        <v>مصاريف 15</v>
      </c>
      <c r="F24" s="137">
        <f>IFERROR(INDEX(Estimated!$B$6:$O$85,$B24,F$8),0)</f>
        <v>385</v>
      </c>
      <c r="G24" s="137">
        <f>IFERROR(INDEX(Estimated!$B$6:$O$85,$B24,G$8),0)</f>
        <v>437</v>
      </c>
      <c r="H24" s="137">
        <f>IFERROR(INDEX(Estimated!$B$6:$O$85,$B24,H$8),0)</f>
        <v>437</v>
      </c>
      <c r="I24" s="137">
        <f>IFERROR(INDEX(Estimated!$B$6:$O$85,$B24,I$8),0)</f>
        <v>437</v>
      </c>
      <c r="J24" s="137">
        <f>IFERROR(INDEX(Estimated!$B$6:$O$85,$B24,J$8),0)</f>
        <v>437</v>
      </c>
      <c r="K24" s="137">
        <f>IFERROR(INDEX(Estimated!$B$6:$O$85,$B24,K$8),0)</f>
        <v>499.4</v>
      </c>
      <c r="L24" s="137">
        <f>IFERROR(INDEX(Estimated!$B$6:$O$85,$B24,L$8),0)</f>
        <v>461.96</v>
      </c>
      <c r="M24" s="137">
        <f>IFERROR(INDEX(Estimated!$B$6:$O$85,$B24,M$8),0)</f>
        <v>428.26400000000001</v>
      </c>
      <c r="N24" s="137">
        <f>IFERROR(INDEX(Estimated!$B$6:$O$85,$B24,N$8),0)</f>
        <v>428.26400000000001</v>
      </c>
      <c r="O24" s="137">
        <f>IFERROR(INDEX(Estimated!$B$6:$O$85,$B24,O$8),0)</f>
        <v>428.26400000000001</v>
      </c>
      <c r="P24" s="137">
        <f>IFERROR(INDEX(Estimated!$B$6:$O$85,$B24,P$8),0)</f>
        <v>458.59039999999999</v>
      </c>
      <c r="Q24" s="137">
        <f>IFERROR(INDEX(Estimated!$B$6:$O$85,$B24,Q$8),0)</f>
        <v>458.59039999999999</v>
      </c>
      <c r="R24" s="137">
        <f>IFERROR(INDEX(Actual!$B$6:$O$85,$B24,R$8),0)</f>
        <v>405</v>
      </c>
      <c r="S24" s="137">
        <f>IFERROR(INDEX(Actual!$B$6:$O$85,$B24,S$8),0)</f>
        <v>364.5</v>
      </c>
      <c r="T24" s="137">
        <f>IFERROR(INDEX(Actual!$B$6:$O$85,$B24,T$8),0)</f>
        <v>291.60000000000002</v>
      </c>
      <c r="U24" s="137">
        <f>IFERROR(INDEX(Actual!$B$6:$O$85,$B24,U$8),0)</f>
        <v>349.92</v>
      </c>
      <c r="V24" s="137">
        <f>IFERROR(INDEX(Actual!$B$6:$O$85,$B24,V$8),0)</f>
        <v>314.928</v>
      </c>
      <c r="W24" s="137">
        <f>IFERROR(INDEX(Actual!$B$6:$O$85,$B24,W$8),0)</f>
        <v>283.43520000000001</v>
      </c>
      <c r="X24" s="137">
        <f>IFERROR(INDEX(Actual!$B$6:$O$85,$B24,X$8),0)</f>
        <v>311.77872000000002</v>
      </c>
      <c r="Y24" s="137">
        <f>IFERROR(INDEX(Actual!$B$6:$O$85,$B24,Y$8),0)</f>
        <v>374.13446400000004</v>
      </c>
      <c r="Z24" s="137">
        <f>IFERROR(INDEX(Actual!$B$6:$O$85,$B24,Z$8),0)</f>
        <v>336.72101760000004</v>
      </c>
      <c r="AA24" s="137">
        <f>IFERROR(INDEX(Actual!$B$6:$O$85,$B24,AA$8),0)</f>
        <v>269.37681408000003</v>
      </c>
      <c r="AB24" s="137">
        <f>IFERROR(INDEX(Actual!$B$6:$O$85,$B24,AB$8),0)</f>
        <v>242.43913267200006</v>
      </c>
      <c r="AC24" s="137">
        <f>IFERROR(INDEX(Actual!$B$6:$O$85,$B24,AC$8),0)</f>
        <v>193.95130613760006</v>
      </c>
      <c r="AE24" s="138">
        <f>IFERROR(IF(OR(Dashboard!$D$7="",Dashboard!$D$7="All"),1,IF(Dashboard!$D$7=Calc!D24,1,0)),0)</f>
        <v>1</v>
      </c>
      <c r="AF24" s="138">
        <f>IFERROR(AE24*C24,"")</f>
        <v>1</v>
      </c>
      <c r="AH24" s="139">
        <f t="shared" si="5"/>
        <v>437</v>
      </c>
      <c r="AI24" s="139">
        <f t="shared" si="2"/>
        <v>314.928</v>
      </c>
      <c r="AJ24" s="139">
        <f t="shared" si="6"/>
        <v>-122.072</v>
      </c>
      <c r="AK24" s="140">
        <f t="shared" si="7"/>
        <v>0.72065903890160188</v>
      </c>
      <c r="AY24" s="97" t="str">
        <f t="shared" si="3"/>
        <v>محمد 15</v>
      </c>
      <c r="AZ24" s="97" t="str">
        <f>IFERROR(IF(COUNTIF($AY$10:$AY24,AY24)&gt;1,"",AY24),"")</f>
        <v>محمد 15</v>
      </c>
      <c r="BA24" s="141" t="str" cm="1">
        <f t="array" ref="BA24">IFERROR(INDEX($AZ$10:$AZ$88,SMALL(IF(LEN($AZ$10:$AZ$88)&gt;0,ROW($AZ$10:$AZ$88)-ROW(INDEX($AZ$10:$AZ$88,1,1))+1),$B24)),"")</f>
        <v>محمد 15</v>
      </c>
      <c r="BC24" s="141" t="str">
        <f t="shared" si="8"/>
        <v>مصاريف 15</v>
      </c>
      <c r="BD24" s="137">
        <f t="shared" si="9"/>
        <v>314.928</v>
      </c>
      <c r="BF24" s="141" t="str" cm="1">
        <f t="array" ref="BF24">IFERROR(INDEX($BC$10:$BC$89,SMALL(IF($BD$10:$BD$89&gt;0,ROW($BC$10:$BC$89)-ROW(INDEX($BC$10:$BC$89,1,1))+1),$B24)),"")</f>
        <v/>
      </c>
      <c r="BG24" s="141" t="str">
        <f>IFERROR(IF(COUNTIF($BF$10:$BF24,BF24)&gt;1,"",BF24),"")</f>
        <v/>
      </c>
      <c r="BH24" s="137">
        <f t="shared" si="10"/>
        <v>0</v>
      </c>
    </row>
    <row r="25" spans="2:60" x14ac:dyDescent="0.2">
      <c r="B25" s="113">
        <v>16</v>
      </c>
      <c r="C25" s="135">
        <f t="shared" si="1"/>
        <v>1</v>
      </c>
      <c r="D25" s="136" t="str">
        <f>IFERROR(IF(LEN(INDEX(Estimated!$B$6:$O$85,$B25,D$8))=0,"",INDEX(Estimated!$B$6:$O$85,$B25,D$8)),"")</f>
        <v>محمد 16</v>
      </c>
      <c r="E25" s="136" t="str">
        <f>IFERROR(IF(LEN(INDEX(Estimated!$B$6:$O$85,$B25,E$8))=0,"",INDEX(Estimated!$B$6:$O$85,$B25,E$8)),"")</f>
        <v>مصاريف 16</v>
      </c>
      <c r="F25" s="137">
        <f>IFERROR(INDEX(Estimated!$B$6:$O$85,$B25,F$8),0)</f>
        <v>385</v>
      </c>
      <c r="G25" s="137">
        <f>IFERROR(INDEX(Estimated!$B$6:$O$85,$B25,G$8),0)</f>
        <v>437</v>
      </c>
      <c r="H25" s="137">
        <f>IFERROR(INDEX(Estimated!$B$6:$O$85,$B25,H$8),0)</f>
        <v>437</v>
      </c>
      <c r="I25" s="137">
        <f>IFERROR(INDEX(Estimated!$B$6:$O$85,$B25,I$8),0)</f>
        <v>437</v>
      </c>
      <c r="J25" s="137">
        <f>IFERROR(INDEX(Estimated!$B$6:$O$85,$B25,J$8),0)</f>
        <v>437</v>
      </c>
      <c r="K25" s="137">
        <f>IFERROR(INDEX(Estimated!$B$6:$O$85,$B25,K$8),0)</f>
        <v>499.4</v>
      </c>
      <c r="L25" s="137">
        <f>IFERROR(INDEX(Estimated!$B$6:$O$85,$B25,L$8),0)</f>
        <v>461.96</v>
      </c>
      <c r="M25" s="137">
        <f>IFERROR(INDEX(Estimated!$B$6:$O$85,$B25,M$8),0)</f>
        <v>428.26400000000001</v>
      </c>
      <c r="N25" s="137">
        <f>IFERROR(INDEX(Estimated!$B$6:$O$85,$B25,N$8),0)</f>
        <v>428.26400000000001</v>
      </c>
      <c r="O25" s="137">
        <f>IFERROR(INDEX(Estimated!$B$6:$O$85,$B25,O$8),0)</f>
        <v>428.26400000000001</v>
      </c>
      <c r="P25" s="137">
        <f>IFERROR(INDEX(Estimated!$B$6:$O$85,$B25,P$8),0)</f>
        <v>458.59039999999999</v>
      </c>
      <c r="Q25" s="137">
        <f>IFERROR(INDEX(Estimated!$B$6:$O$85,$B25,Q$8),0)</f>
        <v>458.59039999999999</v>
      </c>
      <c r="R25" s="137">
        <f>IFERROR(INDEX(Actual!$B$6:$O$85,$B25,R$8),0)</f>
        <v>405</v>
      </c>
      <c r="S25" s="137">
        <f>IFERROR(INDEX(Actual!$B$6:$O$85,$B25,S$8),0)</f>
        <v>364.5</v>
      </c>
      <c r="T25" s="137">
        <f>IFERROR(INDEX(Actual!$B$6:$O$85,$B25,T$8),0)</f>
        <v>291.60000000000002</v>
      </c>
      <c r="U25" s="137">
        <f>IFERROR(INDEX(Actual!$B$6:$O$85,$B25,U$8),0)</f>
        <v>349.92</v>
      </c>
      <c r="V25" s="137">
        <f>IFERROR(INDEX(Actual!$B$6:$O$85,$B25,V$8),0)</f>
        <v>314.928</v>
      </c>
      <c r="W25" s="137">
        <f>IFERROR(INDEX(Actual!$B$6:$O$85,$B25,W$8),0)</f>
        <v>283.43520000000001</v>
      </c>
      <c r="X25" s="137">
        <f>IFERROR(INDEX(Actual!$B$6:$O$85,$B25,X$8),0)</f>
        <v>311.77872000000002</v>
      </c>
      <c r="Y25" s="137">
        <f>IFERROR(INDEX(Actual!$B$6:$O$85,$B25,Y$8),0)</f>
        <v>374.13446400000004</v>
      </c>
      <c r="Z25" s="137">
        <f>IFERROR(INDEX(Actual!$B$6:$O$85,$B25,Z$8),0)</f>
        <v>336.72101760000004</v>
      </c>
      <c r="AA25" s="137">
        <f>IFERROR(INDEX(Actual!$B$6:$O$85,$B25,AA$8),0)</f>
        <v>269.37681408000003</v>
      </c>
      <c r="AB25" s="137">
        <f>IFERROR(INDEX(Actual!$B$6:$O$85,$B25,AB$8),0)</f>
        <v>242.43913267200006</v>
      </c>
      <c r="AC25" s="137">
        <f>IFERROR(INDEX(Actual!$B$6:$O$85,$B25,AC$8),0)</f>
        <v>193.95130613760006</v>
      </c>
      <c r="AE25" s="174">
        <f>IFERROR(IF(OR(Dashboard!$D$7="",Dashboard!$D$7="All"),1,IF(Dashboard!$D$7=Calc!D25,1,0)),0)</f>
        <v>0</v>
      </c>
      <c r="AF25" s="174">
        <f>IFERROR(AE25*C25,"")</f>
        <v>0</v>
      </c>
      <c r="AH25" s="139">
        <f t="shared" ref="AH25:AH88" si="16">IFERROR(IF($AI$6=0,SUM(F25:Q25),INDEX($B$10:$AC$89,$B25,AH$8)),"")</f>
        <v>437</v>
      </c>
      <c r="AI25" s="139">
        <f t="shared" ref="AI25:AI88" si="17">IFERROR(IF($AI$6=0,SUM(R25:AC25),INDEX($B$10:$AC$89,$B25,AI$8)),"")</f>
        <v>314.928</v>
      </c>
      <c r="AJ25" s="139">
        <f t="shared" ref="AJ25:AJ88" si="18">IFERROR(AI25-AH25,"")</f>
        <v>-122.072</v>
      </c>
      <c r="AK25" s="140">
        <f t="shared" ref="AK25:AK88" si="19">IFERROR(AI25/AH25,"")</f>
        <v>0.72065903890160188</v>
      </c>
      <c r="AY25" s="97" t="str">
        <f t="shared" ref="AY25:AY56" si="20">IFERROR(IF(LEN(INDEX($B$10:$AC$89,$B26,3))=0,"",INDEX($B$10:$AC$89,$B26,3)),"")</f>
        <v>محمد 17</v>
      </c>
      <c r="AZ25" s="97" t="str">
        <f>IFERROR(IF(COUNTIF($AY$10:$AY25,AY25)&gt;1,"",AY25),"")</f>
        <v>محمد 17</v>
      </c>
      <c r="BA25" s="141" t="str" cm="1">
        <f t="array" ref="BA25">IFERROR(INDEX($AZ$10:$AZ$88,SMALL(IF(LEN($AZ$10:$AZ$88)&gt;0,ROW($AZ$10:$AZ$88)-ROW(INDEX($AZ$10:$AZ$88,1,1))+1),$B25)),"")</f>
        <v>محمد 17</v>
      </c>
      <c r="BC25" s="141" t="str">
        <f t="shared" si="8"/>
        <v>مصاريف 16</v>
      </c>
      <c r="BD25" s="137">
        <f>IFERROR(AE25*AI25,"")</f>
        <v>0</v>
      </c>
      <c r="BF25" s="141" t="str" cm="1">
        <f t="array" ref="BF25">IFERROR(INDEX($BC$10:$BC$89,SMALL(IF($BD$10:$BD$89&gt;0,ROW($BC$10:$BC$89)-ROW(INDEX($BC$10:$BC$89,1,1))+1),$B25)),"")</f>
        <v/>
      </c>
      <c r="BG25" s="141" t="str">
        <f>IFERROR(IF(COUNTIF($BF$10:$BF25,BF25)&gt;1,"",BF25),"")</f>
        <v/>
      </c>
      <c r="BH25" s="137">
        <f t="shared" si="10"/>
        <v>0</v>
      </c>
    </row>
    <row r="26" spans="2:60" x14ac:dyDescent="0.2">
      <c r="B26" s="113">
        <v>17</v>
      </c>
      <c r="C26" s="170">
        <f>IFERROR(IF(OR(LEN(D26)=0,LEN(E26)=0),0,1),0)</f>
        <v>1</v>
      </c>
      <c r="D26" s="171" t="str">
        <f>IFERROR(IF(LEN(INDEX(Estimated!$B$6:$O$85,$B26,D$8))=0,"",INDEX(Estimated!$B$6:$O$85,$B26,D$8)),"")</f>
        <v>محمد 17</v>
      </c>
      <c r="E26" s="171" t="str">
        <f>IFERROR(IF(LEN(INDEX(Estimated!$B$6:$O$85,$B26,E$8))=0,"",INDEX(Estimated!$B$6:$O$85,$B26,E$8)),"")</f>
        <v>مصاريف 17</v>
      </c>
      <c r="F26" s="172">
        <f>IFERROR(INDEX(Estimated!$B$6:$O$85,$B26,F$8),0)</f>
        <v>385</v>
      </c>
      <c r="G26" s="172">
        <f>IFERROR(INDEX(Estimated!$B$6:$O$85,$B26,G$8),0)</f>
        <v>437</v>
      </c>
      <c r="H26" s="172">
        <f>IFERROR(INDEX(Estimated!$B$6:$O$85,$B26,H$8),0)</f>
        <v>437</v>
      </c>
      <c r="I26" s="172">
        <f>IFERROR(INDEX(Estimated!$B$6:$O$85,$B26,I$8),0)</f>
        <v>437</v>
      </c>
      <c r="J26" s="172">
        <f>IFERROR(INDEX(Estimated!$B$6:$O$85,$B26,J$8),0)</f>
        <v>437</v>
      </c>
      <c r="K26" s="172">
        <f>IFERROR(INDEX(Estimated!$B$6:$O$85,$B26,K$8),0)</f>
        <v>499.4</v>
      </c>
      <c r="L26" s="172">
        <f>IFERROR(INDEX(Estimated!$B$6:$O$85,$B26,L$8),0)</f>
        <v>461.96</v>
      </c>
      <c r="M26" s="172">
        <f>IFERROR(INDEX(Estimated!$B$6:$O$85,$B26,M$8),0)</f>
        <v>428.26400000000001</v>
      </c>
      <c r="N26" s="172">
        <f>IFERROR(INDEX(Estimated!$B$6:$O$85,$B26,N$8),0)</f>
        <v>428.26400000000001</v>
      </c>
      <c r="O26" s="172">
        <f>IFERROR(INDEX(Estimated!$B$6:$O$85,$B26,O$8),0)</f>
        <v>428.26400000000001</v>
      </c>
      <c r="P26" s="172">
        <f>IFERROR(INDEX(Estimated!$B$6:$O$85,$B26,P$8),0)</f>
        <v>458.59039999999999</v>
      </c>
      <c r="Q26" s="172">
        <f>IFERROR(INDEX(Estimated!$B$6:$O$85,$B26,Q$8),0)</f>
        <v>458.59039999999999</v>
      </c>
      <c r="R26" s="137">
        <f>IFERROR(INDEX(Actual!$B$6:$O$85,$B26,R$8),0)</f>
        <v>405</v>
      </c>
      <c r="S26" s="137">
        <f>IFERROR(INDEX(Actual!$B$6:$O$85,$B26,S$8),0)</f>
        <v>364.5</v>
      </c>
      <c r="T26" s="137">
        <f>IFERROR(INDEX(Actual!$B$6:$O$85,$B26,T$8),0)</f>
        <v>291.60000000000002</v>
      </c>
      <c r="U26" s="137">
        <f>IFERROR(INDEX(Actual!$B$6:$O$85,$B26,U$8),0)</f>
        <v>349.92</v>
      </c>
      <c r="V26" s="137">
        <f>IFERROR(INDEX(Actual!$B$6:$O$85,$B26,V$8),0)</f>
        <v>314.928</v>
      </c>
      <c r="W26" s="137">
        <f>IFERROR(INDEX(Actual!$B$6:$O$85,$B26,W$8),0)</f>
        <v>283.43520000000001</v>
      </c>
      <c r="X26" s="137">
        <f>IFERROR(INDEX(Actual!$B$6:$O$85,$B26,X$8),0)</f>
        <v>311.77872000000002</v>
      </c>
      <c r="Y26" s="137">
        <f>IFERROR(INDEX(Actual!$B$6:$O$85,$B26,Y$8),0)</f>
        <v>374.13446400000004</v>
      </c>
      <c r="Z26" s="137">
        <f>IFERROR(INDEX(Actual!$B$6:$O$85,$B26,Z$8),0)</f>
        <v>336.72101760000004</v>
      </c>
      <c r="AA26" s="137">
        <f>IFERROR(INDEX(Actual!$B$6:$O$85,$B26,AA$8),0)</f>
        <v>269.37681408000003</v>
      </c>
      <c r="AB26" s="137">
        <f>IFERROR(INDEX(Actual!$B$6:$O$85,$B26,AB$8),0)</f>
        <v>242.43913267200006</v>
      </c>
      <c r="AC26" s="137">
        <f>IFERROR(INDEX(Actual!$B$6:$O$85,$B26,AC$8),0)</f>
        <v>193.95130613760006</v>
      </c>
      <c r="AE26" s="174">
        <f>IFERROR(IF(OR(Dashboard!$D$7="",Dashboard!$D$7="All"),1,IF(Dashboard!$D$7=Calc!D26,1,0)),0)</f>
        <v>0</v>
      </c>
      <c r="AF26" s="174">
        <f>IFERROR(AE26*C26,"")</f>
        <v>0</v>
      </c>
      <c r="AH26" s="139">
        <f t="shared" si="16"/>
        <v>437</v>
      </c>
      <c r="AI26" s="139">
        <f t="shared" si="17"/>
        <v>314.928</v>
      </c>
      <c r="AJ26" s="139">
        <f t="shared" si="18"/>
        <v>-122.072</v>
      </c>
      <c r="AK26" s="140">
        <f t="shared" si="19"/>
        <v>0.72065903890160188</v>
      </c>
      <c r="AY26" s="97" t="str">
        <f t="shared" si="20"/>
        <v>محمد 18</v>
      </c>
      <c r="AZ26" s="97" t="str">
        <f>IFERROR(IF(COUNTIF($AY$10:$AY26,AY26)&gt;1,"",AY26),"")</f>
        <v>محمد 18</v>
      </c>
      <c r="BA26" s="141" t="str" cm="1">
        <f t="array" ref="BA26">IFERROR(INDEX($AZ$10:$AZ$88,SMALL(IF(LEN($AZ$10:$AZ$88)&gt;0,ROW($AZ$10:$AZ$88)-ROW(INDEX($AZ$10:$AZ$88,1,1))+1),$B26)),"")</f>
        <v>محمد 18</v>
      </c>
      <c r="BC26" s="141" t="str">
        <f t="shared" si="8"/>
        <v>مصاريف 17</v>
      </c>
      <c r="BD26" s="137">
        <f>IFERROR(AE26*AI26,"")</f>
        <v>0</v>
      </c>
      <c r="BF26" s="141" t="str" cm="1">
        <f t="array" ref="BF26">IFERROR(INDEX($BC$10:$BC$89,SMALL(IF($BD$10:$BD$89&gt;0,ROW($BC$10:$BC$89)-ROW(INDEX($BC$10:$BC$89,1,1))+1),$B26)),"")</f>
        <v/>
      </c>
      <c r="BG26" s="141" t="str">
        <f>IFERROR(IF(COUNTIF($BF$10:$BF26,BF26)&gt;1,"",BF26),"")</f>
        <v/>
      </c>
      <c r="BH26" s="137">
        <f t="shared" si="10"/>
        <v>0</v>
      </c>
    </row>
    <row r="27" spans="2:60" ht="15" x14ac:dyDescent="0.25">
      <c r="B27" s="113">
        <v>18</v>
      </c>
      <c r="C27" s="170">
        <f>IFERROR(IF(OR(LEN(D27)=0,LEN(E27)=0),0,1),0)</f>
        <v>1</v>
      </c>
      <c r="D27" s="171" t="str">
        <f>IFERROR(IF(LEN(INDEX(Estimated!$B$6:$O$85,$B27,D$8))=0,"",INDEX(Estimated!$B$6:$O$85,$B27,D$8)),"")</f>
        <v>محمد 18</v>
      </c>
      <c r="E27" s="171" t="str">
        <f>IFERROR(IF(LEN(INDEX(Estimated!$B$6:$O$85,$B27,E$8))=0,"",INDEX(Estimated!$B$6:$O$85,$B27,E$8)),"")</f>
        <v>مصاريف 18</v>
      </c>
      <c r="F27" s="172">
        <f>IFERROR(INDEX(Estimated!$B$6:$O$85,$B27,F$8),0)</f>
        <v>385</v>
      </c>
      <c r="G27" s="172">
        <f>IFERROR(INDEX(Estimated!$B$6:$O$85,$B27,G$8),0)</f>
        <v>437</v>
      </c>
      <c r="H27" s="172">
        <f>IFERROR(INDEX(Estimated!$B$6:$O$85,$B27,H$8),0)</f>
        <v>437</v>
      </c>
      <c r="I27" s="172">
        <f>IFERROR(INDEX(Estimated!$B$6:$O$85,$B27,I$8),0)</f>
        <v>437</v>
      </c>
      <c r="J27" s="172">
        <f>IFERROR(INDEX(Estimated!$B$6:$O$85,$B27,J$8),0)</f>
        <v>437</v>
      </c>
      <c r="K27" s="172">
        <f>IFERROR(INDEX(Estimated!$B$6:$O$85,$B27,K$8),0)</f>
        <v>499.4</v>
      </c>
      <c r="L27" s="172">
        <f>IFERROR(INDEX(Estimated!$B$6:$O$85,$B27,L$8),0)</f>
        <v>461.96</v>
      </c>
      <c r="M27" s="172">
        <f>IFERROR(INDEX(Estimated!$B$6:$O$85,$B27,M$8),0)</f>
        <v>428.26400000000001</v>
      </c>
      <c r="N27" s="172">
        <f>IFERROR(INDEX(Estimated!$B$6:$O$85,$B27,N$8),0)</f>
        <v>428.26400000000001</v>
      </c>
      <c r="O27" s="172">
        <f>IFERROR(INDEX(Estimated!$B$6:$O$85,$B27,O$8),0)</f>
        <v>428.26400000000001</v>
      </c>
      <c r="P27" s="172">
        <f>IFERROR(INDEX(Estimated!$B$6:$O$85,$B27,P$8),0)</f>
        <v>458.59039999999999</v>
      </c>
      <c r="Q27" s="172">
        <f>IFERROR(INDEX(Estimated!$B$6:$O$85,$B27,Q$8),0)</f>
        <v>458.59039999999999</v>
      </c>
      <c r="R27" s="137">
        <f>IFERROR(INDEX(Actual!$B$6:$O$85,$B27,R$8),0)</f>
        <v>405</v>
      </c>
      <c r="S27" s="137">
        <f>IFERROR(INDEX(Actual!$B$6:$O$85,$B27,S$8),0)</f>
        <v>364.5</v>
      </c>
      <c r="T27" s="137">
        <f>IFERROR(INDEX(Actual!$B$6:$O$85,$B27,T$8),0)</f>
        <v>291.60000000000002</v>
      </c>
      <c r="U27" s="137">
        <f>IFERROR(INDEX(Actual!$B$6:$O$85,$B27,U$8),0)</f>
        <v>349.92</v>
      </c>
      <c r="V27" s="137">
        <f>IFERROR(INDEX(Actual!$B$6:$O$85,$B27,V$8),0)</f>
        <v>314.928</v>
      </c>
      <c r="W27" s="137">
        <f>IFERROR(INDEX(Actual!$B$6:$O$85,$B27,W$8),0)</f>
        <v>283.43520000000001</v>
      </c>
      <c r="X27" s="137">
        <f>IFERROR(INDEX(Actual!$B$6:$O$85,$B27,X$8),0)</f>
        <v>311.77872000000002</v>
      </c>
      <c r="Y27" s="137">
        <f>IFERROR(INDEX(Actual!$B$6:$O$85,$B27,Y$8),0)</f>
        <v>374.13446400000004</v>
      </c>
      <c r="Z27" s="137">
        <f>IFERROR(INDEX(Actual!$B$6:$O$85,$B27,Z$8),0)</f>
        <v>336.72101760000004</v>
      </c>
      <c r="AA27" s="137">
        <f>IFERROR(INDEX(Actual!$B$6:$O$85,$B27,AA$8),0)</f>
        <v>269.37681408000003</v>
      </c>
      <c r="AB27" s="137">
        <f>IFERROR(INDEX(Actual!$B$6:$O$85,$B27,AB$8),0)</f>
        <v>242.43913267200006</v>
      </c>
      <c r="AC27" s="137">
        <f>IFERROR(INDEX(Actual!$B$6:$O$85,$B27,AC$8),0)</f>
        <v>193.95130613760006</v>
      </c>
      <c r="AE27" s="174">
        <f>IFERROR(IF(OR(Dashboard!$D$7="",Dashboard!$D$7="All"),1,IF(Dashboard!$D$7=Calc!D27,1,0)),0)</f>
        <v>0</v>
      </c>
      <c r="AF27" s="174">
        <f>IFERROR(AE27*C27,"")</f>
        <v>0</v>
      </c>
      <c r="AH27" s="139">
        <f t="shared" si="16"/>
        <v>437</v>
      </c>
      <c r="AI27" s="139">
        <f t="shared" si="17"/>
        <v>314.928</v>
      </c>
      <c r="AJ27" s="139">
        <f t="shared" si="18"/>
        <v>-122.072</v>
      </c>
      <c r="AK27" s="140">
        <f t="shared" si="19"/>
        <v>0.72065903890160188</v>
      </c>
      <c r="AM27" s="111" t="s">
        <v>7</v>
      </c>
      <c r="AN27" s="138">
        <f>IFERROR(IF(LEN(Dashboard!$N$13)=0,2022,Dashboard!$N$13),"")</f>
        <v>2021</v>
      </c>
      <c r="AQ27" s="103" t="s">
        <v>77</v>
      </c>
      <c r="AR27" s="105"/>
      <c r="AY27" s="97" t="str">
        <f t="shared" si="20"/>
        <v>محمد 19</v>
      </c>
      <c r="AZ27" s="97" t="str">
        <f>IFERROR(IF(COUNTIF($AY$10:$AY27,AY27)&gt;1,"",AY27),"")</f>
        <v>محمد 19</v>
      </c>
      <c r="BA27" s="141" t="str" cm="1">
        <f t="array" ref="BA27">IFERROR(INDEX($AZ$10:$AZ$88,SMALL(IF(LEN($AZ$10:$AZ$88)&gt;0,ROW($AZ$10:$AZ$88)-ROW(INDEX($AZ$10:$AZ$88,1,1))+1),$B27)),"")</f>
        <v>محمد 19</v>
      </c>
      <c r="BC27" s="141" t="str">
        <f t="shared" si="8"/>
        <v>مصاريف 18</v>
      </c>
      <c r="BD27" s="137">
        <f>IFERROR(AE27*AI27,"")</f>
        <v>0</v>
      </c>
      <c r="BF27" s="141" t="str" cm="1">
        <f t="array" ref="BF27">IFERROR(INDEX($BC$10:$BC$89,SMALL(IF($BD$10:$BD$89&gt;0,ROW($BC$10:$BC$89)-ROW(INDEX($BC$10:$BC$89,1,1))+1),$B27)),"")</f>
        <v/>
      </c>
      <c r="BG27" s="141" t="str">
        <f>IFERROR(IF(COUNTIF($BF$10:$BF27,BF27)&gt;1,"",BF27),"")</f>
        <v/>
      </c>
      <c r="BH27" s="137">
        <f t="shared" si="10"/>
        <v>0</v>
      </c>
    </row>
    <row r="28" spans="2:60" ht="15" x14ac:dyDescent="0.25">
      <c r="B28" s="113">
        <v>19</v>
      </c>
      <c r="C28" s="135">
        <f t="shared" ref="C28:C31" si="21">IFERROR(IF(OR(LEN(D28)=0,LEN(E28)=0),0,1),0)</f>
        <v>1</v>
      </c>
      <c r="D28" s="136" t="str">
        <f>IFERROR(IF(LEN(INDEX(Estimated!$B$6:$O$85,$B28,D$8))=0,"",INDEX(Estimated!$B$6:$O$85,$B28,D$8)),"")</f>
        <v>محمد 19</v>
      </c>
      <c r="E28" s="136" t="str">
        <f>IFERROR(IF(LEN(INDEX(Estimated!$B$6:$O$85,$B28,E$8))=0,"",INDEX(Estimated!$B$6:$O$85,$B28,E$8)),"")</f>
        <v>مصاريف 19</v>
      </c>
      <c r="F28" s="137">
        <f>IFERROR(INDEX(Estimated!$B$6:$O$85,$B28,F$8),0)</f>
        <v>385</v>
      </c>
      <c r="G28" s="137">
        <f>IFERROR(INDEX(Estimated!$B$6:$O$85,$B28,G$8),0)</f>
        <v>437</v>
      </c>
      <c r="H28" s="137">
        <f>IFERROR(INDEX(Estimated!$B$6:$O$85,$B28,H$8),0)</f>
        <v>437</v>
      </c>
      <c r="I28" s="137">
        <f>IFERROR(INDEX(Estimated!$B$6:$O$85,$B28,I$8),0)</f>
        <v>437</v>
      </c>
      <c r="J28" s="137">
        <f>IFERROR(INDEX(Estimated!$B$6:$O$85,$B28,J$8),0)</f>
        <v>437</v>
      </c>
      <c r="K28" s="137">
        <f>IFERROR(INDEX(Estimated!$B$6:$O$85,$B28,K$8),0)</f>
        <v>499.4</v>
      </c>
      <c r="L28" s="137">
        <f>IFERROR(INDEX(Estimated!$B$6:$O$85,$B28,L$8),0)</f>
        <v>461.96</v>
      </c>
      <c r="M28" s="137">
        <f>IFERROR(INDEX(Estimated!$B$6:$O$85,$B28,M$8),0)</f>
        <v>428.26400000000001</v>
      </c>
      <c r="N28" s="137">
        <f>IFERROR(INDEX(Estimated!$B$6:$O$85,$B28,N$8),0)</f>
        <v>428.26400000000001</v>
      </c>
      <c r="O28" s="137">
        <f>IFERROR(INDEX(Estimated!$B$6:$O$85,$B28,O$8),0)</f>
        <v>428.26400000000001</v>
      </c>
      <c r="P28" s="137">
        <f>IFERROR(INDEX(Estimated!$B$6:$O$85,$B28,P$8),0)</f>
        <v>458.59039999999999</v>
      </c>
      <c r="Q28" s="137">
        <f>IFERROR(INDEX(Estimated!$B$6:$O$85,$B28,Q$8),0)</f>
        <v>458.59039999999999</v>
      </c>
      <c r="R28" s="137">
        <f>IFERROR(INDEX(Actual!$B$6:$O$85,$B28,R$8),0)</f>
        <v>405</v>
      </c>
      <c r="S28" s="137">
        <f>IFERROR(INDEX(Actual!$B$6:$O$85,$B28,S$8),0)</f>
        <v>364.5</v>
      </c>
      <c r="T28" s="137">
        <f>IFERROR(INDEX(Actual!$B$6:$O$85,$B28,T$8),0)</f>
        <v>291.60000000000002</v>
      </c>
      <c r="U28" s="137">
        <f>IFERROR(INDEX(Actual!$B$6:$O$85,$B28,U$8),0)</f>
        <v>349.92</v>
      </c>
      <c r="V28" s="137">
        <f>IFERROR(INDEX(Actual!$B$6:$O$85,$B28,V$8),0)</f>
        <v>314.928</v>
      </c>
      <c r="W28" s="137">
        <f>IFERROR(INDEX(Actual!$B$6:$O$85,$B28,W$8),0)</f>
        <v>283.43520000000001</v>
      </c>
      <c r="X28" s="137">
        <f>IFERROR(INDEX(Actual!$B$6:$O$85,$B28,X$8),0)</f>
        <v>311.77872000000002</v>
      </c>
      <c r="Y28" s="137">
        <f>IFERROR(INDEX(Actual!$B$6:$O$85,$B28,Y$8),0)</f>
        <v>374.13446400000004</v>
      </c>
      <c r="Z28" s="137">
        <f>IFERROR(INDEX(Actual!$B$6:$O$85,$B28,Z$8),0)</f>
        <v>336.72101760000004</v>
      </c>
      <c r="AA28" s="137">
        <f>IFERROR(INDEX(Actual!$B$6:$O$85,$B28,AA$8),0)</f>
        <v>269.37681408000003</v>
      </c>
      <c r="AB28" s="137">
        <f>IFERROR(INDEX(Actual!$B$6:$O$85,$B28,AB$8),0)</f>
        <v>242.43913267200006</v>
      </c>
      <c r="AC28" s="137">
        <f>IFERROR(INDEX(Actual!$B$6:$O$85,$B28,AC$8),0)</f>
        <v>193.95130613760006</v>
      </c>
      <c r="AE28" s="174">
        <f>IFERROR(IF(OR(Dashboard!$D$7="",Dashboard!$D$7="All"),1,IF(Dashboard!$D$7=Calc!D28,1,0)),0)</f>
        <v>0</v>
      </c>
      <c r="AF28" s="174">
        <f>IFERROR(AE28*C28,"")</f>
        <v>0</v>
      </c>
      <c r="AH28" s="139">
        <f t="shared" si="16"/>
        <v>437</v>
      </c>
      <c r="AI28" s="139">
        <f t="shared" si="17"/>
        <v>314.928</v>
      </c>
      <c r="AJ28" s="139">
        <f t="shared" si="18"/>
        <v>-122.072</v>
      </c>
      <c r="AK28" s="140">
        <f t="shared" si="19"/>
        <v>0.72065903890160188</v>
      </c>
      <c r="AM28" s="111" t="s">
        <v>8</v>
      </c>
      <c r="AN28" s="138" t="str">
        <f>IFERROR(IF(LEN(Dashboard!$N$14)=0,"January",Dashboard!$N$14),"January")</f>
        <v>January</v>
      </c>
      <c r="AQ28" s="115" t="s">
        <v>29</v>
      </c>
      <c r="AR28" s="137" cm="1">
        <f t="array" ref="AR28">IFERROR(SUMPRODUCT(($AF$10:$AF$89)*($AH$10:$AH$89)),"")</f>
        <v>437</v>
      </c>
      <c r="AY28" s="97" t="str">
        <f t="shared" si="20"/>
        <v>محمد 20</v>
      </c>
      <c r="AZ28" s="97" t="str">
        <f>IFERROR(IF(COUNTIF($AY$10:$AY28,AY28)&gt;1,"",AY28),"")</f>
        <v>محمد 20</v>
      </c>
      <c r="BA28" s="141" t="str" cm="1">
        <f t="array" ref="BA28">IFERROR(INDEX($AZ$10:$AZ$88,SMALL(IF(LEN($AZ$10:$AZ$88)&gt;0,ROW($AZ$10:$AZ$88)-ROW(INDEX($AZ$10:$AZ$88,1,1))+1),$B28)),"")</f>
        <v>محمد 20</v>
      </c>
      <c r="BC28" s="141" t="str">
        <f t="shared" si="8"/>
        <v>مصاريف 19</v>
      </c>
      <c r="BD28" s="137">
        <f>IFERROR(AE28*AI28,"")</f>
        <v>0</v>
      </c>
      <c r="BF28" s="141" t="str" cm="1">
        <f t="array" ref="BF28">IFERROR(INDEX($BC$10:$BC$89,SMALL(IF($BD$10:$BD$89&gt;0,ROW($BC$10:$BC$89)-ROW(INDEX($BC$10:$BC$89,1,1))+1),$B28)),"")</f>
        <v/>
      </c>
      <c r="BG28" s="141" t="str">
        <f>IFERROR(IF(COUNTIF($BF$10:$BF28,BF28)&gt;1,"",BF28),"")</f>
        <v/>
      </c>
      <c r="BH28" s="137">
        <f t="shared" si="10"/>
        <v>0</v>
      </c>
    </row>
    <row r="29" spans="2:60" ht="15" x14ac:dyDescent="0.25">
      <c r="B29" s="113">
        <v>20</v>
      </c>
      <c r="C29" s="135">
        <f t="shared" si="21"/>
        <v>1</v>
      </c>
      <c r="D29" s="136" t="str">
        <f>IFERROR(IF(LEN(INDEX(Estimated!$B$6:$O$85,$B29,D$8))=0,"",INDEX(Estimated!$B$6:$O$85,$B29,D$8)),"")</f>
        <v>محمد 20</v>
      </c>
      <c r="E29" s="136" t="str">
        <f>IFERROR(IF(LEN(INDEX(Estimated!$B$6:$O$85,$B29,E$8))=0,"",INDEX(Estimated!$B$6:$O$85,$B29,E$8)),"")</f>
        <v>مصاريف 20</v>
      </c>
      <c r="F29" s="137">
        <f>IFERROR(INDEX(Estimated!$B$6:$O$85,$B29,F$8),0)</f>
        <v>385</v>
      </c>
      <c r="G29" s="137">
        <f>IFERROR(INDEX(Estimated!$B$6:$O$85,$B29,G$8),0)</f>
        <v>437</v>
      </c>
      <c r="H29" s="137">
        <f>IFERROR(INDEX(Estimated!$B$6:$O$85,$B29,H$8),0)</f>
        <v>437</v>
      </c>
      <c r="I29" s="137">
        <f>IFERROR(INDEX(Estimated!$B$6:$O$85,$B29,I$8),0)</f>
        <v>437</v>
      </c>
      <c r="J29" s="137">
        <f>IFERROR(INDEX(Estimated!$B$6:$O$85,$B29,J$8),0)</f>
        <v>437</v>
      </c>
      <c r="K29" s="137">
        <f>IFERROR(INDEX(Estimated!$B$6:$O$85,$B29,K$8),0)</f>
        <v>499.4</v>
      </c>
      <c r="L29" s="137">
        <f>IFERROR(INDEX(Estimated!$B$6:$O$85,$B29,L$8),0)</f>
        <v>461.96</v>
      </c>
      <c r="M29" s="137">
        <f>IFERROR(INDEX(Estimated!$B$6:$O$85,$B29,M$8),0)</f>
        <v>428.26400000000001</v>
      </c>
      <c r="N29" s="137">
        <f>IFERROR(INDEX(Estimated!$B$6:$O$85,$B29,N$8),0)</f>
        <v>428.26400000000001</v>
      </c>
      <c r="O29" s="137">
        <f>IFERROR(INDEX(Estimated!$B$6:$O$85,$B29,O$8),0)</f>
        <v>428.26400000000001</v>
      </c>
      <c r="P29" s="137">
        <f>IFERROR(INDEX(Estimated!$B$6:$O$85,$B29,P$8),0)</f>
        <v>458.59039999999999</v>
      </c>
      <c r="Q29" s="137">
        <f>IFERROR(INDEX(Estimated!$B$6:$O$85,$B29,Q$8),0)</f>
        <v>458.59039999999999</v>
      </c>
      <c r="R29" s="137">
        <f>IFERROR(INDEX(Actual!$B$6:$O$85,$B29,R$8),0)</f>
        <v>405</v>
      </c>
      <c r="S29" s="137">
        <f>IFERROR(INDEX(Actual!$B$6:$O$85,$B29,S$8),0)</f>
        <v>364.5</v>
      </c>
      <c r="T29" s="137">
        <f>IFERROR(INDEX(Actual!$B$6:$O$85,$B29,T$8),0)</f>
        <v>291.60000000000002</v>
      </c>
      <c r="U29" s="137">
        <f>IFERROR(INDEX(Actual!$B$6:$O$85,$B29,U$8),0)</f>
        <v>349.92</v>
      </c>
      <c r="V29" s="137">
        <f>IFERROR(INDEX(Actual!$B$6:$O$85,$B29,V$8),0)</f>
        <v>314.928</v>
      </c>
      <c r="W29" s="137">
        <f>IFERROR(INDEX(Actual!$B$6:$O$85,$B29,W$8),0)</f>
        <v>283.43520000000001</v>
      </c>
      <c r="X29" s="137">
        <f>IFERROR(INDEX(Actual!$B$6:$O$85,$B29,X$8),0)</f>
        <v>311.77872000000002</v>
      </c>
      <c r="Y29" s="137">
        <f>IFERROR(INDEX(Actual!$B$6:$O$85,$B29,Y$8),0)</f>
        <v>374.13446400000004</v>
      </c>
      <c r="Z29" s="137">
        <f>IFERROR(INDEX(Actual!$B$6:$O$85,$B29,Z$8),0)</f>
        <v>336.72101760000004</v>
      </c>
      <c r="AA29" s="137">
        <f>IFERROR(INDEX(Actual!$B$6:$O$85,$B29,AA$8),0)</f>
        <v>269.37681408000003</v>
      </c>
      <c r="AB29" s="137">
        <f>IFERROR(INDEX(Actual!$B$6:$O$85,$B29,AB$8),0)</f>
        <v>242.43913267200006</v>
      </c>
      <c r="AC29" s="137">
        <f>IFERROR(INDEX(Actual!$B$6:$O$85,$B29,AC$8),0)</f>
        <v>193.95130613760006</v>
      </c>
      <c r="AE29" s="174">
        <f>IFERROR(IF(OR(Dashboard!$D$7="",Dashboard!$D$7="All"),1,IF(Dashboard!$D$7=Calc!D29,1,0)),0)</f>
        <v>0</v>
      </c>
      <c r="AF29" s="174">
        <f t="shared" ref="AF29:AF89" si="22">IFERROR(AE29*C29,"")</f>
        <v>0</v>
      </c>
      <c r="AH29" s="139">
        <f t="shared" si="16"/>
        <v>437</v>
      </c>
      <c r="AI29" s="139">
        <f t="shared" si="17"/>
        <v>314.928</v>
      </c>
      <c r="AJ29" s="139">
        <f t="shared" si="18"/>
        <v>-122.072</v>
      </c>
      <c r="AK29" s="140">
        <f t="shared" si="19"/>
        <v>0.72065903890160188</v>
      </c>
      <c r="AQ29" s="115" t="s">
        <v>30</v>
      </c>
      <c r="AR29" s="137" cm="1">
        <f t="array" ref="AR29">IFERROR(SUMPRODUCT(($AF$10:$AF$89)*($AI$10:$AI$89)),"")</f>
        <v>314.928</v>
      </c>
      <c r="AY29" s="97" t="str">
        <f t="shared" si="20"/>
        <v>محمد 21</v>
      </c>
      <c r="AZ29" s="97" t="str">
        <f>IFERROR(IF(COUNTIF($AY$10:$AY29,AY29)&gt;1,"",AY29),"")</f>
        <v>محمد 21</v>
      </c>
      <c r="BA29" s="141" t="str" cm="1">
        <f t="array" ref="BA29">IFERROR(INDEX($AZ$10:$AZ$88,SMALL(IF(LEN($AZ$10:$AZ$88)&gt;0,ROW($AZ$10:$AZ$88)-ROW(INDEX($AZ$10:$AZ$88,1,1))+1),$B29)),"")</f>
        <v>محمد 21</v>
      </c>
      <c r="BC29" s="141" t="str">
        <f t="shared" si="8"/>
        <v>مصاريف 20</v>
      </c>
      <c r="BD29" s="137">
        <f>IFERROR(AE29*AI29,"")</f>
        <v>0</v>
      </c>
      <c r="BF29" s="141" t="str" cm="1">
        <f t="array" ref="BF29">IFERROR(INDEX($BC$10:$BC$89,SMALL(IF($BD$10:$BD$89&gt;0,ROW($BC$10:$BC$89)-ROW(INDEX($BC$10:$BC$89,1,1))+1),$B29)),"")</f>
        <v/>
      </c>
      <c r="BG29" s="141" t="str">
        <f>IFERROR(IF(COUNTIF($BF$10:$BF29,BF29)&gt;1,"",BF29),"")</f>
        <v/>
      </c>
      <c r="BH29" s="137">
        <f t="shared" si="10"/>
        <v>0</v>
      </c>
    </row>
    <row r="30" spans="2:60" ht="15" x14ac:dyDescent="0.25">
      <c r="B30" s="113">
        <v>21</v>
      </c>
      <c r="C30" s="135">
        <f t="shared" si="21"/>
        <v>1</v>
      </c>
      <c r="D30" s="136" t="str">
        <f>IFERROR(IF(LEN(INDEX(Estimated!$B$6:$O$85,$B30,D$8))=0,"",INDEX(Estimated!$B$6:$O$85,$B30,D$8)),"")</f>
        <v>محمد 21</v>
      </c>
      <c r="E30" s="136" t="str">
        <f>IFERROR(IF(LEN(INDEX(Estimated!$B$6:$O$85,$B30,E$8))=0,"",INDEX(Estimated!$B$6:$O$85,$B30,E$8)),"")</f>
        <v>مصاريف 21</v>
      </c>
      <c r="F30" s="137">
        <f>IFERROR(INDEX(Estimated!$B$6:$O$85,$B30,F$8),0)</f>
        <v>385</v>
      </c>
      <c r="G30" s="137">
        <f>IFERROR(INDEX(Estimated!$B$6:$O$85,$B30,G$8),0)</f>
        <v>437</v>
      </c>
      <c r="H30" s="137">
        <f>IFERROR(INDEX(Estimated!$B$6:$O$85,$B30,H$8),0)</f>
        <v>437</v>
      </c>
      <c r="I30" s="137">
        <f>IFERROR(INDEX(Estimated!$B$6:$O$85,$B30,I$8),0)</f>
        <v>437</v>
      </c>
      <c r="J30" s="137">
        <f>IFERROR(INDEX(Estimated!$B$6:$O$85,$B30,J$8),0)</f>
        <v>437</v>
      </c>
      <c r="K30" s="137">
        <f>IFERROR(INDEX(Estimated!$B$6:$O$85,$B30,K$8),0)</f>
        <v>499.4</v>
      </c>
      <c r="L30" s="137">
        <f>IFERROR(INDEX(Estimated!$B$6:$O$85,$B30,L$8),0)</f>
        <v>461.96</v>
      </c>
      <c r="M30" s="137">
        <f>IFERROR(INDEX(Estimated!$B$6:$O$85,$B30,M$8),0)</f>
        <v>428.26400000000001</v>
      </c>
      <c r="N30" s="137">
        <f>IFERROR(INDEX(Estimated!$B$6:$O$85,$B30,N$8),0)</f>
        <v>428.26400000000001</v>
      </c>
      <c r="O30" s="137">
        <f>IFERROR(INDEX(Estimated!$B$6:$O$85,$B30,O$8),0)</f>
        <v>428.26400000000001</v>
      </c>
      <c r="P30" s="137">
        <f>IFERROR(INDEX(Estimated!$B$6:$O$85,$B30,P$8),0)</f>
        <v>458.59039999999999</v>
      </c>
      <c r="Q30" s="137">
        <f>IFERROR(INDEX(Estimated!$B$6:$O$85,$B30,Q$8),0)</f>
        <v>458.59039999999999</v>
      </c>
      <c r="R30" s="137">
        <f>IFERROR(INDEX(Actual!$B$6:$O$85,$B30,R$8),0)</f>
        <v>405</v>
      </c>
      <c r="S30" s="137">
        <f>IFERROR(INDEX(Actual!$B$6:$O$85,$B30,S$8),0)</f>
        <v>364.5</v>
      </c>
      <c r="T30" s="137">
        <f>IFERROR(INDEX(Actual!$B$6:$O$85,$B30,T$8),0)</f>
        <v>291.60000000000002</v>
      </c>
      <c r="U30" s="137">
        <f>IFERROR(INDEX(Actual!$B$6:$O$85,$B30,U$8),0)</f>
        <v>349.92</v>
      </c>
      <c r="V30" s="137">
        <f>IFERROR(INDEX(Actual!$B$6:$O$85,$B30,V$8),0)</f>
        <v>314.928</v>
      </c>
      <c r="W30" s="137">
        <f>IFERROR(INDEX(Actual!$B$6:$O$85,$B30,W$8),0)</f>
        <v>283.43520000000001</v>
      </c>
      <c r="X30" s="137">
        <f>IFERROR(INDEX(Actual!$B$6:$O$85,$B30,X$8),0)</f>
        <v>311.77872000000002</v>
      </c>
      <c r="Y30" s="137">
        <f>IFERROR(INDEX(Actual!$B$6:$O$85,$B30,Y$8),0)</f>
        <v>374.13446400000004</v>
      </c>
      <c r="Z30" s="137">
        <f>IFERROR(INDEX(Actual!$B$6:$O$85,$B30,Z$8),0)</f>
        <v>336.72101760000004</v>
      </c>
      <c r="AA30" s="137">
        <f>IFERROR(INDEX(Actual!$B$6:$O$85,$B30,AA$8),0)</f>
        <v>269.37681408000003</v>
      </c>
      <c r="AB30" s="137">
        <f>IFERROR(INDEX(Actual!$B$6:$O$85,$B30,AB$8),0)</f>
        <v>242.43913267200006</v>
      </c>
      <c r="AC30" s="137">
        <f>IFERROR(INDEX(Actual!$B$6:$O$85,$B30,AC$8),0)</f>
        <v>193.95130613760006</v>
      </c>
      <c r="AE30" s="174">
        <f>IFERROR(IF(OR(Dashboard!$D$7="",Dashboard!$D$7="All"),1,IF(Dashboard!$D$7=Calc!D30,1,0)),0)</f>
        <v>0</v>
      </c>
      <c r="AF30" s="174">
        <f t="shared" si="22"/>
        <v>0</v>
      </c>
      <c r="AH30" s="139">
        <f t="shared" si="16"/>
        <v>437</v>
      </c>
      <c r="AI30" s="139">
        <f t="shared" si="17"/>
        <v>314.928</v>
      </c>
      <c r="AJ30" s="139">
        <f t="shared" si="18"/>
        <v>-122.072</v>
      </c>
      <c r="AK30" s="140">
        <f t="shared" si="19"/>
        <v>0.72065903890160188</v>
      </c>
      <c r="AQ30" s="115" t="s">
        <v>19</v>
      </c>
      <c r="AR30" s="137">
        <f>IFERROR(AR29-AR28,"")</f>
        <v>-122.072</v>
      </c>
      <c r="AY30" s="97" t="str">
        <f t="shared" si="20"/>
        <v>محمد 22</v>
      </c>
      <c r="AZ30" s="97" t="str">
        <f>IFERROR(IF(COUNTIF($AY$10:$AY30,AY30)&gt;1,"",AY30),"")</f>
        <v>محمد 22</v>
      </c>
      <c r="BA30" s="141" t="str" cm="1">
        <f t="array" ref="BA30">IFERROR(INDEX($AZ$10:$AZ$88,SMALL(IF(LEN($AZ$10:$AZ$88)&gt;0,ROW($AZ$10:$AZ$88)-ROW(INDEX($AZ$10:$AZ$88,1,1))+1),$B30)),"")</f>
        <v>محمد 22</v>
      </c>
      <c r="BC30" s="141" t="str">
        <f t="shared" si="8"/>
        <v>مصاريف 21</v>
      </c>
      <c r="BD30" s="137">
        <f>IFERROR(AE30*AI30,"")</f>
        <v>0</v>
      </c>
      <c r="BF30" s="141" t="str" cm="1">
        <f t="array" ref="BF30">IFERROR(INDEX($BC$10:$BC$89,SMALL(IF($BD$10:$BD$89&gt;0,ROW($BC$10:$BC$89)-ROW(INDEX($BC$10:$BC$89,1,1))+1),$B30)),"")</f>
        <v/>
      </c>
      <c r="BG30" s="141" t="str">
        <f>IFERROR(IF(COUNTIF($BF$10:$BF30,BF30)&gt;1,"",BF30),"")</f>
        <v/>
      </c>
      <c r="BH30" s="137">
        <f t="shared" si="10"/>
        <v>0</v>
      </c>
    </row>
    <row r="31" spans="2:60" ht="15" x14ac:dyDescent="0.25">
      <c r="B31" s="113">
        <v>22</v>
      </c>
      <c r="C31" s="135">
        <f t="shared" si="21"/>
        <v>1</v>
      </c>
      <c r="D31" s="136" t="str">
        <f>IFERROR(IF(LEN(INDEX(Estimated!$B$6:$O$85,$B31,D$8))=0,"",INDEX(Estimated!$B$6:$O$85,$B31,D$8)),"")</f>
        <v>محمد 22</v>
      </c>
      <c r="E31" s="136" t="str">
        <f>IFERROR(IF(LEN(INDEX(Estimated!$B$6:$O$85,$B31,E$8))=0,"",INDEX(Estimated!$B$6:$O$85,$B31,E$8)),"")</f>
        <v>مصاريف 22</v>
      </c>
      <c r="F31" s="137">
        <f>IFERROR(INDEX(Estimated!$B$6:$O$85,$B31,F$8),0)</f>
        <v>385</v>
      </c>
      <c r="G31" s="137">
        <f>IFERROR(INDEX(Estimated!$B$6:$O$85,$B31,G$8),0)</f>
        <v>437</v>
      </c>
      <c r="H31" s="137">
        <f>IFERROR(INDEX(Estimated!$B$6:$O$85,$B31,H$8),0)</f>
        <v>437</v>
      </c>
      <c r="I31" s="137">
        <f>IFERROR(INDEX(Estimated!$B$6:$O$85,$B31,I$8),0)</f>
        <v>437</v>
      </c>
      <c r="J31" s="137">
        <f>IFERROR(INDEX(Estimated!$B$6:$O$85,$B31,J$8),0)</f>
        <v>437</v>
      </c>
      <c r="K31" s="137">
        <f>IFERROR(INDEX(Estimated!$B$6:$O$85,$B31,K$8),0)</f>
        <v>499.4</v>
      </c>
      <c r="L31" s="137">
        <f>IFERROR(INDEX(Estimated!$B$6:$O$85,$B31,L$8),0)</f>
        <v>461.96</v>
      </c>
      <c r="M31" s="137">
        <f>IFERROR(INDEX(Estimated!$B$6:$O$85,$B31,M$8),0)</f>
        <v>428.26400000000001</v>
      </c>
      <c r="N31" s="137">
        <f>IFERROR(INDEX(Estimated!$B$6:$O$85,$B31,N$8),0)</f>
        <v>428.26400000000001</v>
      </c>
      <c r="O31" s="137">
        <f>IFERROR(INDEX(Estimated!$B$6:$O$85,$B31,O$8),0)</f>
        <v>428.26400000000001</v>
      </c>
      <c r="P31" s="137">
        <f>IFERROR(INDEX(Estimated!$B$6:$O$85,$B31,P$8),0)</f>
        <v>458.59039999999999</v>
      </c>
      <c r="Q31" s="137">
        <f>IFERROR(INDEX(Estimated!$B$6:$O$85,$B31,Q$8),0)</f>
        <v>458.59039999999999</v>
      </c>
      <c r="R31" s="137">
        <f>IFERROR(INDEX(Actual!$B$6:$O$85,$B31,R$8),0)</f>
        <v>405</v>
      </c>
      <c r="S31" s="137">
        <f>IFERROR(INDEX(Actual!$B$6:$O$85,$B31,S$8),0)</f>
        <v>364.5</v>
      </c>
      <c r="T31" s="137">
        <f>IFERROR(INDEX(Actual!$B$6:$O$85,$B31,T$8),0)</f>
        <v>291.60000000000002</v>
      </c>
      <c r="U31" s="137">
        <f>IFERROR(INDEX(Actual!$B$6:$O$85,$B31,U$8),0)</f>
        <v>349.92</v>
      </c>
      <c r="V31" s="137">
        <f>IFERROR(INDEX(Actual!$B$6:$O$85,$B31,V$8),0)</f>
        <v>314.928</v>
      </c>
      <c r="W31" s="137">
        <f>IFERROR(INDEX(Actual!$B$6:$O$85,$B31,W$8),0)</f>
        <v>283.43520000000001</v>
      </c>
      <c r="X31" s="137">
        <f>IFERROR(INDEX(Actual!$B$6:$O$85,$B31,X$8),0)</f>
        <v>311.77872000000002</v>
      </c>
      <c r="Y31" s="137">
        <f>IFERROR(INDEX(Actual!$B$6:$O$85,$B31,Y$8),0)</f>
        <v>374.13446400000004</v>
      </c>
      <c r="Z31" s="137">
        <f>IFERROR(INDEX(Actual!$B$6:$O$85,$B31,Z$8),0)</f>
        <v>336.72101760000004</v>
      </c>
      <c r="AA31" s="137">
        <f>IFERROR(INDEX(Actual!$B$6:$O$85,$B31,AA$8),0)</f>
        <v>269.37681408000003</v>
      </c>
      <c r="AB31" s="137">
        <f>IFERROR(INDEX(Actual!$B$6:$O$85,$B31,AB$8),0)</f>
        <v>242.43913267200006</v>
      </c>
      <c r="AC31" s="137">
        <f>IFERROR(INDEX(Actual!$B$6:$O$85,$B31,AC$8),0)</f>
        <v>193.95130613760006</v>
      </c>
      <c r="AE31" s="174">
        <f>IFERROR(IF(OR(Dashboard!$D$7="",Dashboard!$D$7="All"),1,IF(Dashboard!$D$7=Calc!D31,1,0)),0)</f>
        <v>0</v>
      </c>
      <c r="AF31" s="174">
        <f t="shared" si="22"/>
        <v>0</v>
      </c>
      <c r="AH31" s="139">
        <f t="shared" si="16"/>
        <v>437</v>
      </c>
      <c r="AI31" s="139">
        <f t="shared" si="17"/>
        <v>314.928</v>
      </c>
      <c r="AJ31" s="139">
        <f t="shared" si="18"/>
        <v>-122.072</v>
      </c>
      <c r="AK31" s="140">
        <f t="shared" si="19"/>
        <v>0.72065903890160188</v>
      </c>
      <c r="AM31" s="111" t="s">
        <v>79</v>
      </c>
      <c r="AN31" s="138">
        <f>IFERROR(IF(COUNTIF(Estimated!B5:B85,"?*")=0,1,COUNTIF(Estimated!B5:B85,"?*")),1)</f>
        <v>81</v>
      </c>
      <c r="AQ31" s="115" t="s">
        <v>78</v>
      </c>
      <c r="AR31" s="143">
        <f>IFERROR(AR29/AR28,"")</f>
        <v>0.72065903890160188</v>
      </c>
      <c r="AY31" s="97" t="str">
        <f t="shared" si="20"/>
        <v>محمد 23</v>
      </c>
      <c r="AZ31" s="97" t="str">
        <f>IFERROR(IF(COUNTIF($AY$10:$AY31,AY31)&gt;1,"",AY31),"")</f>
        <v>محمد 23</v>
      </c>
      <c r="BA31" s="141" t="str" cm="1">
        <f t="array" ref="BA31">IFERROR(INDEX($AZ$10:$AZ$88,SMALL(IF(LEN($AZ$10:$AZ$88)&gt;0,ROW($AZ$10:$AZ$88)-ROW(INDEX($AZ$10:$AZ$88,1,1))+1),$B31)),"")</f>
        <v>محمد 23</v>
      </c>
      <c r="BC31" s="141" t="str">
        <f t="shared" si="8"/>
        <v>مصاريف 22</v>
      </c>
      <c r="BD31" s="137">
        <f>IFERROR(AE31*AI31,"")</f>
        <v>0</v>
      </c>
      <c r="BF31" s="141" t="str" cm="1">
        <f t="array" ref="BF31">IFERROR(INDEX($BC$10:$BC$89,SMALL(IF($BD$10:$BD$89&gt;0,ROW($BC$10:$BC$89)-ROW(INDEX($BC$10:$BC$89,1,1))+1),$B31)),"")</f>
        <v/>
      </c>
      <c r="BG31" s="141" t="str">
        <f>IFERROR(IF(COUNTIF($BF$10:$BF31,BF31)&gt;1,"",BF31),"")</f>
        <v/>
      </c>
      <c r="BH31" s="137">
        <f t="shared" si="10"/>
        <v>0</v>
      </c>
    </row>
    <row r="32" spans="2:60" x14ac:dyDescent="0.2">
      <c r="B32" s="113">
        <v>23</v>
      </c>
      <c r="C32" s="135">
        <f>IFERROR(IF(OR(LEN(D32)=0,LEN(E32)=0),0,1),0)</f>
        <v>1</v>
      </c>
      <c r="D32" s="136" t="str">
        <f>IFERROR(IF(LEN(INDEX(Estimated!$B$6:$O$85,$B32,D$8))=0,"",INDEX(Estimated!$B$6:$O$85,$B32,D$8)),"")</f>
        <v>محمد 23</v>
      </c>
      <c r="E32" s="136" t="str">
        <f>IFERROR(IF(LEN(INDEX(Estimated!$B$6:$O$85,$B32,E$8))=0,"",INDEX(Estimated!$B$6:$O$85,$B32,E$8)),"")</f>
        <v>مصاريف 23</v>
      </c>
      <c r="F32" s="137">
        <f>IFERROR(INDEX(Estimated!$B$6:$O$85,$B32,F$8),0)</f>
        <v>385</v>
      </c>
      <c r="G32" s="137">
        <f>IFERROR(INDEX(Estimated!$B$6:$O$85,$B32,G$8),0)</f>
        <v>437</v>
      </c>
      <c r="H32" s="137">
        <f>IFERROR(INDEX(Estimated!$B$6:$O$85,$B32,H$8),0)</f>
        <v>437</v>
      </c>
      <c r="I32" s="137">
        <f>IFERROR(INDEX(Estimated!$B$6:$O$85,$B32,I$8),0)</f>
        <v>437</v>
      </c>
      <c r="J32" s="137">
        <f>IFERROR(INDEX(Estimated!$B$6:$O$85,$B32,J$8),0)</f>
        <v>437</v>
      </c>
      <c r="K32" s="137">
        <f>IFERROR(INDEX(Estimated!$B$6:$O$85,$B32,K$8),0)</f>
        <v>499.4</v>
      </c>
      <c r="L32" s="137">
        <f>IFERROR(INDEX(Estimated!$B$6:$O$85,$B32,L$8),0)</f>
        <v>461.96</v>
      </c>
      <c r="M32" s="137">
        <f>IFERROR(INDEX(Estimated!$B$6:$O$85,$B32,M$8),0)</f>
        <v>428.26400000000001</v>
      </c>
      <c r="N32" s="137">
        <f>IFERROR(INDEX(Estimated!$B$6:$O$85,$B32,N$8),0)</f>
        <v>428.26400000000001</v>
      </c>
      <c r="O32" s="137">
        <f>IFERROR(INDEX(Estimated!$B$6:$O$85,$B32,O$8),0)</f>
        <v>428.26400000000001</v>
      </c>
      <c r="P32" s="137">
        <f>IFERROR(INDEX(Estimated!$B$6:$O$85,$B32,P$8),0)</f>
        <v>458.59039999999999</v>
      </c>
      <c r="Q32" s="137">
        <f>IFERROR(INDEX(Estimated!$B$6:$O$85,$B32,Q$8),0)</f>
        <v>458.59039999999999</v>
      </c>
      <c r="R32" s="137">
        <f>IFERROR(INDEX(Actual!$B$6:$O$85,$B32,R$8),0)</f>
        <v>405</v>
      </c>
      <c r="S32" s="137">
        <f>IFERROR(INDEX(Actual!$B$6:$O$85,$B32,S$8),0)</f>
        <v>364.5</v>
      </c>
      <c r="T32" s="137">
        <f>IFERROR(INDEX(Actual!$B$6:$O$85,$B32,T$8),0)</f>
        <v>291.60000000000002</v>
      </c>
      <c r="U32" s="137">
        <f>IFERROR(INDEX(Actual!$B$6:$O$85,$B32,U$8),0)</f>
        <v>349.92</v>
      </c>
      <c r="V32" s="137">
        <f>IFERROR(INDEX(Actual!$B$6:$O$85,$B32,V$8),0)</f>
        <v>314.928</v>
      </c>
      <c r="W32" s="137">
        <f>IFERROR(INDEX(Actual!$B$6:$O$85,$B32,W$8),0)</f>
        <v>283.43520000000001</v>
      </c>
      <c r="X32" s="137">
        <f>IFERROR(INDEX(Actual!$B$6:$O$85,$B32,X$8),0)</f>
        <v>311.77872000000002</v>
      </c>
      <c r="Y32" s="137">
        <f>IFERROR(INDEX(Actual!$B$6:$O$85,$B32,Y$8),0)</f>
        <v>374.13446400000004</v>
      </c>
      <c r="Z32" s="137">
        <f>IFERROR(INDEX(Actual!$B$6:$O$85,$B32,Z$8),0)</f>
        <v>336.72101760000004</v>
      </c>
      <c r="AA32" s="137">
        <f>IFERROR(INDEX(Actual!$B$6:$O$85,$B32,AA$8),0)</f>
        <v>269.37681408000003</v>
      </c>
      <c r="AB32" s="137">
        <f>IFERROR(INDEX(Actual!$B$6:$O$85,$B32,AB$8),0)</f>
        <v>242.43913267200006</v>
      </c>
      <c r="AC32" s="137">
        <f>IFERROR(INDEX(Actual!$B$6:$O$85,$B32,AC$8),0)</f>
        <v>193.95130613760006</v>
      </c>
      <c r="AE32" s="174">
        <f>IFERROR(IF(OR(Dashboard!$D$7="",Dashboard!$D$7="All"),1,IF(Dashboard!$D$7=Calc!D32,1,0)),0)</f>
        <v>0</v>
      </c>
      <c r="AF32" s="174">
        <f t="shared" si="22"/>
        <v>0</v>
      </c>
      <c r="AH32" s="139">
        <f t="shared" si="16"/>
        <v>437</v>
      </c>
      <c r="AI32" s="139">
        <f t="shared" si="17"/>
        <v>314.928</v>
      </c>
      <c r="AJ32" s="139">
        <f t="shared" si="18"/>
        <v>-122.072</v>
      </c>
      <c r="AK32" s="140">
        <f t="shared" si="19"/>
        <v>0.72065903890160188</v>
      </c>
      <c r="AY32" s="97" t="str">
        <f t="shared" si="20"/>
        <v>محمد 24</v>
      </c>
      <c r="AZ32" s="97" t="str">
        <f>IFERROR(IF(COUNTIF($AY$10:$AY32,AY32)&gt;1,"",AY32),"")</f>
        <v>محمد 24</v>
      </c>
      <c r="BA32" s="141" t="str" cm="1">
        <f t="array" ref="BA32">IFERROR(INDEX($AZ$10:$AZ$88,SMALL(IF(LEN($AZ$10:$AZ$88)&gt;0,ROW($AZ$10:$AZ$88)-ROW(INDEX($AZ$10:$AZ$88,1,1))+1),$B32)),"")</f>
        <v>محمد 24</v>
      </c>
      <c r="BC32" s="141" t="str">
        <f t="shared" si="8"/>
        <v>مصاريف 23</v>
      </c>
      <c r="BD32" s="137">
        <f>IFERROR(AE32*AI32,"")</f>
        <v>0</v>
      </c>
      <c r="BF32" s="141" t="str" cm="1">
        <f t="array" ref="BF32">IFERROR(INDEX($BC$10:$BC$89,SMALL(IF($BD$10:$BD$89&gt;0,ROW($BC$10:$BC$89)-ROW(INDEX($BC$10:$BC$89,1,1))+1),$B32)),"")</f>
        <v/>
      </c>
      <c r="BG32" s="141" t="str">
        <f>IFERROR(IF(COUNTIF($BF$10:$BF32,BF32)&gt;1,"",BF32),"")</f>
        <v/>
      </c>
      <c r="BH32" s="137">
        <f t="shared" si="10"/>
        <v>0</v>
      </c>
    </row>
    <row r="33" spans="2:60" x14ac:dyDescent="0.2">
      <c r="B33" s="113">
        <v>24</v>
      </c>
      <c r="C33" s="135">
        <f t="shared" ref="C33:C35" si="23">IFERROR(IF(OR(LEN(D33)=0,LEN(E33)=0),0,1),0)</f>
        <v>1</v>
      </c>
      <c r="D33" s="136" t="str">
        <f>IFERROR(IF(LEN(INDEX(Estimated!$B$6:$O$85,$B33,D$8))=0,"",INDEX(Estimated!$B$6:$O$85,$B33,D$8)),"")</f>
        <v>محمد 24</v>
      </c>
      <c r="E33" s="136" t="str">
        <f>IFERROR(IF(LEN(INDEX(Estimated!$B$6:$O$85,$B33,E$8))=0,"",INDEX(Estimated!$B$6:$O$85,$B33,E$8)),"")</f>
        <v>مصاريف 24</v>
      </c>
      <c r="F33" s="137">
        <f>IFERROR(INDEX(Estimated!$B$6:$O$85,$B33,F$8),0)</f>
        <v>385</v>
      </c>
      <c r="G33" s="137">
        <f>IFERROR(INDEX(Estimated!$B$6:$O$85,$B33,G$8),0)</f>
        <v>437</v>
      </c>
      <c r="H33" s="137">
        <f>IFERROR(INDEX(Estimated!$B$6:$O$85,$B33,H$8),0)</f>
        <v>437</v>
      </c>
      <c r="I33" s="137">
        <f>IFERROR(INDEX(Estimated!$B$6:$O$85,$B33,I$8),0)</f>
        <v>437</v>
      </c>
      <c r="J33" s="137">
        <f>IFERROR(INDEX(Estimated!$B$6:$O$85,$B33,J$8),0)</f>
        <v>437</v>
      </c>
      <c r="K33" s="137">
        <f>IFERROR(INDEX(Estimated!$B$6:$O$85,$B33,K$8),0)</f>
        <v>499.4</v>
      </c>
      <c r="L33" s="137">
        <f>IFERROR(INDEX(Estimated!$B$6:$O$85,$B33,L$8),0)</f>
        <v>461.96</v>
      </c>
      <c r="M33" s="137">
        <f>IFERROR(INDEX(Estimated!$B$6:$O$85,$B33,M$8),0)</f>
        <v>428.26400000000001</v>
      </c>
      <c r="N33" s="137">
        <f>IFERROR(INDEX(Estimated!$B$6:$O$85,$B33,N$8),0)</f>
        <v>428.26400000000001</v>
      </c>
      <c r="O33" s="137">
        <f>IFERROR(INDEX(Estimated!$B$6:$O$85,$B33,O$8),0)</f>
        <v>428.26400000000001</v>
      </c>
      <c r="P33" s="137">
        <f>IFERROR(INDEX(Estimated!$B$6:$O$85,$B33,P$8),0)</f>
        <v>458.59039999999999</v>
      </c>
      <c r="Q33" s="137">
        <f>IFERROR(INDEX(Estimated!$B$6:$O$85,$B33,Q$8),0)</f>
        <v>458.59039999999999</v>
      </c>
      <c r="R33" s="137">
        <f>IFERROR(INDEX(Actual!$B$6:$O$85,$B33,R$8),0)</f>
        <v>405</v>
      </c>
      <c r="S33" s="137">
        <f>IFERROR(INDEX(Actual!$B$6:$O$85,$B33,S$8),0)</f>
        <v>364.5</v>
      </c>
      <c r="T33" s="137">
        <f>IFERROR(INDEX(Actual!$B$6:$O$85,$B33,T$8),0)</f>
        <v>291.60000000000002</v>
      </c>
      <c r="U33" s="137">
        <f>IFERROR(INDEX(Actual!$B$6:$O$85,$B33,U$8),0)</f>
        <v>349.92</v>
      </c>
      <c r="V33" s="137">
        <f>IFERROR(INDEX(Actual!$B$6:$O$85,$B33,V$8),0)</f>
        <v>314.928</v>
      </c>
      <c r="W33" s="137">
        <f>IFERROR(INDEX(Actual!$B$6:$O$85,$B33,W$8),0)</f>
        <v>283.43520000000001</v>
      </c>
      <c r="X33" s="137">
        <f>IFERROR(INDEX(Actual!$B$6:$O$85,$B33,X$8),0)</f>
        <v>311.77872000000002</v>
      </c>
      <c r="Y33" s="137">
        <f>IFERROR(INDEX(Actual!$B$6:$O$85,$B33,Y$8),0)</f>
        <v>374.13446400000004</v>
      </c>
      <c r="Z33" s="137">
        <f>IFERROR(INDEX(Actual!$B$6:$O$85,$B33,Z$8),0)</f>
        <v>336.72101760000004</v>
      </c>
      <c r="AA33" s="137">
        <f>IFERROR(INDEX(Actual!$B$6:$O$85,$B33,AA$8),0)</f>
        <v>269.37681408000003</v>
      </c>
      <c r="AB33" s="137">
        <f>IFERROR(INDEX(Actual!$B$6:$O$85,$B33,AB$8),0)</f>
        <v>242.43913267200006</v>
      </c>
      <c r="AC33" s="137">
        <f>IFERROR(INDEX(Actual!$B$6:$O$85,$B33,AC$8),0)</f>
        <v>193.95130613760006</v>
      </c>
      <c r="AE33" s="174">
        <f>IFERROR(IF(OR(Dashboard!$D$7="",Dashboard!$D$7="All"),1,IF(Dashboard!$D$7=Calc!D33,1,0)),0)</f>
        <v>0</v>
      </c>
      <c r="AF33" s="174">
        <f t="shared" si="22"/>
        <v>0</v>
      </c>
      <c r="AH33" s="139">
        <f t="shared" si="16"/>
        <v>437</v>
      </c>
      <c r="AI33" s="139">
        <f t="shared" si="17"/>
        <v>314.928</v>
      </c>
      <c r="AJ33" s="139">
        <f t="shared" si="18"/>
        <v>-122.072</v>
      </c>
      <c r="AK33" s="140">
        <f t="shared" si="19"/>
        <v>0.72065903890160188</v>
      </c>
      <c r="AY33" s="97" t="str">
        <f t="shared" si="20"/>
        <v>محمد 25</v>
      </c>
      <c r="AZ33" s="97" t="str">
        <f>IFERROR(IF(COUNTIF($AY$10:$AY33,AY33)&gt;1,"",AY33),"")</f>
        <v>محمد 25</v>
      </c>
      <c r="BA33" s="141" t="str" cm="1">
        <f t="array" ref="BA33">IFERROR(INDEX($AZ$10:$AZ$88,SMALL(IF(LEN($AZ$10:$AZ$88)&gt;0,ROW($AZ$10:$AZ$88)-ROW(INDEX($AZ$10:$AZ$88,1,1))+1),$B33)),"")</f>
        <v>محمد 25</v>
      </c>
      <c r="BC33" s="141" t="str">
        <f t="shared" si="8"/>
        <v>مصاريف 24</v>
      </c>
      <c r="BD33" s="137">
        <f>IFERROR(AE33*AI33,"")</f>
        <v>0</v>
      </c>
      <c r="BF33" s="141" t="str" cm="1">
        <f t="array" ref="BF33">IFERROR(INDEX($BC$10:$BC$89,SMALL(IF($BD$10:$BD$89&gt;0,ROW($BC$10:$BC$89)-ROW(INDEX($BC$10:$BC$89,1,1))+1),$B33)),"")</f>
        <v/>
      </c>
      <c r="BG33" s="141" t="str">
        <f>IFERROR(IF(COUNTIF($BF$10:$BF33,BF33)&gt;1,"",BF33),"")</f>
        <v/>
      </c>
      <c r="BH33" s="137">
        <f t="shared" si="10"/>
        <v>0</v>
      </c>
    </row>
    <row r="34" spans="2:60" x14ac:dyDescent="0.2">
      <c r="B34" s="113">
        <v>25</v>
      </c>
      <c r="C34" s="135">
        <f t="shared" si="23"/>
        <v>1</v>
      </c>
      <c r="D34" s="136" t="str">
        <f>IFERROR(IF(LEN(INDEX(Estimated!$B$6:$O$85,$B34,D$8))=0,"",INDEX(Estimated!$B$6:$O$85,$B34,D$8)),"")</f>
        <v>محمد 25</v>
      </c>
      <c r="E34" s="136" t="str">
        <f>IFERROR(IF(LEN(INDEX(Estimated!$B$6:$O$85,$B34,E$8))=0,"",INDEX(Estimated!$B$6:$O$85,$B34,E$8)),"")</f>
        <v>مصاريف 25</v>
      </c>
      <c r="F34" s="137">
        <f>IFERROR(INDEX(Estimated!$B$6:$O$85,$B34,F$8),0)</f>
        <v>385</v>
      </c>
      <c r="G34" s="137">
        <f>IFERROR(INDEX(Estimated!$B$6:$O$85,$B34,G$8),0)</f>
        <v>437</v>
      </c>
      <c r="H34" s="137">
        <f>IFERROR(INDEX(Estimated!$B$6:$O$85,$B34,H$8),0)</f>
        <v>437</v>
      </c>
      <c r="I34" s="137">
        <f>IFERROR(INDEX(Estimated!$B$6:$O$85,$B34,I$8),0)</f>
        <v>437</v>
      </c>
      <c r="J34" s="137">
        <f>IFERROR(INDEX(Estimated!$B$6:$O$85,$B34,J$8),0)</f>
        <v>437</v>
      </c>
      <c r="K34" s="137">
        <f>IFERROR(INDEX(Estimated!$B$6:$O$85,$B34,K$8),0)</f>
        <v>499.4</v>
      </c>
      <c r="L34" s="137">
        <f>IFERROR(INDEX(Estimated!$B$6:$O$85,$B34,L$8),0)</f>
        <v>461.96</v>
      </c>
      <c r="M34" s="137">
        <f>IFERROR(INDEX(Estimated!$B$6:$O$85,$B34,M$8),0)</f>
        <v>428.26400000000001</v>
      </c>
      <c r="N34" s="137">
        <f>IFERROR(INDEX(Estimated!$B$6:$O$85,$B34,N$8),0)</f>
        <v>428.26400000000001</v>
      </c>
      <c r="O34" s="137">
        <f>IFERROR(INDEX(Estimated!$B$6:$O$85,$B34,O$8),0)</f>
        <v>428.26400000000001</v>
      </c>
      <c r="P34" s="137">
        <f>IFERROR(INDEX(Estimated!$B$6:$O$85,$B34,P$8),0)</f>
        <v>458.59039999999999</v>
      </c>
      <c r="Q34" s="137">
        <f>IFERROR(INDEX(Estimated!$B$6:$O$85,$B34,Q$8),0)</f>
        <v>458.59039999999999</v>
      </c>
      <c r="R34" s="137">
        <f>IFERROR(INDEX(Actual!$B$6:$O$85,$B34,R$8),0)</f>
        <v>405</v>
      </c>
      <c r="S34" s="137">
        <f>IFERROR(INDEX(Actual!$B$6:$O$85,$B34,S$8),0)</f>
        <v>364.5</v>
      </c>
      <c r="T34" s="137">
        <f>IFERROR(INDEX(Actual!$B$6:$O$85,$B34,T$8),0)</f>
        <v>291.60000000000002</v>
      </c>
      <c r="U34" s="137">
        <f>IFERROR(INDEX(Actual!$B$6:$O$85,$B34,U$8),0)</f>
        <v>349.92</v>
      </c>
      <c r="V34" s="137">
        <f>IFERROR(INDEX(Actual!$B$6:$O$85,$B34,V$8),0)</f>
        <v>314.928</v>
      </c>
      <c r="W34" s="137">
        <f>IFERROR(INDEX(Actual!$B$6:$O$85,$B34,W$8),0)</f>
        <v>283.43520000000001</v>
      </c>
      <c r="X34" s="137">
        <f>IFERROR(INDEX(Actual!$B$6:$O$85,$B34,X$8),0)</f>
        <v>311.77872000000002</v>
      </c>
      <c r="Y34" s="137">
        <f>IFERROR(INDEX(Actual!$B$6:$O$85,$B34,Y$8),0)</f>
        <v>374.13446400000004</v>
      </c>
      <c r="Z34" s="137">
        <f>IFERROR(INDEX(Actual!$B$6:$O$85,$B34,Z$8),0)</f>
        <v>336.72101760000004</v>
      </c>
      <c r="AA34" s="137">
        <f>IFERROR(INDEX(Actual!$B$6:$O$85,$B34,AA$8),0)</f>
        <v>269.37681408000003</v>
      </c>
      <c r="AB34" s="137">
        <f>IFERROR(INDEX(Actual!$B$6:$O$85,$B34,AB$8),0)</f>
        <v>242.43913267200006</v>
      </c>
      <c r="AC34" s="137">
        <f>IFERROR(INDEX(Actual!$B$6:$O$85,$B34,AC$8),0)</f>
        <v>193.95130613760006</v>
      </c>
      <c r="AE34" s="174">
        <f>IFERROR(IF(OR(Dashboard!$D$7="",Dashboard!$D$7="All"),1,IF(Dashboard!$D$7=Calc!D34,1,0)),0)</f>
        <v>0</v>
      </c>
      <c r="AF34" s="174">
        <f t="shared" si="22"/>
        <v>0</v>
      </c>
      <c r="AH34" s="139">
        <f t="shared" si="16"/>
        <v>437</v>
      </c>
      <c r="AI34" s="139">
        <f t="shared" si="17"/>
        <v>314.928</v>
      </c>
      <c r="AJ34" s="139">
        <f t="shared" si="18"/>
        <v>-122.072</v>
      </c>
      <c r="AK34" s="140">
        <f t="shared" si="19"/>
        <v>0.72065903890160188</v>
      </c>
      <c r="AY34" s="97" t="str">
        <f t="shared" si="20"/>
        <v>محمد 26</v>
      </c>
      <c r="AZ34" s="97" t="str">
        <f>IFERROR(IF(COUNTIF($AY$10:$AY34,AY34)&gt;1,"",AY34),"")</f>
        <v>محمد 26</v>
      </c>
      <c r="BA34" s="141" t="str" cm="1">
        <f t="array" ref="BA34">IFERROR(INDEX($AZ$10:$AZ$88,SMALL(IF(LEN($AZ$10:$AZ$88)&gt;0,ROW($AZ$10:$AZ$88)-ROW(INDEX($AZ$10:$AZ$88,1,1))+1),$B34)),"")</f>
        <v>محمد 26</v>
      </c>
      <c r="BC34" s="141" t="str">
        <f t="shared" si="8"/>
        <v>مصاريف 25</v>
      </c>
      <c r="BD34" s="137">
        <f>IFERROR(AE34*AI34,"")</f>
        <v>0</v>
      </c>
      <c r="BF34" s="141" t="str" cm="1">
        <f t="array" ref="BF34">IFERROR(INDEX($BC$10:$BC$89,SMALL(IF($BD$10:$BD$89&gt;0,ROW($BC$10:$BC$89)-ROW(INDEX($BC$10:$BC$89,1,1))+1),$B34)),"")</f>
        <v/>
      </c>
      <c r="BG34" s="141" t="str">
        <f>IFERROR(IF(COUNTIF($BF$10:$BF34,BF34)&gt;1,"",BF34),"")</f>
        <v/>
      </c>
      <c r="BH34" s="137">
        <f t="shared" si="10"/>
        <v>0</v>
      </c>
    </row>
    <row r="35" spans="2:60" x14ac:dyDescent="0.2">
      <c r="B35" s="113">
        <v>26</v>
      </c>
      <c r="C35" s="135">
        <f t="shared" si="23"/>
        <v>1</v>
      </c>
      <c r="D35" s="136" t="str">
        <f>IFERROR(IF(LEN(INDEX(Estimated!$B$6:$O$85,$B35,D$8))=0,"",INDEX(Estimated!$B$6:$O$85,$B35,D$8)),"")</f>
        <v>محمد 26</v>
      </c>
      <c r="E35" s="136" t="str">
        <f>IFERROR(IF(LEN(INDEX(Estimated!$B$6:$O$85,$B35,E$8))=0,"",INDEX(Estimated!$B$6:$O$85,$B35,E$8)),"")</f>
        <v>مصاريف 26</v>
      </c>
      <c r="F35" s="137">
        <f>IFERROR(INDEX(Estimated!$B$6:$O$85,$B35,F$8),0)</f>
        <v>385</v>
      </c>
      <c r="G35" s="137">
        <f>IFERROR(INDEX(Estimated!$B$6:$O$85,$B35,G$8),0)</f>
        <v>437</v>
      </c>
      <c r="H35" s="137">
        <f>IFERROR(INDEX(Estimated!$B$6:$O$85,$B35,H$8),0)</f>
        <v>437</v>
      </c>
      <c r="I35" s="137">
        <f>IFERROR(INDEX(Estimated!$B$6:$O$85,$B35,I$8),0)</f>
        <v>437</v>
      </c>
      <c r="J35" s="137">
        <f>IFERROR(INDEX(Estimated!$B$6:$O$85,$B35,J$8),0)</f>
        <v>437</v>
      </c>
      <c r="K35" s="137">
        <f>IFERROR(INDEX(Estimated!$B$6:$O$85,$B35,K$8),0)</f>
        <v>499.4</v>
      </c>
      <c r="L35" s="137">
        <f>IFERROR(INDEX(Estimated!$B$6:$O$85,$B35,L$8),0)</f>
        <v>461.96</v>
      </c>
      <c r="M35" s="137">
        <f>IFERROR(INDEX(Estimated!$B$6:$O$85,$B35,M$8),0)</f>
        <v>428.26400000000001</v>
      </c>
      <c r="N35" s="137">
        <f>IFERROR(INDEX(Estimated!$B$6:$O$85,$B35,N$8),0)</f>
        <v>428.26400000000001</v>
      </c>
      <c r="O35" s="137">
        <f>IFERROR(INDEX(Estimated!$B$6:$O$85,$B35,O$8),0)</f>
        <v>428.26400000000001</v>
      </c>
      <c r="P35" s="137">
        <f>IFERROR(INDEX(Estimated!$B$6:$O$85,$B35,P$8),0)</f>
        <v>458.59039999999999</v>
      </c>
      <c r="Q35" s="137">
        <f>IFERROR(INDEX(Estimated!$B$6:$O$85,$B35,Q$8),0)</f>
        <v>458.59039999999999</v>
      </c>
      <c r="R35" s="137">
        <f>IFERROR(INDEX(Actual!$B$6:$O$85,$B35,R$8),0)</f>
        <v>405</v>
      </c>
      <c r="S35" s="137">
        <f>IFERROR(INDEX(Actual!$B$6:$O$85,$B35,S$8),0)</f>
        <v>364.5</v>
      </c>
      <c r="T35" s="137">
        <f>IFERROR(INDEX(Actual!$B$6:$O$85,$B35,T$8),0)</f>
        <v>291.60000000000002</v>
      </c>
      <c r="U35" s="137">
        <f>IFERROR(INDEX(Actual!$B$6:$O$85,$B35,U$8),0)</f>
        <v>349.92</v>
      </c>
      <c r="V35" s="137">
        <f>IFERROR(INDEX(Actual!$B$6:$O$85,$B35,V$8),0)</f>
        <v>314.928</v>
      </c>
      <c r="W35" s="137">
        <f>IFERROR(INDEX(Actual!$B$6:$O$85,$B35,W$8),0)</f>
        <v>283.43520000000001</v>
      </c>
      <c r="X35" s="137">
        <f>IFERROR(INDEX(Actual!$B$6:$O$85,$B35,X$8),0)</f>
        <v>311.77872000000002</v>
      </c>
      <c r="Y35" s="137">
        <f>IFERROR(INDEX(Actual!$B$6:$O$85,$B35,Y$8),0)</f>
        <v>374.13446400000004</v>
      </c>
      <c r="Z35" s="137">
        <f>IFERROR(INDEX(Actual!$B$6:$O$85,$B35,Z$8),0)</f>
        <v>336.72101760000004</v>
      </c>
      <c r="AA35" s="137">
        <f>IFERROR(INDEX(Actual!$B$6:$O$85,$B35,AA$8),0)</f>
        <v>269.37681408000003</v>
      </c>
      <c r="AB35" s="137">
        <f>IFERROR(INDEX(Actual!$B$6:$O$85,$B35,AB$8),0)</f>
        <v>242.43913267200006</v>
      </c>
      <c r="AC35" s="137">
        <f>IFERROR(INDEX(Actual!$B$6:$O$85,$B35,AC$8),0)</f>
        <v>193.95130613760006</v>
      </c>
      <c r="AE35" s="174">
        <f>IFERROR(IF(OR(Dashboard!$D$7="",Dashboard!$D$7="All"),1,IF(Dashboard!$D$7=Calc!D35,1,0)),0)</f>
        <v>0</v>
      </c>
      <c r="AF35" s="174">
        <f t="shared" si="22"/>
        <v>0</v>
      </c>
      <c r="AH35" s="139">
        <f t="shared" si="16"/>
        <v>437</v>
      </c>
      <c r="AI35" s="139">
        <f t="shared" si="17"/>
        <v>314.928</v>
      </c>
      <c r="AJ35" s="139">
        <f t="shared" si="18"/>
        <v>-122.072</v>
      </c>
      <c r="AK35" s="140">
        <f t="shared" si="19"/>
        <v>0.72065903890160188</v>
      </c>
      <c r="AY35" s="97" t="str">
        <f t="shared" si="20"/>
        <v>محمد 27</v>
      </c>
      <c r="AZ35" s="97" t="str">
        <f>IFERROR(IF(COUNTIF($AY$10:$AY35,AY35)&gt;1,"",AY35),"")</f>
        <v>محمد 27</v>
      </c>
      <c r="BA35" s="141" t="str" cm="1">
        <f t="array" ref="BA35">IFERROR(INDEX($AZ$10:$AZ$88,SMALL(IF(LEN($AZ$10:$AZ$88)&gt;0,ROW($AZ$10:$AZ$88)-ROW(INDEX($AZ$10:$AZ$88,1,1))+1),$B35)),"")</f>
        <v>محمد 27</v>
      </c>
      <c r="BC35" s="141" t="str">
        <f t="shared" si="8"/>
        <v>مصاريف 26</v>
      </c>
      <c r="BD35" s="137">
        <f>IFERROR(AE35*AI35,"")</f>
        <v>0</v>
      </c>
      <c r="BF35" s="141" t="str" cm="1">
        <f t="array" ref="BF35">IFERROR(INDEX($BC$10:$BC$89,SMALL(IF($BD$10:$BD$89&gt;0,ROW($BC$10:$BC$89)-ROW(INDEX($BC$10:$BC$89,1,1))+1),$B35)),"")</f>
        <v/>
      </c>
      <c r="BG35" s="141" t="str">
        <f>IFERROR(IF(COUNTIF($BF$10:$BF35,BF35)&gt;1,"",BF35),"")</f>
        <v/>
      </c>
      <c r="BH35" s="137">
        <f t="shared" si="10"/>
        <v>0</v>
      </c>
    </row>
    <row r="36" spans="2:60" x14ac:dyDescent="0.2">
      <c r="B36" s="113">
        <v>27</v>
      </c>
      <c r="C36" s="135">
        <f t="shared" ref="C36:C37" si="24">IFERROR(IF(OR(LEN(D36)=0,LEN(E36)=0),0,1),0)</f>
        <v>1</v>
      </c>
      <c r="D36" s="136" t="str">
        <f>IFERROR(IF(LEN(INDEX(Estimated!$B$6:$O$85,$B36,D$8))=0,"",INDEX(Estimated!$B$6:$O$85,$B36,D$8)),"")</f>
        <v>محمد 27</v>
      </c>
      <c r="E36" s="136" t="str">
        <f>IFERROR(IF(LEN(INDEX(Estimated!$B$6:$O$85,$B36,E$8))=0,"",INDEX(Estimated!$B$6:$O$85,$B36,E$8)),"")</f>
        <v>مصاريف 27</v>
      </c>
      <c r="F36" s="137">
        <f>IFERROR(INDEX(Estimated!$B$6:$O$85,$B36,F$8),0)</f>
        <v>385</v>
      </c>
      <c r="G36" s="137">
        <f>IFERROR(INDEX(Estimated!$B$6:$O$85,$B36,G$8),0)</f>
        <v>437</v>
      </c>
      <c r="H36" s="137">
        <f>IFERROR(INDEX(Estimated!$B$6:$O$85,$B36,H$8),0)</f>
        <v>437</v>
      </c>
      <c r="I36" s="137">
        <f>IFERROR(INDEX(Estimated!$B$6:$O$85,$B36,I$8),0)</f>
        <v>437</v>
      </c>
      <c r="J36" s="137">
        <f>IFERROR(INDEX(Estimated!$B$6:$O$85,$B36,J$8),0)</f>
        <v>437</v>
      </c>
      <c r="K36" s="137">
        <f>IFERROR(INDEX(Estimated!$B$6:$O$85,$B36,K$8),0)</f>
        <v>499.4</v>
      </c>
      <c r="L36" s="137">
        <f>IFERROR(INDEX(Estimated!$B$6:$O$85,$B36,L$8),0)</f>
        <v>461.96</v>
      </c>
      <c r="M36" s="137">
        <f>IFERROR(INDEX(Estimated!$B$6:$O$85,$B36,M$8),0)</f>
        <v>428.26400000000001</v>
      </c>
      <c r="N36" s="137">
        <f>IFERROR(INDEX(Estimated!$B$6:$O$85,$B36,N$8),0)</f>
        <v>428.26400000000001</v>
      </c>
      <c r="O36" s="137">
        <f>IFERROR(INDEX(Estimated!$B$6:$O$85,$B36,O$8),0)</f>
        <v>428.26400000000001</v>
      </c>
      <c r="P36" s="137">
        <f>IFERROR(INDEX(Estimated!$B$6:$O$85,$B36,P$8),0)</f>
        <v>458.59039999999999</v>
      </c>
      <c r="Q36" s="137">
        <f>IFERROR(INDEX(Estimated!$B$6:$O$85,$B36,Q$8),0)</f>
        <v>458.59039999999999</v>
      </c>
      <c r="R36" s="137">
        <f>IFERROR(INDEX(Actual!$B$6:$O$85,$B36,R$8),0)</f>
        <v>405</v>
      </c>
      <c r="S36" s="137">
        <f>IFERROR(INDEX(Actual!$B$6:$O$85,$B36,S$8),0)</f>
        <v>364.5</v>
      </c>
      <c r="T36" s="137">
        <f>IFERROR(INDEX(Actual!$B$6:$O$85,$B36,T$8),0)</f>
        <v>291.60000000000002</v>
      </c>
      <c r="U36" s="137">
        <f>IFERROR(INDEX(Actual!$B$6:$O$85,$B36,U$8),0)</f>
        <v>349.92</v>
      </c>
      <c r="V36" s="137">
        <f>IFERROR(INDEX(Actual!$B$6:$O$85,$B36,V$8),0)</f>
        <v>314.928</v>
      </c>
      <c r="W36" s="137">
        <f>IFERROR(INDEX(Actual!$B$6:$O$85,$B36,W$8),0)</f>
        <v>283.43520000000001</v>
      </c>
      <c r="X36" s="137">
        <f>IFERROR(INDEX(Actual!$B$6:$O$85,$B36,X$8),0)</f>
        <v>311.77872000000002</v>
      </c>
      <c r="Y36" s="137">
        <f>IFERROR(INDEX(Actual!$B$6:$O$85,$B36,Y$8),0)</f>
        <v>374.13446400000004</v>
      </c>
      <c r="Z36" s="137">
        <f>IFERROR(INDEX(Actual!$B$6:$O$85,$B36,Z$8),0)</f>
        <v>336.72101760000004</v>
      </c>
      <c r="AA36" s="137">
        <f>IFERROR(INDEX(Actual!$B$6:$O$85,$B36,AA$8),0)</f>
        <v>269.37681408000003</v>
      </c>
      <c r="AB36" s="137">
        <f>IFERROR(INDEX(Actual!$B$6:$O$85,$B36,AB$8),0)</f>
        <v>242.43913267200006</v>
      </c>
      <c r="AC36" s="137">
        <f>IFERROR(INDEX(Actual!$B$6:$O$85,$B36,AC$8),0)</f>
        <v>193.95130613760006</v>
      </c>
      <c r="AE36" s="174">
        <f>IFERROR(IF(OR(Dashboard!$D$7="",Dashboard!$D$7="All"),1,IF(Dashboard!$D$7=Calc!D36,1,0)),0)</f>
        <v>0</v>
      </c>
      <c r="AF36" s="174">
        <f t="shared" si="22"/>
        <v>0</v>
      </c>
      <c r="AH36" s="139">
        <f t="shared" si="16"/>
        <v>437</v>
      </c>
      <c r="AI36" s="139">
        <f t="shared" si="17"/>
        <v>314.928</v>
      </c>
      <c r="AJ36" s="139">
        <f t="shared" si="18"/>
        <v>-122.072</v>
      </c>
      <c r="AK36" s="140">
        <f t="shared" si="19"/>
        <v>0.72065903890160188</v>
      </c>
      <c r="AY36" s="97" t="str">
        <f t="shared" si="20"/>
        <v>محمد 28</v>
      </c>
      <c r="AZ36" s="97" t="str">
        <f>IFERROR(IF(COUNTIF($AY$10:$AY36,AY36)&gt;1,"",AY36),"")</f>
        <v>محمد 28</v>
      </c>
      <c r="BA36" s="141" t="str" cm="1">
        <f t="array" ref="BA36">IFERROR(INDEX($AZ$10:$AZ$88,SMALL(IF(LEN($AZ$10:$AZ$88)&gt;0,ROW($AZ$10:$AZ$88)-ROW(INDEX($AZ$10:$AZ$88,1,1))+1),$B36)),"")</f>
        <v>محمد 28</v>
      </c>
      <c r="BC36" s="141" t="str">
        <f t="shared" si="8"/>
        <v>مصاريف 27</v>
      </c>
      <c r="BD36" s="137">
        <f>IFERROR(AE36*AI36,"")</f>
        <v>0</v>
      </c>
      <c r="BF36" s="141" t="str" cm="1">
        <f t="array" ref="BF36">IFERROR(INDEX($BC$10:$BC$89,SMALL(IF($BD$10:$BD$89&gt;0,ROW($BC$10:$BC$89)-ROW(INDEX($BC$10:$BC$89,1,1))+1),$B36)),"")</f>
        <v/>
      </c>
      <c r="BG36" s="141" t="str">
        <f>IFERROR(IF(COUNTIF($BF$10:$BF36,BF36)&gt;1,"",BF36),"")</f>
        <v/>
      </c>
      <c r="BH36" s="137">
        <f t="shared" si="10"/>
        <v>0</v>
      </c>
    </row>
    <row r="37" spans="2:60" x14ac:dyDescent="0.2">
      <c r="B37" s="113">
        <v>28</v>
      </c>
      <c r="C37" s="135">
        <f t="shared" si="24"/>
        <v>1</v>
      </c>
      <c r="D37" s="136" t="str">
        <f>IFERROR(IF(LEN(INDEX(Estimated!$B$6:$O$85,$B37,D$8))=0,"",INDEX(Estimated!$B$6:$O$85,$B37,D$8)),"")</f>
        <v>محمد 28</v>
      </c>
      <c r="E37" s="136" t="str">
        <f>IFERROR(IF(LEN(INDEX(Estimated!$B$6:$O$85,$B37,E$8))=0,"",INDEX(Estimated!$B$6:$O$85,$B37,E$8)),"")</f>
        <v>مصاريف 28</v>
      </c>
      <c r="F37" s="137">
        <f>IFERROR(INDEX(Estimated!$B$6:$O$85,$B37,F$8),0)</f>
        <v>385</v>
      </c>
      <c r="G37" s="137">
        <f>IFERROR(INDEX(Estimated!$B$6:$O$85,$B37,G$8),0)</f>
        <v>437</v>
      </c>
      <c r="H37" s="137">
        <f>IFERROR(INDEX(Estimated!$B$6:$O$85,$B37,H$8),0)</f>
        <v>437</v>
      </c>
      <c r="I37" s="137">
        <f>IFERROR(INDEX(Estimated!$B$6:$O$85,$B37,I$8),0)</f>
        <v>437</v>
      </c>
      <c r="J37" s="137">
        <f>IFERROR(INDEX(Estimated!$B$6:$O$85,$B37,J$8),0)</f>
        <v>437</v>
      </c>
      <c r="K37" s="137">
        <f>IFERROR(INDEX(Estimated!$B$6:$O$85,$B37,K$8),0)</f>
        <v>499.4</v>
      </c>
      <c r="L37" s="137">
        <f>IFERROR(INDEX(Estimated!$B$6:$O$85,$B37,L$8),0)</f>
        <v>461.96</v>
      </c>
      <c r="M37" s="137">
        <f>IFERROR(INDEX(Estimated!$B$6:$O$85,$B37,M$8),0)</f>
        <v>428.26400000000001</v>
      </c>
      <c r="N37" s="137">
        <f>IFERROR(INDEX(Estimated!$B$6:$O$85,$B37,N$8),0)</f>
        <v>428.26400000000001</v>
      </c>
      <c r="O37" s="137">
        <f>IFERROR(INDEX(Estimated!$B$6:$O$85,$B37,O$8),0)</f>
        <v>428.26400000000001</v>
      </c>
      <c r="P37" s="137">
        <f>IFERROR(INDEX(Estimated!$B$6:$O$85,$B37,P$8),0)</f>
        <v>458.59039999999999</v>
      </c>
      <c r="Q37" s="137">
        <f>IFERROR(INDEX(Estimated!$B$6:$O$85,$B37,Q$8),0)</f>
        <v>458.59039999999999</v>
      </c>
      <c r="R37" s="137">
        <f>IFERROR(INDEX(Actual!$B$6:$O$85,$B37,R$8),0)</f>
        <v>405</v>
      </c>
      <c r="S37" s="137">
        <f>IFERROR(INDEX(Actual!$B$6:$O$85,$B37,S$8),0)</f>
        <v>364.5</v>
      </c>
      <c r="T37" s="137">
        <f>IFERROR(INDEX(Actual!$B$6:$O$85,$B37,T$8),0)</f>
        <v>291.60000000000002</v>
      </c>
      <c r="U37" s="137">
        <f>IFERROR(INDEX(Actual!$B$6:$O$85,$B37,U$8),0)</f>
        <v>349.92</v>
      </c>
      <c r="V37" s="137">
        <f>IFERROR(INDEX(Actual!$B$6:$O$85,$B37,V$8),0)</f>
        <v>314.928</v>
      </c>
      <c r="W37" s="137">
        <f>IFERROR(INDEX(Actual!$B$6:$O$85,$B37,W$8),0)</f>
        <v>283.43520000000001</v>
      </c>
      <c r="X37" s="137">
        <f>IFERROR(INDEX(Actual!$B$6:$O$85,$B37,X$8),0)</f>
        <v>311.77872000000002</v>
      </c>
      <c r="Y37" s="137">
        <f>IFERROR(INDEX(Actual!$B$6:$O$85,$B37,Y$8),0)</f>
        <v>374.13446400000004</v>
      </c>
      <c r="Z37" s="137">
        <f>IFERROR(INDEX(Actual!$B$6:$O$85,$B37,Z$8),0)</f>
        <v>336.72101760000004</v>
      </c>
      <c r="AA37" s="137">
        <f>IFERROR(INDEX(Actual!$B$6:$O$85,$B37,AA$8),0)</f>
        <v>269.37681408000003</v>
      </c>
      <c r="AB37" s="137">
        <f>IFERROR(INDEX(Actual!$B$6:$O$85,$B37,AB$8),0)</f>
        <v>242.43913267200006</v>
      </c>
      <c r="AC37" s="137">
        <f>IFERROR(INDEX(Actual!$B$6:$O$85,$B37,AC$8),0)</f>
        <v>193.95130613760006</v>
      </c>
      <c r="AE37" s="174">
        <f>IFERROR(IF(OR(Dashboard!$D$7="",Dashboard!$D$7="All"),1,IF(Dashboard!$D$7=Calc!D37,1,0)),0)</f>
        <v>0</v>
      </c>
      <c r="AF37" s="174">
        <f t="shared" si="22"/>
        <v>0</v>
      </c>
      <c r="AH37" s="139">
        <f t="shared" si="16"/>
        <v>437</v>
      </c>
      <c r="AI37" s="139">
        <f t="shared" si="17"/>
        <v>314.928</v>
      </c>
      <c r="AJ37" s="139">
        <f t="shared" si="18"/>
        <v>-122.072</v>
      </c>
      <c r="AK37" s="140">
        <f t="shared" si="19"/>
        <v>0.72065903890160188</v>
      </c>
      <c r="AY37" s="97" t="str">
        <f t="shared" si="20"/>
        <v>محمد 29</v>
      </c>
      <c r="AZ37" s="97" t="str">
        <f>IFERROR(IF(COUNTIF($AY$10:$AY37,AY37)&gt;1,"",AY37),"")</f>
        <v>محمد 29</v>
      </c>
      <c r="BA37" s="141" t="str" cm="1">
        <f t="array" ref="BA37">IFERROR(INDEX($AZ$10:$AZ$88,SMALL(IF(LEN($AZ$10:$AZ$88)&gt;0,ROW($AZ$10:$AZ$88)-ROW(INDEX($AZ$10:$AZ$88,1,1))+1),$B37)),"")</f>
        <v>محمد 29</v>
      </c>
      <c r="BC37" s="141" t="str">
        <f t="shared" si="8"/>
        <v>مصاريف 28</v>
      </c>
      <c r="BD37" s="137">
        <f>IFERROR(AE37*AI37,"")</f>
        <v>0</v>
      </c>
      <c r="BF37" s="141" t="str" cm="1">
        <f t="array" ref="BF37">IFERROR(INDEX($BC$10:$BC$89,SMALL(IF($BD$10:$BD$89&gt;0,ROW($BC$10:$BC$89)-ROW(INDEX($BC$10:$BC$89,1,1))+1),$B37)),"")</f>
        <v/>
      </c>
      <c r="BG37" s="141" t="str">
        <f>IFERROR(IF(COUNTIF($BF$10:$BF37,BF37)&gt;1,"",BF37),"")</f>
        <v/>
      </c>
      <c r="BH37" s="137">
        <f t="shared" si="10"/>
        <v>0</v>
      </c>
    </row>
    <row r="38" spans="2:60" x14ac:dyDescent="0.2">
      <c r="B38" s="113">
        <v>29</v>
      </c>
      <c r="C38" s="135">
        <f t="shared" ref="C38:C39" si="25">IFERROR(IF(OR(LEN(D38)=0,LEN(E38)=0),0,1),0)</f>
        <v>1</v>
      </c>
      <c r="D38" s="136" t="str">
        <f>IFERROR(IF(LEN(INDEX(Estimated!$B$6:$O$85,$B38,D$8))=0,"",INDEX(Estimated!$B$6:$O$85,$B38,D$8)),"")</f>
        <v>محمد 29</v>
      </c>
      <c r="E38" s="136" t="str">
        <f>IFERROR(IF(LEN(INDEX(Estimated!$B$6:$O$85,$B38,E$8))=0,"",INDEX(Estimated!$B$6:$O$85,$B38,E$8)),"")</f>
        <v>مصاريف 29</v>
      </c>
      <c r="F38" s="137">
        <f>IFERROR(INDEX(Estimated!$B$6:$O$85,$B38,F$8),0)</f>
        <v>385</v>
      </c>
      <c r="G38" s="137">
        <f>IFERROR(INDEX(Estimated!$B$6:$O$85,$B38,G$8),0)</f>
        <v>437</v>
      </c>
      <c r="H38" s="137">
        <f>IFERROR(INDEX(Estimated!$B$6:$O$85,$B38,H$8),0)</f>
        <v>437</v>
      </c>
      <c r="I38" s="137">
        <f>IFERROR(INDEX(Estimated!$B$6:$O$85,$B38,I$8),0)</f>
        <v>437</v>
      </c>
      <c r="J38" s="137">
        <f>IFERROR(INDEX(Estimated!$B$6:$O$85,$B38,J$8),0)</f>
        <v>437</v>
      </c>
      <c r="K38" s="137">
        <f>IFERROR(INDEX(Estimated!$B$6:$O$85,$B38,K$8),0)</f>
        <v>499.4</v>
      </c>
      <c r="L38" s="137">
        <f>IFERROR(INDEX(Estimated!$B$6:$O$85,$B38,L$8),0)</f>
        <v>461.96</v>
      </c>
      <c r="M38" s="137">
        <f>IFERROR(INDEX(Estimated!$B$6:$O$85,$B38,M$8),0)</f>
        <v>428.26400000000001</v>
      </c>
      <c r="N38" s="137">
        <f>IFERROR(INDEX(Estimated!$B$6:$O$85,$B38,N$8),0)</f>
        <v>428.26400000000001</v>
      </c>
      <c r="O38" s="137">
        <f>IFERROR(INDEX(Estimated!$B$6:$O$85,$B38,O$8),0)</f>
        <v>428.26400000000001</v>
      </c>
      <c r="P38" s="137">
        <f>IFERROR(INDEX(Estimated!$B$6:$O$85,$B38,P$8),0)</f>
        <v>458.59039999999999</v>
      </c>
      <c r="Q38" s="137">
        <f>IFERROR(INDEX(Estimated!$B$6:$O$85,$B38,Q$8),0)</f>
        <v>458.59039999999999</v>
      </c>
      <c r="R38" s="137">
        <f>IFERROR(INDEX(Actual!$B$6:$O$85,$B38,R$8),0)</f>
        <v>405</v>
      </c>
      <c r="S38" s="137">
        <f>IFERROR(INDEX(Actual!$B$6:$O$85,$B38,S$8),0)</f>
        <v>364.5</v>
      </c>
      <c r="T38" s="137">
        <f>IFERROR(INDEX(Actual!$B$6:$O$85,$B38,T$8),0)</f>
        <v>291.60000000000002</v>
      </c>
      <c r="U38" s="137">
        <f>IFERROR(INDEX(Actual!$B$6:$O$85,$B38,U$8),0)</f>
        <v>349.92</v>
      </c>
      <c r="V38" s="137">
        <f>IFERROR(INDEX(Actual!$B$6:$O$85,$B38,V$8),0)</f>
        <v>314.928</v>
      </c>
      <c r="W38" s="137">
        <f>IFERROR(INDEX(Actual!$B$6:$O$85,$B38,W$8),0)</f>
        <v>283.43520000000001</v>
      </c>
      <c r="X38" s="137">
        <f>IFERROR(INDEX(Actual!$B$6:$O$85,$B38,X$8),0)</f>
        <v>311.77872000000002</v>
      </c>
      <c r="Y38" s="137">
        <f>IFERROR(INDEX(Actual!$B$6:$O$85,$B38,Y$8),0)</f>
        <v>374.13446400000004</v>
      </c>
      <c r="Z38" s="137">
        <f>IFERROR(INDEX(Actual!$B$6:$O$85,$B38,Z$8),0)</f>
        <v>336.72101760000004</v>
      </c>
      <c r="AA38" s="137">
        <f>IFERROR(INDEX(Actual!$B$6:$O$85,$B38,AA$8),0)</f>
        <v>269.37681408000003</v>
      </c>
      <c r="AB38" s="137">
        <f>IFERROR(INDEX(Actual!$B$6:$O$85,$B38,AB$8),0)</f>
        <v>242.43913267200006</v>
      </c>
      <c r="AC38" s="137">
        <f>IFERROR(INDEX(Actual!$B$6:$O$85,$B38,AC$8),0)</f>
        <v>193.95130613760006</v>
      </c>
      <c r="AE38" s="174">
        <f>IFERROR(IF(OR(Dashboard!$D$7="",Dashboard!$D$7="All"),1,IF(Dashboard!$D$7=Calc!D38,1,0)),0)</f>
        <v>0</v>
      </c>
      <c r="AF38" s="174">
        <f t="shared" si="22"/>
        <v>0</v>
      </c>
      <c r="AH38" s="139">
        <f t="shared" si="16"/>
        <v>437</v>
      </c>
      <c r="AI38" s="139">
        <f t="shared" si="17"/>
        <v>314.928</v>
      </c>
      <c r="AJ38" s="139">
        <f t="shared" si="18"/>
        <v>-122.072</v>
      </c>
      <c r="AK38" s="140">
        <f t="shared" si="19"/>
        <v>0.72065903890160188</v>
      </c>
      <c r="AY38" s="97" t="str">
        <f t="shared" si="20"/>
        <v>محمد 30</v>
      </c>
      <c r="AZ38" s="97" t="str">
        <f>IFERROR(IF(COUNTIF($AY$10:$AY38,AY38)&gt;1,"",AY38),"")</f>
        <v>محمد 30</v>
      </c>
      <c r="BA38" s="141" t="str" cm="1">
        <f t="array" ref="BA38">IFERROR(INDEX($AZ$10:$AZ$88,SMALL(IF(LEN($AZ$10:$AZ$88)&gt;0,ROW($AZ$10:$AZ$88)-ROW(INDEX($AZ$10:$AZ$88,1,1))+1),$B38)),"")</f>
        <v>محمد 30</v>
      </c>
      <c r="BC38" s="141" t="str">
        <f t="shared" si="8"/>
        <v>مصاريف 29</v>
      </c>
      <c r="BD38" s="137">
        <f>IFERROR(AE38*AI38,"")</f>
        <v>0</v>
      </c>
      <c r="BF38" s="141" t="str" cm="1">
        <f t="array" ref="BF38">IFERROR(INDEX($BC$10:$BC$89,SMALL(IF($BD$10:$BD$89&gt;0,ROW($BC$10:$BC$89)-ROW(INDEX($BC$10:$BC$89,1,1))+1),$B38)),"")</f>
        <v/>
      </c>
      <c r="BG38" s="141" t="str">
        <f>IFERROR(IF(COUNTIF($BF$10:$BF38,BF38)&gt;1,"",BF38),"")</f>
        <v/>
      </c>
      <c r="BH38" s="137">
        <f t="shared" si="10"/>
        <v>0</v>
      </c>
    </row>
    <row r="39" spans="2:60" x14ac:dyDescent="0.2">
      <c r="B39" s="113">
        <v>30</v>
      </c>
      <c r="C39" s="135">
        <f t="shared" si="25"/>
        <v>1</v>
      </c>
      <c r="D39" s="136" t="str">
        <f>IFERROR(IF(LEN(INDEX(Estimated!$B$6:$O$85,$B39,D$8))=0,"",INDEX(Estimated!$B$6:$O$85,$B39,D$8)),"")</f>
        <v>محمد 30</v>
      </c>
      <c r="E39" s="136" t="str">
        <f>IFERROR(IF(LEN(INDEX(Estimated!$B$6:$O$85,$B39,E$8))=0,"",INDEX(Estimated!$B$6:$O$85,$B39,E$8)),"")</f>
        <v>مصاريف 30</v>
      </c>
      <c r="F39" s="137">
        <f>IFERROR(INDEX(Estimated!$B$6:$O$85,$B39,F$8),0)</f>
        <v>385</v>
      </c>
      <c r="G39" s="137">
        <f>IFERROR(INDEX(Estimated!$B$6:$O$85,$B39,G$8),0)</f>
        <v>437</v>
      </c>
      <c r="H39" s="137">
        <f>IFERROR(INDEX(Estimated!$B$6:$O$85,$B39,H$8),0)</f>
        <v>437</v>
      </c>
      <c r="I39" s="137">
        <f>IFERROR(INDEX(Estimated!$B$6:$O$85,$B39,I$8),0)</f>
        <v>437</v>
      </c>
      <c r="J39" s="137">
        <f>IFERROR(INDEX(Estimated!$B$6:$O$85,$B39,J$8),0)</f>
        <v>437</v>
      </c>
      <c r="K39" s="137">
        <f>IFERROR(INDEX(Estimated!$B$6:$O$85,$B39,K$8),0)</f>
        <v>499.4</v>
      </c>
      <c r="L39" s="137">
        <f>IFERROR(INDEX(Estimated!$B$6:$O$85,$B39,L$8),0)</f>
        <v>461.96</v>
      </c>
      <c r="M39" s="137">
        <f>IFERROR(INDEX(Estimated!$B$6:$O$85,$B39,M$8),0)</f>
        <v>428.26400000000001</v>
      </c>
      <c r="N39" s="137">
        <f>IFERROR(INDEX(Estimated!$B$6:$O$85,$B39,N$8),0)</f>
        <v>428.26400000000001</v>
      </c>
      <c r="O39" s="137">
        <f>IFERROR(INDEX(Estimated!$B$6:$O$85,$B39,O$8),0)</f>
        <v>428.26400000000001</v>
      </c>
      <c r="P39" s="137">
        <f>IFERROR(INDEX(Estimated!$B$6:$O$85,$B39,P$8),0)</f>
        <v>458.59039999999999</v>
      </c>
      <c r="Q39" s="137">
        <f>IFERROR(INDEX(Estimated!$B$6:$O$85,$B39,Q$8),0)</f>
        <v>458.59039999999999</v>
      </c>
      <c r="R39" s="137">
        <f>IFERROR(INDEX(Actual!$B$6:$O$85,$B39,R$8),0)</f>
        <v>405</v>
      </c>
      <c r="S39" s="137">
        <f>IFERROR(INDEX(Actual!$B$6:$O$85,$B39,S$8),0)</f>
        <v>364.5</v>
      </c>
      <c r="T39" s="137">
        <f>IFERROR(INDEX(Actual!$B$6:$O$85,$B39,T$8),0)</f>
        <v>291.60000000000002</v>
      </c>
      <c r="U39" s="137">
        <f>IFERROR(INDEX(Actual!$B$6:$O$85,$B39,U$8),0)</f>
        <v>349.92</v>
      </c>
      <c r="V39" s="137">
        <f>IFERROR(INDEX(Actual!$B$6:$O$85,$B39,V$8),0)</f>
        <v>314.928</v>
      </c>
      <c r="W39" s="137">
        <f>IFERROR(INDEX(Actual!$B$6:$O$85,$B39,W$8),0)</f>
        <v>283.43520000000001</v>
      </c>
      <c r="X39" s="137">
        <f>IFERROR(INDEX(Actual!$B$6:$O$85,$B39,X$8),0)</f>
        <v>311.77872000000002</v>
      </c>
      <c r="Y39" s="137">
        <f>IFERROR(INDEX(Actual!$B$6:$O$85,$B39,Y$8),0)</f>
        <v>374.13446400000004</v>
      </c>
      <c r="Z39" s="137">
        <f>IFERROR(INDEX(Actual!$B$6:$O$85,$B39,Z$8),0)</f>
        <v>336.72101760000004</v>
      </c>
      <c r="AA39" s="137">
        <f>IFERROR(INDEX(Actual!$B$6:$O$85,$B39,AA$8),0)</f>
        <v>269.37681408000003</v>
      </c>
      <c r="AB39" s="137">
        <f>IFERROR(INDEX(Actual!$B$6:$O$85,$B39,AB$8),0)</f>
        <v>242.43913267200006</v>
      </c>
      <c r="AC39" s="137">
        <f>IFERROR(INDEX(Actual!$B$6:$O$85,$B39,AC$8),0)</f>
        <v>193.95130613760006</v>
      </c>
      <c r="AE39" s="174">
        <f>IFERROR(IF(OR(Dashboard!$D$7="",Dashboard!$D$7="All"),1,IF(Dashboard!$D$7=Calc!D39,1,0)),0)</f>
        <v>0</v>
      </c>
      <c r="AF39" s="174">
        <f t="shared" si="22"/>
        <v>0</v>
      </c>
      <c r="AH39" s="139">
        <f t="shared" si="16"/>
        <v>437</v>
      </c>
      <c r="AI39" s="139">
        <f t="shared" si="17"/>
        <v>314.928</v>
      </c>
      <c r="AJ39" s="139">
        <f t="shared" si="18"/>
        <v>-122.072</v>
      </c>
      <c r="AK39" s="140">
        <f t="shared" si="19"/>
        <v>0.72065903890160188</v>
      </c>
      <c r="AY39" s="97" t="str">
        <f t="shared" si="20"/>
        <v>محمد 31</v>
      </c>
      <c r="AZ39" s="97" t="str">
        <f>IFERROR(IF(COUNTIF($AY$10:$AY39,AY39)&gt;1,"",AY39),"")</f>
        <v>محمد 31</v>
      </c>
      <c r="BA39" s="141" t="str" cm="1">
        <f t="array" ref="BA39">IFERROR(INDEX($AZ$10:$AZ$88,SMALL(IF(LEN($AZ$10:$AZ$88)&gt;0,ROW($AZ$10:$AZ$88)-ROW(INDEX($AZ$10:$AZ$88,1,1))+1),$B39)),"")</f>
        <v>محمد 31</v>
      </c>
      <c r="BC39" s="141" t="str">
        <f t="shared" si="8"/>
        <v>مصاريف 30</v>
      </c>
      <c r="BD39" s="137">
        <f>IFERROR(AE39*AI39,"")</f>
        <v>0</v>
      </c>
      <c r="BF39" s="141" t="str" cm="1">
        <f t="array" ref="BF39">IFERROR(INDEX($BC$10:$BC$89,SMALL(IF($BD$10:$BD$89&gt;0,ROW($BC$10:$BC$89)-ROW(INDEX($BC$10:$BC$89,1,1))+1),$B39)),"")</f>
        <v/>
      </c>
      <c r="BG39" s="141" t="str">
        <f>IFERROR(IF(COUNTIF($BF$10:$BF39,BF39)&gt;1,"",BF39),"")</f>
        <v/>
      </c>
      <c r="BH39" s="137">
        <f t="shared" si="10"/>
        <v>0</v>
      </c>
    </row>
    <row r="40" spans="2:60" x14ac:dyDescent="0.2">
      <c r="B40" s="113">
        <v>31</v>
      </c>
      <c r="C40" s="135">
        <f t="shared" ref="C40:C71" si="26">IFERROR(IF(OR(LEN(D40)=0,LEN(E40)=0),0,1),0)</f>
        <v>1</v>
      </c>
      <c r="D40" s="136" t="str">
        <f>IFERROR(IF(LEN(INDEX(Estimated!$B$6:$O$85,$B40,D$8))=0,"",INDEX(Estimated!$B$6:$O$85,$B40,D$8)),"")</f>
        <v>محمد 31</v>
      </c>
      <c r="E40" s="136" t="str">
        <f>IFERROR(IF(LEN(INDEX(Estimated!$B$6:$O$85,$B40,E$8))=0,"",INDEX(Estimated!$B$6:$O$85,$B40,E$8)),"")</f>
        <v>مصاريف 31</v>
      </c>
      <c r="F40" s="137">
        <f>IFERROR(INDEX(Estimated!$B$6:$O$85,$B40,F$8),0)</f>
        <v>385</v>
      </c>
      <c r="G40" s="137">
        <f>IFERROR(INDEX(Estimated!$B$6:$O$85,$B40,G$8),0)</f>
        <v>437</v>
      </c>
      <c r="H40" s="137">
        <f>IFERROR(INDEX(Estimated!$B$6:$O$85,$B40,H$8),0)</f>
        <v>437</v>
      </c>
      <c r="I40" s="137">
        <f>IFERROR(INDEX(Estimated!$B$6:$O$85,$B40,I$8),0)</f>
        <v>437</v>
      </c>
      <c r="J40" s="137">
        <f>IFERROR(INDEX(Estimated!$B$6:$O$85,$B40,J$8),0)</f>
        <v>437</v>
      </c>
      <c r="K40" s="137">
        <f>IFERROR(INDEX(Estimated!$B$6:$O$85,$B40,K$8),0)</f>
        <v>499.4</v>
      </c>
      <c r="L40" s="137">
        <f>IFERROR(INDEX(Estimated!$B$6:$O$85,$B40,L$8),0)</f>
        <v>461.96</v>
      </c>
      <c r="M40" s="137">
        <f>IFERROR(INDEX(Estimated!$B$6:$O$85,$B40,M$8),0)</f>
        <v>428.26400000000001</v>
      </c>
      <c r="N40" s="137">
        <f>IFERROR(INDEX(Estimated!$B$6:$O$85,$B40,N$8),0)</f>
        <v>428.26400000000001</v>
      </c>
      <c r="O40" s="137">
        <f>IFERROR(INDEX(Estimated!$B$6:$O$85,$B40,O$8),0)</f>
        <v>428.26400000000001</v>
      </c>
      <c r="P40" s="137">
        <f>IFERROR(INDEX(Estimated!$B$6:$O$85,$B40,P$8),0)</f>
        <v>458.59039999999999</v>
      </c>
      <c r="Q40" s="137">
        <f>IFERROR(INDEX(Estimated!$B$6:$O$85,$B40,Q$8),0)</f>
        <v>458.59039999999999</v>
      </c>
      <c r="R40" s="137">
        <f>IFERROR(INDEX(Actual!$B$6:$O$85,$B40,R$8),0)</f>
        <v>405</v>
      </c>
      <c r="S40" s="137">
        <f>IFERROR(INDEX(Actual!$B$6:$O$85,$B40,S$8),0)</f>
        <v>364.5</v>
      </c>
      <c r="T40" s="137">
        <f>IFERROR(INDEX(Actual!$B$6:$O$85,$B40,T$8),0)</f>
        <v>291.60000000000002</v>
      </c>
      <c r="U40" s="137">
        <f>IFERROR(INDEX(Actual!$B$6:$O$85,$B40,U$8),0)</f>
        <v>349.92</v>
      </c>
      <c r="V40" s="137">
        <f>IFERROR(INDEX(Actual!$B$6:$O$85,$B40,V$8),0)</f>
        <v>314.928</v>
      </c>
      <c r="W40" s="137">
        <f>IFERROR(INDEX(Actual!$B$6:$O$85,$B40,W$8),0)</f>
        <v>283.43520000000001</v>
      </c>
      <c r="X40" s="137">
        <f>IFERROR(INDEX(Actual!$B$6:$O$85,$B40,X$8),0)</f>
        <v>311.77872000000002</v>
      </c>
      <c r="Y40" s="137">
        <f>IFERROR(INDEX(Actual!$B$6:$O$85,$B40,Y$8),0)</f>
        <v>374.13446400000004</v>
      </c>
      <c r="Z40" s="137">
        <f>IFERROR(INDEX(Actual!$B$6:$O$85,$B40,Z$8),0)</f>
        <v>336.72101760000004</v>
      </c>
      <c r="AA40" s="137">
        <f>IFERROR(INDEX(Actual!$B$6:$O$85,$B40,AA$8),0)</f>
        <v>269.37681408000003</v>
      </c>
      <c r="AB40" s="137">
        <f>IFERROR(INDEX(Actual!$B$6:$O$85,$B40,AB$8),0)</f>
        <v>242.43913267200006</v>
      </c>
      <c r="AC40" s="137">
        <f>IFERROR(INDEX(Actual!$B$6:$O$85,$B40,AC$8),0)</f>
        <v>193.95130613760006</v>
      </c>
      <c r="AE40" s="174">
        <f>IFERROR(IF(OR(Dashboard!$D$7="",Dashboard!$D$7="All"),1,IF(Dashboard!$D$7=Calc!D40,1,0)),0)</f>
        <v>0</v>
      </c>
      <c r="AF40" s="174">
        <f t="shared" si="22"/>
        <v>0</v>
      </c>
      <c r="AH40" s="139">
        <f t="shared" si="16"/>
        <v>437</v>
      </c>
      <c r="AI40" s="139">
        <f t="shared" si="17"/>
        <v>314.928</v>
      </c>
      <c r="AJ40" s="139">
        <f t="shared" si="18"/>
        <v>-122.072</v>
      </c>
      <c r="AK40" s="140">
        <f t="shared" si="19"/>
        <v>0.72065903890160188</v>
      </c>
      <c r="AY40" s="97" t="str">
        <f t="shared" si="20"/>
        <v>محمد 32</v>
      </c>
      <c r="AZ40" s="97" t="str">
        <f>IFERROR(IF(COUNTIF($AY$10:$AY40,AY40)&gt;1,"",AY40),"")</f>
        <v>محمد 32</v>
      </c>
      <c r="BA40" s="141" t="str" cm="1">
        <f t="array" ref="BA40">IFERROR(INDEX($AZ$10:$AZ$88,SMALL(IF(LEN($AZ$10:$AZ$88)&gt;0,ROW($AZ$10:$AZ$88)-ROW(INDEX($AZ$10:$AZ$88,1,1))+1),$B40)),"")</f>
        <v>محمد 32</v>
      </c>
      <c r="BC40" s="141" t="str">
        <f t="shared" si="8"/>
        <v>مصاريف 31</v>
      </c>
      <c r="BD40" s="137">
        <f>IFERROR(AE40*AI40,"")</f>
        <v>0</v>
      </c>
      <c r="BF40" s="141" t="str" cm="1">
        <f t="array" ref="BF40">IFERROR(INDEX($BC$10:$BC$89,SMALL(IF($BD$10:$BD$89&gt;0,ROW($BC$10:$BC$89)-ROW(INDEX($BC$10:$BC$89,1,1))+1),$B40)),"")</f>
        <v/>
      </c>
      <c r="BG40" s="141" t="str">
        <f>IFERROR(IF(COUNTIF($BF$10:$BF40,BF40)&gt;1,"",BF40),"")</f>
        <v/>
      </c>
      <c r="BH40" s="137">
        <f t="shared" si="10"/>
        <v>0</v>
      </c>
    </row>
    <row r="41" spans="2:60" x14ac:dyDescent="0.2">
      <c r="B41" s="113">
        <v>32</v>
      </c>
      <c r="C41" s="135">
        <f t="shared" si="26"/>
        <v>1</v>
      </c>
      <c r="D41" s="136" t="str">
        <f>IFERROR(IF(LEN(INDEX(Estimated!$B$6:$O$85,$B41,D$8))=0,"",INDEX(Estimated!$B$6:$O$85,$B41,D$8)),"")</f>
        <v>محمد 32</v>
      </c>
      <c r="E41" s="136" t="str">
        <f>IFERROR(IF(LEN(INDEX(Estimated!$B$6:$O$85,$B41,E$8))=0,"",INDEX(Estimated!$B$6:$O$85,$B41,E$8)),"")</f>
        <v>مصاريف 32</v>
      </c>
      <c r="F41" s="137">
        <f>IFERROR(INDEX(Estimated!$B$6:$O$85,$B41,F$8),0)</f>
        <v>385</v>
      </c>
      <c r="G41" s="137">
        <f>IFERROR(INDEX(Estimated!$B$6:$O$85,$B41,G$8),0)</f>
        <v>437</v>
      </c>
      <c r="H41" s="137">
        <f>IFERROR(INDEX(Estimated!$B$6:$O$85,$B41,H$8),0)</f>
        <v>437</v>
      </c>
      <c r="I41" s="137">
        <f>IFERROR(INDEX(Estimated!$B$6:$O$85,$B41,I$8),0)</f>
        <v>437</v>
      </c>
      <c r="J41" s="137">
        <f>IFERROR(INDEX(Estimated!$B$6:$O$85,$B41,J$8),0)</f>
        <v>437</v>
      </c>
      <c r="K41" s="137">
        <f>IFERROR(INDEX(Estimated!$B$6:$O$85,$B41,K$8),0)</f>
        <v>499.4</v>
      </c>
      <c r="L41" s="137">
        <f>IFERROR(INDEX(Estimated!$B$6:$O$85,$B41,L$8),0)</f>
        <v>461.96</v>
      </c>
      <c r="M41" s="137">
        <f>IFERROR(INDEX(Estimated!$B$6:$O$85,$B41,M$8),0)</f>
        <v>428.26400000000001</v>
      </c>
      <c r="N41" s="137">
        <f>IFERROR(INDEX(Estimated!$B$6:$O$85,$B41,N$8),0)</f>
        <v>428.26400000000001</v>
      </c>
      <c r="O41" s="137">
        <f>IFERROR(INDEX(Estimated!$B$6:$O$85,$B41,O$8),0)</f>
        <v>428.26400000000001</v>
      </c>
      <c r="P41" s="137">
        <f>IFERROR(INDEX(Estimated!$B$6:$O$85,$B41,P$8),0)</f>
        <v>458.59039999999999</v>
      </c>
      <c r="Q41" s="137">
        <f>IFERROR(INDEX(Estimated!$B$6:$O$85,$B41,Q$8),0)</f>
        <v>458.59039999999999</v>
      </c>
      <c r="R41" s="137">
        <f>IFERROR(INDEX(Actual!$B$6:$O$85,$B41,R$8),0)</f>
        <v>405</v>
      </c>
      <c r="S41" s="137">
        <f>IFERROR(INDEX(Actual!$B$6:$O$85,$B41,S$8),0)</f>
        <v>364.5</v>
      </c>
      <c r="T41" s="137">
        <f>IFERROR(INDEX(Actual!$B$6:$O$85,$B41,T$8),0)</f>
        <v>291.60000000000002</v>
      </c>
      <c r="U41" s="137">
        <f>IFERROR(INDEX(Actual!$B$6:$O$85,$B41,U$8),0)</f>
        <v>349.92</v>
      </c>
      <c r="V41" s="137">
        <f>IFERROR(INDEX(Actual!$B$6:$O$85,$B41,V$8),0)</f>
        <v>314.928</v>
      </c>
      <c r="W41" s="137">
        <f>IFERROR(INDEX(Actual!$B$6:$O$85,$B41,W$8),0)</f>
        <v>283.43520000000001</v>
      </c>
      <c r="X41" s="137">
        <f>IFERROR(INDEX(Actual!$B$6:$O$85,$B41,X$8),0)</f>
        <v>311.77872000000002</v>
      </c>
      <c r="Y41" s="137">
        <f>IFERROR(INDEX(Actual!$B$6:$O$85,$B41,Y$8),0)</f>
        <v>374.13446400000004</v>
      </c>
      <c r="Z41" s="137">
        <f>IFERROR(INDEX(Actual!$B$6:$O$85,$B41,Z$8),0)</f>
        <v>336.72101760000004</v>
      </c>
      <c r="AA41" s="137">
        <f>IFERROR(INDEX(Actual!$B$6:$O$85,$B41,AA$8),0)</f>
        <v>269.37681408000003</v>
      </c>
      <c r="AB41" s="137">
        <f>IFERROR(INDEX(Actual!$B$6:$O$85,$B41,AB$8),0)</f>
        <v>242.43913267200006</v>
      </c>
      <c r="AC41" s="137">
        <f>IFERROR(INDEX(Actual!$B$6:$O$85,$B41,AC$8),0)</f>
        <v>193.95130613760006</v>
      </c>
      <c r="AE41" s="174">
        <f>IFERROR(IF(OR(Dashboard!$D$7="",Dashboard!$D$7="All"),1,IF(Dashboard!$D$7=Calc!D41,1,0)),0)</f>
        <v>0</v>
      </c>
      <c r="AF41" s="174">
        <f t="shared" si="22"/>
        <v>0</v>
      </c>
      <c r="AH41" s="139">
        <f t="shared" si="16"/>
        <v>437</v>
      </c>
      <c r="AI41" s="139">
        <f t="shared" si="17"/>
        <v>314.928</v>
      </c>
      <c r="AJ41" s="139">
        <f t="shared" si="18"/>
        <v>-122.072</v>
      </c>
      <c r="AK41" s="140">
        <f t="shared" si="19"/>
        <v>0.72065903890160188</v>
      </c>
      <c r="AY41" s="97" t="str">
        <f t="shared" si="20"/>
        <v>محمد 33</v>
      </c>
      <c r="AZ41" s="97" t="str">
        <f>IFERROR(IF(COUNTIF($AY$10:$AY41,AY41)&gt;1,"",AY41),"")</f>
        <v>محمد 33</v>
      </c>
      <c r="BA41" s="141" t="str" cm="1">
        <f t="array" ref="BA41">IFERROR(INDEX($AZ$10:$AZ$88,SMALL(IF(LEN($AZ$10:$AZ$88)&gt;0,ROW($AZ$10:$AZ$88)-ROW(INDEX($AZ$10:$AZ$88,1,1))+1),$B41)),"")</f>
        <v>محمد 33</v>
      </c>
      <c r="BC41" s="141" t="str">
        <f t="shared" si="8"/>
        <v>مصاريف 32</v>
      </c>
      <c r="BD41" s="137">
        <f>IFERROR(AE41*AI41,"")</f>
        <v>0</v>
      </c>
      <c r="BF41" s="141" t="str" cm="1">
        <f t="array" ref="BF41">IFERROR(INDEX($BC$10:$BC$89,SMALL(IF($BD$10:$BD$89&gt;0,ROW($BC$10:$BC$89)-ROW(INDEX($BC$10:$BC$89,1,1))+1),$B41)),"")</f>
        <v/>
      </c>
      <c r="BG41" s="141" t="str">
        <f>IFERROR(IF(COUNTIF($BF$10:$BF41,BF41)&gt;1,"",BF41),"")</f>
        <v/>
      </c>
      <c r="BH41" s="137">
        <f t="shared" si="10"/>
        <v>0</v>
      </c>
    </row>
    <row r="42" spans="2:60" x14ac:dyDescent="0.2">
      <c r="B42" s="113">
        <v>33</v>
      </c>
      <c r="C42" s="135">
        <f t="shared" si="26"/>
        <v>1</v>
      </c>
      <c r="D42" s="136" t="str">
        <f>IFERROR(IF(LEN(INDEX(Estimated!$B$6:$O$85,$B42,D$8))=0,"",INDEX(Estimated!$B$6:$O$85,$B42,D$8)),"")</f>
        <v>محمد 33</v>
      </c>
      <c r="E42" s="136" t="str">
        <f>IFERROR(IF(LEN(INDEX(Estimated!$B$6:$O$85,$B42,E$8))=0,"",INDEX(Estimated!$B$6:$O$85,$B42,E$8)),"")</f>
        <v>مصاريف 33</v>
      </c>
      <c r="F42" s="137">
        <f>IFERROR(INDEX(Estimated!$B$6:$O$85,$B42,F$8),0)</f>
        <v>385</v>
      </c>
      <c r="G42" s="137">
        <f>IFERROR(INDEX(Estimated!$B$6:$O$85,$B42,G$8),0)</f>
        <v>437</v>
      </c>
      <c r="H42" s="137">
        <f>IFERROR(INDEX(Estimated!$B$6:$O$85,$B42,H$8),0)</f>
        <v>437</v>
      </c>
      <c r="I42" s="137">
        <f>IFERROR(INDEX(Estimated!$B$6:$O$85,$B42,I$8),0)</f>
        <v>437</v>
      </c>
      <c r="J42" s="137">
        <f>IFERROR(INDEX(Estimated!$B$6:$O$85,$B42,J$8),0)</f>
        <v>437</v>
      </c>
      <c r="K42" s="137">
        <f>IFERROR(INDEX(Estimated!$B$6:$O$85,$B42,K$8),0)</f>
        <v>499.4</v>
      </c>
      <c r="L42" s="137">
        <f>IFERROR(INDEX(Estimated!$B$6:$O$85,$B42,L$8),0)</f>
        <v>461.96</v>
      </c>
      <c r="M42" s="137">
        <f>IFERROR(INDEX(Estimated!$B$6:$O$85,$B42,M$8),0)</f>
        <v>428.26400000000001</v>
      </c>
      <c r="N42" s="137">
        <f>IFERROR(INDEX(Estimated!$B$6:$O$85,$B42,N$8),0)</f>
        <v>428.26400000000001</v>
      </c>
      <c r="O42" s="137">
        <f>IFERROR(INDEX(Estimated!$B$6:$O$85,$B42,O$8),0)</f>
        <v>428.26400000000001</v>
      </c>
      <c r="P42" s="137">
        <f>IFERROR(INDEX(Estimated!$B$6:$O$85,$B42,P$8),0)</f>
        <v>458.59039999999999</v>
      </c>
      <c r="Q42" s="137">
        <f>IFERROR(INDEX(Estimated!$B$6:$O$85,$B42,Q$8),0)</f>
        <v>458.59039999999999</v>
      </c>
      <c r="R42" s="137">
        <f>IFERROR(INDEX(Actual!$B$6:$O$85,$B42,R$8),0)</f>
        <v>405</v>
      </c>
      <c r="S42" s="137">
        <f>IFERROR(INDEX(Actual!$B$6:$O$85,$B42,S$8),0)</f>
        <v>364.5</v>
      </c>
      <c r="T42" s="137">
        <f>IFERROR(INDEX(Actual!$B$6:$O$85,$B42,T$8),0)</f>
        <v>291.60000000000002</v>
      </c>
      <c r="U42" s="137">
        <f>IFERROR(INDEX(Actual!$B$6:$O$85,$B42,U$8),0)</f>
        <v>349.92</v>
      </c>
      <c r="V42" s="137">
        <f>IFERROR(INDEX(Actual!$B$6:$O$85,$B42,V$8),0)</f>
        <v>314.928</v>
      </c>
      <c r="W42" s="137">
        <f>IFERROR(INDEX(Actual!$B$6:$O$85,$B42,W$8),0)</f>
        <v>283.43520000000001</v>
      </c>
      <c r="X42" s="137">
        <f>IFERROR(INDEX(Actual!$B$6:$O$85,$B42,X$8),0)</f>
        <v>311.77872000000002</v>
      </c>
      <c r="Y42" s="137">
        <f>IFERROR(INDEX(Actual!$B$6:$O$85,$B42,Y$8),0)</f>
        <v>374.13446400000004</v>
      </c>
      <c r="Z42" s="137">
        <f>IFERROR(INDEX(Actual!$B$6:$O$85,$B42,Z$8),0)</f>
        <v>336.72101760000004</v>
      </c>
      <c r="AA42" s="137">
        <f>IFERROR(INDEX(Actual!$B$6:$O$85,$B42,AA$8),0)</f>
        <v>269.37681408000003</v>
      </c>
      <c r="AB42" s="137">
        <f>IFERROR(INDEX(Actual!$B$6:$O$85,$B42,AB$8),0)</f>
        <v>242.43913267200006</v>
      </c>
      <c r="AC42" s="137">
        <f>IFERROR(INDEX(Actual!$B$6:$O$85,$B42,AC$8),0)</f>
        <v>193.95130613760006</v>
      </c>
      <c r="AE42" s="174">
        <f>IFERROR(IF(OR(Dashboard!$D$7="",Dashboard!$D$7="All"),1,IF(Dashboard!$D$7=Calc!D42,1,0)),0)</f>
        <v>0</v>
      </c>
      <c r="AF42" s="174">
        <f t="shared" si="22"/>
        <v>0</v>
      </c>
      <c r="AH42" s="139">
        <f t="shared" si="16"/>
        <v>437</v>
      </c>
      <c r="AI42" s="139">
        <f t="shared" si="17"/>
        <v>314.928</v>
      </c>
      <c r="AJ42" s="139">
        <f t="shared" si="18"/>
        <v>-122.072</v>
      </c>
      <c r="AK42" s="140">
        <f t="shared" si="19"/>
        <v>0.72065903890160188</v>
      </c>
      <c r="AY42" s="97" t="str">
        <f t="shared" si="20"/>
        <v>محمد 34</v>
      </c>
      <c r="AZ42" s="97" t="str">
        <f>IFERROR(IF(COUNTIF($AY$10:$AY42,AY42)&gt;1,"",AY42),"")</f>
        <v>محمد 34</v>
      </c>
      <c r="BA42" s="141" t="str" cm="1">
        <f t="array" ref="BA42">IFERROR(INDEX($AZ$10:$AZ$88,SMALL(IF(LEN($AZ$10:$AZ$88)&gt;0,ROW($AZ$10:$AZ$88)-ROW(INDEX($AZ$10:$AZ$88,1,1))+1),$B42)),"")</f>
        <v>محمد 34</v>
      </c>
      <c r="BC42" s="141" t="str">
        <f t="shared" si="8"/>
        <v>مصاريف 33</v>
      </c>
      <c r="BD42" s="137">
        <f>IFERROR(AE42*AI42,"")</f>
        <v>0</v>
      </c>
      <c r="BF42" s="141" t="str" cm="1">
        <f t="array" ref="BF42">IFERROR(INDEX($BC$10:$BC$89,SMALL(IF($BD$10:$BD$89&gt;0,ROW($BC$10:$BC$89)-ROW(INDEX($BC$10:$BC$89,1,1))+1),$B42)),"")</f>
        <v/>
      </c>
      <c r="BG42" s="141" t="str">
        <f>IFERROR(IF(COUNTIF($BF$10:$BF42,BF42)&gt;1,"",BF42),"")</f>
        <v/>
      </c>
      <c r="BH42" s="137">
        <f t="shared" si="10"/>
        <v>0</v>
      </c>
    </row>
    <row r="43" spans="2:60" x14ac:dyDescent="0.2">
      <c r="B43" s="113">
        <v>34</v>
      </c>
      <c r="C43" s="135">
        <f t="shared" si="26"/>
        <v>1</v>
      </c>
      <c r="D43" s="136" t="str">
        <f>IFERROR(IF(LEN(INDEX(Estimated!$B$6:$O$85,$B43,D$8))=0,"",INDEX(Estimated!$B$6:$O$85,$B43,D$8)),"")</f>
        <v>محمد 34</v>
      </c>
      <c r="E43" s="136" t="str">
        <f>IFERROR(IF(LEN(INDEX(Estimated!$B$6:$O$85,$B43,E$8))=0,"",INDEX(Estimated!$B$6:$O$85,$B43,E$8)),"")</f>
        <v>مصاريف 34</v>
      </c>
      <c r="F43" s="137">
        <f>IFERROR(INDEX(Estimated!$B$6:$O$85,$B43,F$8),0)</f>
        <v>385</v>
      </c>
      <c r="G43" s="137">
        <f>IFERROR(INDEX(Estimated!$B$6:$O$85,$B43,G$8),0)</f>
        <v>437</v>
      </c>
      <c r="H43" s="137">
        <f>IFERROR(INDEX(Estimated!$B$6:$O$85,$B43,H$8),0)</f>
        <v>437</v>
      </c>
      <c r="I43" s="137">
        <f>IFERROR(INDEX(Estimated!$B$6:$O$85,$B43,I$8),0)</f>
        <v>437</v>
      </c>
      <c r="J43" s="137">
        <f>IFERROR(INDEX(Estimated!$B$6:$O$85,$B43,J$8),0)</f>
        <v>437</v>
      </c>
      <c r="K43" s="137">
        <f>IFERROR(INDEX(Estimated!$B$6:$O$85,$B43,K$8),0)</f>
        <v>499.4</v>
      </c>
      <c r="L43" s="137">
        <f>IFERROR(INDEX(Estimated!$B$6:$O$85,$B43,L$8),0)</f>
        <v>461.96</v>
      </c>
      <c r="M43" s="137">
        <f>IFERROR(INDEX(Estimated!$B$6:$O$85,$B43,M$8),0)</f>
        <v>428.26400000000001</v>
      </c>
      <c r="N43" s="137">
        <f>IFERROR(INDEX(Estimated!$B$6:$O$85,$B43,N$8),0)</f>
        <v>428.26400000000001</v>
      </c>
      <c r="O43" s="137">
        <f>IFERROR(INDEX(Estimated!$B$6:$O$85,$B43,O$8),0)</f>
        <v>428.26400000000001</v>
      </c>
      <c r="P43" s="137">
        <f>IFERROR(INDEX(Estimated!$B$6:$O$85,$B43,P$8),0)</f>
        <v>458.59039999999999</v>
      </c>
      <c r="Q43" s="137">
        <f>IFERROR(INDEX(Estimated!$B$6:$O$85,$B43,Q$8),0)</f>
        <v>458.59039999999999</v>
      </c>
      <c r="R43" s="137">
        <f>IFERROR(INDEX(Actual!$B$6:$O$85,$B43,R$8),0)</f>
        <v>405</v>
      </c>
      <c r="S43" s="137">
        <f>IFERROR(INDEX(Actual!$B$6:$O$85,$B43,S$8),0)</f>
        <v>364.5</v>
      </c>
      <c r="T43" s="137">
        <f>IFERROR(INDEX(Actual!$B$6:$O$85,$B43,T$8),0)</f>
        <v>291.60000000000002</v>
      </c>
      <c r="U43" s="137">
        <f>IFERROR(INDEX(Actual!$B$6:$O$85,$B43,U$8),0)</f>
        <v>349.92</v>
      </c>
      <c r="V43" s="137">
        <f>IFERROR(INDEX(Actual!$B$6:$O$85,$B43,V$8),0)</f>
        <v>314.928</v>
      </c>
      <c r="W43" s="137">
        <f>IFERROR(INDEX(Actual!$B$6:$O$85,$B43,W$8),0)</f>
        <v>283.43520000000001</v>
      </c>
      <c r="X43" s="137">
        <f>IFERROR(INDEX(Actual!$B$6:$O$85,$B43,X$8),0)</f>
        <v>311.77872000000002</v>
      </c>
      <c r="Y43" s="137">
        <f>IFERROR(INDEX(Actual!$B$6:$O$85,$B43,Y$8),0)</f>
        <v>374.13446400000004</v>
      </c>
      <c r="Z43" s="137">
        <f>IFERROR(INDEX(Actual!$B$6:$O$85,$B43,Z$8),0)</f>
        <v>336.72101760000004</v>
      </c>
      <c r="AA43" s="137">
        <f>IFERROR(INDEX(Actual!$B$6:$O$85,$B43,AA$8),0)</f>
        <v>269.37681408000003</v>
      </c>
      <c r="AB43" s="137">
        <f>IFERROR(INDEX(Actual!$B$6:$O$85,$B43,AB$8),0)</f>
        <v>242.43913267200006</v>
      </c>
      <c r="AC43" s="137">
        <f>IFERROR(INDEX(Actual!$B$6:$O$85,$B43,AC$8),0)</f>
        <v>193.95130613760006</v>
      </c>
      <c r="AE43" s="174">
        <f>IFERROR(IF(OR(Dashboard!$D$7="",Dashboard!$D$7="All"),1,IF(Dashboard!$D$7=Calc!D43,1,0)),0)</f>
        <v>0</v>
      </c>
      <c r="AF43" s="174">
        <f t="shared" si="22"/>
        <v>0</v>
      </c>
      <c r="AH43" s="139">
        <f t="shared" si="16"/>
        <v>437</v>
      </c>
      <c r="AI43" s="139">
        <f t="shared" si="17"/>
        <v>314.928</v>
      </c>
      <c r="AJ43" s="139">
        <f t="shared" si="18"/>
        <v>-122.072</v>
      </c>
      <c r="AK43" s="140">
        <f t="shared" si="19"/>
        <v>0.72065903890160188</v>
      </c>
      <c r="AY43" s="97" t="str">
        <f t="shared" si="20"/>
        <v>محمد 35</v>
      </c>
      <c r="AZ43" s="97" t="str">
        <f>IFERROR(IF(COUNTIF($AY$10:$AY43,AY43)&gt;1,"",AY43),"")</f>
        <v>محمد 35</v>
      </c>
      <c r="BA43" s="141" t="str" cm="1">
        <f t="array" ref="BA43">IFERROR(INDEX($AZ$10:$AZ$88,SMALL(IF(LEN($AZ$10:$AZ$88)&gt;0,ROW($AZ$10:$AZ$88)-ROW(INDEX($AZ$10:$AZ$88,1,1))+1),$B43)),"")</f>
        <v>محمد 35</v>
      </c>
      <c r="BC43" s="141" t="str">
        <f t="shared" si="8"/>
        <v>مصاريف 34</v>
      </c>
      <c r="BD43" s="137">
        <f>IFERROR(AE43*AI43,"")</f>
        <v>0</v>
      </c>
      <c r="BF43" s="141" t="str" cm="1">
        <f t="array" ref="BF43">IFERROR(INDEX($BC$10:$BC$89,SMALL(IF($BD$10:$BD$89&gt;0,ROW($BC$10:$BC$89)-ROW(INDEX($BC$10:$BC$89,1,1))+1),$B43)),"")</f>
        <v/>
      </c>
      <c r="BG43" s="141" t="str">
        <f>IFERROR(IF(COUNTIF($BF$10:$BF43,BF43)&gt;1,"",BF43),"")</f>
        <v/>
      </c>
      <c r="BH43" s="137">
        <f t="shared" si="10"/>
        <v>0</v>
      </c>
    </row>
    <row r="44" spans="2:60" x14ac:dyDescent="0.2">
      <c r="B44" s="113">
        <v>35</v>
      </c>
      <c r="C44" s="135">
        <f t="shared" si="26"/>
        <v>1</v>
      </c>
      <c r="D44" s="136" t="str">
        <f>IFERROR(IF(LEN(INDEX(Estimated!$B$6:$O$85,$B44,D$8))=0,"",INDEX(Estimated!$B$6:$O$85,$B44,D$8)),"")</f>
        <v>محمد 35</v>
      </c>
      <c r="E44" s="136" t="str">
        <f>IFERROR(IF(LEN(INDEX(Estimated!$B$6:$O$85,$B44,E$8))=0,"",INDEX(Estimated!$B$6:$O$85,$B44,E$8)),"")</f>
        <v>مصاريف 35</v>
      </c>
      <c r="F44" s="137">
        <f>IFERROR(INDEX(Estimated!$B$6:$O$85,$B44,F$8),0)</f>
        <v>385</v>
      </c>
      <c r="G44" s="137">
        <f>IFERROR(INDEX(Estimated!$B$6:$O$85,$B44,G$8),0)</f>
        <v>437</v>
      </c>
      <c r="H44" s="137">
        <f>IFERROR(INDEX(Estimated!$B$6:$O$85,$B44,H$8),0)</f>
        <v>437</v>
      </c>
      <c r="I44" s="137">
        <f>IFERROR(INDEX(Estimated!$B$6:$O$85,$B44,I$8),0)</f>
        <v>437</v>
      </c>
      <c r="J44" s="137">
        <f>IFERROR(INDEX(Estimated!$B$6:$O$85,$B44,J$8),0)</f>
        <v>437</v>
      </c>
      <c r="K44" s="137">
        <f>IFERROR(INDEX(Estimated!$B$6:$O$85,$B44,K$8),0)</f>
        <v>499.4</v>
      </c>
      <c r="L44" s="137">
        <f>IFERROR(INDEX(Estimated!$B$6:$O$85,$B44,L$8),0)</f>
        <v>461.96</v>
      </c>
      <c r="M44" s="137">
        <f>IFERROR(INDEX(Estimated!$B$6:$O$85,$B44,M$8),0)</f>
        <v>428.26400000000001</v>
      </c>
      <c r="N44" s="137">
        <f>IFERROR(INDEX(Estimated!$B$6:$O$85,$B44,N$8),0)</f>
        <v>428.26400000000001</v>
      </c>
      <c r="O44" s="137">
        <f>IFERROR(INDEX(Estimated!$B$6:$O$85,$B44,O$8),0)</f>
        <v>428.26400000000001</v>
      </c>
      <c r="P44" s="137">
        <f>IFERROR(INDEX(Estimated!$B$6:$O$85,$B44,P$8),0)</f>
        <v>458.59039999999999</v>
      </c>
      <c r="Q44" s="137">
        <f>IFERROR(INDEX(Estimated!$B$6:$O$85,$B44,Q$8),0)</f>
        <v>458.59039999999999</v>
      </c>
      <c r="R44" s="137">
        <f>IFERROR(INDEX(Actual!$B$6:$O$85,$B44,R$8),0)</f>
        <v>405</v>
      </c>
      <c r="S44" s="137">
        <f>IFERROR(INDEX(Actual!$B$6:$O$85,$B44,S$8),0)</f>
        <v>364.5</v>
      </c>
      <c r="T44" s="137">
        <f>IFERROR(INDEX(Actual!$B$6:$O$85,$B44,T$8),0)</f>
        <v>291.60000000000002</v>
      </c>
      <c r="U44" s="137">
        <f>IFERROR(INDEX(Actual!$B$6:$O$85,$B44,U$8),0)</f>
        <v>349.92</v>
      </c>
      <c r="V44" s="137">
        <f>IFERROR(INDEX(Actual!$B$6:$O$85,$B44,V$8),0)</f>
        <v>314.928</v>
      </c>
      <c r="W44" s="137">
        <f>IFERROR(INDEX(Actual!$B$6:$O$85,$B44,W$8),0)</f>
        <v>283.43520000000001</v>
      </c>
      <c r="X44" s="137">
        <f>IFERROR(INDEX(Actual!$B$6:$O$85,$B44,X$8),0)</f>
        <v>311.77872000000002</v>
      </c>
      <c r="Y44" s="137">
        <f>IFERROR(INDEX(Actual!$B$6:$O$85,$B44,Y$8),0)</f>
        <v>374.13446400000004</v>
      </c>
      <c r="Z44" s="137">
        <f>IFERROR(INDEX(Actual!$B$6:$O$85,$B44,Z$8),0)</f>
        <v>336.72101760000004</v>
      </c>
      <c r="AA44" s="137">
        <f>IFERROR(INDEX(Actual!$B$6:$O$85,$B44,AA$8),0)</f>
        <v>269.37681408000003</v>
      </c>
      <c r="AB44" s="137">
        <f>IFERROR(INDEX(Actual!$B$6:$O$85,$B44,AB$8),0)</f>
        <v>242.43913267200006</v>
      </c>
      <c r="AC44" s="137">
        <f>IFERROR(INDEX(Actual!$B$6:$O$85,$B44,AC$8),0)</f>
        <v>193.95130613760006</v>
      </c>
      <c r="AE44" s="174">
        <f>IFERROR(IF(OR(Dashboard!$D$7="",Dashboard!$D$7="All"),1,IF(Dashboard!$D$7=Calc!D44,1,0)),0)</f>
        <v>0</v>
      </c>
      <c r="AF44" s="174">
        <f t="shared" si="22"/>
        <v>0</v>
      </c>
      <c r="AH44" s="139">
        <f t="shared" si="16"/>
        <v>437</v>
      </c>
      <c r="AI44" s="139">
        <f t="shared" si="17"/>
        <v>314.928</v>
      </c>
      <c r="AJ44" s="139">
        <f t="shared" si="18"/>
        <v>-122.072</v>
      </c>
      <c r="AK44" s="140">
        <f t="shared" si="19"/>
        <v>0.72065903890160188</v>
      </c>
      <c r="AY44" s="97" t="str">
        <f t="shared" si="20"/>
        <v>محمد 36</v>
      </c>
      <c r="AZ44" s="97" t="str">
        <f>IFERROR(IF(COUNTIF($AY$10:$AY44,AY44)&gt;1,"",AY44),"")</f>
        <v>محمد 36</v>
      </c>
      <c r="BA44" s="141" t="str" cm="1">
        <f t="array" ref="BA44">IFERROR(INDEX($AZ$10:$AZ$88,SMALL(IF(LEN($AZ$10:$AZ$88)&gt;0,ROW($AZ$10:$AZ$88)-ROW(INDEX($AZ$10:$AZ$88,1,1))+1),$B44)),"")</f>
        <v>محمد 36</v>
      </c>
      <c r="BC44" s="141" t="str">
        <f t="shared" si="8"/>
        <v>مصاريف 35</v>
      </c>
      <c r="BD44" s="137">
        <f>IFERROR(AE44*AI44,"")</f>
        <v>0</v>
      </c>
      <c r="BF44" s="141" t="str" cm="1">
        <f t="array" ref="BF44">IFERROR(INDEX($BC$10:$BC$89,SMALL(IF($BD$10:$BD$89&gt;0,ROW($BC$10:$BC$89)-ROW(INDEX($BC$10:$BC$89,1,1))+1),$B44)),"")</f>
        <v/>
      </c>
      <c r="BG44" s="141" t="str">
        <f>IFERROR(IF(COUNTIF($BF$10:$BF44,BF44)&gt;1,"",BF44),"")</f>
        <v/>
      </c>
      <c r="BH44" s="137">
        <f t="shared" si="10"/>
        <v>0</v>
      </c>
    </row>
    <row r="45" spans="2:60" x14ac:dyDescent="0.2">
      <c r="B45" s="113">
        <v>36</v>
      </c>
      <c r="C45" s="135">
        <f t="shared" si="26"/>
        <v>1</v>
      </c>
      <c r="D45" s="136" t="str">
        <f>IFERROR(IF(LEN(INDEX(Estimated!$B$6:$O$85,$B45,D$8))=0,"",INDEX(Estimated!$B$6:$O$85,$B45,D$8)),"")</f>
        <v>محمد 36</v>
      </c>
      <c r="E45" s="136" t="str">
        <f>IFERROR(IF(LEN(INDEX(Estimated!$B$6:$O$85,$B45,E$8))=0,"",INDEX(Estimated!$B$6:$O$85,$B45,E$8)),"")</f>
        <v>مصاريف 36</v>
      </c>
      <c r="F45" s="137">
        <f>IFERROR(INDEX(Estimated!$B$6:$O$85,$B45,F$8),0)</f>
        <v>385</v>
      </c>
      <c r="G45" s="137">
        <f>IFERROR(INDEX(Estimated!$B$6:$O$85,$B45,G$8),0)</f>
        <v>437</v>
      </c>
      <c r="H45" s="137">
        <f>IFERROR(INDEX(Estimated!$B$6:$O$85,$B45,H$8),0)</f>
        <v>437</v>
      </c>
      <c r="I45" s="137">
        <f>IFERROR(INDEX(Estimated!$B$6:$O$85,$B45,I$8),0)</f>
        <v>437</v>
      </c>
      <c r="J45" s="137">
        <f>IFERROR(INDEX(Estimated!$B$6:$O$85,$B45,J$8),0)</f>
        <v>437</v>
      </c>
      <c r="K45" s="137">
        <f>IFERROR(INDEX(Estimated!$B$6:$O$85,$B45,K$8),0)</f>
        <v>499.4</v>
      </c>
      <c r="L45" s="137">
        <f>IFERROR(INDEX(Estimated!$B$6:$O$85,$B45,L$8),0)</f>
        <v>461.96</v>
      </c>
      <c r="M45" s="137">
        <f>IFERROR(INDEX(Estimated!$B$6:$O$85,$B45,M$8),0)</f>
        <v>428.26400000000001</v>
      </c>
      <c r="N45" s="137">
        <f>IFERROR(INDEX(Estimated!$B$6:$O$85,$B45,N$8),0)</f>
        <v>428.26400000000001</v>
      </c>
      <c r="O45" s="137">
        <f>IFERROR(INDEX(Estimated!$B$6:$O$85,$B45,O$8),0)</f>
        <v>428.26400000000001</v>
      </c>
      <c r="P45" s="137">
        <f>IFERROR(INDEX(Estimated!$B$6:$O$85,$B45,P$8),0)</f>
        <v>458.59039999999999</v>
      </c>
      <c r="Q45" s="137">
        <f>IFERROR(INDEX(Estimated!$B$6:$O$85,$B45,Q$8),0)</f>
        <v>458.59039999999999</v>
      </c>
      <c r="R45" s="137">
        <f>IFERROR(INDEX(Actual!$B$6:$O$85,$B45,R$8),0)</f>
        <v>405</v>
      </c>
      <c r="S45" s="137">
        <f>IFERROR(INDEX(Actual!$B$6:$O$85,$B45,S$8),0)</f>
        <v>364.5</v>
      </c>
      <c r="T45" s="137">
        <f>IFERROR(INDEX(Actual!$B$6:$O$85,$B45,T$8),0)</f>
        <v>291.60000000000002</v>
      </c>
      <c r="U45" s="137">
        <f>IFERROR(INDEX(Actual!$B$6:$O$85,$B45,U$8),0)</f>
        <v>349.92</v>
      </c>
      <c r="V45" s="137">
        <f>IFERROR(INDEX(Actual!$B$6:$O$85,$B45,V$8),0)</f>
        <v>314.928</v>
      </c>
      <c r="W45" s="137">
        <f>IFERROR(INDEX(Actual!$B$6:$O$85,$B45,W$8),0)</f>
        <v>283.43520000000001</v>
      </c>
      <c r="X45" s="137">
        <f>IFERROR(INDEX(Actual!$B$6:$O$85,$B45,X$8),0)</f>
        <v>311.77872000000002</v>
      </c>
      <c r="Y45" s="137">
        <f>IFERROR(INDEX(Actual!$B$6:$O$85,$B45,Y$8),0)</f>
        <v>374.13446400000004</v>
      </c>
      <c r="Z45" s="137">
        <f>IFERROR(INDEX(Actual!$B$6:$O$85,$B45,Z$8),0)</f>
        <v>336.72101760000004</v>
      </c>
      <c r="AA45" s="137">
        <f>IFERROR(INDEX(Actual!$B$6:$O$85,$B45,AA$8),0)</f>
        <v>269.37681408000003</v>
      </c>
      <c r="AB45" s="137">
        <f>IFERROR(INDEX(Actual!$B$6:$O$85,$B45,AB$8),0)</f>
        <v>242.43913267200006</v>
      </c>
      <c r="AC45" s="137">
        <f>IFERROR(INDEX(Actual!$B$6:$O$85,$B45,AC$8),0)</f>
        <v>193.95130613760006</v>
      </c>
      <c r="AE45" s="174">
        <f>IFERROR(IF(OR(Dashboard!$D$7="",Dashboard!$D$7="All"),1,IF(Dashboard!$D$7=Calc!D45,1,0)),0)</f>
        <v>0</v>
      </c>
      <c r="AF45" s="174">
        <f t="shared" si="22"/>
        <v>0</v>
      </c>
      <c r="AH45" s="139">
        <f t="shared" si="16"/>
        <v>437</v>
      </c>
      <c r="AI45" s="139">
        <f t="shared" si="17"/>
        <v>314.928</v>
      </c>
      <c r="AJ45" s="139">
        <f t="shared" si="18"/>
        <v>-122.072</v>
      </c>
      <c r="AK45" s="140">
        <f t="shared" si="19"/>
        <v>0.72065903890160188</v>
      </c>
      <c r="AY45" s="97" t="str">
        <f t="shared" si="20"/>
        <v>محمد 37</v>
      </c>
      <c r="AZ45" s="97" t="str">
        <f>IFERROR(IF(COUNTIF($AY$10:$AY45,AY45)&gt;1,"",AY45),"")</f>
        <v>محمد 37</v>
      </c>
      <c r="BA45" s="141" t="str" cm="1">
        <f t="array" ref="BA45">IFERROR(INDEX($AZ$10:$AZ$88,SMALL(IF(LEN($AZ$10:$AZ$88)&gt;0,ROW($AZ$10:$AZ$88)-ROW(INDEX($AZ$10:$AZ$88,1,1))+1),$B45)),"")</f>
        <v>محمد 37</v>
      </c>
      <c r="BC45" s="141" t="str">
        <f t="shared" si="8"/>
        <v>مصاريف 36</v>
      </c>
      <c r="BD45" s="137">
        <f>IFERROR(AE45*AI45,"")</f>
        <v>0</v>
      </c>
      <c r="BF45" s="141" t="str" cm="1">
        <f t="array" ref="BF45">IFERROR(INDEX($BC$10:$BC$89,SMALL(IF($BD$10:$BD$89&gt;0,ROW($BC$10:$BC$89)-ROW(INDEX($BC$10:$BC$89,1,1))+1),$B45)),"")</f>
        <v/>
      </c>
      <c r="BG45" s="141" t="str">
        <f>IFERROR(IF(COUNTIF($BF$10:$BF45,BF45)&gt;1,"",BF45),"")</f>
        <v/>
      </c>
      <c r="BH45" s="137">
        <f t="shared" si="10"/>
        <v>0</v>
      </c>
    </row>
    <row r="46" spans="2:60" x14ac:dyDescent="0.2">
      <c r="B46" s="113">
        <v>37</v>
      </c>
      <c r="C46" s="135">
        <f t="shared" si="26"/>
        <v>1</v>
      </c>
      <c r="D46" s="136" t="str">
        <f>IFERROR(IF(LEN(INDEX(Estimated!$B$6:$O$85,$B46,D$8))=0,"",INDEX(Estimated!$B$6:$O$85,$B46,D$8)),"")</f>
        <v>محمد 37</v>
      </c>
      <c r="E46" s="136" t="str">
        <f>IFERROR(IF(LEN(INDEX(Estimated!$B$6:$O$85,$B46,E$8))=0,"",INDEX(Estimated!$B$6:$O$85,$B46,E$8)),"")</f>
        <v>مصاريف 37</v>
      </c>
      <c r="F46" s="137">
        <f>IFERROR(INDEX(Estimated!$B$6:$O$85,$B46,F$8),0)</f>
        <v>385</v>
      </c>
      <c r="G46" s="137">
        <f>IFERROR(INDEX(Estimated!$B$6:$O$85,$B46,G$8),0)</f>
        <v>437</v>
      </c>
      <c r="H46" s="137">
        <f>IFERROR(INDEX(Estimated!$B$6:$O$85,$B46,H$8),0)</f>
        <v>437</v>
      </c>
      <c r="I46" s="137">
        <f>IFERROR(INDEX(Estimated!$B$6:$O$85,$B46,I$8),0)</f>
        <v>437</v>
      </c>
      <c r="J46" s="137">
        <f>IFERROR(INDEX(Estimated!$B$6:$O$85,$B46,J$8),0)</f>
        <v>437</v>
      </c>
      <c r="K46" s="137">
        <f>IFERROR(INDEX(Estimated!$B$6:$O$85,$B46,K$8),0)</f>
        <v>499.4</v>
      </c>
      <c r="L46" s="137">
        <f>IFERROR(INDEX(Estimated!$B$6:$O$85,$B46,L$8),0)</f>
        <v>461.96</v>
      </c>
      <c r="M46" s="137">
        <f>IFERROR(INDEX(Estimated!$B$6:$O$85,$B46,M$8),0)</f>
        <v>428.26400000000001</v>
      </c>
      <c r="N46" s="137">
        <f>IFERROR(INDEX(Estimated!$B$6:$O$85,$B46,N$8),0)</f>
        <v>428.26400000000001</v>
      </c>
      <c r="O46" s="137">
        <f>IFERROR(INDEX(Estimated!$B$6:$O$85,$B46,O$8),0)</f>
        <v>428.26400000000001</v>
      </c>
      <c r="P46" s="137">
        <f>IFERROR(INDEX(Estimated!$B$6:$O$85,$B46,P$8),0)</f>
        <v>458.59039999999999</v>
      </c>
      <c r="Q46" s="137">
        <f>IFERROR(INDEX(Estimated!$B$6:$O$85,$B46,Q$8),0)</f>
        <v>458.59039999999999</v>
      </c>
      <c r="R46" s="137">
        <f>IFERROR(INDEX(Actual!$B$6:$O$85,$B46,R$8),0)</f>
        <v>405</v>
      </c>
      <c r="S46" s="137">
        <f>IFERROR(INDEX(Actual!$B$6:$O$85,$B46,S$8),0)</f>
        <v>364.5</v>
      </c>
      <c r="T46" s="137">
        <f>IFERROR(INDEX(Actual!$B$6:$O$85,$B46,T$8),0)</f>
        <v>291.60000000000002</v>
      </c>
      <c r="U46" s="137">
        <f>IFERROR(INDEX(Actual!$B$6:$O$85,$B46,U$8),0)</f>
        <v>349.92</v>
      </c>
      <c r="V46" s="137">
        <f>IFERROR(INDEX(Actual!$B$6:$O$85,$B46,V$8),0)</f>
        <v>314.928</v>
      </c>
      <c r="W46" s="137">
        <f>IFERROR(INDEX(Actual!$B$6:$O$85,$B46,W$8),0)</f>
        <v>283.43520000000001</v>
      </c>
      <c r="X46" s="137">
        <f>IFERROR(INDEX(Actual!$B$6:$O$85,$B46,X$8),0)</f>
        <v>311.77872000000002</v>
      </c>
      <c r="Y46" s="137">
        <f>IFERROR(INDEX(Actual!$B$6:$O$85,$B46,Y$8),0)</f>
        <v>374.13446400000004</v>
      </c>
      <c r="Z46" s="137">
        <f>IFERROR(INDEX(Actual!$B$6:$O$85,$B46,Z$8),0)</f>
        <v>336.72101760000004</v>
      </c>
      <c r="AA46" s="137">
        <f>IFERROR(INDEX(Actual!$B$6:$O$85,$B46,AA$8),0)</f>
        <v>269.37681408000003</v>
      </c>
      <c r="AB46" s="137">
        <f>IFERROR(INDEX(Actual!$B$6:$O$85,$B46,AB$8),0)</f>
        <v>242.43913267200006</v>
      </c>
      <c r="AC46" s="137">
        <f>IFERROR(INDEX(Actual!$B$6:$O$85,$B46,AC$8),0)</f>
        <v>193.95130613760006</v>
      </c>
      <c r="AE46" s="174">
        <f>IFERROR(IF(OR(Dashboard!$D$7="",Dashboard!$D$7="All"),1,IF(Dashboard!$D$7=Calc!D46,1,0)),0)</f>
        <v>0</v>
      </c>
      <c r="AF46" s="174">
        <f t="shared" si="22"/>
        <v>0</v>
      </c>
      <c r="AH46" s="139">
        <f t="shared" si="16"/>
        <v>437</v>
      </c>
      <c r="AI46" s="139">
        <f t="shared" si="17"/>
        <v>314.928</v>
      </c>
      <c r="AJ46" s="139">
        <f t="shared" si="18"/>
        <v>-122.072</v>
      </c>
      <c r="AK46" s="140">
        <f t="shared" si="19"/>
        <v>0.72065903890160188</v>
      </c>
      <c r="AY46" s="97" t="str">
        <f t="shared" si="20"/>
        <v>محمد 38</v>
      </c>
      <c r="AZ46" s="97" t="str">
        <f>IFERROR(IF(COUNTIF($AY$10:$AY46,AY46)&gt;1,"",AY46),"")</f>
        <v>محمد 38</v>
      </c>
      <c r="BA46" s="141" t="str" cm="1">
        <f t="array" ref="BA46">IFERROR(INDEX($AZ$10:$AZ$88,SMALL(IF(LEN($AZ$10:$AZ$88)&gt;0,ROW($AZ$10:$AZ$88)-ROW(INDEX($AZ$10:$AZ$88,1,1))+1),$B46)),"")</f>
        <v>محمد 38</v>
      </c>
      <c r="BC46" s="141" t="str">
        <f t="shared" si="8"/>
        <v>مصاريف 37</v>
      </c>
      <c r="BD46" s="137">
        <f>IFERROR(AE46*AI46,"")</f>
        <v>0</v>
      </c>
      <c r="BF46" s="141" t="str" cm="1">
        <f t="array" ref="BF46">IFERROR(INDEX($BC$10:$BC$89,SMALL(IF($BD$10:$BD$89&gt;0,ROW($BC$10:$BC$89)-ROW(INDEX($BC$10:$BC$89,1,1))+1),$B46)),"")</f>
        <v/>
      </c>
      <c r="BG46" s="141" t="str">
        <f>IFERROR(IF(COUNTIF($BF$10:$BF46,BF46)&gt;1,"",BF46),"")</f>
        <v/>
      </c>
      <c r="BH46" s="137">
        <f t="shared" si="10"/>
        <v>0</v>
      </c>
    </row>
    <row r="47" spans="2:60" x14ac:dyDescent="0.2">
      <c r="B47" s="113">
        <v>38</v>
      </c>
      <c r="C47" s="135">
        <f t="shared" si="26"/>
        <v>1</v>
      </c>
      <c r="D47" s="136" t="str">
        <f>IFERROR(IF(LEN(INDEX(Estimated!$B$6:$O$85,$B47,D$8))=0,"",INDEX(Estimated!$B$6:$O$85,$B47,D$8)),"")</f>
        <v>محمد 38</v>
      </c>
      <c r="E47" s="136" t="str">
        <f>IFERROR(IF(LEN(INDEX(Estimated!$B$6:$O$85,$B47,E$8))=0,"",INDEX(Estimated!$B$6:$O$85,$B47,E$8)),"")</f>
        <v>مصاريف 38</v>
      </c>
      <c r="F47" s="137">
        <f>IFERROR(INDEX(Estimated!$B$6:$O$85,$B47,F$8),0)</f>
        <v>385</v>
      </c>
      <c r="G47" s="137">
        <f>IFERROR(INDEX(Estimated!$B$6:$O$85,$B47,G$8),0)</f>
        <v>437</v>
      </c>
      <c r="H47" s="137">
        <f>IFERROR(INDEX(Estimated!$B$6:$O$85,$B47,H$8),0)</f>
        <v>437</v>
      </c>
      <c r="I47" s="137">
        <f>IFERROR(INDEX(Estimated!$B$6:$O$85,$B47,I$8),0)</f>
        <v>437</v>
      </c>
      <c r="J47" s="137">
        <f>IFERROR(INDEX(Estimated!$B$6:$O$85,$B47,J$8),0)</f>
        <v>437</v>
      </c>
      <c r="K47" s="137">
        <f>IFERROR(INDEX(Estimated!$B$6:$O$85,$B47,K$8),0)</f>
        <v>499.4</v>
      </c>
      <c r="L47" s="137">
        <f>IFERROR(INDEX(Estimated!$B$6:$O$85,$B47,L$8),0)</f>
        <v>461.96</v>
      </c>
      <c r="M47" s="137">
        <f>IFERROR(INDEX(Estimated!$B$6:$O$85,$B47,M$8),0)</f>
        <v>428.26400000000001</v>
      </c>
      <c r="N47" s="137">
        <f>IFERROR(INDEX(Estimated!$B$6:$O$85,$B47,N$8),0)</f>
        <v>428.26400000000001</v>
      </c>
      <c r="O47" s="137">
        <f>IFERROR(INDEX(Estimated!$B$6:$O$85,$B47,O$8),0)</f>
        <v>428.26400000000001</v>
      </c>
      <c r="P47" s="137">
        <f>IFERROR(INDEX(Estimated!$B$6:$O$85,$B47,P$8),0)</f>
        <v>458.59039999999999</v>
      </c>
      <c r="Q47" s="137">
        <f>IFERROR(INDEX(Estimated!$B$6:$O$85,$B47,Q$8),0)</f>
        <v>458.59039999999999</v>
      </c>
      <c r="R47" s="137">
        <f>IFERROR(INDEX(Actual!$B$6:$O$85,$B47,R$8),0)</f>
        <v>405</v>
      </c>
      <c r="S47" s="137">
        <f>IFERROR(INDEX(Actual!$B$6:$O$85,$B47,S$8),0)</f>
        <v>364.5</v>
      </c>
      <c r="T47" s="137">
        <f>IFERROR(INDEX(Actual!$B$6:$O$85,$B47,T$8),0)</f>
        <v>291.60000000000002</v>
      </c>
      <c r="U47" s="137">
        <f>IFERROR(INDEX(Actual!$B$6:$O$85,$B47,U$8),0)</f>
        <v>349.92</v>
      </c>
      <c r="V47" s="137">
        <f>IFERROR(INDEX(Actual!$B$6:$O$85,$B47,V$8),0)</f>
        <v>314.928</v>
      </c>
      <c r="W47" s="137">
        <f>IFERROR(INDEX(Actual!$B$6:$O$85,$B47,W$8),0)</f>
        <v>283.43520000000001</v>
      </c>
      <c r="X47" s="137">
        <f>IFERROR(INDEX(Actual!$B$6:$O$85,$B47,X$8),0)</f>
        <v>311.77872000000002</v>
      </c>
      <c r="Y47" s="137">
        <f>IFERROR(INDEX(Actual!$B$6:$O$85,$B47,Y$8),0)</f>
        <v>374.13446400000004</v>
      </c>
      <c r="Z47" s="137">
        <f>IFERROR(INDEX(Actual!$B$6:$O$85,$B47,Z$8),0)</f>
        <v>336.72101760000004</v>
      </c>
      <c r="AA47" s="137">
        <f>IFERROR(INDEX(Actual!$B$6:$O$85,$B47,AA$8),0)</f>
        <v>269.37681408000003</v>
      </c>
      <c r="AB47" s="137">
        <f>IFERROR(INDEX(Actual!$B$6:$O$85,$B47,AB$8),0)</f>
        <v>242.43913267200006</v>
      </c>
      <c r="AC47" s="137">
        <f>IFERROR(INDEX(Actual!$B$6:$O$85,$B47,AC$8),0)</f>
        <v>193.95130613760006</v>
      </c>
      <c r="AE47" s="174">
        <f>IFERROR(IF(OR(Dashboard!$D$7="",Dashboard!$D$7="All"),1,IF(Dashboard!$D$7=Calc!D47,1,0)),0)</f>
        <v>0</v>
      </c>
      <c r="AF47" s="174">
        <f t="shared" si="22"/>
        <v>0</v>
      </c>
      <c r="AH47" s="139">
        <f t="shared" si="16"/>
        <v>437</v>
      </c>
      <c r="AI47" s="139">
        <f t="shared" si="17"/>
        <v>314.928</v>
      </c>
      <c r="AJ47" s="139">
        <f t="shared" si="18"/>
        <v>-122.072</v>
      </c>
      <c r="AK47" s="140">
        <f t="shared" si="19"/>
        <v>0.72065903890160188</v>
      </c>
      <c r="AY47" s="97" t="str">
        <f t="shared" si="20"/>
        <v>محمد 39</v>
      </c>
      <c r="AZ47" s="97" t="str">
        <f>IFERROR(IF(COUNTIF($AY$10:$AY47,AY47)&gt;1,"",AY47),"")</f>
        <v>محمد 39</v>
      </c>
      <c r="BA47" s="141" t="str" cm="1">
        <f t="array" ref="BA47">IFERROR(INDEX($AZ$10:$AZ$88,SMALL(IF(LEN($AZ$10:$AZ$88)&gt;0,ROW($AZ$10:$AZ$88)-ROW(INDEX($AZ$10:$AZ$88,1,1))+1),$B47)),"")</f>
        <v>محمد 39</v>
      </c>
      <c r="BC47" s="141" t="str">
        <f t="shared" si="8"/>
        <v>مصاريف 38</v>
      </c>
      <c r="BD47" s="137">
        <f>IFERROR(AE47*AI47,"")</f>
        <v>0</v>
      </c>
      <c r="BF47" s="141" t="str" cm="1">
        <f t="array" ref="BF47">IFERROR(INDEX($BC$10:$BC$89,SMALL(IF($BD$10:$BD$89&gt;0,ROW($BC$10:$BC$89)-ROW(INDEX($BC$10:$BC$89,1,1))+1),$B47)),"")</f>
        <v/>
      </c>
      <c r="BG47" s="141" t="str">
        <f>IFERROR(IF(COUNTIF($BF$10:$BF47,BF47)&gt;1,"",BF47),"")</f>
        <v/>
      </c>
      <c r="BH47" s="137">
        <f t="shared" si="10"/>
        <v>0</v>
      </c>
    </row>
    <row r="48" spans="2:60" x14ac:dyDescent="0.2">
      <c r="B48" s="113">
        <v>39</v>
      </c>
      <c r="C48" s="135">
        <f t="shared" si="26"/>
        <v>1</v>
      </c>
      <c r="D48" s="136" t="str">
        <f>IFERROR(IF(LEN(INDEX(Estimated!$B$6:$O$85,$B48,D$8))=0,"",INDEX(Estimated!$B$6:$O$85,$B48,D$8)),"")</f>
        <v>محمد 39</v>
      </c>
      <c r="E48" s="136" t="str">
        <f>IFERROR(IF(LEN(INDEX(Estimated!$B$6:$O$85,$B48,E$8))=0,"",INDEX(Estimated!$B$6:$O$85,$B48,E$8)),"")</f>
        <v>مصاريف 39</v>
      </c>
      <c r="F48" s="137">
        <f>IFERROR(INDEX(Estimated!$B$6:$O$85,$B48,F$8),0)</f>
        <v>385</v>
      </c>
      <c r="G48" s="137">
        <f>IFERROR(INDEX(Estimated!$B$6:$O$85,$B48,G$8),0)</f>
        <v>437</v>
      </c>
      <c r="H48" s="137">
        <f>IFERROR(INDEX(Estimated!$B$6:$O$85,$B48,H$8),0)</f>
        <v>437</v>
      </c>
      <c r="I48" s="137">
        <f>IFERROR(INDEX(Estimated!$B$6:$O$85,$B48,I$8),0)</f>
        <v>437</v>
      </c>
      <c r="J48" s="137">
        <f>IFERROR(INDEX(Estimated!$B$6:$O$85,$B48,J$8),0)</f>
        <v>437</v>
      </c>
      <c r="K48" s="137">
        <f>IFERROR(INDEX(Estimated!$B$6:$O$85,$B48,K$8),0)</f>
        <v>499.4</v>
      </c>
      <c r="L48" s="137">
        <f>IFERROR(INDEX(Estimated!$B$6:$O$85,$B48,L$8),0)</f>
        <v>461.96</v>
      </c>
      <c r="M48" s="137">
        <f>IFERROR(INDEX(Estimated!$B$6:$O$85,$B48,M$8),0)</f>
        <v>428.26400000000001</v>
      </c>
      <c r="N48" s="137">
        <f>IFERROR(INDEX(Estimated!$B$6:$O$85,$B48,N$8),0)</f>
        <v>428.26400000000001</v>
      </c>
      <c r="O48" s="137">
        <f>IFERROR(INDEX(Estimated!$B$6:$O$85,$B48,O$8),0)</f>
        <v>428.26400000000001</v>
      </c>
      <c r="P48" s="137">
        <f>IFERROR(INDEX(Estimated!$B$6:$O$85,$B48,P$8),0)</f>
        <v>458.59039999999999</v>
      </c>
      <c r="Q48" s="137">
        <f>IFERROR(INDEX(Estimated!$B$6:$O$85,$B48,Q$8),0)</f>
        <v>458.59039999999999</v>
      </c>
      <c r="R48" s="137">
        <f>IFERROR(INDEX(Actual!$B$6:$O$85,$B48,R$8),0)</f>
        <v>405</v>
      </c>
      <c r="S48" s="137">
        <f>IFERROR(INDEX(Actual!$B$6:$O$85,$B48,S$8),0)</f>
        <v>364.5</v>
      </c>
      <c r="T48" s="137">
        <f>IFERROR(INDEX(Actual!$B$6:$O$85,$B48,T$8),0)</f>
        <v>291.60000000000002</v>
      </c>
      <c r="U48" s="137">
        <f>IFERROR(INDEX(Actual!$B$6:$O$85,$B48,U$8),0)</f>
        <v>349.92</v>
      </c>
      <c r="V48" s="137">
        <f>IFERROR(INDEX(Actual!$B$6:$O$85,$B48,V$8),0)</f>
        <v>314.928</v>
      </c>
      <c r="W48" s="137">
        <f>IFERROR(INDEX(Actual!$B$6:$O$85,$B48,W$8),0)</f>
        <v>283.43520000000001</v>
      </c>
      <c r="X48" s="137">
        <f>IFERROR(INDEX(Actual!$B$6:$O$85,$B48,X$8),0)</f>
        <v>311.77872000000002</v>
      </c>
      <c r="Y48" s="137">
        <f>IFERROR(INDEX(Actual!$B$6:$O$85,$B48,Y$8),0)</f>
        <v>374.13446400000004</v>
      </c>
      <c r="Z48" s="137">
        <f>IFERROR(INDEX(Actual!$B$6:$O$85,$B48,Z$8),0)</f>
        <v>336.72101760000004</v>
      </c>
      <c r="AA48" s="137">
        <f>IFERROR(INDEX(Actual!$B$6:$O$85,$B48,AA$8),0)</f>
        <v>269.37681408000003</v>
      </c>
      <c r="AB48" s="137">
        <f>IFERROR(INDEX(Actual!$B$6:$O$85,$B48,AB$8),0)</f>
        <v>242.43913267200006</v>
      </c>
      <c r="AC48" s="137">
        <f>IFERROR(INDEX(Actual!$B$6:$O$85,$B48,AC$8),0)</f>
        <v>193.95130613760006</v>
      </c>
      <c r="AE48" s="174">
        <f>IFERROR(IF(OR(Dashboard!$D$7="",Dashboard!$D$7="All"),1,IF(Dashboard!$D$7=Calc!D48,1,0)),0)</f>
        <v>0</v>
      </c>
      <c r="AF48" s="174">
        <f t="shared" si="22"/>
        <v>0</v>
      </c>
      <c r="AH48" s="139">
        <f t="shared" si="16"/>
        <v>437</v>
      </c>
      <c r="AI48" s="139">
        <f t="shared" si="17"/>
        <v>314.928</v>
      </c>
      <c r="AJ48" s="139">
        <f t="shared" si="18"/>
        <v>-122.072</v>
      </c>
      <c r="AK48" s="140">
        <f t="shared" si="19"/>
        <v>0.72065903890160188</v>
      </c>
      <c r="AY48" s="97" t="str">
        <f t="shared" si="20"/>
        <v>محمد 40</v>
      </c>
      <c r="AZ48" s="97" t="str">
        <f>IFERROR(IF(COUNTIF($AY$10:$AY48,AY48)&gt;1,"",AY48),"")</f>
        <v>محمد 40</v>
      </c>
      <c r="BA48" s="141" t="str" cm="1">
        <f t="array" ref="BA48">IFERROR(INDEX($AZ$10:$AZ$88,SMALL(IF(LEN($AZ$10:$AZ$88)&gt;0,ROW($AZ$10:$AZ$88)-ROW(INDEX($AZ$10:$AZ$88,1,1))+1),$B48)),"")</f>
        <v>محمد 40</v>
      </c>
      <c r="BC48" s="141" t="str">
        <f t="shared" si="8"/>
        <v>مصاريف 39</v>
      </c>
      <c r="BD48" s="137">
        <f>IFERROR(AE48*AI48,"")</f>
        <v>0</v>
      </c>
      <c r="BF48" s="141" t="str" cm="1">
        <f t="array" ref="BF48">IFERROR(INDEX($BC$10:$BC$89,SMALL(IF($BD$10:$BD$89&gt;0,ROW($BC$10:$BC$89)-ROW(INDEX($BC$10:$BC$89,1,1))+1),$B48)),"")</f>
        <v/>
      </c>
      <c r="BG48" s="141" t="str">
        <f>IFERROR(IF(COUNTIF($BF$10:$BF48,BF48)&gt;1,"",BF48),"")</f>
        <v/>
      </c>
      <c r="BH48" s="137">
        <f t="shared" si="10"/>
        <v>0</v>
      </c>
    </row>
    <row r="49" spans="2:60" x14ac:dyDescent="0.2">
      <c r="B49" s="113">
        <v>40</v>
      </c>
      <c r="C49" s="135">
        <f t="shared" si="26"/>
        <v>1</v>
      </c>
      <c r="D49" s="136" t="str">
        <f>IFERROR(IF(LEN(INDEX(Estimated!$B$6:$O$85,$B49,D$8))=0,"",INDEX(Estimated!$B$6:$O$85,$B49,D$8)),"")</f>
        <v>محمد 40</v>
      </c>
      <c r="E49" s="136" t="str">
        <f>IFERROR(IF(LEN(INDEX(Estimated!$B$6:$O$85,$B49,E$8))=0,"",INDEX(Estimated!$B$6:$O$85,$B49,E$8)),"")</f>
        <v>مصاريف 40</v>
      </c>
      <c r="F49" s="137">
        <f>IFERROR(INDEX(Estimated!$B$6:$O$85,$B49,F$8),0)</f>
        <v>385</v>
      </c>
      <c r="G49" s="137">
        <f>IFERROR(INDEX(Estimated!$B$6:$O$85,$B49,G$8),0)</f>
        <v>437</v>
      </c>
      <c r="H49" s="137">
        <f>IFERROR(INDEX(Estimated!$B$6:$O$85,$B49,H$8),0)</f>
        <v>437</v>
      </c>
      <c r="I49" s="137">
        <f>IFERROR(INDEX(Estimated!$B$6:$O$85,$B49,I$8),0)</f>
        <v>437</v>
      </c>
      <c r="J49" s="137">
        <f>IFERROR(INDEX(Estimated!$B$6:$O$85,$B49,J$8),0)</f>
        <v>437</v>
      </c>
      <c r="K49" s="137">
        <f>IFERROR(INDEX(Estimated!$B$6:$O$85,$B49,K$8),0)</f>
        <v>499.4</v>
      </c>
      <c r="L49" s="137">
        <f>IFERROR(INDEX(Estimated!$B$6:$O$85,$B49,L$8),0)</f>
        <v>461.96</v>
      </c>
      <c r="M49" s="137">
        <f>IFERROR(INDEX(Estimated!$B$6:$O$85,$B49,M$8),0)</f>
        <v>428.26400000000001</v>
      </c>
      <c r="N49" s="137">
        <f>IFERROR(INDEX(Estimated!$B$6:$O$85,$B49,N$8),0)</f>
        <v>428.26400000000001</v>
      </c>
      <c r="O49" s="137">
        <f>IFERROR(INDEX(Estimated!$B$6:$O$85,$B49,O$8),0)</f>
        <v>428.26400000000001</v>
      </c>
      <c r="P49" s="137">
        <f>IFERROR(INDEX(Estimated!$B$6:$O$85,$B49,P$8),0)</f>
        <v>458.59039999999999</v>
      </c>
      <c r="Q49" s="137">
        <f>IFERROR(INDEX(Estimated!$B$6:$O$85,$B49,Q$8),0)</f>
        <v>458.59039999999999</v>
      </c>
      <c r="R49" s="137">
        <f>IFERROR(INDEX(Actual!$B$6:$O$85,$B49,R$8),0)</f>
        <v>405</v>
      </c>
      <c r="S49" s="137">
        <f>IFERROR(INDEX(Actual!$B$6:$O$85,$B49,S$8),0)</f>
        <v>364.5</v>
      </c>
      <c r="T49" s="137">
        <f>IFERROR(INDEX(Actual!$B$6:$O$85,$B49,T$8),0)</f>
        <v>291.60000000000002</v>
      </c>
      <c r="U49" s="137">
        <f>IFERROR(INDEX(Actual!$B$6:$O$85,$B49,U$8),0)</f>
        <v>349.92</v>
      </c>
      <c r="V49" s="137">
        <f>IFERROR(INDEX(Actual!$B$6:$O$85,$B49,V$8),0)</f>
        <v>314.928</v>
      </c>
      <c r="W49" s="137">
        <f>IFERROR(INDEX(Actual!$B$6:$O$85,$B49,W$8),0)</f>
        <v>283.43520000000001</v>
      </c>
      <c r="X49" s="137">
        <f>IFERROR(INDEX(Actual!$B$6:$O$85,$B49,X$8),0)</f>
        <v>311.77872000000002</v>
      </c>
      <c r="Y49" s="137">
        <f>IFERROR(INDEX(Actual!$B$6:$O$85,$B49,Y$8),0)</f>
        <v>374.13446400000004</v>
      </c>
      <c r="Z49" s="137">
        <f>IFERROR(INDEX(Actual!$B$6:$O$85,$B49,Z$8),0)</f>
        <v>336.72101760000004</v>
      </c>
      <c r="AA49" s="137">
        <f>IFERROR(INDEX(Actual!$B$6:$O$85,$B49,AA$8),0)</f>
        <v>269.37681408000003</v>
      </c>
      <c r="AB49" s="137">
        <f>IFERROR(INDEX(Actual!$B$6:$O$85,$B49,AB$8),0)</f>
        <v>242.43913267200006</v>
      </c>
      <c r="AC49" s="137">
        <f>IFERROR(INDEX(Actual!$B$6:$O$85,$B49,AC$8),0)</f>
        <v>193.95130613760006</v>
      </c>
      <c r="AE49" s="174">
        <f>IFERROR(IF(OR(Dashboard!$D$7="",Dashboard!$D$7="All"),1,IF(Dashboard!$D$7=Calc!D49,1,0)),0)</f>
        <v>0</v>
      </c>
      <c r="AF49" s="174">
        <f t="shared" si="22"/>
        <v>0</v>
      </c>
      <c r="AH49" s="139">
        <f t="shared" si="16"/>
        <v>437</v>
      </c>
      <c r="AI49" s="139">
        <f t="shared" si="17"/>
        <v>314.928</v>
      </c>
      <c r="AJ49" s="139">
        <f t="shared" si="18"/>
        <v>-122.072</v>
      </c>
      <c r="AK49" s="140">
        <f t="shared" si="19"/>
        <v>0.72065903890160188</v>
      </c>
      <c r="AY49" s="97" t="str">
        <f t="shared" si="20"/>
        <v>محمد 41</v>
      </c>
      <c r="AZ49" s="97" t="str">
        <f>IFERROR(IF(COUNTIF($AY$10:$AY49,AY49)&gt;1,"",AY49),"")</f>
        <v>محمد 41</v>
      </c>
      <c r="BA49" s="141" t="str" cm="1">
        <f t="array" ref="BA49">IFERROR(INDEX($AZ$10:$AZ$88,SMALL(IF(LEN($AZ$10:$AZ$88)&gt;0,ROW($AZ$10:$AZ$88)-ROW(INDEX($AZ$10:$AZ$88,1,1))+1),$B49)),"")</f>
        <v>محمد 41</v>
      </c>
      <c r="BC49" s="141" t="str">
        <f t="shared" si="8"/>
        <v>مصاريف 40</v>
      </c>
      <c r="BD49" s="137">
        <f>IFERROR(AE49*AI49,"")</f>
        <v>0</v>
      </c>
      <c r="BF49" s="141" t="str" cm="1">
        <f t="array" ref="BF49">IFERROR(INDEX($BC$10:$BC$89,SMALL(IF($BD$10:$BD$89&gt;0,ROW($BC$10:$BC$89)-ROW(INDEX($BC$10:$BC$89,1,1))+1),$B49)),"")</f>
        <v/>
      </c>
      <c r="BG49" s="141" t="str">
        <f>IFERROR(IF(COUNTIF($BF$10:$BF49,BF49)&gt;1,"",BF49),"")</f>
        <v/>
      </c>
      <c r="BH49" s="137">
        <f t="shared" si="10"/>
        <v>0</v>
      </c>
    </row>
    <row r="50" spans="2:60" x14ac:dyDescent="0.2">
      <c r="B50" s="113">
        <v>41</v>
      </c>
      <c r="C50" s="135">
        <f t="shared" si="26"/>
        <v>1</v>
      </c>
      <c r="D50" s="136" t="str">
        <f>IFERROR(IF(LEN(INDEX(Estimated!$B$6:$O$85,$B50,D$8))=0,"",INDEX(Estimated!$B$6:$O$85,$B50,D$8)),"")</f>
        <v>محمد 41</v>
      </c>
      <c r="E50" s="136" t="str">
        <f>IFERROR(IF(LEN(INDEX(Estimated!$B$6:$O$85,$B50,E$8))=0,"",INDEX(Estimated!$B$6:$O$85,$B50,E$8)),"")</f>
        <v>مصاريف 41</v>
      </c>
      <c r="F50" s="137">
        <f>IFERROR(INDEX(Estimated!$B$6:$O$85,$B50,F$8),0)</f>
        <v>385</v>
      </c>
      <c r="G50" s="137">
        <f>IFERROR(INDEX(Estimated!$B$6:$O$85,$B50,G$8),0)</f>
        <v>437</v>
      </c>
      <c r="H50" s="137">
        <f>IFERROR(INDEX(Estimated!$B$6:$O$85,$B50,H$8),0)</f>
        <v>437</v>
      </c>
      <c r="I50" s="137">
        <f>IFERROR(INDEX(Estimated!$B$6:$O$85,$B50,I$8),0)</f>
        <v>437</v>
      </c>
      <c r="J50" s="137">
        <f>IFERROR(INDEX(Estimated!$B$6:$O$85,$B50,J$8),0)</f>
        <v>437</v>
      </c>
      <c r="K50" s="137">
        <f>IFERROR(INDEX(Estimated!$B$6:$O$85,$B50,K$8),0)</f>
        <v>499.4</v>
      </c>
      <c r="L50" s="137">
        <f>IFERROR(INDEX(Estimated!$B$6:$O$85,$B50,L$8),0)</f>
        <v>461.96</v>
      </c>
      <c r="M50" s="137">
        <f>IFERROR(INDEX(Estimated!$B$6:$O$85,$B50,M$8),0)</f>
        <v>428.26400000000001</v>
      </c>
      <c r="N50" s="137">
        <f>IFERROR(INDEX(Estimated!$B$6:$O$85,$B50,N$8),0)</f>
        <v>428.26400000000001</v>
      </c>
      <c r="O50" s="137">
        <f>IFERROR(INDEX(Estimated!$B$6:$O$85,$B50,O$8),0)</f>
        <v>428.26400000000001</v>
      </c>
      <c r="P50" s="137">
        <f>IFERROR(INDEX(Estimated!$B$6:$O$85,$B50,P$8),0)</f>
        <v>458.59039999999999</v>
      </c>
      <c r="Q50" s="137">
        <f>IFERROR(INDEX(Estimated!$B$6:$O$85,$B50,Q$8),0)</f>
        <v>458.59039999999999</v>
      </c>
      <c r="R50" s="137">
        <f>IFERROR(INDEX(Actual!$B$6:$O$85,$B50,R$8),0)</f>
        <v>405</v>
      </c>
      <c r="S50" s="137">
        <f>IFERROR(INDEX(Actual!$B$6:$O$85,$B50,S$8),0)</f>
        <v>364.5</v>
      </c>
      <c r="T50" s="137">
        <f>IFERROR(INDEX(Actual!$B$6:$O$85,$B50,T$8),0)</f>
        <v>291.60000000000002</v>
      </c>
      <c r="U50" s="137">
        <f>IFERROR(INDEX(Actual!$B$6:$O$85,$B50,U$8),0)</f>
        <v>349.92</v>
      </c>
      <c r="V50" s="137">
        <f>IFERROR(INDEX(Actual!$B$6:$O$85,$B50,V$8),0)</f>
        <v>314.928</v>
      </c>
      <c r="W50" s="137">
        <f>IFERROR(INDEX(Actual!$B$6:$O$85,$B50,W$8),0)</f>
        <v>283.43520000000001</v>
      </c>
      <c r="X50" s="137">
        <f>IFERROR(INDEX(Actual!$B$6:$O$85,$B50,X$8),0)</f>
        <v>311.77872000000002</v>
      </c>
      <c r="Y50" s="137">
        <f>IFERROR(INDEX(Actual!$B$6:$O$85,$B50,Y$8),0)</f>
        <v>374.13446400000004</v>
      </c>
      <c r="Z50" s="137">
        <f>IFERROR(INDEX(Actual!$B$6:$O$85,$B50,Z$8),0)</f>
        <v>336.72101760000004</v>
      </c>
      <c r="AA50" s="137">
        <f>IFERROR(INDEX(Actual!$B$6:$O$85,$B50,AA$8),0)</f>
        <v>269.37681408000003</v>
      </c>
      <c r="AB50" s="137">
        <f>IFERROR(INDEX(Actual!$B$6:$O$85,$B50,AB$8),0)</f>
        <v>242.43913267200006</v>
      </c>
      <c r="AC50" s="137">
        <f>IFERROR(INDEX(Actual!$B$6:$O$85,$B50,AC$8),0)</f>
        <v>193.95130613760006</v>
      </c>
      <c r="AE50" s="174">
        <f>IFERROR(IF(OR(Dashboard!$D$7="",Dashboard!$D$7="All"),1,IF(Dashboard!$D$7=Calc!D50,1,0)),0)</f>
        <v>0</v>
      </c>
      <c r="AF50" s="174">
        <f t="shared" si="22"/>
        <v>0</v>
      </c>
      <c r="AH50" s="139">
        <f t="shared" si="16"/>
        <v>437</v>
      </c>
      <c r="AI50" s="139">
        <f t="shared" si="17"/>
        <v>314.928</v>
      </c>
      <c r="AJ50" s="139">
        <f t="shared" si="18"/>
        <v>-122.072</v>
      </c>
      <c r="AK50" s="140">
        <f t="shared" si="19"/>
        <v>0.72065903890160188</v>
      </c>
      <c r="AY50" s="97" t="str">
        <f t="shared" si="20"/>
        <v>محمد 42</v>
      </c>
      <c r="AZ50" s="97" t="str">
        <f>IFERROR(IF(COUNTIF($AY$10:$AY50,AY50)&gt;1,"",AY50),"")</f>
        <v>محمد 42</v>
      </c>
      <c r="BA50" s="141" t="str" cm="1">
        <f t="array" ref="BA50">IFERROR(INDEX($AZ$10:$AZ$88,SMALL(IF(LEN($AZ$10:$AZ$88)&gt;0,ROW($AZ$10:$AZ$88)-ROW(INDEX($AZ$10:$AZ$88,1,1))+1),$B50)),"")</f>
        <v>محمد 42</v>
      </c>
      <c r="BC50" s="141" t="str">
        <f t="shared" si="8"/>
        <v>مصاريف 41</v>
      </c>
      <c r="BD50" s="137">
        <f>IFERROR(AE50*AI50,"")</f>
        <v>0</v>
      </c>
      <c r="BF50" s="141" t="str" cm="1">
        <f t="array" ref="BF50">IFERROR(INDEX($BC$10:$BC$89,SMALL(IF($BD$10:$BD$89&gt;0,ROW($BC$10:$BC$89)-ROW(INDEX($BC$10:$BC$89,1,1))+1),$B50)),"")</f>
        <v/>
      </c>
      <c r="BG50" s="141" t="str">
        <f>IFERROR(IF(COUNTIF($BF$10:$BF50,BF50)&gt;1,"",BF50),"")</f>
        <v/>
      </c>
      <c r="BH50" s="137">
        <f t="shared" si="10"/>
        <v>0</v>
      </c>
    </row>
    <row r="51" spans="2:60" x14ac:dyDescent="0.2">
      <c r="B51" s="113">
        <v>42</v>
      </c>
      <c r="C51" s="135">
        <f t="shared" si="26"/>
        <v>1</v>
      </c>
      <c r="D51" s="136" t="str">
        <f>IFERROR(IF(LEN(INDEX(Estimated!$B$6:$O$85,$B51,D$8))=0,"",INDEX(Estimated!$B$6:$O$85,$B51,D$8)),"")</f>
        <v>محمد 42</v>
      </c>
      <c r="E51" s="136" t="str">
        <f>IFERROR(IF(LEN(INDEX(Estimated!$B$6:$O$85,$B51,E$8))=0,"",INDEX(Estimated!$B$6:$O$85,$B51,E$8)),"")</f>
        <v>مصاريف 42</v>
      </c>
      <c r="F51" s="137">
        <f>IFERROR(INDEX(Estimated!$B$6:$O$85,$B51,F$8),0)</f>
        <v>385</v>
      </c>
      <c r="G51" s="137">
        <f>IFERROR(INDEX(Estimated!$B$6:$O$85,$B51,G$8),0)</f>
        <v>437</v>
      </c>
      <c r="H51" s="137">
        <f>IFERROR(INDEX(Estimated!$B$6:$O$85,$B51,H$8),0)</f>
        <v>437</v>
      </c>
      <c r="I51" s="137">
        <f>IFERROR(INDEX(Estimated!$B$6:$O$85,$B51,I$8),0)</f>
        <v>437</v>
      </c>
      <c r="J51" s="137">
        <f>IFERROR(INDEX(Estimated!$B$6:$O$85,$B51,J$8),0)</f>
        <v>437</v>
      </c>
      <c r="K51" s="137">
        <f>IFERROR(INDEX(Estimated!$B$6:$O$85,$B51,K$8),0)</f>
        <v>499.4</v>
      </c>
      <c r="L51" s="137">
        <f>IFERROR(INDEX(Estimated!$B$6:$O$85,$B51,L$8),0)</f>
        <v>461.96</v>
      </c>
      <c r="M51" s="137">
        <f>IFERROR(INDEX(Estimated!$B$6:$O$85,$B51,M$8),0)</f>
        <v>428.26400000000001</v>
      </c>
      <c r="N51" s="137">
        <f>IFERROR(INDEX(Estimated!$B$6:$O$85,$B51,N$8),0)</f>
        <v>428.26400000000001</v>
      </c>
      <c r="O51" s="137">
        <f>IFERROR(INDEX(Estimated!$B$6:$O$85,$B51,O$8),0)</f>
        <v>428.26400000000001</v>
      </c>
      <c r="P51" s="137">
        <f>IFERROR(INDEX(Estimated!$B$6:$O$85,$B51,P$8),0)</f>
        <v>458.59039999999999</v>
      </c>
      <c r="Q51" s="137">
        <f>IFERROR(INDEX(Estimated!$B$6:$O$85,$B51,Q$8),0)</f>
        <v>458.59039999999999</v>
      </c>
      <c r="R51" s="137">
        <f>IFERROR(INDEX(Actual!$B$6:$O$85,$B51,R$8),0)</f>
        <v>405</v>
      </c>
      <c r="S51" s="137">
        <f>IFERROR(INDEX(Actual!$B$6:$O$85,$B51,S$8),0)</f>
        <v>364.5</v>
      </c>
      <c r="T51" s="137">
        <f>IFERROR(INDEX(Actual!$B$6:$O$85,$B51,T$8),0)</f>
        <v>291.60000000000002</v>
      </c>
      <c r="U51" s="137">
        <f>IFERROR(INDEX(Actual!$B$6:$O$85,$B51,U$8),0)</f>
        <v>349.92</v>
      </c>
      <c r="V51" s="137">
        <f>IFERROR(INDEX(Actual!$B$6:$O$85,$B51,V$8),0)</f>
        <v>314.928</v>
      </c>
      <c r="W51" s="137">
        <f>IFERROR(INDEX(Actual!$B$6:$O$85,$B51,W$8),0)</f>
        <v>283.43520000000001</v>
      </c>
      <c r="X51" s="137">
        <f>IFERROR(INDEX(Actual!$B$6:$O$85,$B51,X$8),0)</f>
        <v>311.77872000000002</v>
      </c>
      <c r="Y51" s="137">
        <f>IFERROR(INDEX(Actual!$B$6:$O$85,$B51,Y$8),0)</f>
        <v>374.13446400000004</v>
      </c>
      <c r="Z51" s="137">
        <f>IFERROR(INDEX(Actual!$B$6:$O$85,$B51,Z$8),0)</f>
        <v>336.72101760000004</v>
      </c>
      <c r="AA51" s="137">
        <f>IFERROR(INDEX(Actual!$B$6:$O$85,$B51,AA$8),0)</f>
        <v>269.37681408000003</v>
      </c>
      <c r="AB51" s="137">
        <f>IFERROR(INDEX(Actual!$B$6:$O$85,$B51,AB$8),0)</f>
        <v>242.43913267200006</v>
      </c>
      <c r="AC51" s="137">
        <f>IFERROR(INDEX(Actual!$B$6:$O$85,$B51,AC$8),0)</f>
        <v>193.95130613760006</v>
      </c>
      <c r="AE51" s="174">
        <f>IFERROR(IF(OR(Dashboard!$D$7="",Dashboard!$D$7="All"),1,IF(Dashboard!$D$7=Calc!D51,1,0)),0)</f>
        <v>0</v>
      </c>
      <c r="AF51" s="174">
        <f t="shared" si="22"/>
        <v>0</v>
      </c>
      <c r="AH51" s="139">
        <f t="shared" si="16"/>
        <v>437</v>
      </c>
      <c r="AI51" s="139">
        <f t="shared" si="17"/>
        <v>314.928</v>
      </c>
      <c r="AJ51" s="139">
        <f t="shared" si="18"/>
        <v>-122.072</v>
      </c>
      <c r="AK51" s="140">
        <f t="shared" si="19"/>
        <v>0.72065903890160188</v>
      </c>
      <c r="AY51" s="97" t="str">
        <f t="shared" si="20"/>
        <v>محمد 43</v>
      </c>
      <c r="AZ51" s="97" t="str">
        <f>IFERROR(IF(COUNTIF($AY$10:$AY51,AY51)&gt;1,"",AY51),"")</f>
        <v>محمد 43</v>
      </c>
      <c r="BA51" s="141" t="str" cm="1">
        <f t="array" ref="BA51">IFERROR(INDEX($AZ$10:$AZ$88,SMALL(IF(LEN($AZ$10:$AZ$88)&gt;0,ROW($AZ$10:$AZ$88)-ROW(INDEX($AZ$10:$AZ$88,1,1))+1),$B51)),"")</f>
        <v>محمد 43</v>
      </c>
      <c r="BC51" s="141" t="str">
        <f t="shared" si="8"/>
        <v>مصاريف 42</v>
      </c>
      <c r="BD51" s="137">
        <f>IFERROR(AE51*AI51,"")</f>
        <v>0</v>
      </c>
      <c r="BF51" s="141" t="str" cm="1">
        <f t="array" ref="BF51">IFERROR(INDEX($BC$10:$BC$89,SMALL(IF($BD$10:$BD$89&gt;0,ROW($BC$10:$BC$89)-ROW(INDEX($BC$10:$BC$89,1,1))+1),$B51)),"")</f>
        <v/>
      </c>
      <c r="BG51" s="141" t="str">
        <f>IFERROR(IF(COUNTIF($BF$10:$BF51,BF51)&gt;1,"",BF51),"")</f>
        <v/>
      </c>
      <c r="BH51" s="137">
        <f t="shared" si="10"/>
        <v>0</v>
      </c>
    </row>
    <row r="52" spans="2:60" x14ac:dyDescent="0.2">
      <c r="B52" s="113">
        <v>43</v>
      </c>
      <c r="C52" s="135">
        <f t="shared" si="26"/>
        <v>1</v>
      </c>
      <c r="D52" s="136" t="str">
        <f>IFERROR(IF(LEN(INDEX(Estimated!$B$6:$O$85,$B52,D$8))=0,"",INDEX(Estimated!$B$6:$O$85,$B52,D$8)),"")</f>
        <v>محمد 43</v>
      </c>
      <c r="E52" s="136" t="str">
        <f>IFERROR(IF(LEN(INDEX(Estimated!$B$6:$O$85,$B52,E$8))=0,"",INDEX(Estimated!$B$6:$O$85,$B52,E$8)),"")</f>
        <v>مصاريف 43</v>
      </c>
      <c r="F52" s="137">
        <f>IFERROR(INDEX(Estimated!$B$6:$O$85,$B52,F$8),0)</f>
        <v>385</v>
      </c>
      <c r="G52" s="137">
        <f>IFERROR(INDEX(Estimated!$B$6:$O$85,$B52,G$8),0)</f>
        <v>437</v>
      </c>
      <c r="H52" s="137">
        <f>IFERROR(INDEX(Estimated!$B$6:$O$85,$B52,H$8),0)</f>
        <v>437</v>
      </c>
      <c r="I52" s="137">
        <f>IFERROR(INDEX(Estimated!$B$6:$O$85,$B52,I$8),0)</f>
        <v>437</v>
      </c>
      <c r="J52" s="137">
        <f>IFERROR(INDEX(Estimated!$B$6:$O$85,$B52,J$8),0)</f>
        <v>437</v>
      </c>
      <c r="K52" s="137">
        <f>IFERROR(INDEX(Estimated!$B$6:$O$85,$B52,K$8),0)</f>
        <v>499.4</v>
      </c>
      <c r="L52" s="137">
        <f>IFERROR(INDEX(Estimated!$B$6:$O$85,$B52,L$8),0)</f>
        <v>461.96</v>
      </c>
      <c r="M52" s="137">
        <f>IFERROR(INDEX(Estimated!$B$6:$O$85,$B52,M$8),0)</f>
        <v>428.26400000000001</v>
      </c>
      <c r="N52" s="137">
        <f>IFERROR(INDEX(Estimated!$B$6:$O$85,$B52,N$8),0)</f>
        <v>428.26400000000001</v>
      </c>
      <c r="O52" s="137">
        <f>IFERROR(INDEX(Estimated!$B$6:$O$85,$B52,O$8),0)</f>
        <v>428.26400000000001</v>
      </c>
      <c r="P52" s="137">
        <f>IFERROR(INDEX(Estimated!$B$6:$O$85,$B52,P$8),0)</f>
        <v>458.59039999999999</v>
      </c>
      <c r="Q52" s="137">
        <f>IFERROR(INDEX(Estimated!$B$6:$O$85,$B52,Q$8),0)</f>
        <v>458.59039999999999</v>
      </c>
      <c r="R52" s="137">
        <f>IFERROR(INDEX(Actual!$B$6:$O$85,$B52,R$8),0)</f>
        <v>405</v>
      </c>
      <c r="S52" s="137">
        <f>IFERROR(INDEX(Actual!$B$6:$O$85,$B52,S$8),0)</f>
        <v>364.5</v>
      </c>
      <c r="T52" s="137">
        <f>IFERROR(INDEX(Actual!$B$6:$O$85,$B52,T$8),0)</f>
        <v>291.60000000000002</v>
      </c>
      <c r="U52" s="137">
        <f>IFERROR(INDEX(Actual!$B$6:$O$85,$B52,U$8),0)</f>
        <v>349.92</v>
      </c>
      <c r="V52" s="137">
        <f>IFERROR(INDEX(Actual!$B$6:$O$85,$B52,V$8),0)</f>
        <v>314.928</v>
      </c>
      <c r="W52" s="137">
        <f>IFERROR(INDEX(Actual!$B$6:$O$85,$B52,W$8),0)</f>
        <v>283.43520000000001</v>
      </c>
      <c r="X52" s="137">
        <f>IFERROR(INDEX(Actual!$B$6:$O$85,$B52,X$8),0)</f>
        <v>311.77872000000002</v>
      </c>
      <c r="Y52" s="137">
        <f>IFERROR(INDEX(Actual!$B$6:$O$85,$B52,Y$8),0)</f>
        <v>374.13446400000004</v>
      </c>
      <c r="Z52" s="137">
        <f>IFERROR(INDEX(Actual!$B$6:$O$85,$B52,Z$8),0)</f>
        <v>336.72101760000004</v>
      </c>
      <c r="AA52" s="137">
        <f>IFERROR(INDEX(Actual!$B$6:$O$85,$B52,AA$8),0)</f>
        <v>269.37681408000003</v>
      </c>
      <c r="AB52" s="137">
        <f>IFERROR(INDEX(Actual!$B$6:$O$85,$B52,AB$8),0)</f>
        <v>242.43913267200006</v>
      </c>
      <c r="AC52" s="137">
        <f>IFERROR(INDEX(Actual!$B$6:$O$85,$B52,AC$8),0)</f>
        <v>193.95130613760006</v>
      </c>
      <c r="AE52" s="174">
        <f>IFERROR(IF(OR(Dashboard!$D$7="",Dashboard!$D$7="All"),1,IF(Dashboard!$D$7=Calc!D52,1,0)),0)</f>
        <v>0</v>
      </c>
      <c r="AF52" s="174">
        <f t="shared" si="22"/>
        <v>0</v>
      </c>
      <c r="AH52" s="139">
        <f t="shared" si="16"/>
        <v>437</v>
      </c>
      <c r="AI52" s="139">
        <f t="shared" si="17"/>
        <v>314.928</v>
      </c>
      <c r="AJ52" s="139">
        <f t="shared" si="18"/>
        <v>-122.072</v>
      </c>
      <c r="AK52" s="140">
        <f t="shared" si="19"/>
        <v>0.72065903890160188</v>
      </c>
      <c r="AY52" s="97" t="str">
        <f t="shared" si="20"/>
        <v>محمد 44</v>
      </c>
      <c r="AZ52" s="97" t="str">
        <f>IFERROR(IF(COUNTIF($AY$10:$AY52,AY52)&gt;1,"",AY52),"")</f>
        <v>محمد 44</v>
      </c>
      <c r="BA52" s="141" t="str" cm="1">
        <f t="array" ref="BA52">IFERROR(INDEX($AZ$10:$AZ$88,SMALL(IF(LEN($AZ$10:$AZ$88)&gt;0,ROW($AZ$10:$AZ$88)-ROW(INDEX($AZ$10:$AZ$88,1,1))+1),$B52)),"")</f>
        <v>محمد 44</v>
      </c>
      <c r="BC52" s="141" t="str">
        <f t="shared" si="8"/>
        <v>مصاريف 43</v>
      </c>
      <c r="BD52" s="137">
        <f>IFERROR(AE52*AI52,"")</f>
        <v>0</v>
      </c>
      <c r="BF52" s="141" t="str" cm="1">
        <f t="array" ref="BF52">IFERROR(INDEX($BC$10:$BC$89,SMALL(IF($BD$10:$BD$89&gt;0,ROW($BC$10:$BC$89)-ROW(INDEX($BC$10:$BC$89,1,1))+1),$B52)),"")</f>
        <v/>
      </c>
      <c r="BG52" s="141" t="str">
        <f>IFERROR(IF(COUNTIF($BF$10:$BF52,BF52)&gt;1,"",BF52),"")</f>
        <v/>
      </c>
      <c r="BH52" s="137">
        <f t="shared" si="10"/>
        <v>0</v>
      </c>
    </row>
    <row r="53" spans="2:60" x14ac:dyDescent="0.2">
      <c r="B53" s="113">
        <v>44</v>
      </c>
      <c r="C53" s="135">
        <f t="shared" si="26"/>
        <v>1</v>
      </c>
      <c r="D53" s="136" t="str">
        <f>IFERROR(IF(LEN(INDEX(Estimated!$B$6:$O$85,$B53,D$8))=0,"",INDEX(Estimated!$B$6:$O$85,$B53,D$8)),"")</f>
        <v>محمد 44</v>
      </c>
      <c r="E53" s="136" t="str">
        <f>IFERROR(IF(LEN(INDEX(Estimated!$B$6:$O$85,$B53,E$8))=0,"",INDEX(Estimated!$B$6:$O$85,$B53,E$8)),"")</f>
        <v>مصاريف 44</v>
      </c>
      <c r="F53" s="137">
        <f>IFERROR(INDEX(Estimated!$B$6:$O$85,$B53,F$8),0)</f>
        <v>385</v>
      </c>
      <c r="G53" s="137">
        <f>IFERROR(INDEX(Estimated!$B$6:$O$85,$B53,G$8),0)</f>
        <v>437</v>
      </c>
      <c r="H53" s="137">
        <f>IFERROR(INDEX(Estimated!$B$6:$O$85,$B53,H$8),0)</f>
        <v>437</v>
      </c>
      <c r="I53" s="137">
        <f>IFERROR(INDEX(Estimated!$B$6:$O$85,$B53,I$8),0)</f>
        <v>437</v>
      </c>
      <c r="J53" s="137">
        <f>IFERROR(INDEX(Estimated!$B$6:$O$85,$B53,J$8),0)</f>
        <v>437</v>
      </c>
      <c r="K53" s="137">
        <f>IFERROR(INDEX(Estimated!$B$6:$O$85,$B53,K$8),0)</f>
        <v>499.4</v>
      </c>
      <c r="L53" s="137">
        <f>IFERROR(INDEX(Estimated!$B$6:$O$85,$B53,L$8),0)</f>
        <v>461.96</v>
      </c>
      <c r="M53" s="137">
        <f>IFERROR(INDEX(Estimated!$B$6:$O$85,$B53,M$8),0)</f>
        <v>428.26400000000001</v>
      </c>
      <c r="N53" s="137">
        <f>IFERROR(INDEX(Estimated!$B$6:$O$85,$B53,N$8),0)</f>
        <v>428.26400000000001</v>
      </c>
      <c r="O53" s="137">
        <f>IFERROR(INDEX(Estimated!$B$6:$O$85,$B53,O$8),0)</f>
        <v>428.26400000000001</v>
      </c>
      <c r="P53" s="137">
        <f>IFERROR(INDEX(Estimated!$B$6:$O$85,$B53,P$8),0)</f>
        <v>458.59039999999999</v>
      </c>
      <c r="Q53" s="137">
        <f>IFERROR(INDEX(Estimated!$B$6:$O$85,$B53,Q$8),0)</f>
        <v>458.59039999999999</v>
      </c>
      <c r="R53" s="137">
        <f>IFERROR(INDEX(Actual!$B$6:$O$85,$B53,R$8),0)</f>
        <v>405</v>
      </c>
      <c r="S53" s="137">
        <f>IFERROR(INDEX(Actual!$B$6:$O$85,$B53,S$8),0)</f>
        <v>364.5</v>
      </c>
      <c r="T53" s="137">
        <f>IFERROR(INDEX(Actual!$B$6:$O$85,$B53,T$8),0)</f>
        <v>291.60000000000002</v>
      </c>
      <c r="U53" s="137">
        <f>IFERROR(INDEX(Actual!$B$6:$O$85,$B53,U$8),0)</f>
        <v>349.92</v>
      </c>
      <c r="V53" s="137">
        <f>IFERROR(INDEX(Actual!$B$6:$O$85,$B53,V$8),0)</f>
        <v>314.928</v>
      </c>
      <c r="W53" s="137">
        <f>IFERROR(INDEX(Actual!$B$6:$O$85,$B53,W$8),0)</f>
        <v>283.43520000000001</v>
      </c>
      <c r="X53" s="137">
        <f>IFERROR(INDEX(Actual!$B$6:$O$85,$B53,X$8),0)</f>
        <v>311.77872000000002</v>
      </c>
      <c r="Y53" s="137">
        <f>IFERROR(INDEX(Actual!$B$6:$O$85,$B53,Y$8),0)</f>
        <v>374.13446400000004</v>
      </c>
      <c r="Z53" s="137">
        <f>IFERROR(INDEX(Actual!$B$6:$O$85,$B53,Z$8),0)</f>
        <v>336.72101760000004</v>
      </c>
      <c r="AA53" s="137">
        <f>IFERROR(INDEX(Actual!$B$6:$O$85,$B53,AA$8),0)</f>
        <v>269.37681408000003</v>
      </c>
      <c r="AB53" s="137">
        <f>IFERROR(INDEX(Actual!$B$6:$O$85,$B53,AB$8),0)</f>
        <v>242.43913267200006</v>
      </c>
      <c r="AC53" s="137">
        <f>IFERROR(INDEX(Actual!$B$6:$O$85,$B53,AC$8),0)</f>
        <v>193.95130613760006</v>
      </c>
      <c r="AE53" s="174">
        <f>IFERROR(IF(OR(Dashboard!$D$7="",Dashboard!$D$7="All"),1,IF(Dashboard!$D$7=Calc!D53,1,0)),0)</f>
        <v>0</v>
      </c>
      <c r="AF53" s="174">
        <f t="shared" si="22"/>
        <v>0</v>
      </c>
      <c r="AH53" s="139">
        <f t="shared" si="16"/>
        <v>437</v>
      </c>
      <c r="AI53" s="139">
        <f t="shared" si="17"/>
        <v>314.928</v>
      </c>
      <c r="AJ53" s="139">
        <f t="shared" si="18"/>
        <v>-122.072</v>
      </c>
      <c r="AK53" s="140">
        <f t="shared" si="19"/>
        <v>0.72065903890160188</v>
      </c>
      <c r="AY53" s="97" t="str">
        <f t="shared" si="20"/>
        <v>محمد 45</v>
      </c>
      <c r="AZ53" s="97" t="str">
        <f>IFERROR(IF(COUNTIF($AY$10:$AY53,AY53)&gt;1,"",AY53),"")</f>
        <v>محمد 45</v>
      </c>
      <c r="BA53" s="141" t="str" cm="1">
        <f t="array" ref="BA53">IFERROR(INDEX($AZ$10:$AZ$88,SMALL(IF(LEN($AZ$10:$AZ$88)&gt;0,ROW($AZ$10:$AZ$88)-ROW(INDEX($AZ$10:$AZ$88,1,1))+1),$B53)),"")</f>
        <v>محمد 45</v>
      </c>
      <c r="BC53" s="141" t="str">
        <f t="shared" si="8"/>
        <v>مصاريف 44</v>
      </c>
      <c r="BD53" s="137">
        <f>IFERROR(AE53*AI53,"")</f>
        <v>0</v>
      </c>
      <c r="BF53" s="141" t="str" cm="1">
        <f t="array" ref="BF53">IFERROR(INDEX($BC$10:$BC$89,SMALL(IF($BD$10:$BD$89&gt;0,ROW($BC$10:$BC$89)-ROW(INDEX($BC$10:$BC$89,1,1))+1),$B53)),"")</f>
        <v/>
      </c>
      <c r="BG53" s="141" t="str">
        <f>IFERROR(IF(COUNTIF($BF$10:$BF53,BF53)&gt;1,"",BF53),"")</f>
        <v/>
      </c>
      <c r="BH53" s="137">
        <f t="shared" si="10"/>
        <v>0</v>
      </c>
    </row>
    <row r="54" spans="2:60" x14ac:dyDescent="0.2">
      <c r="B54" s="113">
        <v>45</v>
      </c>
      <c r="C54" s="135">
        <f t="shared" si="26"/>
        <v>1</v>
      </c>
      <c r="D54" s="136" t="str">
        <f>IFERROR(IF(LEN(INDEX(Estimated!$B$6:$O$85,$B54,D$8))=0,"",INDEX(Estimated!$B$6:$O$85,$B54,D$8)),"")</f>
        <v>محمد 45</v>
      </c>
      <c r="E54" s="136" t="str">
        <f>IFERROR(IF(LEN(INDEX(Estimated!$B$6:$O$85,$B54,E$8))=0,"",INDEX(Estimated!$B$6:$O$85,$B54,E$8)),"")</f>
        <v>مصاريف 45</v>
      </c>
      <c r="F54" s="137">
        <f>IFERROR(INDEX(Estimated!$B$6:$O$85,$B54,F$8),0)</f>
        <v>385</v>
      </c>
      <c r="G54" s="137">
        <f>IFERROR(INDEX(Estimated!$B$6:$O$85,$B54,G$8),0)</f>
        <v>437</v>
      </c>
      <c r="H54" s="137">
        <f>IFERROR(INDEX(Estimated!$B$6:$O$85,$B54,H$8),0)</f>
        <v>437</v>
      </c>
      <c r="I54" s="137">
        <f>IFERROR(INDEX(Estimated!$B$6:$O$85,$B54,I$8),0)</f>
        <v>437</v>
      </c>
      <c r="J54" s="137">
        <f>IFERROR(INDEX(Estimated!$B$6:$O$85,$B54,J$8),0)</f>
        <v>437</v>
      </c>
      <c r="K54" s="137">
        <f>IFERROR(INDEX(Estimated!$B$6:$O$85,$B54,K$8),0)</f>
        <v>499.4</v>
      </c>
      <c r="L54" s="137">
        <f>IFERROR(INDEX(Estimated!$B$6:$O$85,$B54,L$8),0)</f>
        <v>461.96</v>
      </c>
      <c r="M54" s="137">
        <f>IFERROR(INDEX(Estimated!$B$6:$O$85,$B54,M$8),0)</f>
        <v>428.26400000000001</v>
      </c>
      <c r="N54" s="137">
        <f>IFERROR(INDEX(Estimated!$B$6:$O$85,$B54,N$8),0)</f>
        <v>428.26400000000001</v>
      </c>
      <c r="O54" s="137">
        <f>IFERROR(INDEX(Estimated!$B$6:$O$85,$B54,O$8),0)</f>
        <v>428.26400000000001</v>
      </c>
      <c r="P54" s="137">
        <f>IFERROR(INDEX(Estimated!$B$6:$O$85,$B54,P$8),0)</f>
        <v>458.59039999999999</v>
      </c>
      <c r="Q54" s="137">
        <f>IFERROR(INDEX(Estimated!$B$6:$O$85,$B54,Q$8),0)</f>
        <v>458.59039999999999</v>
      </c>
      <c r="R54" s="137">
        <f>IFERROR(INDEX(Actual!$B$6:$O$85,$B54,R$8),0)</f>
        <v>405</v>
      </c>
      <c r="S54" s="137">
        <f>IFERROR(INDEX(Actual!$B$6:$O$85,$B54,S$8),0)</f>
        <v>364.5</v>
      </c>
      <c r="T54" s="137">
        <f>IFERROR(INDEX(Actual!$B$6:$O$85,$B54,T$8),0)</f>
        <v>291.60000000000002</v>
      </c>
      <c r="U54" s="137">
        <f>IFERROR(INDEX(Actual!$B$6:$O$85,$B54,U$8),0)</f>
        <v>349.92</v>
      </c>
      <c r="V54" s="137">
        <f>IFERROR(INDEX(Actual!$B$6:$O$85,$B54,V$8),0)</f>
        <v>314.928</v>
      </c>
      <c r="W54" s="137">
        <f>IFERROR(INDEX(Actual!$B$6:$O$85,$B54,W$8),0)</f>
        <v>283.43520000000001</v>
      </c>
      <c r="X54" s="137">
        <f>IFERROR(INDEX(Actual!$B$6:$O$85,$B54,X$8),0)</f>
        <v>311.77872000000002</v>
      </c>
      <c r="Y54" s="137">
        <f>IFERROR(INDEX(Actual!$B$6:$O$85,$B54,Y$8),0)</f>
        <v>374.13446400000004</v>
      </c>
      <c r="Z54" s="137">
        <f>IFERROR(INDEX(Actual!$B$6:$O$85,$B54,Z$8),0)</f>
        <v>336.72101760000004</v>
      </c>
      <c r="AA54" s="137">
        <f>IFERROR(INDEX(Actual!$B$6:$O$85,$B54,AA$8),0)</f>
        <v>269.37681408000003</v>
      </c>
      <c r="AB54" s="137">
        <f>IFERROR(INDEX(Actual!$B$6:$O$85,$B54,AB$8),0)</f>
        <v>242.43913267200006</v>
      </c>
      <c r="AC54" s="137">
        <f>IFERROR(INDEX(Actual!$B$6:$O$85,$B54,AC$8),0)</f>
        <v>193.95130613760006</v>
      </c>
      <c r="AE54" s="174">
        <f>IFERROR(IF(OR(Dashboard!$D$7="",Dashboard!$D$7="All"),1,IF(Dashboard!$D$7=Calc!D54,1,0)),0)</f>
        <v>0</v>
      </c>
      <c r="AF54" s="174">
        <f t="shared" si="22"/>
        <v>0</v>
      </c>
      <c r="AH54" s="139">
        <f t="shared" si="16"/>
        <v>437</v>
      </c>
      <c r="AI54" s="139">
        <f t="shared" si="17"/>
        <v>314.928</v>
      </c>
      <c r="AJ54" s="139">
        <f t="shared" si="18"/>
        <v>-122.072</v>
      </c>
      <c r="AK54" s="140">
        <f t="shared" si="19"/>
        <v>0.72065903890160188</v>
      </c>
      <c r="AY54" s="97" t="str">
        <f t="shared" si="20"/>
        <v>محمد 46</v>
      </c>
      <c r="AZ54" s="97" t="str">
        <f>IFERROR(IF(COUNTIF($AY$10:$AY54,AY54)&gt;1,"",AY54),"")</f>
        <v>محمد 46</v>
      </c>
      <c r="BA54" s="141" t="str" cm="1">
        <f t="array" ref="BA54">IFERROR(INDEX($AZ$10:$AZ$88,SMALL(IF(LEN($AZ$10:$AZ$88)&gt;0,ROW($AZ$10:$AZ$88)-ROW(INDEX($AZ$10:$AZ$88,1,1))+1),$B54)),"")</f>
        <v>محمد 46</v>
      </c>
      <c r="BC54" s="141" t="str">
        <f t="shared" si="8"/>
        <v>مصاريف 45</v>
      </c>
      <c r="BD54" s="137">
        <f>IFERROR(AE54*AI54,"")</f>
        <v>0</v>
      </c>
      <c r="BF54" s="141" t="str" cm="1">
        <f t="array" ref="BF54">IFERROR(INDEX($BC$10:$BC$89,SMALL(IF($BD$10:$BD$89&gt;0,ROW($BC$10:$BC$89)-ROW(INDEX($BC$10:$BC$89,1,1))+1),$B54)),"")</f>
        <v/>
      </c>
      <c r="BG54" s="141" t="str">
        <f>IFERROR(IF(COUNTIF($BF$10:$BF54,BF54)&gt;1,"",BF54),"")</f>
        <v/>
      </c>
      <c r="BH54" s="137">
        <f t="shared" si="10"/>
        <v>0</v>
      </c>
    </row>
    <row r="55" spans="2:60" x14ac:dyDescent="0.2">
      <c r="B55" s="113">
        <v>46</v>
      </c>
      <c r="C55" s="135">
        <f t="shared" si="26"/>
        <v>1</v>
      </c>
      <c r="D55" s="136" t="str">
        <f>IFERROR(IF(LEN(INDEX(Estimated!$B$6:$O$85,$B55,D$8))=0,"",INDEX(Estimated!$B$6:$O$85,$B55,D$8)),"")</f>
        <v>محمد 46</v>
      </c>
      <c r="E55" s="136" t="str">
        <f>IFERROR(IF(LEN(INDEX(Estimated!$B$6:$O$85,$B55,E$8))=0,"",INDEX(Estimated!$B$6:$O$85,$B55,E$8)),"")</f>
        <v>مصاريف 46</v>
      </c>
      <c r="F55" s="137">
        <f>IFERROR(INDEX(Estimated!$B$6:$O$85,$B55,F$8),0)</f>
        <v>385</v>
      </c>
      <c r="G55" s="137">
        <f>IFERROR(INDEX(Estimated!$B$6:$O$85,$B55,G$8),0)</f>
        <v>437</v>
      </c>
      <c r="H55" s="137">
        <f>IFERROR(INDEX(Estimated!$B$6:$O$85,$B55,H$8),0)</f>
        <v>437</v>
      </c>
      <c r="I55" s="137">
        <f>IFERROR(INDEX(Estimated!$B$6:$O$85,$B55,I$8),0)</f>
        <v>437</v>
      </c>
      <c r="J55" s="137">
        <f>IFERROR(INDEX(Estimated!$B$6:$O$85,$B55,J$8),0)</f>
        <v>437</v>
      </c>
      <c r="K55" s="137">
        <f>IFERROR(INDEX(Estimated!$B$6:$O$85,$B55,K$8),0)</f>
        <v>499.4</v>
      </c>
      <c r="L55" s="137">
        <f>IFERROR(INDEX(Estimated!$B$6:$O$85,$B55,L$8),0)</f>
        <v>461.96</v>
      </c>
      <c r="M55" s="137">
        <f>IFERROR(INDEX(Estimated!$B$6:$O$85,$B55,M$8),0)</f>
        <v>428.26400000000001</v>
      </c>
      <c r="N55" s="137">
        <f>IFERROR(INDEX(Estimated!$B$6:$O$85,$B55,N$8),0)</f>
        <v>428.26400000000001</v>
      </c>
      <c r="O55" s="137">
        <f>IFERROR(INDEX(Estimated!$B$6:$O$85,$B55,O$8),0)</f>
        <v>428.26400000000001</v>
      </c>
      <c r="P55" s="137">
        <f>IFERROR(INDEX(Estimated!$B$6:$O$85,$B55,P$8),0)</f>
        <v>458.59039999999999</v>
      </c>
      <c r="Q55" s="137">
        <f>IFERROR(INDEX(Estimated!$B$6:$O$85,$B55,Q$8),0)</f>
        <v>458.59039999999999</v>
      </c>
      <c r="R55" s="137">
        <f>IFERROR(INDEX(Actual!$B$6:$O$85,$B55,R$8),0)</f>
        <v>405</v>
      </c>
      <c r="S55" s="137">
        <f>IFERROR(INDEX(Actual!$B$6:$O$85,$B55,S$8),0)</f>
        <v>364.5</v>
      </c>
      <c r="T55" s="137">
        <f>IFERROR(INDEX(Actual!$B$6:$O$85,$B55,T$8),0)</f>
        <v>291.60000000000002</v>
      </c>
      <c r="U55" s="137">
        <f>IFERROR(INDEX(Actual!$B$6:$O$85,$B55,U$8),0)</f>
        <v>349.92</v>
      </c>
      <c r="V55" s="137">
        <f>IFERROR(INDEX(Actual!$B$6:$O$85,$B55,V$8),0)</f>
        <v>314.928</v>
      </c>
      <c r="W55" s="137">
        <f>IFERROR(INDEX(Actual!$B$6:$O$85,$B55,W$8),0)</f>
        <v>283.43520000000001</v>
      </c>
      <c r="X55" s="137">
        <f>IFERROR(INDEX(Actual!$B$6:$O$85,$B55,X$8),0)</f>
        <v>311.77872000000002</v>
      </c>
      <c r="Y55" s="137">
        <f>IFERROR(INDEX(Actual!$B$6:$O$85,$B55,Y$8),0)</f>
        <v>374.13446400000004</v>
      </c>
      <c r="Z55" s="137">
        <f>IFERROR(INDEX(Actual!$B$6:$O$85,$B55,Z$8),0)</f>
        <v>336.72101760000004</v>
      </c>
      <c r="AA55" s="137">
        <f>IFERROR(INDEX(Actual!$B$6:$O$85,$B55,AA$8),0)</f>
        <v>269.37681408000003</v>
      </c>
      <c r="AB55" s="137">
        <f>IFERROR(INDEX(Actual!$B$6:$O$85,$B55,AB$8),0)</f>
        <v>242.43913267200006</v>
      </c>
      <c r="AC55" s="137">
        <f>IFERROR(INDEX(Actual!$B$6:$O$85,$B55,AC$8),0)</f>
        <v>193.95130613760006</v>
      </c>
      <c r="AE55" s="174">
        <f>IFERROR(IF(OR(Dashboard!$D$7="",Dashboard!$D$7="All"),1,IF(Dashboard!$D$7=Calc!D55,1,0)),0)</f>
        <v>0</v>
      </c>
      <c r="AF55" s="174">
        <f t="shared" si="22"/>
        <v>0</v>
      </c>
      <c r="AH55" s="139">
        <f t="shared" si="16"/>
        <v>437</v>
      </c>
      <c r="AI55" s="139">
        <f t="shared" si="17"/>
        <v>314.928</v>
      </c>
      <c r="AJ55" s="139">
        <f t="shared" si="18"/>
        <v>-122.072</v>
      </c>
      <c r="AK55" s="140">
        <f t="shared" si="19"/>
        <v>0.72065903890160188</v>
      </c>
      <c r="AY55" s="97" t="str">
        <f t="shared" si="20"/>
        <v>محمد 47</v>
      </c>
      <c r="AZ55" s="97" t="str">
        <f>IFERROR(IF(COUNTIF($AY$10:$AY55,AY55)&gt;1,"",AY55),"")</f>
        <v>محمد 47</v>
      </c>
      <c r="BA55" s="141" t="str" cm="1">
        <f t="array" ref="BA55">IFERROR(INDEX($AZ$10:$AZ$88,SMALL(IF(LEN($AZ$10:$AZ$88)&gt;0,ROW($AZ$10:$AZ$88)-ROW(INDEX($AZ$10:$AZ$88,1,1))+1),$B55)),"")</f>
        <v>محمد 47</v>
      </c>
      <c r="BC55" s="141" t="str">
        <f t="shared" si="8"/>
        <v>مصاريف 46</v>
      </c>
      <c r="BD55" s="137">
        <f>IFERROR(AE55*AI55,"")</f>
        <v>0</v>
      </c>
      <c r="BF55" s="141" t="str" cm="1">
        <f t="array" ref="BF55">IFERROR(INDEX($BC$10:$BC$89,SMALL(IF($BD$10:$BD$89&gt;0,ROW($BC$10:$BC$89)-ROW(INDEX($BC$10:$BC$89,1,1))+1),$B55)),"")</f>
        <v/>
      </c>
      <c r="BG55" s="141" t="str">
        <f>IFERROR(IF(COUNTIF($BF$10:$BF55,BF55)&gt;1,"",BF55),"")</f>
        <v/>
      </c>
      <c r="BH55" s="137">
        <f t="shared" si="10"/>
        <v>0</v>
      </c>
    </row>
    <row r="56" spans="2:60" x14ac:dyDescent="0.2">
      <c r="B56" s="113">
        <v>47</v>
      </c>
      <c r="C56" s="135">
        <f t="shared" si="26"/>
        <v>1</v>
      </c>
      <c r="D56" s="136" t="str">
        <f>IFERROR(IF(LEN(INDEX(Estimated!$B$6:$O$85,$B56,D$8))=0,"",INDEX(Estimated!$B$6:$O$85,$B56,D$8)),"")</f>
        <v>محمد 47</v>
      </c>
      <c r="E56" s="136" t="str">
        <f>IFERROR(IF(LEN(INDEX(Estimated!$B$6:$O$85,$B56,E$8))=0,"",INDEX(Estimated!$B$6:$O$85,$B56,E$8)),"")</f>
        <v>مصاريف 47</v>
      </c>
      <c r="F56" s="137">
        <f>IFERROR(INDEX(Estimated!$B$6:$O$85,$B56,F$8),0)</f>
        <v>385</v>
      </c>
      <c r="G56" s="137">
        <f>IFERROR(INDEX(Estimated!$B$6:$O$85,$B56,G$8),0)</f>
        <v>437</v>
      </c>
      <c r="H56" s="137">
        <f>IFERROR(INDEX(Estimated!$B$6:$O$85,$B56,H$8),0)</f>
        <v>437</v>
      </c>
      <c r="I56" s="137">
        <f>IFERROR(INDEX(Estimated!$B$6:$O$85,$B56,I$8),0)</f>
        <v>437</v>
      </c>
      <c r="J56" s="137">
        <f>IFERROR(INDEX(Estimated!$B$6:$O$85,$B56,J$8),0)</f>
        <v>437</v>
      </c>
      <c r="K56" s="137">
        <f>IFERROR(INDEX(Estimated!$B$6:$O$85,$B56,K$8),0)</f>
        <v>499.4</v>
      </c>
      <c r="L56" s="137">
        <f>IFERROR(INDEX(Estimated!$B$6:$O$85,$B56,L$8),0)</f>
        <v>461.96</v>
      </c>
      <c r="M56" s="137">
        <f>IFERROR(INDEX(Estimated!$B$6:$O$85,$B56,M$8),0)</f>
        <v>428.26400000000001</v>
      </c>
      <c r="N56" s="137">
        <f>IFERROR(INDEX(Estimated!$B$6:$O$85,$B56,N$8),0)</f>
        <v>428.26400000000001</v>
      </c>
      <c r="O56" s="137">
        <f>IFERROR(INDEX(Estimated!$B$6:$O$85,$B56,O$8),0)</f>
        <v>428.26400000000001</v>
      </c>
      <c r="P56" s="137">
        <f>IFERROR(INDEX(Estimated!$B$6:$O$85,$B56,P$8),0)</f>
        <v>458.59039999999999</v>
      </c>
      <c r="Q56" s="137">
        <f>IFERROR(INDEX(Estimated!$B$6:$O$85,$B56,Q$8),0)</f>
        <v>458.59039999999999</v>
      </c>
      <c r="R56" s="137">
        <f>IFERROR(INDEX(Actual!$B$6:$O$85,$B56,R$8),0)</f>
        <v>405</v>
      </c>
      <c r="S56" s="137">
        <f>IFERROR(INDEX(Actual!$B$6:$O$85,$B56,S$8),0)</f>
        <v>364.5</v>
      </c>
      <c r="T56" s="137">
        <f>IFERROR(INDEX(Actual!$B$6:$O$85,$B56,T$8),0)</f>
        <v>291.60000000000002</v>
      </c>
      <c r="U56" s="137">
        <f>IFERROR(INDEX(Actual!$B$6:$O$85,$B56,U$8),0)</f>
        <v>349.92</v>
      </c>
      <c r="V56" s="137">
        <f>IFERROR(INDEX(Actual!$B$6:$O$85,$B56,V$8),0)</f>
        <v>314.928</v>
      </c>
      <c r="W56" s="137">
        <f>IFERROR(INDEX(Actual!$B$6:$O$85,$B56,W$8),0)</f>
        <v>283.43520000000001</v>
      </c>
      <c r="X56" s="137">
        <f>IFERROR(INDEX(Actual!$B$6:$O$85,$B56,X$8),0)</f>
        <v>311.77872000000002</v>
      </c>
      <c r="Y56" s="137">
        <f>IFERROR(INDEX(Actual!$B$6:$O$85,$B56,Y$8),0)</f>
        <v>374.13446400000004</v>
      </c>
      <c r="Z56" s="137">
        <f>IFERROR(INDEX(Actual!$B$6:$O$85,$B56,Z$8),0)</f>
        <v>336.72101760000004</v>
      </c>
      <c r="AA56" s="137">
        <f>IFERROR(INDEX(Actual!$B$6:$O$85,$B56,AA$8),0)</f>
        <v>269.37681408000003</v>
      </c>
      <c r="AB56" s="137">
        <f>IFERROR(INDEX(Actual!$B$6:$O$85,$B56,AB$8),0)</f>
        <v>242.43913267200006</v>
      </c>
      <c r="AC56" s="137">
        <f>IFERROR(INDEX(Actual!$B$6:$O$85,$B56,AC$8),0)</f>
        <v>193.95130613760006</v>
      </c>
      <c r="AE56" s="174">
        <f>IFERROR(IF(OR(Dashboard!$D$7="",Dashboard!$D$7="All"),1,IF(Dashboard!$D$7=Calc!D56,1,0)),0)</f>
        <v>0</v>
      </c>
      <c r="AF56" s="174">
        <f t="shared" si="22"/>
        <v>0</v>
      </c>
      <c r="AH56" s="139">
        <f t="shared" si="16"/>
        <v>437</v>
      </c>
      <c r="AI56" s="139">
        <f t="shared" si="17"/>
        <v>314.928</v>
      </c>
      <c r="AJ56" s="139">
        <f t="shared" si="18"/>
        <v>-122.072</v>
      </c>
      <c r="AK56" s="140">
        <f t="shared" si="19"/>
        <v>0.72065903890160188</v>
      </c>
      <c r="AY56" s="97" t="str">
        <f t="shared" si="20"/>
        <v>محمد 48</v>
      </c>
      <c r="AZ56" s="97" t="str">
        <f>IFERROR(IF(COUNTIF($AY$10:$AY56,AY56)&gt;1,"",AY56),"")</f>
        <v>محمد 48</v>
      </c>
      <c r="BA56" s="141" t="str" cm="1">
        <f t="array" ref="BA56">IFERROR(INDEX($AZ$10:$AZ$88,SMALL(IF(LEN($AZ$10:$AZ$88)&gt;0,ROW($AZ$10:$AZ$88)-ROW(INDEX($AZ$10:$AZ$88,1,1))+1),$B56)),"")</f>
        <v>محمد 48</v>
      </c>
      <c r="BC56" s="141" t="str">
        <f t="shared" si="8"/>
        <v>مصاريف 47</v>
      </c>
      <c r="BD56" s="137">
        <f>IFERROR(AE56*AI56,"")</f>
        <v>0</v>
      </c>
      <c r="BF56" s="141" t="str" cm="1">
        <f t="array" ref="BF56">IFERROR(INDEX($BC$10:$BC$89,SMALL(IF($BD$10:$BD$89&gt;0,ROW($BC$10:$BC$89)-ROW(INDEX($BC$10:$BC$89,1,1))+1),$B56)),"")</f>
        <v/>
      </c>
      <c r="BG56" s="141" t="str">
        <f>IFERROR(IF(COUNTIF($BF$10:$BF56,BF56)&gt;1,"",BF56),"")</f>
        <v/>
      </c>
      <c r="BH56" s="137">
        <f t="shared" si="10"/>
        <v>0</v>
      </c>
    </row>
    <row r="57" spans="2:60" x14ac:dyDescent="0.2">
      <c r="B57" s="113">
        <v>48</v>
      </c>
      <c r="C57" s="135">
        <f t="shared" si="26"/>
        <v>1</v>
      </c>
      <c r="D57" s="136" t="str">
        <f>IFERROR(IF(LEN(INDEX(Estimated!$B$6:$O$85,$B57,D$8))=0,"",INDEX(Estimated!$B$6:$O$85,$B57,D$8)),"")</f>
        <v>محمد 48</v>
      </c>
      <c r="E57" s="136" t="str">
        <f>IFERROR(IF(LEN(INDEX(Estimated!$B$6:$O$85,$B57,E$8))=0,"",INDEX(Estimated!$B$6:$O$85,$B57,E$8)),"")</f>
        <v>مصاريف 48</v>
      </c>
      <c r="F57" s="137">
        <f>IFERROR(INDEX(Estimated!$B$6:$O$85,$B57,F$8),0)</f>
        <v>385</v>
      </c>
      <c r="G57" s="137">
        <f>IFERROR(INDEX(Estimated!$B$6:$O$85,$B57,G$8),0)</f>
        <v>437</v>
      </c>
      <c r="H57" s="137">
        <f>IFERROR(INDEX(Estimated!$B$6:$O$85,$B57,H$8),0)</f>
        <v>437</v>
      </c>
      <c r="I57" s="137">
        <f>IFERROR(INDEX(Estimated!$B$6:$O$85,$B57,I$8),0)</f>
        <v>437</v>
      </c>
      <c r="J57" s="137">
        <f>IFERROR(INDEX(Estimated!$B$6:$O$85,$B57,J$8),0)</f>
        <v>437</v>
      </c>
      <c r="K57" s="137">
        <f>IFERROR(INDEX(Estimated!$B$6:$O$85,$B57,K$8),0)</f>
        <v>499.4</v>
      </c>
      <c r="L57" s="137">
        <f>IFERROR(INDEX(Estimated!$B$6:$O$85,$B57,L$8),0)</f>
        <v>461.96</v>
      </c>
      <c r="M57" s="137">
        <f>IFERROR(INDEX(Estimated!$B$6:$O$85,$B57,M$8),0)</f>
        <v>428.26400000000001</v>
      </c>
      <c r="N57" s="137">
        <f>IFERROR(INDEX(Estimated!$B$6:$O$85,$B57,N$8),0)</f>
        <v>428.26400000000001</v>
      </c>
      <c r="O57" s="137">
        <f>IFERROR(INDEX(Estimated!$B$6:$O$85,$B57,O$8),0)</f>
        <v>428.26400000000001</v>
      </c>
      <c r="P57" s="137">
        <f>IFERROR(INDEX(Estimated!$B$6:$O$85,$B57,P$8),0)</f>
        <v>458.59039999999999</v>
      </c>
      <c r="Q57" s="137">
        <f>IFERROR(INDEX(Estimated!$B$6:$O$85,$B57,Q$8),0)</f>
        <v>458.59039999999999</v>
      </c>
      <c r="R57" s="137">
        <f>IFERROR(INDEX(Actual!$B$6:$O$85,$B57,R$8),0)</f>
        <v>405</v>
      </c>
      <c r="S57" s="137">
        <f>IFERROR(INDEX(Actual!$B$6:$O$85,$B57,S$8),0)</f>
        <v>364.5</v>
      </c>
      <c r="T57" s="137">
        <f>IFERROR(INDEX(Actual!$B$6:$O$85,$B57,T$8),0)</f>
        <v>291.60000000000002</v>
      </c>
      <c r="U57" s="137">
        <f>IFERROR(INDEX(Actual!$B$6:$O$85,$B57,U$8),0)</f>
        <v>349.92</v>
      </c>
      <c r="V57" s="137">
        <f>IFERROR(INDEX(Actual!$B$6:$O$85,$B57,V$8),0)</f>
        <v>314.928</v>
      </c>
      <c r="W57" s="137">
        <f>IFERROR(INDEX(Actual!$B$6:$O$85,$B57,W$8),0)</f>
        <v>283.43520000000001</v>
      </c>
      <c r="X57" s="137">
        <f>IFERROR(INDEX(Actual!$B$6:$O$85,$B57,X$8),0)</f>
        <v>311.77872000000002</v>
      </c>
      <c r="Y57" s="137">
        <f>IFERROR(INDEX(Actual!$B$6:$O$85,$B57,Y$8),0)</f>
        <v>374.13446400000004</v>
      </c>
      <c r="Z57" s="137">
        <f>IFERROR(INDEX(Actual!$B$6:$O$85,$B57,Z$8),0)</f>
        <v>336.72101760000004</v>
      </c>
      <c r="AA57" s="137">
        <f>IFERROR(INDEX(Actual!$B$6:$O$85,$B57,AA$8),0)</f>
        <v>269.37681408000003</v>
      </c>
      <c r="AB57" s="137">
        <f>IFERROR(INDEX(Actual!$B$6:$O$85,$B57,AB$8),0)</f>
        <v>242.43913267200006</v>
      </c>
      <c r="AC57" s="137">
        <f>IFERROR(INDEX(Actual!$B$6:$O$85,$B57,AC$8),0)</f>
        <v>193.95130613760006</v>
      </c>
      <c r="AE57" s="174">
        <f>IFERROR(IF(OR(Dashboard!$D$7="",Dashboard!$D$7="All"),1,IF(Dashboard!$D$7=Calc!D57,1,0)),0)</f>
        <v>0</v>
      </c>
      <c r="AF57" s="174">
        <f t="shared" si="22"/>
        <v>0</v>
      </c>
      <c r="AH57" s="139">
        <f t="shared" si="16"/>
        <v>437</v>
      </c>
      <c r="AI57" s="139">
        <f t="shared" si="17"/>
        <v>314.928</v>
      </c>
      <c r="AJ57" s="139">
        <f t="shared" si="18"/>
        <v>-122.072</v>
      </c>
      <c r="AK57" s="140">
        <f t="shared" si="19"/>
        <v>0.72065903890160188</v>
      </c>
      <c r="AY57" s="97" t="str">
        <f t="shared" ref="AY57:AY88" si="27">IFERROR(IF(LEN(INDEX($B$10:$AC$89,$B58,3))=0,"",INDEX($B$10:$AC$89,$B58,3)),"")</f>
        <v>محمد 49</v>
      </c>
      <c r="AZ57" s="97" t="str">
        <f>IFERROR(IF(COUNTIF($AY$10:$AY57,AY57)&gt;1,"",AY57),"")</f>
        <v>محمد 49</v>
      </c>
      <c r="BA57" s="141" t="str" cm="1">
        <f t="array" ref="BA57">IFERROR(INDEX($AZ$10:$AZ$88,SMALL(IF(LEN($AZ$10:$AZ$88)&gt;0,ROW($AZ$10:$AZ$88)-ROW(INDEX($AZ$10:$AZ$88,1,1))+1),$B57)),"")</f>
        <v>محمد 49</v>
      </c>
      <c r="BC57" s="141" t="str">
        <f t="shared" si="8"/>
        <v>مصاريف 48</v>
      </c>
      <c r="BD57" s="137">
        <f>IFERROR(AE57*AI57,"")</f>
        <v>0</v>
      </c>
      <c r="BF57" s="141" t="str" cm="1">
        <f t="array" ref="BF57">IFERROR(INDEX($BC$10:$BC$89,SMALL(IF($BD$10:$BD$89&gt;0,ROW($BC$10:$BC$89)-ROW(INDEX($BC$10:$BC$89,1,1))+1),$B57)),"")</f>
        <v/>
      </c>
      <c r="BG57" s="141" t="str">
        <f>IFERROR(IF(COUNTIF($BF$10:$BF57,BF57)&gt;1,"",BF57),"")</f>
        <v/>
      </c>
      <c r="BH57" s="137">
        <f t="shared" si="10"/>
        <v>0</v>
      </c>
    </row>
    <row r="58" spans="2:60" x14ac:dyDescent="0.2">
      <c r="B58" s="113">
        <v>49</v>
      </c>
      <c r="C58" s="135">
        <f t="shared" si="26"/>
        <v>1</v>
      </c>
      <c r="D58" s="136" t="str">
        <f>IFERROR(IF(LEN(INDEX(Estimated!$B$6:$O$85,$B58,D$8))=0,"",INDEX(Estimated!$B$6:$O$85,$B58,D$8)),"")</f>
        <v>محمد 49</v>
      </c>
      <c r="E58" s="136" t="str">
        <f>IFERROR(IF(LEN(INDEX(Estimated!$B$6:$O$85,$B58,E$8))=0,"",INDEX(Estimated!$B$6:$O$85,$B58,E$8)),"")</f>
        <v>مصاريف 49</v>
      </c>
      <c r="F58" s="137">
        <f>IFERROR(INDEX(Estimated!$B$6:$O$85,$B58,F$8),0)</f>
        <v>385</v>
      </c>
      <c r="G58" s="137">
        <f>IFERROR(INDEX(Estimated!$B$6:$O$85,$B58,G$8),0)</f>
        <v>437</v>
      </c>
      <c r="H58" s="137">
        <f>IFERROR(INDEX(Estimated!$B$6:$O$85,$B58,H$8),0)</f>
        <v>437</v>
      </c>
      <c r="I58" s="137">
        <f>IFERROR(INDEX(Estimated!$B$6:$O$85,$B58,I$8),0)</f>
        <v>437</v>
      </c>
      <c r="J58" s="137">
        <f>IFERROR(INDEX(Estimated!$B$6:$O$85,$B58,J$8),0)</f>
        <v>437</v>
      </c>
      <c r="K58" s="137">
        <f>IFERROR(INDEX(Estimated!$B$6:$O$85,$B58,K$8),0)</f>
        <v>499.4</v>
      </c>
      <c r="L58" s="137">
        <f>IFERROR(INDEX(Estimated!$B$6:$O$85,$B58,L$8),0)</f>
        <v>461.96</v>
      </c>
      <c r="M58" s="137">
        <f>IFERROR(INDEX(Estimated!$B$6:$O$85,$B58,M$8),0)</f>
        <v>428.26400000000001</v>
      </c>
      <c r="N58" s="137">
        <f>IFERROR(INDEX(Estimated!$B$6:$O$85,$B58,N$8),0)</f>
        <v>428.26400000000001</v>
      </c>
      <c r="O58" s="137">
        <f>IFERROR(INDEX(Estimated!$B$6:$O$85,$B58,O$8),0)</f>
        <v>428.26400000000001</v>
      </c>
      <c r="P58" s="137">
        <f>IFERROR(INDEX(Estimated!$B$6:$O$85,$B58,P$8),0)</f>
        <v>458.59039999999999</v>
      </c>
      <c r="Q58" s="137">
        <f>IFERROR(INDEX(Estimated!$B$6:$O$85,$B58,Q$8),0)</f>
        <v>458.59039999999999</v>
      </c>
      <c r="R58" s="137">
        <f>IFERROR(INDEX(Actual!$B$6:$O$85,$B58,R$8),0)</f>
        <v>405</v>
      </c>
      <c r="S58" s="137">
        <f>IFERROR(INDEX(Actual!$B$6:$O$85,$B58,S$8),0)</f>
        <v>364.5</v>
      </c>
      <c r="T58" s="137">
        <f>IFERROR(INDEX(Actual!$B$6:$O$85,$B58,T$8),0)</f>
        <v>291.60000000000002</v>
      </c>
      <c r="U58" s="137">
        <f>IFERROR(INDEX(Actual!$B$6:$O$85,$B58,U$8),0)</f>
        <v>349.92</v>
      </c>
      <c r="V58" s="137">
        <f>IFERROR(INDEX(Actual!$B$6:$O$85,$B58,V$8),0)</f>
        <v>314.928</v>
      </c>
      <c r="W58" s="137">
        <f>IFERROR(INDEX(Actual!$B$6:$O$85,$B58,W$8),0)</f>
        <v>283.43520000000001</v>
      </c>
      <c r="X58" s="137">
        <f>IFERROR(INDEX(Actual!$B$6:$O$85,$B58,X$8),0)</f>
        <v>311.77872000000002</v>
      </c>
      <c r="Y58" s="137">
        <f>IFERROR(INDEX(Actual!$B$6:$O$85,$B58,Y$8),0)</f>
        <v>374.13446400000004</v>
      </c>
      <c r="Z58" s="137">
        <f>IFERROR(INDEX(Actual!$B$6:$O$85,$B58,Z$8),0)</f>
        <v>336.72101760000004</v>
      </c>
      <c r="AA58" s="137">
        <f>IFERROR(INDEX(Actual!$B$6:$O$85,$B58,AA$8),0)</f>
        <v>269.37681408000003</v>
      </c>
      <c r="AB58" s="137">
        <f>IFERROR(INDEX(Actual!$B$6:$O$85,$B58,AB$8),0)</f>
        <v>242.43913267200006</v>
      </c>
      <c r="AC58" s="137">
        <f>IFERROR(INDEX(Actual!$B$6:$O$85,$B58,AC$8),0)</f>
        <v>193.95130613760006</v>
      </c>
      <c r="AE58" s="174">
        <f>IFERROR(IF(OR(Dashboard!$D$7="",Dashboard!$D$7="All"),1,IF(Dashboard!$D$7=Calc!D58,1,0)),0)</f>
        <v>0</v>
      </c>
      <c r="AF58" s="174">
        <f t="shared" si="22"/>
        <v>0</v>
      </c>
      <c r="AH58" s="139">
        <f t="shared" si="16"/>
        <v>437</v>
      </c>
      <c r="AI58" s="139">
        <f t="shared" si="17"/>
        <v>314.928</v>
      </c>
      <c r="AJ58" s="139">
        <f t="shared" si="18"/>
        <v>-122.072</v>
      </c>
      <c r="AK58" s="140">
        <f t="shared" si="19"/>
        <v>0.72065903890160188</v>
      </c>
      <c r="AY58" s="97" t="str">
        <f t="shared" si="27"/>
        <v>محمد 50</v>
      </c>
      <c r="AZ58" s="97" t="str">
        <f>IFERROR(IF(COUNTIF($AY$10:$AY58,AY58)&gt;1,"",AY58),"")</f>
        <v>محمد 50</v>
      </c>
      <c r="BA58" s="141" t="str" cm="1">
        <f t="array" ref="BA58">IFERROR(INDEX($AZ$10:$AZ$88,SMALL(IF(LEN($AZ$10:$AZ$88)&gt;0,ROW($AZ$10:$AZ$88)-ROW(INDEX($AZ$10:$AZ$88,1,1))+1),$B58)),"")</f>
        <v>محمد 50</v>
      </c>
      <c r="BC58" s="141" t="str">
        <f t="shared" si="8"/>
        <v>مصاريف 49</v>
      </c>
      <c r="BD58" s="137">
        <f>IFERROR(AE58*AI58,"")</f>
        <v>0</v>
      </c>
      <c r="BF58" s="141" t="str" cm="1">
        <f t="array" ref="BF58">IFERROR(INDEX($BC$10:$BC$89,SMALL(IF($BD$10:$BD$89&gt;0,ROW($BC$10:$BC$89)-ROW(INDEX($BC$10:$BC$89,1,1))+1),$B58)),"")</f>
        <v/>
      </c>
      <c r="BG58" s="141" t="str">
        <f>IFERROR(IF(COUNTIF($BF$10:$BF58,BF58)&gt;1,"",BF58),"")</f>
        <v/>
      </c>
      <c r="BH58" s="137">
        <f t="shared" si="10"/>
        <v>0</v>
      </c>
    </row>
    <row r="59" spans="2:60" x14ac:dyDescent="0.2">
      <c r="B59" s="113">
        <v>50</v>
      </c>
      <c r="C59" s="135">
        <f t="shared" si="26"/>
        <v>1</v>
      </c>
      <c r="D59" s="136" t="str">
        <f>IFERROR(IF(LEN(INDEX(Estimated!$B$6:$O$85,$B59,D$8))=0,"",INDEX(Estimated!$B$6:$O$85,$B59,D$8)),"")</f>
        <v>محمد 50</v>
      </c>
      <c r="E59" s="136" t="str">
        <f>IFERROR(IF(LEN(INDEX(Estimated!$B$6:$O$85,$B59,E$8))=0,"",INDEX(Estimated!$B$6:$O$85,$B59,E$8)),"")</f>
        <v>مصاريف 50</v>
      </c>
      <c r="F59" s="137">
        <f>IFERROR(INDEX(Estimated!$B$6:$O$85,$B59,F$8),0)</f>
        <v>385</v>
      </c>
      <c r="G59" s="137">
        <f>IFERROR(INDEX(Estimated!$B$6:$O$85,$B59,G$8),0)</f>
        <v>437</v>
      </c>
      <c r="H59" s="137">
        <f>IFERROR(INDEX(Estimated!$B$6:$O$85,$B59,H$8),0)</f>
        <v>437</v>
      </c>
      <c r="I59" s="137">
        <f>IFERROR(INDEX(Estimated!$B$6:$O$85,$B59,I$8),0)</f>
        <v>437</v>
      </c>
      <c r="J59" s="137">
        <f>IFERROR(INDEX(Estimated!$B$6:$O$85,$B59,J$8),0)</f>
        <v>437</v>
      </c>
      <c r="K59" s="137">
        <f>IFERROR(INDEX(Estimated!$B$6:$O$85,$B59,K$8),0)</f>
        <v>499.4</v>
      </c>
      <c r="L59" s="137">
        <f>IFERROR(INDEX(Estimated!$B$6:$O$85,$B59,L$8),0)</f>
        <v>461.96</v>
      </c>
      <c r="M59" s="137">
        <f>IFERROR(INDEX(Estimated!$B$6:$O$85,$B59,M$8),0)</f>
        <v>428.26400000000001</v>
      </c>
      <c r="N59" s="137">
        <f>IFERROR(INDEX(Estimated!$B$6:$O$85,$B59,N$8),0)</f>
        <v>428.26400000000001</v>
      </c>
      <c r="O59" s="137">
        <f>IFERROR(INDEX(Estimated!$B$6:$O$85,$B59,O$8),0)</f>
        <v>428.26400000000001</v>
      </c>
      <c r="P59" s="137">
        <f>IFERROR(INDEX(Estimated!$B$6:$O$85,$B59,P$8),0)</f>
        <v>458.59039999999999</v>
      </c>
      <c r="Q59" s="137">
        <f>IFERROR(INDEX(Estimated!$B$6:$O$85,$B59,Q$8),0)</f>
        <v>458.59039999999999</v>
      </c>
      <c r="R59" s="137">
        <f>IFERROR(INDEX(Actual!$B$6:$O$85,$B59,R$8),0)</f>
        <v>405</v>
      </c>
      <c r="S59" s="137">
        <f>IFERROR(INDEX(Actual!$B$6:$O$85,$B59,S$8),0)</f>
        <v>364.5</v>
      </c>
      <c r="T59" s="137">
        <f>IFERROR(INDEX(Actual!$B$6:$O$85,$B59,T$8),0)</f>
        <v>291.60000000000002</v>
      </c>
      <c r="U59" s="137">
        <f>IFERROR(INDEX(Actual!$B$6:$O$85,$B59,U$8),0)</f>
        <v>349.92</v>
      </c>
      <c r="V59" s="137">
        <f>IFERROR(INDEX(Actual!$B$6:$O$85,$B59,V$8),0)</f>
        <v>314.928</v>
      </c>
      <c r="W59" s="137">
        <f>IFERROR(INDEX(Actual!$B$6:$O$85,$B59,W$8),0)</f>
        <v>283.43520000000001</v>
      </c>
      <c r="X59" s="137">
        <f>IFERROR(INDEX(Actual!$B$6:$O$85,$B59,X$8),0)</f>
        <v>311.77872000000002</v>
      </c>
      <c r="Y59" s="137">
        <f>IFERROR(INDEX(Actual!$B$6:$O$85,$B59,Y$8),0)</f>
        <v>374.13446400000004</v>
      </c>
      <c r="Z59" s="137">
        <f>IFERROR(INDEX(Actual!$B$6:$O$85,$B59,Z$8),0)</f>
        <v>336.72101760000004</v>
      </c>
      <c r="AA59" s="137">
        <f>IFERROR(INDEX(Actual!$B$6:$O$85,$B59,AA$8),0)</f>
        <v>269.37681408000003</v>
      </c>
      <c r="AB59" s="137">
        <f>IFERROR(INDEX(Actual!$B$6:$O$85,$B59,AB$8),0)</f>
        <v>242.43913267200006</v>
      </c>
      <c r="AC59" s="137">
        <f>IFERROR(INDEX(Actual!$B$6:$O$85,$B59,AC$8),0)</f>
        <v>193.95130613760006</v>
      </c>
      <c r="AE59" s="174">
        <f>IFERROR(IF(OR(Dashboard!$D$7="",Dashboard!$D$7="All"),1,IF(Dashboard!$D$7=Calc!D59,1,0)),0)</f>
        <v>0</v>
      </c>
      <c r="AF59" s="174">
        <f t="shared" si="22"/>
        <v>0</v>
      </c>
      <c r="AH59" s="139">
        <f t="shared" si="16"/>
        <v>437</v>
      </c>
      <c r="AI59" s="139">
        <f t="shared" si="17"/>
        <v>314.928</v>
      </c>
      <c r="AJ59" s="139">
        <f t="shared" si="18"/>
        <v>-122.072</v>
      </c>
      <c r="AK59" s="140">
        <f t="shared" si="19"/>
        <v>0.72065903890160188</v>
      </c>
      <c r="AY59" s="97" t="str">
        <f t="shared" si="27"/>
        <v>محمد 51</v>
      </c>
      <c r="AZ59" s="97" t="str">
        <f>IFERROR(IF(COUNTIF($AY$10:$AY59,AY59)&gt;1,"",AY59),"")</f>
        <v>محمد 51</v>
      </c>
      <c r="BA59" s="141" t="str" cm="1">
        <f t="array" ref="BA59">IFERROR(INDEX($AZ$10:$AZ$88,SMALL(IF(LEN($AZ$10:$AZ$88)&gt;0,ROW($AZ$10:$AZ$88)-ROW(INDEX($AZ$10:$AZ$88,1,1))+1),$B59)),"")</f>
        <v>محمد 51</v>
      </c>
      <c r="BC59" s="141" t="str">
        <f t="shared" si="8"/>
        <v>مصاريف 50</v>
      </c>
      <c r="BD59" s="137">
        <f>IFERROR(AE59*AI59,"")</f>
        <v>0</v>
      </c>
      <c r="BF59" s="141" t="str" cm="1">
        <f t="array" ref="BF59">IFERROR(INDEX($BC$10:$BC$89,SMALL(IF($BD$10:$BD$89&gt;0,ROW($BC$10:$BC$89)-ROW(INDEX($BC$10:$BC$89,1,1))+1),$B59)),"")</f>
        <v/>
      </c>
      <c r="BG59" s="141" t="str">
        <f>IFERROR(IF(COUNTIF($BF$10:$BF59,BF59)&gt;1,"",BF59),"")</f>
        <v/>
      </c>
      <c r="BH59" s="137">
        <f t="shared" si="10"/>
        <v>0</v>
      </c>
    </row>
    <row r="60" spans="2:60" x14ac:dyDescent="0.2">
      <c r="B60" s="113">
        <v>51</v>
      </c>
      <c r="C60" s="135">
        <f t="shared" si="26"/>
        <v>1</v>
      </c>
      <c r="D60" s="136" t="str">
        <f>IFERROR(IF(LEN(INDEX(Estimated!$B$6:$O$85,$B60,D$8))=0,"",INDEX(Estimated!$B$6:$O$85,$B60,D$8)),"")</f>
        <v>محمد 51</v>
      </c>
      <c r="E60" s="136" t="str">
        <f>IFERROR(IF(LEN(INDEX(Estimated!$B$6:$O$85,$B60,E$8))=0,"",INDEX(Estimated!$B$6:$O$85,$B60,E$8)),"")</f>
        <v>مصاريف 51</v>
      </c>
      <c r="F60" s="137">
        <f>IFERROR(INDEX(Estimated!$B$6:$O$85,$B60,F$8),0)</f>
        <v>385</v>
      </c>
      <c r="G60" s="137">
        <f>IFERROR(INDEX(Estimated!$B$6:$O$85,$B60,G$8),0)</f>
        <v>437</v>
      </c>
      <c r="H60" s="137">
        <f>IFERROR(INDEX(Estimated!$B$6:$O$85,$B60,H$8),0)</f>
        <v>437</v>
      </c>
      <c r="I60" s="137">
        <f>IFERROR(INDEX(Estimated!$B$6:$O$85,$B60,I$8),0)</f>
        <v>437</v>
      </c>
      <c r="J60" s="137">
        <f>IFERROR(INDEX(Estimated!$B$6:$O$85,$B60,J$8),0)</f>
        <v>437</v>
      </c>
      <c r="K60" s="137">
        <f>IFERROR(INDEX(Estimated!$B$6:$O$85,$B60,K$8),0)</f>
        <v>499.4</v>
      </c>
      <c r="L60" s="137">
        <f>IFERROR(INDEX(Estimated!$B$6:$O$85,$B60,L$8),0)</f>
        <v>461.96</v>
      </c>
      <c r="M60" s="137">
        <f>IFERROR(INDEX(Estimated!$B$6:$O$85,$B60,M$8),0)</f>
        <v>428.26400000000001</v>
      </c>
      <c r="N60" s="137">
        <f>IFERROR(INDEX(Estimated!$B$6:$O$85,$B60,N$8),0)</f>
        <v>428.26400000000001</v>
      </c>
      <c r="O60" s="137">
        <f>IFERROR(INDEX(Estimated!$B$6:$O$85,$B60,O$8),0)</f>
        <v>428.26400000000001</v>
      </c>
      <c r="P60" s="137">
        <f>IFERROR(INDEX(Estimated!$B$6:$O$85,$B60,P$8),0)</f>
        <v>458.59039999999999</v>
      </c>
      <c r="Q60" s="137">
        <f>IFERROR(INDEX(Estimated!$B$6:$O$85,$B60,Q$8),0)</f>
        <v>458.59039999999999</v>
      </c>
      <c r="R60" s="137">
        <f>IFERROR(INDEX(Actual!$B$6:$O$85,$B60,R$8),0)</f>
        <v>405</v>
      </c>
      <c r="S60" s="137">
        <f>IFERROR(INDEX(Actual!$B$6:$O$85,$B60,S$8),0)</f>
        <v>364.5</v>
      </c>
      <c r="T60" s="137">
        <f>IFERROR(INDEX(Actual!$B$6:$O$85,$B60,T$8),0)</f>
        <v>291.60000000000002</v>
      </c>
      <c r="U60" s="137">
        <f>IFERROR(INDEX(Actual!$B$6:$O$85,$B60,U$8),0)</f>
        <v>349.92</v>
      </c>
      <c r="V60" s="137">
        <f>IFERROR(INDEX(Actual!$B$6:$O$85,$B60,V$8),0)</f>
        <v>314.928</v>
      </c>
      <c r="W60" s="137">
        <f>IFERROR(INDEX(Actual!$B$6:$O$85,$B60,W$8),0)</f>
        <v>283.43520000000001</v>
      </c>
      <c r="X60" s="137">
        <f>IFERROR(INDEX(Actual!$B$6:$O$85,$B60,X$8),0)</f>
        <v>311.77872000000002</v>
      </c>
      <c r="Y60" s="137">
        <f>IFERROR(INDEX(Actual!$B$6:$O$85,$B60,Y$8),0)</f>
        <v>374.13446400000004</v>
      </c>
      <c r="Z60" s="137">
        <f>IFERROR(INDEX(Actual!$B$6:$O$85,$B60,Z$8),0)</f>
        <v>336.72101760000004</v>
      </c>
      <c r="AA60" s="137">
        <f>IFERROR(INDEX(Actual!$B$6:$O$85,$B60,AA$8),0)</f>
        <v>269.37681408000003</v>
      </c>
      <c r="AB60" s="137">
        <f>IFERROR(INDEX(Actual!$B$6:$O$85,$B60,AB$8),0)</f>
        <v>242.43913267200006</v>
      </c>
      <c r="AC60" s="137">
        <f>IFERROR(INDEX(Actual!$B$6:$O$85,$B60,AC$8),0)</f>
        <v>193.95130613760006</v>
      </c>
      <c r="AE60" s="174">
        <f>IFERROR(IF(OR(Dashboard!$D$7="",Dashboard!$D$7="All"),1,IF(Dashboard!$D$7=Calc!D60,1,0)),0)</f>
        <v>0</v>
      </c>
      <c r="AF60" s="174">
        <f t="shared" si="22"/>
        <v>0</v>
      </c>
      <c r="AH60" s="139">
        <f t="shared" si="16"/>
        <v>437</v>
      </c>
      <c r="AI60" s="139">
        <f t="shared" si="17"/>
        <v>314.928</v>
      </c>
      <c r="AJ60" s="139">
        <f t="shared" si="18"/>
        <v>-122.072</v>
      </c>
      <c r="AK60" s="140">
        <f t="shared" si="19"/>
        <v>0.72065903890160188</v>
      </c>
      <c r="AY60" s="97" t="str">
        <f t="shared" si="27"/>
        <v>محمد 52</v>
      </c>
      <c r="AZ60" s="97" t="str">
        <f>IFERROR(IF(COUNTIF($AY$10:$AY60,AY60)&gt;1,"",AY60),"")</f>
        <v>محمد 52</v>
      </c>
      <c r="BA60" s="141" t="str" cm="1">
        <f t="array" ref="BA60">IFERROR(INDEX($AZ$10:$AZ$88,SMALL(IF(LEN($AZ$10:$AZ$88)&gt;0,ROW($AZ$10:$AZ$88)-ROW(INDEX($AZ$10:$AZ$88,1,1))+1),$B60)),"")</f>
        <v>محمد 52</v>
      </c>
      <c r="BC60" s="141" t="str">
        <f t="shared" si="8"/>
        <v>مصاريف 51</v>
      </c>
      <c r="BD60" s="137">
        <f>IFERROR(AE60*AI60,"")</f>
        <v>0</v>
      </c>
      <c r="BF60" s="141" t="str" cm="1">
        <f t="array" ref="BF60">IFERROR(INDEX($BC$10:$BC$89,SMALL(IF($BD$10:$BD$89&gt;0,ROW($BC$10:$BC$89)-ROW(INDEX($BC$10:$BC$89,1,1))+1),$B60)),"")</f>
        <v/>
      </c>
      <c r="BG60" s="141" t="str">
        <f>IFERROR(IF(COUNTIF($BF$10:$BF60,BF60)&gt;1,"",BF60),"")</f>
        <v/>
      </c>
      <c r="BH60" s="137">
        <f t="shared" si="10"/>
        <v>0</v>
      </c>
    </row>
    <row r="61" spans="2:60" x14ac:dyDescent="0.2">
      <c r="B61" s="113">
        <v>52</v>
      </c>
      <c r="C61" s="135">
        <f t="shared" si="26"/>
        <v>1</v>
      </c>
      <c r="D61" s="136" t="str">
        <f>IFERROR(IF(LEN(INDEX(Estimated!$B$6:$O$85,$B61,D$8))=0,"",INDEX(Estimated!$B$6:$O$85,$B61,D$8)),"")</f>
        <v>محمد 52</v>
      </c>
      <c r="E61" s="136" t="str">
        <f>IFERROR(IF(LEN(INDEX(Estimated!$B$6:$O$85,$B61,E$8))=0,"",INDEX(Estimated!$B$6:$O$85,$B61,E$8)),"")</f>
        <v>مصاريف 52</v>
      </c>
      <c r="F61" s="137">
        <f>IFERROR(INDEX(Estimated!$B$6:$O$85,$B61,F$8),0)</f>
        <v>385</v>
      </c>
      <c r="G61" s="137">
        <f>IFERROR(INDEX(Estimated!$B$6:$O$85,$B61,G$8),0)</f>
        <v>437</v>
      </c>
      <c r="H61" s="137">
        <f>IFERROR(INDEX(Estimated!$B$6:$O$85,$B61,H$8),0)</f>
        <v>437</v>
      </c>
      <c r="I61" s="137">
        <f>IFERROR(INDEX(Estimated!$B$6:$O$85,$B61,I$8),0)</f>
        <v>437</v>
      </c>
      <c r="J61" s="137">
        <f>IFERROR(INDEX(Estimated!$B$6:$O$85,$B61,J$8),0)</f>
        <v>437</v>
      </c>
      <c r="K61" s="137">
        <f>IFERROR(INDEX(Estimated!$B$6:$O$85,$B61,K$8),0)</f>
        <v>499.4</v>
      </c>
      <c r="L61" s="137">
        <f>IFERROR(INDEX(Estimated!$B$6:$O$85,$B61,L$8),0)</f>
        <v>461.96</v>
      </c>
      <c r="M61" s="137">
        <f>IFERROR(INDEX(Estimated!$B$6:$O$85,$B61,M$8),0)</f>
        <v>428.26400000000001</v>
      </c>
      <c r="N61" s="137">
        <f>IFERROR(INDEX(Estimated!$B$6:$O$85,$B61,N$8),0)</f>
        <v>428.26400000000001</v>
      </c>
      <c r="O61" s="137">
        <f>IFERROR(INDEX(Estimated!$B$6:$O$85,$B61,O$8),0)</f>
        <v>428.26400000000001</v>
      </c>
      <c r="P61" s="137">
        <f>IFERROR(INDEX(Estimated!$B$6:$O$85,$B61,P$8),0)</f>
        <v>458.59039999999999</v>
      </c>
      <c r="Q61" s="137">
        <f>IFERROR(INDEX(Estimated!$B$6:$O$85,$B61,Q$8),0)</f>
        <v>458.59039999999999</v>
      </c>
      <c r="R61" s="137">
        <f>IFERROR(INDEX(Actual!$B$6:$O$85,$B61,R$8),0)</f>
        <v>405</v>
      </c>
      <c r="S61" s="137">
        <f>IFERROR(INDEX(Actual!$B$6:$O$85,$B61,S$8),0)</f>
        <v>364.5</v>
      </c>
      <c r="T61" s="137">
        <f>IFERROR(INDEX(Actual!$B$6:$O$85,$B61,T$8),0)</f>
        <v>291.60000000000002</v>
      </c>
      <c r="U61" s="137">
        <f>IFERROR(INDEX(Actual!$B$6:$O$85,$B61,U$8),0)</f>
        <v>349.92</v>
      </c>
      <c r="V61" s="137">
        <f>IFERROR(INDEX(Actual!$B$6:$O$85,$B61,V$8),0)</f>
        <v>314.928</v>
      </c>
      <c r="W61" s="137">
        <f>IFERROR(INDEX(Actual!$B$6:$O$85,$B61,W$8),0)</f>
        <v>283.43520000000001</v>
      </c>
      <c r="X61" s="137">
        <f>IFERROR(INDEX(Actual!$B$6:$O$85,$B61,X$8),0)</f>
        <v>311.77872000000002</v>
      </c>
      <c r="Y61" s="137">
        <f>IFERROR(INDEX(Actual!$B$6:$O$85,$B61,Y$8),0)</f>
        <v>374.13446400000004</v>
      </c>
      <c r="Z61" s="137">
        <f>IFERROR(INDEX(Actual!$B$6:$O$85,$B61,Z$8),0)</f>
        <v>336.72101760000004</v>
      </c>
      <c r="AA61" s="137">
        <f>IFERROR(INDEX(Actual!$B$6:$O$85,$B61,AA$8),0)</f>
        <v>269.37681408000003</v>
      </c>
      <c r="AB61" s="137">
        <f>IFERROR(INDEX(Actual!$B$6:$O$85,$B61,AB$8),0)</f>
        <v>242.43913267200006</v>
      </c>
      <c r="AC61" s="137">
        <f>IFERROR(INDEX(Actual!$B$6:$O$85,$B61,AC$8),0)</f>
        <v>193.95130613760006</v>
      </c>
      <c r="AE61" s="174">
        <f>IFERROR(IF(OR(Dashboard!$D$7="",Dashboard!$D$7="All"),1,IF(Dashboard!$D$7=Calc!D61,1,0)),0)</f>
        <v>0</v>
      </c>
      <c r="AF61" s="174">
        <f t="shared" si="22"/>
        <v>0</v>
      </c>
      <c r="AH61" s="139">
        <f t="shared" si="16"/>
        <v>437</v>
      </c>
      <c r="AI61" s="139">
        <f t="shared" si="17"/>
        <v>314.928</v>
      </c>
      <c r="AJ61" s="139">
        <f t="shared" si="18"/>
        <v>-122.072</v>
      </c>
      <c r="AK61" s="140">
        <f t="shared" si="19"/>
        <v>0.72065903890160188</v>
      </c>
      <c r="AY61" s="97" t="str">
        <f t="shared" si="27"/>
        <v>محمد 53</v>
      </c>
      <c r="AZ61" s="97" t="str">
        <f>IFERROR(IF(COUNTIF($AY$10:$AY61,AY61)&gt;1,"",AY61),"")</f>
        <v>محمد 53</v>
      </c>
      <c r="BA61" s="141" t="str" cm="1">
        <f t="array" ref="BA61">IFERROR(INDEX($AZ$10:$AZ$88,SMALL(IF(LEN($AZ$10:$AZ$88)&gt;0,ROW($AZ$10:$AZ$88)-ROW(INDEX($AZ$10:$AZ$88,1,1))+1),$B61)),"")</f>
        <v>محمد 53</v>
      </c>
      <c r="BC61" s="141" t="str">
        <f t="shared" si="8"/>
        <v>مصاريف 52</v>
      </c>
      <c r="BD61" s="137">
        <f>IFERROR(AE61*AI61,"")</f>
        <v>0</v>
      </c>
      <c r="BF61" s="141" t="str" cm="1">
        <f t="array" ref="BF61">IFERROR(INDEX($BC$10:$BC$89,SMALL(IF($BD$10:$BD$89&gt;0,ROW($BC$10:$BC$89)-ROW(INDEX($BC$10:$BC$89,1,1))+1),$B61)),"")</f>
        <v/>
      </c>
      <c r="BG61" s="141" t="str">
        <f>IFERROR(IF(COUNTIF($BF$10:$BF61,BF61)&gt;1,"",BF61),"")</f>
        <v/>
      </c>
      <c r="BH61" s="137">
        <f t="shared" si="10"/>
        <v>0</v>
      </c>
    </row>
    <row r="62" spans="2:60" x14ac:dyDescent="0.2">
      <c r="B62" s="113">
        <v>53</v>
      </c>
      <c r="C62" s="135">
        <f t="shared" si="26"/>
        <v>1</v>
      </c>
      <c r="D62" s="136" t="str">
        <f>IFERROR(IF(LEN(INDEX(Estimated!$B$6:$O$85,$B62,D$8))=0,"",INDEX(Estimated!$B$6:$O$85,$B62,D$8)),"")</f>
        <v>محمد 53</v>
      </c>
      <c r="E62" s="136" t="str">
        <f>IFERROR(IF(LEN(INDEX(Estimated!$B$6:$O$85,$B62,E$8))=0,"",INDEX(Estimated!$B$6:$O$85,$B62,E$8)),"")</f>
        <v>مصاريف 53</v>
      </c>
      <c r="F62" s="137">
        <f>IFERROR(INDEX(Estimated!$B$6:$O$85,$B62,F$8),0)</f>
        <v>385</v>
      </c>
      <c r="G62" s="137">
        <f>IFERROR(INDEX(Estimated!$B$6:$O$85,$B62,G$8),0)</f>
        <v>437</v>
      </c>
      <c r="H62" s="137">
        <f>IFERROR(INDEX(Estimated!$B$6:$O$85,$B62,H$8),0)</f>
        <v>437</v>
      </c>
      <c r="I62" s="137">
        <f>IFERROR(INDEX(Estimated!$B$6:$O$85,$B62,I$8),0)</f>
        <v>437</v>
      </c>
      <c r="J62" s="137">
        <f>IFERROR(INDEX(Estimated!$B$6:$O$85,$B62,J$8),0)</f>
        <v>437</v>
      </c>
      <c r="K62" s="137">
        <f>IFERROR(INDEX(Estimated!$B$6:$O$85,$B62,K$8),0)</f>
        <v>499.4</v>
      </c>
      <c r="L62" s="137">
        <f>IFERROR(INDEX(Estimated!$B$6:$O$85,$B62,L$8),0)</f>
        <v>461.96</v>
      </c>
      <c r="M62" s="137">
        <f>IFERROR(INDEX(Estimated!$B$6:$O$85,$B62,M$8),0)</f>
        <v>428.26400000000001</v>
      </c>
      <c r="N62" s="137">
        <f>IFERROR(INDEX(Estimated!$B$6:$O$85,$B62,N$8),0)</f>
        <v>428.26400000000001</v>
      </c>
      <c r="O62" s="137">
        <f>IFERROR(INDEX(Estimated!$B$6:$O$85,$B62,O$8),0)</f>
        <v>428.26400000000001</v>
      </c>
      <c r="P62" s="137">
        <f>IFERROR(INDEX(Estimated!$B$6:$O$85,$B62,P$8),0)</f>
        <v>458.59039999999999</v>
      </c>
      <c r="Q62" s="137">
        <f>IFERROR(INDEX(Estimated!$B$6:$O$85,$B62,Q$8),0)</f>
        <v>458.59039999999999</v>
      </c>
      <c r="R62" s="137">
        <f>IFERROR(INDEX(Actual!$B$6:$O$85,$B62,R$8),0)</f>
        <v>405</v>
      </c>
      <c r="S62" s="137">
        <f>IFERROR(INDEX(Actual!$B$6:$O$85,$B62,S$8),0)</f>
        <v>364.5</v>
      </c>
      <c r="T62" s="137">
        <f>IFERROR(INDEX(Actual!$B$6:$O$85,$B62,T$8),0)</f>
        <v>291.60000000000002</v>
      </c>
      <c r="U62" s="137">
        <f>IFERROR(INDEX(Actual!$B$6:$O$85,$B62,U$8),0)</f>
        <v>349.92</v>
      </c>
      <c r="V62" s="137">
        <f>IFERROR(INDEX(Actual!$B$6:$O$85,$B62,V$8),0)</f>
        <v>314.928</v>
      </c>
      <c r="W62" s="137">
        <f>IFERROR(INDEX(Actual!$B$6:$O$85,$B62,W$8),0)</f>
        <v>283.43520000000001</v>
      </c>
      <c r="X62" s="137">
        <f>IFERROR(INDEX(Actual!$B$6:$O$85,$B62,X$8),0)</f>
        <v>311.77872000000002</v>
      </c>
      <c r="Y62" s="137">
        <f>IFERROR(INDEX(Actual!$B$6:$O$85,$B62,Y$8),0)</f>
        <v>374.13446400000004</v>
      </c>
      <c r="Z62" s="137">
        <f>IFERROR(INDEX(Actual!$B$6:$O$85,$B62,Z$8),0)</f>
        <v>336.72101760000004</v>
      </c>
      <c r="AA62" s="137">
        <f>IFERROR(INDEX(Actual!$B$6:$O$85,$B62,AA$8),0)</f>
        <v>269.37681408000003</v>
      </c>
      <c r="AB62" s="137">
        <f>IFERROR(INDEX(Actual!$B$6:$O$85,$B62,AB$8),0)</f>
        <v>242.43913267200006</v>
      </c>
      <c r="AC62" s="137">
        <f>IFERROR(INDEX(Actual!$B$6:$O$85,$B62,AC$8),0)</f>
        <v>193.95130613760006</v>
      </c>
      <c r="AE62" s="174">
        <f>IFERROR(IF(OR(Dashboard!$D$7="",Dashboard!$D$7="All"),1,IF(Dashboard!$D$7=Calc!D62,1,0)),0)</f>
        <v>0</v>
      </c>
      <c r="AF62" s="174">
        <f t="shared" si="22"/>
        <v>0</v>
      </c>
      <c r="AH62" s="139">
        <f t="shared" si="16"/>
        <v>437</v>
      </c>
      <c r="AI62" s="139">
        <f t="shared" si="17"/>
        <v>314.928</v>
      </c>
      <c r="AJ62" s="139">
        <f t="shared" si="18"/>
        <v>-122.072</v>
      </c>
      <c r="AK62" s="140">
        <f t="shared" si="19"/>
        <v>0.72065903890160188</v>
      </c>
      <c r="AY62" s="97" t="str">
        <f t="shared" si="27"/>
        <v>محمد 54</v>
      </c>
      <c r="AZ62" s="97" t="str">
        <f>IFERROR(IF(COUNTIF($AY$10:$AY62,AY62)&gt;1,"",AY62),"")</f>
        <v>محمد 54</v>
      </c>
      <c r="BA62" s="141" t="str" cm="1">
        <f t="array" ref="BA62">IFERROR(INDEX($AZ$10:$AZ$88,SMALL(IF(LEN($AZ$10:$AZ$88)&gt;0,ROW($AZ$10:$AZ$88)-ROW(INDEX($AZ$10:$AZ$88,1,1))+1),$B62)),"")</f>
        <v>محمد 54</v>
      </c>
      <c r="BC62" s="141" t="str">
        <f t="shared" si="8"/>
        <v>مصاريف 53</v>
      </c>
      <c r="BD62" s="137">
        <f>IFERROR(AE62*AI62,"")</f>
        <v>0</v>
      </c>
      <c r="BF62" s="141" t="str" cm="1">
        <f t="array" ref="BF62">IFERROR(INDEX($BC$10:$BC$89,SMALL(IF($BD$10:$BD$89&gt;0,ROW($BC$10:$BC$89)-ROW(INDEX($BC$10:$BC$89,1,1))+1),$B62)),"")</f>
        <v/>
      </c>
      <c r="BG62" s="141" t="str">
        <f>IFERROR(IF(COUNTIF($BF$10:$BF62,BF62)&gt;1,"",BF62),"")</f>
        <v/>
      </c>
      <c r="BH62" s="137">
        <f t="shared" si="10"/>
        <v>0</v>
      </c>
    </row>
    <row r="63" spans="2:60" x14ac:dyDescent="0.2">
      <c r="B63" s="113">
        <v>54</v>
      </c>
      <c r="C63" s="135">
        <f t="shared" si="26"/>
        <v>1</v>
      </c>
      <c r="D63" s="136" t="str">
        <f>IFERROR(IF(LEN(INDEX(Estimated!$B$6:$O$85,$B63,D$8))=0,"",INDEX(Estimated!$B$6:$O$85,$B63,D$8)),"")</f>
        <v>محمد 54</v>
      </c>
      <c r="E63" s="136" t="str">
        <f>IFERROR(IF(LEN(INDEX(Estimated!$B$6:$O$85,$B63,E$8))=0,"",INDEX(Estimated!$B$6:$O$85,$B63,E$8)),"")</f>
        <v>مصاريف 54</v>
      </c>
      <c r="F63" s="137">
        <f>IFERROR(INDEX(Estimated!$B$6:$O$85,$B63,F$8),0)</f>
        <v>385</v>
      </c>
      <c r="G63" s="137">
        <f>IFERROR(INDEX(Estimated!$B$6:$O$85,$B63,G$8),0)</f>
        <v>437</v>
      </c>
      <c r="H63" s="137">
        <f>IFERROR(INDEX(Estimated!$B$6:$O$85,$B63,H$8),0)</f>
        <v>437</v>
      </c>
      <c r="I63" s="137">
        <f>IFERROR(INDEX(Estimated!$B$6:$O$85,$B63,I$8),0)</f>
        <v>437</v>
      </c>
      <c r="J63" s="137">
        <f>IFERROR(INDEX(Estimated!$B$6:$O$85,$B63,J$8),0)</f>
        <v>437</v>
      </c>
      <c r="K63" s="137">
        <f>IFERROR(INDEX(Estimated!$B$6:$O$85,$B63,K$8),0)</f>
        <v>499.4</v>
      </c>
      <c r="L63" s="137">
        <f>IFERROR(INDEX(Estimated!$B$6:$O$85,$B63,L$8),0)</f>
        <v>461.96</v>
      </c>
      <c r="M63" s="137">
        <f>IFERROR(INDEX(Estimated!$B$6:$O$85,$B63,M$8),0)</f>
        <v>428.26400000000001</v>
      </c>
      <c r="N63" s="137">
        <f>IFERROR(INDEX(Estimated!$B$6:$O$85,$B63,N$8),0)</f>
        <v>428.26400000000001</v>
      </c>
      <c r="O63" s="137">
        <f>IFERROR(INDEX(Estimated!$B$6:$O$85,$B63,O$8),0)</f>
        <v>428.26400000000001</v>
      </c>
      <c r="P63" s="137">
        <f>IFERROR(INDEX(Estimated!$B$6:$O$85,$B63,P$8),0)</f>
        <v>458.59039999999999</v>
      </c>
      <c r="Q63" s="137">
        <f>IFERROR(INDEX(Estimated!$B$6:$O$85,$B63,Q$8),0)</f>
        <v>458.59039999999999</v>
      </c>
      <c r="R63" s="137">
        <f>IFERROR(INDEX(Actual!$B$6:$O$85,$B63,R$8),0)</f>
        <v>405</v>
      </c>
      <c r="S63" s="137">
        <f>IFERROR(INDEX(Actual!$B$6:$O$85,$B63,S$8),0)</f>
        <v>364.5</v>
      </c>
      <c r="T63" s="137">
        <f>IFERROR(INDEX(Actual!$B$6:$O$85,$B63,T$8),0)</f>
        <v>291.60000000000002</v>
      </c>
      <c r="U63" s="137">
        <f>IFERROR(INDEX(Actual!$B$6:$O$85,$B63,U$8),0)</f>
        <v>349.92</v>
      </c>
      <c r="V63" s="137">
        <f>IFERROR(INDEX(Actual!$B$6:$O$85,$B63,V$8),0)</f>
        <v>314.928</v>
      </c>
      <c r="W63" s="137">
        <f>IFERROR(INDEX(Actual!$B$6:$O$85,$B63,W$8),0)</f>
        <v>283.43520000000001</v>
      </c>
      <c r="X63" s="137">
        <f>IFERROR(INDEX(Actual!$B$6:$O$85,$B63,X$8),0)</f>
        <v>311.77872000000002</v>
      </c>
      <c r="Y63" s="137">
        <f>IFERROR(INDEX(Actual!$B$6:$O$85,$B63,Y$8),0)</f>
        <v>374.13446400000004</v>
      </c>
      <c r="Z63" s="137">
        <f>IFERROR(INDEX(Actual!$B$6:$O$85,$B63,Z$8),0)</f>
        <v>336.72101760000004</v>
      </c>
      <c r="AA63" s="137">
        <f>IFERROR(INDEX(Actual!$B$6:$O$85,$B63,AA$8),0)</f>
        <v>269.37681408000003</v>
      </c>
      <c r="AB63" s="137">
        <f>IFERROR(INDEX(Actual!$B$6:$O$85,$B63,AB$8),0)</f>
        <v>242.43913267200006</v>
      </c>
      <c r="AC63" s="137">
        <f>IFERROR(INDEX(Actual!$B$6:$O$85,$B63,AC$8),0)</f>
        <v>193.95130613760006</v>
      </c>
      <c r="AE63" s="174">
        <f>IFERROR(IF(OR(Dashboard!$D$7="",Dashboard!$D$7="All"),1,IF(Dashboard!$D$7=Calc!D63,1,0)),0)</f>
        <v>0</v>
      </c>
      <c r="AF63" s="174">
        <f t="shared" si="22"/>
        <v>0</v>
      </c>
      <c r="AH63" s="139">
        <f t="shared" si="16"/>
        <v>437</v>
      </c>
      <c r="AI63" s="139">
        <f t="shared" si="17"/>
        <v>314.928</v>
      </c>
      <c r="AJ63" s="139">
        <f t="shared" si="18"/>
        <v>-122.072</v>
      </c>
      <c r="AK63" s="140">
        <f t="shared" si="19"/>
        <v>0.72065903890160188</v>
      </c>
      <c r="AY63" s="97" t="str">
        <f t="shared" si="27"/>
        <v>محمد 55</v>
      </c>
      <c r="AZ63" s="97" t="str">
        <f>IFERROR(IF(COUNTIF($AY$10:$AY63,AY63)&gt;1,"",AY63),"")</f>
        <v>محمد 55</v>
      </c>
      <c r="BA63" s="141" t="str" cm="1">
        <f t="array" ref="BA63">IFERROR(INDEX($AZ$10:$AZ$88,SMALL(IF(LEN($AZ$10:$AZ$88)&gt;0,ROW($AZ$10:$AZ$88)-ROW(INDEX($AZ$10:$AZ$88,1,1))+1),$B63)),"")</f>
        <v>محمد 55</v>
      </c>
      <c r="BC63" s="141" t="str">
        <f t="shared" si="8"/>
        <v>مصاريف 54</v>
      </c>
      <c r="BD63" s="137">
        <f>IFERROR(AE63*AI63,"")</f>
        <v>0</v>
      </c>
      <c r="BF63" s="141" t="str" cm="1">
        <f t="array" ref="BF63">IFERROR(INDEX($BC$10:$BC$89,SMALL(IF($BD$10:$BD$89&gt;0,ROW($BC$10:$BC$89)-ROW(INDEX($BC$10:$BC$89,1,1))+1),$B63)),"")</f>
        <v/>
      </c>
      <c r="BG63" s="141" t="str">
        <f>IFERROR(IF(COUNTIF($BF$10:$BF63,BF63)&gt;1,"",BF63),"")</f>
        <v/>
      </c>
      <c r="BH63" s="137">
        <f t="shared" si="10"/>
        <v>0</v>
      </c>
    </row>
    <row r="64" spans="2:60" x14ac:dyDescent="0.2">
      <c r="B64" s="113">
        <v>55</v>
      </c>
      <c r="C64" s="135">
        <f t="shared" si="26"/>
        <v>1</v>
      </c>
      <c r="D64" s="136" t="str">
        <f>IFERROR(IF(LEN(INDEX(Estimated!$B$6:$O$85,$B64,D$8))=0,"",INDEX(Estimated!$B$6:$O$85,$B64,D$8)),"")</f>
        <v>محمد 55</v>
      </c>
      <c r="E64" s="136" t="str">
        <f>IFERROR(IF(LEN(INDEX(Estimated!$B$6:$O$85,$B64,E$8))=0,"",INDEX(Estimated!$B$6:$O$85,$B64,E$8)),"")</f>
        <v>مصاريف 55</v>
      </c>
      <c r="F64" s="137">
        <f>IFERROR(INDEX(Estimated!$B$6:$O$85,$B64,F$8),0)</f>
        <v>385</v>
      </c>
      <c r="G64" s="137">
        <f>IFERROR(INDEX(Estimated!$B$6:$O$85,$B64,G$8),0)</f>
        <v>437</v>
      </c>
      <c r="H64" s="137">
        <f>IFERROR(INDEX(Estimated!$B$6:$O$85,$B64,H$8),0)</f>
        <v>437</v>
      </c>
      <c r="I64" s="137">
        <f>IFERROR(INDEX(Estimated!$B$6:$O$85,$B64,I$8),0)</f>
        <v>437</v>
      </c>
      <c r="J64" s="137">
        <f>IFERROR(INDEX(Estimated!$B$6:$O$85,$B64,J$8),0)</f>
        <v>437</v>
      </c>
      <c r="K64" s="137">
        <f>IFERROR(INDEX(Estimated!$B$6:$O$85,$B64,K$8),0)</f>
        <v>499.4</v>
      </c>
      <c r="L64" s="137">
        <f>IFERROR(INDEX(Estimated!$B$6:$O$85,$B64,L$8),0)</f>
        <v>461.96</v>
      </c>
      <c r="M64" s="137">
        <f>IFERROR(INDEX(Estimated!$B$6:$O$85,$B64,M$8),0)</f>
        <v>428.26400000000001</v>
      </c>
      <c r="N64" s="137">
        <f>IFERROR(INDEX(Estimated!$B$6:$O$85,$B64,N$8),0)</f>
        <v>428.26400000000001</v>
      </c>
      <c r="O64" s="137">
        <f>IFERROR(INDEX(Estimated!$B$6:$O$85,$B64,O$8),0)</f>
        <v>428.26400000000001</v>
      </c>
      <c r="P64" s="137">
        <f>IFERROR(INDEX(Estimated!$B$6:$O$85,$B64,P$8),0)</f>
        <v>458.59039999999999</v>
      </c>
      <c r="Q64" s="137">
        <f>IFERROR(INDEX(Estimated!$B$6:$O$85,$B64,Q$8),0)</f>
        <v>458.59039999999999</v>
      </c>
      <c r="R64" s="137">
        <f>IFERROR(INDEX(Actual!$B$6:$O$85,$B64,R$8),0)</f>
        <v>405</v>
      </c>
      <c r="S64" s="137">
        <f>IFERROR(INDEX(Actual!$B$6:$O$85,$B64,S$8),0)</f>
        <v>364.5</v>
      </c>
      <c r="T64" s="137">
        <f>IFERROR(INDEX(Actual!$B$6:$O$85,$B64,T$8),0)</f>
        <v>291.60000000000002</v>
      </c>
      <c r="U64" s="137">
        <f>IFERROR(INDEX(Actual!$B$6:$O$85,$B64,U$8),0)</f>
        <v>349.92</v>
      </c>
      <c r="V64" s="137">
        <f>IFERROR(INDEX(Actual!$B$6:$O$85,$B64,V$8),0)</f>
        <v>314.928</v>
      </c>
      <c r="W64" s="137">
        <f>IFERROR(INDEX(Actual!$B$6:$O$85,$B64,W$8),0)</f>
        <v>283.43520000000001</v>
      </c>
      <c r="X64" s="137">
        <f>IFERROR(INDEX(Actual!$B$6:$O$85,$B64,X$8),0)</f>
        <v>311.77872000000002</v>
      </c>
      <c r="Y64" s="137">
        <f>IFERROR(INDEX(Actual!$B$6:$O$85,$B64,Y$8),0)</f>
        <v>374.13446400000004</v>
      </c>
      <c r="Z64" s="137">
        <f>IFERROR(INDEX(Actual!$B$6:$O$85,$B64,Z$8),0)</f>
        <v>336.72101760000004</v>
      </c>
      <c r="AA64" s="137">
        <f>IFERROR(INDEX(Actual!$B$6:$O$85,$B64,AA$8),0)</f>
        <v>269.37681408000003</v>
      </c>
      <c r="AB64" s="137">
        <f>IFERROR(INDEX(Actual!$B$6:$O$85,$B64,AB$8),0)</f>
        <v>242.43913267200006</v>
      </c>
      <c r="AC64" s="137">
        <f>IFERROR(INDEX(Actual!$B$6:$O$85,$B64,AC$8),0)</f>
        <v>193.95130613760006</v>
      </c>
      <c r="AE64" s="174">
        <f>IFERROR(IF(OR(Dashboard!$D$7="",Dashboard!$D$7="All"),1,IF(Dashboard!$D$7=Calc!D64,1,0)),0)</f>
        <v>0</v>
      </c>
      <c r="AF64" s="174">
        <f t="shared" si="22"/>
        <v>0</v>
      </c>
      <c r="AH64" s="139">
        <f t="shared" si="16"/>
        <v>437</v>
      </c>
      <c r="AI64" s="139">
        <f t="shared" si="17"/>
        <v>314.928</v>
      </c>
      <c r="AJ64" s="139">
        <f t="shared" si="18"/>
        <v>-122.072</v>
      </c>
      <c r="AK64" s="140">
        <f t="shared" si="19"/>
        <v>0.72065903890160188</v>
      </c>
      <c r="AY64" s="97" t="str">
        <f t="shared" si="27"/>
        <v>محمد 56</v>
      </c>
      <c r="AZ64" s="97" t="str">
        <f>IFERROR(IF(COUNTIF($AY$10:$AY64,AY64)&gt;1,"",AY64),"")</f>
        <v>محمد 56</v>
      </c>
      <c r="BA64" s="141" t="str" cm="1">
        <f t="array" ref="BA64">IFERROR(INDEX($AZ$10:$AZ$88,SMALL(IF(LEN($AZ$10:$AZ$88)&gt;0,ROW($AZ$10:$AZ$88)-ROW(INDEX($AZ$10:$AZ$88,1,1))+1),$B64)),"")</f>
        <v>محمد 56</v>
      </c>
      <c r="BC64" s="141" t="str">
        <f t="shared" si="8"/>
        <v>مصاريف 55</v>
      </c>
      <c r="BD64" s="137">
        <f>IFERROR(AE64*AI64,"")</f>
        <v>0</v>
      </c>
      <c r="BF64" s="141" t="str" cm="1">
        <f t="array" ref="BF64">IFERROR(INDEX($BC$10:$BC$89,SMALL(IF($BD$10:$BD$89&gt;0,ROW($BC$10:$BC$89)-ROW(INDEX($BC$10:$BC$89,1,1))+1),$B64)),"")</f>
        <v/>
      </c>
      <c r="BG64" s="141" t="str">
        <f>IFERROR(IF(COUNTIF($BF$10:$BF64,BF64)&gt;1,"",BF64),"")</f>
        <v/>
      </c>
      <c r="BH64" s="137">
        <f t="shared" si="10"/>
        <v>0</v>
      </c>
    </row>
    <row r="65" spans="2:60" x14ac:dyDescent="0.2">
      <c r="B65" s="113">
        <v>56</v>
      </c>
      <c r="C65" s="135">
        <f t="shared" si="26"/>
        <v>1</v>
      </c>
      <c r="D65" s="136" t="str">
        <f>IFERROR(IF(LEN(INDEX(Estimated!$B$6:$O$85,$B65,D$8))=0,"",INDEX(Estimated!$B$6:$O$85,$B65,D$8)),"")</f>
        <v>محمد 56</v>
      </c>
      <c r="E65" s="136" t="str">
        <f>IFERROR(IF(LEN(INDEX(Estimated!$B$6:$O$85,$B65,E$8))=0,"",INDEX(Estimated!$B$6:$O$85,$B65,E$8)),"")</f>
        <v>مصاريف 56</v>
      </c>
      <c r="F65" s="137">
        <f>IFERROR(INDEX(Estimated!$B$6:$O$85,$B65,F$8),0)</f>
        <v>385</v>
      </c>
      <c r="G65" s="137">
        <f>IFERROR(INDEX(Estimated!$B$6:$O$85,$B65,G$8),0)</f>
        <v>437</v>
      </c>
      <c r="H65" s="137">
        <f>IFERROR(INDEX(Estimated!$B$6:$O$85,$B65,H$8),0)</f>
        <v>437</v>
      </c>
      <c r="I65" s="137">
        <f>IFERROR(INDEX(Estimated!$B$6:$O$85,$B65,I$8),0)</f>
        <v>437</v>
      </c>
      <c r="J65" s="137">
        <f>IFERROR(INDEX(Estimated!$B$6:$O$85,$B65,J$8),0)</f>
        <v>437</v>
      </c>
      <c r="K65" s="137">
        <f>IFERROR(INDEX(Estimated!$B$6:$O$85,$B65,K$8),0)</f>
        <v>499.4</v>
      </c>
      <c r="L65" s="137">
        <f>IFERROR(INDEX(Estimated!$B$6:$O$85,$B65,L$8),0)</f>
        <v>461.96</v>
      </c>
      <c r="M65" s="137">
        <f>IFERROR(INDEX(Estimated!$B$6:$O$85,$B65,M$8),0)</f>
        <v>428.26400000000001</v>
      </c>
      <c r="N65" s="137">
        <f>IFERROR(INDEX(Estimated!$B$6:$O$85,$B65,N$8),0)</f>
        <v>428.26400000000001</v>
      </c>
      <c r="O65" s="137">
        <f>IFERROR(INDEX(Estimated!$B$6:$O$85,$B65,O$8),0)</f>
        <v>428.26400000000001</v>
      </c>
      <c r="P65" s="137">
        <f>IFERROR(INDEX(Estimated!$B$6:$O$85,$B65,P$8),0)</f>
        <v>458.59039999999999</v>
      </c>
      <c r="Q65" s="137">
        <f>IFERROR(INDEX(Estimated!$B$6:$O$85,$B65,Q$8),0)</f>
        <v>458.59039999999999</v>
      </c>
      <c r="R65" s="137">
        <f>IFERROR(INDEX(Actual!$B$6:$O$85,$B65,R$8),0)</f>
        <v>405</v>
      </c>
      <c r="S65" s="137">
        <f>IFERROR(INDEX(Actual!$B$6:$O$85,$B65,S$8),0)</f>
        <v>364.5</v>
      </c>
      <c r="T65" s="137">
        <f>IFERROR(INDEX(Actual!$B$6:$O$85,$B65,T$8),0)</f>
        <v>291.60000000000002</v>
      </c>
      <c r="U65" s="137">
        <f>IFERROR(INDEX(Actual!$B$6:$O$85,$B65,U$8),0)</f>
        <v>349.92</v>
      </c>
      <c r="V65" s="137">
        <f>IFERROR(INDEX(Actual!$B$6:$O$85,$B65,V$8),0)</f>
        <v>314.928</v>
      </c>
      <c r="W65" s="137">
        <f>IFERROR(INDEX(Actual!$B$6:$O$85,$B65,W$8),0)</f>
        <v>283.43520000000001</v>
      </c>
      <c r="X65" s="137">
        <f>IFERROR(INDEX(Actual!$B$6:$O$85,$B65,X$8),0)</f>
        <v>311.77872000000002</v>
      </c>
      <c r="Y65" s="137">
        <f>IFERROR(INDEX(Actual!$B$6:$O$85,$B65,Y$8),0)</f>
        <v>374.13446400000004</v>
      </c>
      <c r="Z65" s="137">
        <f>IFERROR(INDEX(Actual!$B$6:$O$85,$B65,Z$8),0)</f>
        <v>336.72101760000004</v>
      </c>
      <c r="AA65" s="137">
        <f>IFERROR(INDEX(Actual!$B$6:$O$85,$B65,AA$8),0)</f>
        <v>269.37681408000003</v>
      </c>
      <c r="AB65" s="137">
        <f>IFERROR(INDEX(Actual!$B$6:$O$85,$B65,AB$8),0)</f>
        <v>242.43913267200006</v>
      </c>
      <c r="AC65" s="137">
        <f>IFERROR(INDEX(Actual!$B$6:$O$85,$B65,AC$8),0)</f>
        <v>193.95130613760006</v>
      </c>
      <c r="AE65" s="174">
        <f>IFERROR(IF(OR(Dashboard!$D$7="",Dashboard!$D$7="All"),1,IF(Dashboard!$D$7=Calc!D65,1,0)),0)</f>
        <v>0</v>
      </c>
      <c r="AF65" s="174">
        <f t="shared" si="22"/>
        <v>0</v>
      </c>
      <c r="AH65" s="139">
        <f t="shared" si="16"/>
        <v>437</v>
      </c>
      <c r="AI65" s="139">
        <f t="shared" si="17"/>
        <v>314.928</v>
      </c>
      <c r="AJ65" s="139">
        <f t="shared" si="18"/>
        <v>-122.072</v>
      </c>
      <c r="AK65" s="140">
        <f t="shared" si="19"/>
        <v>0.72065903890160188</v>
      </c>
      <c r="AY65" s="97" t="str">
        <f t="shared" si="27"/>
        <v>محمد 57</v>
      </c>
      <c r="AZ65" s="97" t="str">
        <f>IFERROR(IF(COUNTIF($AY$10:$AY65,AY65)&gt;1,"",AY65),"")</f>
        <v>محمد 57</v>
      </c>
      <c r="BA65" s="141" t="str" cm="1">
        <f t="array" ref="BA65">IFERROR(INDEX($AZ$10:$AZ$88,SMALL(IF(LEN($AZ$10:$AZ$88)&gt;0,ROW($AZ$10:$AZ$88)-ROW(INDEX($AZ$10:$AZ$88,1,1))+1),$B65)),"")</f>
        <v>محمد 57</v>
      </c>
      <c r="BC65" s="141" t="str">
        <f t="shared" si="8"/>
        <v>مصاريف 56</v>
      </c>
      <c r="BD65" s="137">
        <f>IFERROR(AE65*AI65,"")</f>
        <v>0</v>
      </c>
      <c r="BF65" s="141" t="str" cm="1">
        <f t="array" ref="BF65">IFERROR(INDEX($BC$10:$BC$89,SMALL(IF($BD$10:$BD$89&gt;0,ROW($BC$10:$BC$89)-ROW(INDEX($BC$10:$BC$89,1,1))+1),$B65)),"")</f>
        <v/>
      </c>
      <c r="BG65" s="141" t="str">
        <f>IFERROR(IF(COUNTIF($BF$10:$BF65,BF65)&gt;1,"",BF65),"")</f>
        <v/>
      </c>
      <c r="BH65" s="137">
        <f t="shared" si="10"/>
        <v>0</v>
      </c>
    </row>
    <row r="66" spans="2:60" x14ac:dyDescent="0.2">
      <c r="B66" s="113">
        <v>57</v>
      </c>
      <c r="C66" s="135">
        <f t="shared" si="26"/>
        <v>1</v>
      </c>
      <c r="D66" s="136" t="str">
        <f>IFERROR(IF(LEN(INDEX(Estimated!$B$6:$O$85,$B66,D$8))=0,"",INDEX(Estimated!$B$6:$O$85,$B66,D$8)),"")</f>
        <v>محمد 57</v>
      </c>
      <c r="E66" s="136" t="str">
        <f>IFERROR(IF(LEN(INDEX(Estimated!$B$6:$O$85,$B66,E$8))=0,"",INDEX(Estimated!$B$6:$O$85,$B66,E$8)),"")</f>
        <v>مصاريف 57</v>
      </c>
      <c r="F66" s="137">
        <f>IFERROR(INDEX(Estimated!$B$6:$O$85,$B66,F$8),0)</f>
        <v>385</v>
      </c>
      <c r="G66" s="137">
        <f>IFERROR(INDEX(Estimated!$B$6:$O$85,$B66,G$8),0)</f>
        <v>437</v>
      </c>
      <c r="H66" s="137">
        <f>IFERROR(INDEX(Estimated!$B$6:$O$85,$B66,H$8),0)</f>
        <v>437</v>
      </c>
      <c r="I66" s="137">
        <f>IFERROR(INDEX(Estimated!$B$6:$O$85,$B66,I$8),0)</f>
        <v>437</v>
      </c>
      <c r="J66" s="137">
        <f>IFERROR(INDEX(Estimated!$B$6:$O$85,$B66,J$8),0)</f>
        <v>437</v>
      </c>
      <c r="K66" s="137">
        <f>IFERROR(INDEX(Estimated!$B$6:$O$85,$B66,K$8),0)</f>
        <v>499.4</v>
      </c>
      <c r="L66" s="137">
        <f>IFERROR(INDEX(Estimated!$B$6:$O$85,$B66,L$8),0)</f>
        <v>461.96</v>
      </c>
      <c r="M66" s="137">
        <f>IFERROR(INDEX(Estimated!$B$6:$O$85,$B66,M$8),0)</f>
        <v>428.26400000000001</v>
      </c>
      <c r="N66" s="137">
        <f>IFERROR(INDEX(Estimated!$B$6:$O$85,$B66,N$8),0)</f>
        <v>428.26400000000001</v>
      </c>
      <c r="O66" s="137">
        <f>IFERROR(INDEX(Estimated!$B$6:$O$85,$B66,O$8),0)</f>
        <v>428.26400000000001</v>
      </c>
      <c r="P66" s="137">
        <f>IFERROR(INDEX(Estimated!$B$6:$O$85,$B66,P$8),0)</f>
        <v>458.59039999999999</v>
      </c>
      <c r="Q66" s="137">
        <f>IFERROR(INDEX(Estimated!$B$6:$O$85,$B66,Q$8),0)</f>
        <v>458.59039999999999</v>
      </c>
      <c r="R66" s="137">
        <f>IFERROR(INDEX(Actual!$B$6:$O$85,$B66,R$8),0)</f>
        <v>405</v>
      </c>
      <c r="S66" s="137">
        <f>IFERROR(INDEX(Actual!$B$6:$O$85,$B66,S$8),0)</f>
        <v>364.5</v>
      </c>
      <c r="T66" s="137">
        <f>IFERROR(INDEX(Actual!$B$6:$O$85,$B66,T$8),0)</f>
        <v>291.60000000000002</v>
      </c>
      <c r="U66" s="137">
        <f>IFERROR(INDEX(Actual!$B$6:$O$85,$B66,U$8),0)</f>
        <v>349.92</v>
      </c>
      <c r="V66" s="137">
        <f>IFERROR(INDEX(Actual!$B$6:$O$85,$B66,V$8),0)</f>
        <v>314.928</v>
      </c>
      <c r="W66" s="137">
        <f>IFERROR(INDEX(Actual!$B$6:$O$85,$B66,W$8),0)</f>
        <v>283.43520000000001</v>
      </c>
      <c r="X66" s="137">
        <f>IFERROR(INDEX(Actual!$B$6:$O$85,$B66,X$8),0)</f>
        <v>311.77872000000002</v>
      </c>
      <c r="Y66" s="137">
        <f>IFERROR(INDEX(Actual!$B$6:$O$85,$B66,Y$8),0)</f>
        <v>374.13446400000004</v>
      </c>
      <c r="Z66" s="137">
        <f>IFERROR(INDEX(Actual!$B$6:$O$85,$B66,Z$8),0)</f>
        <v>336.72101760000004</v>
      </c>
      <c r="AA66" s="137">
        <f>IFERROR(INDEX(Actual!$B$6:$O$85,$B66,AA$8),0)</f>
        <v>269.37681408000003</v>
      </c>
      <c r="AB66" s="137">
        <f>IFERROR(INDEX(Actual!$B$6:$O$85,$B66,AB$8),0)</f>
        <v>242.43913267200006</v>
      </c>
      <c r="AC66" s="137">
        <f>IFERROR(INDEX(Actual!$B$6:$O$85,$B66,AC$8),0)</f>
        <v>193.95130613760006</v>
      </c>
      <c r="AE66" s="174">
        <f>IFERROR(IF(OR(Dashboard!$D$7="",Dashboard!$D$7="All"),1,IF(Dashboard!$D$7=Calc!D66,1,0)),0)</f>
        <v>0</v>
      </c>
      <c r="AF66" s="174">
        <f t="shared" si="22"/>
        <v>0</v>
      </c>
      <c r="AH66" s="139">
        <f t="shared" si="16"/>
        <v>437</v>
      </c>
      <c r="AI66" s="139">
        <f t="shared" si="17"/>
        <v>314.928</v>
      </c>
      <c r="AJ66" s="139">
        <f t="shared" si="18"/>
        <v>-122.072</v>
      </c>
      <c r="AK66" s="140">
        <f t="shared" si="19"/>
        <v>0.72065903890160188</v>
      </c>
      <c r="AY66" s="97" t="str">
        <f t="shared" si="27"/>
        <v>محمد 58</v>
      </c>
      <c r="AZ66" s="97" t="str">
        <f>IFERROR(IF(COUNTIF($AY$10:$AY66,AY66)&gt;1,"",AY66),"")</f>
        <v>محمد 58</v>
      </c>
      <c r="BA66" s="141" t="str" cm="1">
        <f t="array" ref="BA66">IFERROR(INDEX($AZ$10:$AZ$88,SMALL(IF(LEN($AZ$10:$AZ$88)&gt;0,ROW($AZ$10:$AZ$88)-ROW(INDEX($AZ$10:$AZ$88,1,1))+1),$B66)),"")</f>
        <v>محمد 58</v>
      </c>
      <c r="BC66" s="141" t="str">
        <f t="shared" si="8"/>
        <v>مصاريف 57</v>
      </c>
      <c r="BD66" s="137">
        <f>IFERROR(AE66*AI66,"")</f>
        <v>0</v>
      </c>
      <c r="BF66" s="141" t="str" cm="1">
        <f t="array" ref="BF66">IFERROR(INDEX($BC$10:$BC$89,SMALL(IF($BD$10:$BD$89&gt;0,ROW($BC$10:$BC$89)-ROW(INDEX($BC$10:$BC$89,1,1))+1),$B66)),"")</f>
        <v/>
      </c>
      <c r="BG66" s="141" t="str">
        <f>IFERROR(IF(COUNTIF($BF$10:$BF66,BF66)&gt;1,"",BF66),"")</f>
        <v/>
      </c>
      <c r="BH66" s="137">
        <f t="shared" si="10"/>
        <v>0</v>
      </c>
    </row>
    <row r="67" spans="2:60" x14ac:dyDescent="0.2">
      <c r="B67" s="113">
        <v>58</v>
      </c>
      <c r="C67" s="135">
        <f t="shared" si="26"/>
        <v>1</v>
      </c>
      <c r="D67" s="136" t="str">
        <f>IFERROR(IF(LEN(INDEX(Estimated!$B$6:$O$85,$B67,D$8))=0,"",INDEX(Estimated!$B$6:$O$85,$B67,D$8)),"")</f>
        <v>محمد 58</v>
      </c>
      <c r="E67" s="136" t="str">
        <f>IFERROR(IF(LEN(INDEX(Estimated!$B$6:$O$85,$B67,E$8))=0,"",INDEX(Estimated!$B$6:$O$85,$B67,E$8)),"")</f>
        <v>مصاريف 58</v>
      </c>
      <c r="F67" s="137">
        <f>IFERROR(INDEX(Estimated!$B$6:$O$85,$B67,F$8),0)</f>
        <v>385</v>
      </c>
      <c r="G67" s="137">
        <f>IFERROR(INDEX(Estimated!$B$6:$O$85,$B67,G$8),0)</f>
        <v>437</v>
      </c>
      <c r="H67" s="137">
        <f>IFERROR(INDEX(Estimated!$B$6:$O$85,$B67,H$8),0)</f>
        <v>437</v>
      </c>
      <c r="I67" s="137">
        <f>IFERROR(INDEX(Estimated!$B$6:$O$85,$B67,I$8),0)</f>
        <v>437</v>
      </c>
      <c r="J67" s="137">
        <f>IFERROR(INDEX(Estimated!$B$6:$O$85,$B67,J$8),0)</f>
        <v>437</v>
      </c>
      <c r="K67" s="137">
        <f>IFERROR(INDEX(Estimated!$B$6:$O$85,$B67,K$8),0)</f>
        <v>499.4</v>
      </c>
      <c r="L67" s="137">
        <f>IFERROR(INDEX(Estimated!$B$6:$O$85,$B67,L$8),0)</f>
        <v>461.96</v>
      </c>
      <c r="M67" s="137">
        <f>IFERROR(INDEX(Estimated!$B$6:$O$85,$B67,M$8),0)</f>
        <v>428.26400000000001</v>
      </c>
      <c r="N67" s="137">
        <f>IFERROR(INDEX(Estimated!$B$6:$O$85,$B67,N$8),0)</f>
        <v>428.26400000000001</v>
      </c>
      <c r="O67" s="137">
        <f>IFERROR(INDEX(Estimated!$B$6:$O$85,$B67,O$8),0)</f>
        <v>428.26400000000001</v>
      </c>
      <c r="P67" s="137">
        <f>IFERROR(INDEX(Estimated!$B$6:$O$85,$B67,P$8),0)</f>
        <v>458.59039999999999</v>
      </c>
      <c r="Q67" s="137">
        <f>IFERROR(INDEX(Estimated!$B$6:$O$85,$B67,Q$8),0)</f>
        <v>458.59039999999999</v>
      </c>
      <c r="R67" s="137">
        <f>IFERROR(INDEX(Actual!$B$6:$O$85,$B67,R$8),0)</f>
        <v>405</v>
      </c>
      <c r="S67" s="137">
        <f>IFERROR(INDEX(Actual!$B$6:$O$85,$B67,S$8),0)</f>
        <v>364.5</v>
      </c>
      <c r="T67" s="137">
        <f>IFERROR(INDEX(Actual!$B$6:$O$85,$B67,T$8),0)</f>
        <v>291.60000000000002</v>
      </c>
      <c r="U67" s="137">
        <f>IFERROR(INDEX(Actual!$B$6:$O$85,$B67,U$8),0)</f>
        <v>349.92</v>
      </c>
      <c r="V67" s="137">
        <f>IFERROR(INDEX(Actual!$B$6:$O$85,$B67,V$8),0)</f>
        <v>314.928</v>
      </c>
      <c r="W67" s="137">
        <f>IFERROR(INDEX(Actual!$B$6:$O$85,$B67,W$8),0)</f>
        <v>283.43520000000001</v>
      </c>
      <c r="X67" s="137">
        <f>IFERROR(INDEX(Actual!$B$6:$O$85,$B67,X$8),0)</f>
        <v>311.77872000000002</v>
      </c>
      <c r="Y67" s="137">
        <f>IFERROR(INDEX(Actual!$B$6:$O$85,$B67,Y$8),0)</f>
        <v>374.13446400000004</v>
      </c>
      <c r="Z67" s="137">
        <f>IFERROR(INDEX(Actual!$B$6:$O$85,$B67,Z$8),0)</f>
        <v>336.72101760000004</v>
      </c>
      <c r="AA67" s="137">
        <f>IFERROR(INDEX(Actual!$B$6:$O$85,$B67,AA$8),0)</f>
        <v>269.37681408000003</v>
      </c>
      <c r="AB67" s="137">
        <f>IFERROR(INDEX(Actual!$B$6:$O$85,$B67,AB$8),0)</f>
        <v>242.43913267200006</v>
      </c>
      <c r="AC67" s="137">
        <f>IFERROR(INDEX(Actual!$B$6:$O$85,$B67,AC$8),0)</f>
        <v>193.95130613760006</v>
      </c>
      <c r="AE67" s="174">
        <f>IFERROR(IF(OR(Dashboard!$D$7="",Dashboard!$D$7="All"),1,IF(Dashboard!$D$7=Calc!D67,1,0)),0)</f>
        <v>0</v>
      </c>
      <c r="AF67" s="174">
        <f t="shared" si="22"/>
        <v>0</v>
      </c>
      <c r="AH67" s="139">
        <f t="shared" si="16"/>
        <v>437</v>
      </c>
      <c r="AI67" s="139">
        <f t="shared" si="17"/>
        <v>314.928</v>
      </c>
      <c r="AJ67" s="139">
        <f t="shared" si="18"/>
        <v>-122.072</v>
      </c>
      <c r="AK67" s="140">
        <f t="shared" si="19"/>
        <v>0.72065903890160188</v>
      </c>
      <c r="AY67" s="97" t="str">
        <f t="shared" si="27"/>
        <v>محمد 59</v>
      </c>
      <c r="AZ67" s="97" t="str">
        <f>IFERROR(IF(COUNTIF($AY$10:$AY67,AY67)&gt;1,"",AY67),"")</f>
        <v>محمد 59</v>
      </c>
      <c r="BA67" s="141" t="str" cm="1">
        <f t="array" ref="BA67">IFERROR(INDEX($AZ$10:$AZ$88,SMALL(IF(LEN($AZ$10:$AZ$88)&gt;0,ROW($AZ$10:$AZ$88)-ROW(INDEX($AZ$10:$AZ$88,1,1))+1),$B67)),"")</f>
        <v>محمد 59</v>
      </c>
      <c r="BC67" s="141" t="str">
        <f t="shared" si="8"/>
        <v>مصاريف 58</v>
      </c>
      <c r="BD67" s="137">
        <f>IFERROR(AE67*AI67,"")</f>
        <v>0</v>
      </c>
      <c r="BF67" s="141" t="str" cm="1">
        <f t="array" ref="BF67">IFERROR(INDEX($BC$10:$BC$89,SMALL(IF($BD$10:$BD$89&gt;0,ROW($BC$10:$BC$89)-ROW(INDEX($BC$10:$BC$89,1,1))+1),$B67)),"")</f>
        <v/>
      </c>
      <c r="BG67" s="141" t="str">
        <f>IFERROR(IF(COUNTIF($BF$10:$BF67,BF67)&gt;1,"",BF67),"")</f>
        <v/>
      </c>
      <c r="BH67" s="137">
        <f t="shared" si="10"/>
        <v>0</v>
      </c>
    </row>
    <row r="68" spans="2:60" x14ac:dyDescent="0.2">
      <c r="B68" s="113">
        <v>59</v>
      </c>
      <c r="C68" s="135">
        <f t="shared" si="26"/>
        <v>1</v>
      </c>
      <c r="D68" s="136" t="str">
        <f>IFERROR(IF(LEN(INDEX(Estimated!$B$6:$O$85,$B68,D$8))=0,"",INDEX(Estimated!$B$6:$O$85,$B68,D$8)),"")</f>
        <v>محمد 59</v>
      </c>
      <c r="E68" s="136" t="str">
        <f>IFERROR(IF(LEN(INDEX(Estimated!$B$6:$O$85,$B68,E$8))=0,"",INDEX(Estimated!$B$6:$O$85,$B68,E$8)),"")</f>
        <v>مصاريف 59</v>
      </c>
      <c r="F68" s="137">
        <f>IFERROR(INDEX(Estimated!$B$6:$O$85,$B68,F$8),0)</f>
        <v>385</v>
      </c>
      <c r="G68" s="137">
        <f>IFERROR(INDEX(Estimated!$B$6:$O$85,$B68,G$8),0)</f>
        <v>437</v>
      </c>
      <c r="H68" s="137">
        <f>IFERROR(INDEX(Estimated!$B$6:$O$85,$B68,H$8),0)</f>
        <v>437</v>
      </c>
      <c r="I68" s="137">
        <f>IFERROR(INDEX(Estimated!$B$6:$O$85,$B68,I$8),0)</f>
        <v>437</v>
      </c>
      <c r="J68" s="137">
        <f>IFERROR(INDEX(Estimated!$B$6:$O$85,$B68,J$8),0)</f>
        <v>437</v>
      </c>
      <c r="K68" s="137">
        <f>IFERROR(INDEX(Estimated!$B$6:$O$85,$B68,K$8),0)</f>
        <v>499.4</v>
      </c>
      <c r="L68" s="137">
        <f>IFERROR(INDEX(Estimated!$B$6:$O$85,$B68,L$8),0)</f>
        <v>461.96</v>
      </c>
      <c r="M68" s="137">
        <f>IFERROR(INDEX(Estimated!$B$6:$O$85,$B68,M$8),0)</f>
        <v>428.26400000000001</v>
      </c>
      <c r="N68" s="137">
        <f>IFERROR(INDEX(Estimated!$B$6:$O$85,$B68,N$8),0)</f>
        <v>428.26400000000001</v>
      </c>
      <c r="O68" s="137">
        <f>IFERROR(INDEX(Estimated!$B$6:$O$85,$B68,O$8),0)</f>
        <v>428.26400000000001</v>
      </c>
      <c r="P68" s="137">
        <f>IFERROR(INDEX(Estimated!$B$6:$O$85,$B68,P$8),0)</f>
        <v>458.59039999999999</v>
      </c>
      <c r="Q68" s="137">
        <f>IFERROR(INDEX(Estimated!$B$6:$O$85,$B68,Q$8),0)</f>
        <v>458.59039999999999</v>
      </c>
      <c r="R68" s="137">
        <f>IFERROR(INDEX(Actual!$B$6:$O$85,$B68,R$8),0)</f>
        <v>405</v>
      </c>
      <c r="S68" s="137">
        <f>IFERROR(INDEX(Actual!$B$6:$O$85,$B68,S$8),0)</f>
        <v>364.5</v>
      </c>
      <c r="T68" s="137">
        <f>IFERROR(INDEX(Actual!$B$6:$O$85,$B68,T$8),0)</f>
        <v>291.60000000000002</v>
      </c>
      <c r="U68" s="137">
        <f>IFERROR(INDEX(Actual!$B$6:$O$85,$B68,U$8),0)</f>
        <v>349.92</v>
      </c>
      <c r="V68" s="137">
        <f>IFERROR(INDEX(Actual!$B$6:$O$85,$B68,V$8),0)</f>
        <v>314.928</v>
      </c>
      <c r="W68" s="137">
        <f>IFERROR(INDEX(Actual!$B$6:$O$85,$B68,W$8),0)</f>
        <v>283.43520000000001</v>
      </c>
      <c r="X68" s="137">
        <f>IFERROR(INDEX(Actual!$B$6:$O$85,$B68,X$8),0)</f>
        <v>311.77872000000002</v>
      </c>
      <c r="Y68" s="137">
        <f>IFERROR(INDEX(Actual!$B$6:$O$85,$B68,Y$8),0)</f>
        <v>374.13446400000004</v>
      </c>
      <c r="Z68" s="137">
        <f>IFERROR(INDEX(Actual!$B$6:$O$85,$B68,Z$8),0)</f>
        <v>336.72101760000004</v>
      </c>
      <c r="AA68" s="137">
        <f>IFERROR(INDEX(Actual!$B$6:$O$85,$B68,AA$8),0)</f>
        <v>269.37681408000003</v>
      </c>
      <c r="AB68" s="137">
        <f>IFERROR(INDEX(Actual!$B$6:$O$85,$B68,AB$8),0)</f>
        <v>242.43913267200006</v>
      </c>
      <c r="AC68" s="137">
        <f>IFERROR(INDEX(Actual!$B$6:$O$85,$B68,AC$8),0)</f>
        <v>193.95130613760006</v>
      </c>
      <c r="AE68" s="174">
        <f>IFERROR(IF(OR(Dashboard!$D$7="",Dashboard!$D$7="All"),1,IF(Dashboard!$D$7=Calc!D68,1,0)),0)</f>
        <v>0</v>
      </c>
      <c r="AF68" s="174">
        <f t="shared" si="22"/>
        <v>0</v>
      </c>
      <c r="AH68" s="139">
        <f t="shared" si="16"/>
        <v>437</v>
      </c>
      <c r="AI68" s="139">
        <f t="shared" si="17"/>
        <v>314.928</v>
      </c>
      <c r="AJ68" s="139">
        <f t="shared" si="18"/>
        <v>-122.072</v>
      </c>
      <c r="AK68" s="140">
        <f t="shared" si="19"/>
        <v>0.72065903890160188</v>
      </c>
      <c r="AY68" s="97" t="str">
        <f t="shared" si="27"/>
        <v>محمد 60</v>
      </c>
      <c r="AZ68" s="97" t="str">
        <f>IFERROR(IF(COUNTIF($AY$10:$AY68,AY68)&gt;1,"",AY68),"")</f>
        <v>محمد 60</v>
      </c>
      <c r="BA68" s="141" t="str" cm="1">
        <f t="array" ref="BA68">IFERROR(INDEX($AZ$10:$AZ$88,SMALL(IF(LEN($AZ$10:$AZ$88)&gt;0,ROW($AZ$10:$AZ$88)-ROW(INDEX($AZ$10:$AZ$88,1,1))+1),$B68)),"")</f>
        <v>محمد 60</v>
      </c>
      <c r="BC68" s="141" t="str">
        <f t="shared" si="8"/>
        <v>مصاريف 59</v>
      </c>
      <c r="BD68" s="137">
        <f>IFERROR(AE68*AI68,"")</f>
        <v>0</v>
      </c>
      <c r="BF68" s="141" t="str" cm="1">
        <f t="array" ref="BF68">IFERROR(INDEX($BC$10:$BC$89,SMALL(IF($BD$10:$BD$89&gt;0,ROW($BC$10:$BC$89)-ROW(INDEX($BC$10:$BC$89,1,1))+1),$B68)),"")</f>
        <v/>
      </c>
      <c r="BG68" s="141" t="str">
        <f>IFERROR(IF(COUNTIF($BF$10:$BF68,BF68)&gt;1,"",BF68),"")</f>
        <v/>
      </c>
      <c r="BH68" s="137">
        <f t="shared" si="10"/>
        <v>0</v>
      </c>
    </row>
    <row r="69" spans="2:60" x14ac:dyDescent="0.2">
      <c r="B69" s="113">
        <v>60</v>
      </c>
      <c r="C69" s="135">
        <f t="shared" si="26"/>
        <v>1</v>
      </c>
      <c r="D69" s="136" t="str">
        <f>IFERROR(IF(LEN(INDEX(Estimated!$B$6:$O$85,$B69,D$8))=0,"",INDEX(Estimated!$B$6:$O$85,$B69,D$8)),"")</f>
        <v>محمد 60</v>
      </c>
      <c r="E69" s="136" t="str">
        <f>IFERROR(IF(LEN(INDEX(Estimated!$B$6:$O$85,$B69,E$8))=0,"",INDEX(Estimated!$B$6:$O$85,$B69,E$8)),"")</f>
        <v>مصاريف 60</v>
      </c>
      <c r="F69" s="137">
        <f>IFERROR(INDEX(Estimated!$B$6:$O$85,$B69,F$8),0)</f>
        <v>385</v>
      </c>
      <c r="G69" s="137">
        <f>IFERROR(INDEX(Estimated!$B$6:$O$85,$B69,G$8),0)</f>
        <v>437</v>
      </c>
      <c r="H69" s="137">
        <f>IFERROR(INDEX(Estimated!$B$6:$O$85,$B69,H$8),0)</f>
        <v>437</v>
      </c>
      <c r="I69" s="137">
        <f>IFERROR(INDEX(Estimated!$B$6:$O$85,$B69,I$8),0)</f>
        <v>437</v>
      </c>
      <c r="J69" s="137">
        <f>IFERROR(INDEX(Estimated!$B$6:$O$85,$B69,J$8),0)</f>
        <v>437</v>
      </c>
      <c r="K69" s="137">
        <f>IFERROR(INDEX(Estimated!$B$6:$O$85,$B69,K$8),0)</f>
        <v>499.4</v>
      </c>
      <c r="L69" s="137">
        <f>IFERROR(INDEX(Estimated!$B$6:$O$85,$B69,L$8),0)</f>
        <v>461.96</v>
      </c>
      <c r="M69" s="137">
        <f>IFERROR(INDEX(Estimated!$B$6:$O$85,$B69,M$8),0)</f>
        <v>428.26400000000001</v>
      </c>
      <c r="N69" s="137">
        <f>IFERROR(INDEX(Estimated!$B$6:$O$85,$B69,N$8),0)</f>
        <v>428.26400000000001</v>
      </c>
      <c r="O69" s="137">
        <f>IFERROR(INDEX(Estimated!$B$6:$O$85,$B69,O$8),0)</f>
        <v>428.26400000000001</v>
      </c>
      <c r="P69" s="137">
        <f>IFERROR(INDEX(Estimated!$B$6:$O$85,$B69,P$8),0)</f>
        <v>458.59039999999999</v>
      </c>
      <c r="Q69" s="137">
        <f>IFERROR(INDEX(Estimated!$B$6:$O$85,$B69,Q$8),0)</f>
        <v>458.59039999999999</v>
      </c>
      <c r="R69" s="137">
        <f>IFERROR(INDEX(Actual!$B$6:$O$85,$B69,R$8),0)</f>
        <v>405</v>
      </c>
      <c r="S69" s="137">
        <f>IFERROR(INDEX(Actual!$B$6:$O$85,$B69,S$8),0)</f>
        <v>364.5</v>
      </c>
      <c r="T69" s="137">
        <f>IFERROR(INDEX(Actual!$B$6:$O$85,$B69,T$8),0)</f>
        <v>291.60000000000002</v>
      </c>
      <c r="U69" s="137">
        <f>IFERROR(INDEX(Actual!$B$6:$O$85,$B69,U$8),0)</f>
        <v>349.92</v>
      </c>
      <c r="V69" s="137">
        <f>IFERROR(INDEX(Actual!$B$6:$O$85,$B69,V$8),0)</f>
        <v>314.928</v>
      </c>
      <c r="W69" s="137">
        <f>IFERROR(INDEX(Actual!$B$6:$O$85,$B69,W$8),0)</f>
        <v>283.43520000000001</v>
      </c>
      <c r="X69" s="137">
        <f>IFERROR(INDEX(Actual!$B$6:$O$85,$B69,X$8),0)</f>
        <v>311.77872000000002</v>
      </c>
      <c r="Y69" s="137">
        <f>IFERROR(INDEX(Actual!$B$6:$O$85,$B69,Y$8),0)</f>
        <v>374.13446400000004</v>
      </c>
      <c r="Z69" s="137">
        <f>IFERROR(INDEX(Actual!$B$6:$O$85,$B69,Z$8),0)</f>
        <v>336.72101760000004</v>
      </c>
      <c r="AA69" s="137">
        <f>IFERROR(INDEX(Actual!$B$6:$O$85,$B69,AA$8),0)</f>
        <v>269.37681408000003</v>
      </c>
      <c r="AB69" s="137">
        <f>IFERROR(INDEX(Actual!$B$6:$O$85,$B69,AB$8),0)</f>
        <v>242.43913267200006</v>
      </c>
      <c r="AC69" s="137">
        <f>IFERROR(INDEX(Actual!$B$6:$O$85,$B69,AC$8),0)</f>
        <v>193.95130613760006</v>
      </c>
      <c r="AE69" s="174">
        <f>IFERROR(IF(OR(Dashboard!$D$7="",Dashboard!$D$7="All"),1,IF(Dashboard!$D$7=Calc!D69,1,0)),0)</f>
        <v>0</v>
      </c>
      <c r="AF69" s="174">
        <f t="shared" si="22"/>
        <v>0</v>
      </c>
      <c r="AH69" s="139">
        <f t="shared" si="16"/>
        <v>437</v>
      </c>
      <c r="AI69" s="139">
        <f t="shared" si="17"/>
        <v>314.928</v>
      </c>
      <c r="AJ69" s="139">
        <f t="shared" si="18"/>
        <v>-122.072</v>
      </c>
      <c r="AK69" s="140">
        <f t="shared" si="19"/>
        <v>0.72065903890160188</v>
      </c>
      <c r="AY69" s="97" t="str">
        <f t="shared" si="27"/>
        <v>محمد 61</v>
      </c>
      <c r="AZ69" s="97" t="str">
        <f>IFERROR(IF(COUNTIF($AY$10:$AY69,AY69)&gt;1,"",AY69),"")</f>
        <v>محمد 61</v>
      </c>
      <c r="BA69" s="141" t="str" cm="1">
        <f t="array" ref="BA69">IFERROR(INDEX($AZ$10:$AZ$88,SMALL(IF(LEN($AZ$10:$AZ$88)&gt;0,ROW($AZ$10:$AZ$88)-ROW(INDEX($AZ$10:$AZ$88,1,1))+1),$B69)),"")</f>
        <v>محمد 61</v>
      </c>
      <c r="BC69" s="141" t="str">
        <f t="shared" si="8"/>
        <v>مصاريف 60</v>
      </c>
      <c r="BD69" s="137">
        <f>IFERROR(AE69*AI69,"")</f>
        <v>0</v>
      </c>
      <c r="BF69" s="141" t="str" cm="1">
        <f t="array" ref="BF69">IFERROR(INDEX($BC$10:$BC$89,SMALL(IF($BD$10:$BD$89&gt;0,ROW($BC$10:$BC$89)-ROW(INDEX($BC$10:$BC$89,1,1))+1),$B69)),"")</f>
        <v/>
      </c>
      <c r="BG69" s="141" t="str">
        <f>IFERROR(IF(COUNTIF($BF$10:$BF69,BF69)&gt;1,"",BF69),"")</f>
        <v/>
      </c>
      <c r="BH69" s="137">
        <f t="shared" si="10"/>
        <v>0</v>
      </c>
    </row>
    <row r="70" spans="2:60" x14ac:dyDescent="0.2">
      <c r="B70" s="113">
        <v>61</v>
      </c>
      <c r="C70" s="135">
        <f t="shared" si="26"/>
        <v>1</v>
      </c>
      <c r="D70" s="136" t="str">
        <f>IFERROR(IF(LEN(INDEX(Estimated!$B$6:$O$85,$B70,D$8))=0,"",INDEX(Estimated!$B$6:$O$85,$B70,D$8)),"")</f>
        <v>محمد 61</v>
      </c>
      <c r="E70" s="136" t="str">
        <f>IFERROR(IF(LEN(INDEX(Estimated!$B$6:$O$85,$B70,E$8))=0,"",INDEX(Estimated!$B$6:$O$85,$B70,E$8)),"")</f>
        <v>مصاريف 61</v>
      </c>
      <c r="F70" s="137">
        <f>IFERROR(INDEX(Estimated!$B$6:$O$85,$B70,F$8),0)</f>
        <v>385</v>
      </c>
      <c r="G70" s="137">
        <f>IFERROR(INDEX(Estimated!$B$6:$O$85,$B70,G$8),0)</f>
        <v>437</v>
      </c>
      <c r="H70" s="137">
        <f>IFERROR(INDEX(Estimated!$B$6:$O$85,$B70,H$8),0)</f>
        <v>437</v>
      </c>
      <c r="I70" s="137">
        <f>IFERROR(INDEX(Estimated!$B$6:$O$85,$B70,I$8),0)</f>
        <v>437</v>
      </c>
      <c r="J70" s="137">
        <f>IFERROR(INDEX(Estimated!$B$6:$O$85,$B70,J$8),0)</f>
        <v>437</v>
      </c>
      <c r="K70" s="137">
        <f>IFERROR(INDEX(Estimated!$B$6:$O$85,$B70,K$8),0)</f>
        <v>499.4</v>
      </c>
      <c r="L70" s="137">
        <f>IFERROR(INDEX(Estimated!$B$6:$O$85,$B70,L$8),0)</f>
        <v>461.96</v>
      </c>
      <c r="M70" s="137">
        <f>IFERROR(INDEX(Estimated!$B$6:$O$85,$B70,M$8),0)</f>
        <v>428.26400000000001</v>
      </c>
      <c r="N70" s="137">
        <f>IFERROR(INDEX(Estimated!$B$6:$O$85,$B70,N$8),0)</f>
        <v>428.26400000000001</v>
      </c>
      <c r="O70" s="137">
        <f>IFERROR(INDEX(Estimated!$B$6:$O$85,$B70,O$8),0)</f>
        <v>428.26400000000001</v>
      </c>
      <c r="P70" s="137">
        <f>IFERROR(INDEX(Estimated!$B$6:$O$85,$B70,P$8),0)</f>
        <v>458.59039999999999</v>
      </c>
      <c r="Q70" s="137">
        <f>IFERROR(INDEX(Estimated!$B$6:$O$85,$B70,Q$8),0)</f>
        <v>458.59039999999999</v>
      </c>
      <c r="R70" s="137">
        <f>IFERROR(INDEX(Actual!$B$6:$O$85,$B70,R$8),0)</f>
        <v>405</v>
      </c>
      <c r="S70" s="137">
        <f>IFERROR(INDEX(Actual!$B$6:$O$85,$B70,S$8),0)</f>
        <v>364.5</v>
      </c>
      <c r="T70" s="137">
        <f>IFERROR(INDEX(Actual!$B$6:$O$85,$B70,T$8),0)</f>
        <v>291.60000000000002</v>
      </c>
      <c r="U70" s="137">
        <f>IFERROR(INDEX(Actual!$B$6:$O$85,$B70,U$8),0)</f>
        <v>349.92</v>
      </c>
      <c r="V70" s="137">
        <f>IFERROR(INDEX(Actual!$B$6:$O$85,$B70,V$8),0)</f>
        <v>314.928</v>
      </c>
      <c r="W70" s="137">
        <f>IFERROR(INDEX(Actual!$B$6:$O$85,$B70,W$8),0)</f>
        <v>283.43520000000001</v>
      </c>
      <c r="X70" s="137">
        <f>IFERROR(INDEX(Actual!$B$6:$O$85,$B70,X$8),0)</f>
        <v>311.77872000000002</v>
      </c>
      <c r="Y70" s="137">
        <f>IFERROR(INDEX(Actual!$B$6:$O$85,$B70,Y$8),0)</f>
        <v>374.13446400000004</v>
      </c>
      <c r="Z70" s="137">
        <f>IFERROR(INDEX(Actual!$B$6:$O$85,$B70,Z$8),0)</f>
        <v>336.72101760000004</v>
      </c>
      <c r="AA70" s="137">
        <f>IFERROR(INDEX(Actual!$B$6:$O$85,$B70,AA$8),0)</f>
        <v>269.37681408000003</v>
      </c>
      <c r="AB70" s="137">
        <f>IFERROR(INDEX(Actual!$B$6:$O$85,$B70,AB$8),0)</f>
        <v>242.43913267200006</v>
      </c>
      <c r="AC70" s="137">
        <f>IFERROR(INDEX(Actual!$B$6:$O$85,$B70,AC$8),0)</f>
        <v>193.95130613760006</v>
      </c>
      <c r="AE70" s="174">
        <f>IFERROR(IF(OR(Dashboard!$D$7="",Dashboard!$D$7="All"),1,IF(Dashboard!$D$7=Calc!D70,1,0)),0)</f>
        <v>0</v>
      </c>
      <c r="AF70" s="174">
        <f t="shared" si="22"/>
        <v>0</v>
      </c>
      <c r="AH70" s="139">
        <f t="shared" si="16"/>
        <v>437</v>
      </c>
      <c r="AI70" s="139">
        <f t="shared" si="17"/>
        <v>314.928</v>
      </c>
      <c r="AJ70" s="139">
        <f t="shared" si="18"/>
        <v>-122.072</v>
      </c>
      <c r="AK70" s="140">
        <f t="shared" si="19"/>
        <v>0.72065903890160188</v>
      </c>
      <c r="AY70" s="97" t="str">
        <f t="shared" si="27"/>
        <v>محمد 62</v>
      </c>
      <c r="AZ70" s="97" t="str">
        <f>IFERROR(IF(COUNTIF($AY$10:$AY70,AY70)&gt;1,"",AY70),"")</f>
        <v>محمد 62</v>
      </c>
      <c r="BA70" s="141" t="str" cm="1">
        <f t="array" ref="BA70">IFERROR(INDEX($AZ$10:$AZ$88,SMALL(IF(LEN($AZ$10:$AZ$88)&gt;0,ROW($AZ$10:$AZ$88)-ROW(INDEX($AZ$10:$AZ$88,1,1))+1),$B70)),"")</f>
        <v>محمد 62</v>
      </c>
      <c r="BC70" s="141" t="str">
        <f t="shared" si="8"/>
        <v>مصاريف 61</v>
      </c>
      <c r="BD70" s="137">
        <f>IFERROR(AE70*AI70,"")</f>
        <v>0</v>
      </c>
      <c r="BF70" s="141" t="str" cm="1">
        <f t="array" ref="BF70">IFERROR(INDEX($BC$10:$BC$89,SMALL(IF($BD$10:$BD$89&gt;0,ROW($BC$10:$BC$89)-ROW(INDEX($BC$10:$BC$89,1,1))+1),$B70)),"")</f>
        <v/>
      </c>
      <c r="BG70" s="141" t="str">
        <f>IFERROR(IF(COUNTIF($BF$10:$BF70,BF70)&gt;1,"",BF70),"")</f>
        <v/>
      </c>
      <c r="BH70" s="137">
        <f t="shared" si="10"/>
        <v>0</v>
      </c>
    </row>
    <row r="71" spans="2:60" x14ac:dyDescent="0.2">
      <c r="B71" s="113">
        <v>62</v>
      </c>
      <c r="C71" s="135">
        <f t="shared" si="26"/>
        <v>1</v>
      </c>
      <c r="D71" s="136" t="str">
        <f>IFERROR(IF(LEN(INDEX(Estimated!$B$6:$O$85,$B71,D$8))=0,"",INDEX(Estimated!$B$6:$O$85,$B71,D$8)),"")</f>
        <v>محمد 62</v>
      </c>
      <c r="E71" s="136" t="str">
        <f>IFERROR(IF(LEN(INDEX(Estimated!$B$6:$O$85,$B71,E$8))=0,"",INDEX(Estimated!$B$6:$O$85,$B71,E$8)),"")</f>
        <v>مصاريف 62</v>
      </c>
      <c r="F71" s="137">
        <f>IFERROR(INDEX(Estimated!$B$6:$O$85,$B71,F$8),0)</f>
        <v>385</v>
      </c>
      <c r="G71" s="137">
        <f>IFERROR(INDEX(Estimated!$B$6:$O$85,$B71,G$8),0)</f>
        <v>437</v>
      </c>
      <c r="H71" s="137">
        <f>IFERROR(INDEX(Estimated!$B$6:$O$85,$B71,H$8),0)</f>
        <v>437</v>
      </c>
      <c r="I71" s="137">
        <f>IFERROR(INDEX(Estimated!$B$6:$O$85,$B71,I$8),0)</f>
        <v>437</v>
      </c>
      <c r="J71" s="137">
        <f>IFERROR(INDEX(Estimated!$B$6:$O$85,$B71,J$8),0)</f>
        <v>437</v>
      </c>
      <c r="K71" s="137">
        <f>IFERROR(INDEX(Estimated!$B$6:$O$85,$B71,K$8),0)</f>
        <v>499.4</v>
      </c>
      <c r="L71" s="137">
        <f>IFERROR(INDEX(Estimated!$B$6:$O$85,$B71,L$8),0)</f>
        <v>461.96</v>
      </c>
      <c r="M71" s="137">
        <f>IFERROR(INDEX(Estimated!$B$6:$O$85,$B71,M$8),0)</f>
        <v>428.26400000000001</v>
      </c>
      <c r="N71" s="137">
        <f>IFERROR(INDEX(Estimated!$B$6:$O$85,$B71,N$8),0)</f>
        <v>428.26400000000001</v>
      </c>
      <c r="O71" s="137">
        <f>IFERROR(INDEX(Estimated!$B$6:$O$85,$B71,O$8),0)</f>
        <v>428.26400000000001</v>
      </c>
      <c r="P71" s="137">
        <f>IFERROR(INDEX(Estimated!$B$6:$O$85,$B71,P$8),0)</f>
        <v>458.59039999999999</v>
      </c>
      <c r="Q71" s="137">
        <f>IFERROR(INDEX(Estimated!$B$6:$O$85,$B71,Q$8),0)</f>
        <v>458.59039999999999</v>
      </c>
      <c r="R71" s="137">
        <f>IFERROR(INDEX(Actual!$B$6:$O$85,$B71,R$8),0)</f>
        <v>405</v>
      </c>
      <c r="S71" s="137">
        <f>IFERROR(INDEX(Actual!$B$6:$O$85,$B71,S$8),0)</f>
        <v>364.5</v>
      </c>
      <c r="T71" s="137">
        <f>IFERROR(INDEX(Actual!$B$6:$O$85,$B71,T$8),0)</f>
        <v>291.60000000000002</v>
      </c>
      <c r="U71" s="137">
        <f>IFERROR(INDEX(Actual!$B$6:$O$85,$B71,U$8),0)</f>
        <v>349.92</v>
      </c>
      <c r="V71" s="137">
        <f>IFERROR(INDEX(Actual!$B$6:$O$85,$B71,V$8),0)</f>
        <v>314.928</v>
      </c>
      <c r="W71" s="137">
        <f>IFERROR(INDEX(Actual!$B$6:$O$85,$B71,W$8),0)</f>
        <v>283.43520000000001</v>
      </c>
      <c r="X71" s="137">
        <f>IFERROR(INDEX(Actual!$B$6:$O$85,$B71,X$8),0)</f>
        <v>311.77872000000002</v>
      </c>
      <c r="Y71" s="137">
        <f>IFERROR(INDEX(Actual!$B$6:$O$85,$B71,Y$8),0)</f>
        <v>374.13446400000004</v>
      </c>
      <c r="Z71" s="137">
        <f>IFERROR(INDEX(Actual!$B$6:$O$85,$B71,Z$8),0)</f>
        <v>336.72101760000004</v>
      </c>
      <c r="AA71" s="137">
        <f>IFERROR(INDEX(Actual!$B$6:$O$85,$B71,AA$8),0)</f>
        <v>269.37681408000003</v>
      </c>
      <c r="AB71" s="137">
        <f>IFERROR(INDEX(Actual!$B$6:$O$85,$B71,AB$8),0)</f>
        <v>242.43913267200006</v>
      </c>
      <c r="AC71" s="137">
        <f>IFERROR(INDEX(Actual!$B$6:$O$85,$B71,AC$8),0)</f>
        <v>193.95130613760006</v>
      </c>
      <c r="AE71" s="174">
        <f>IFERROR(IF(OR(Dashboard!$D$7="",Dashboard!$D$7="All"),1,IF(Dashboard!$D$7=Calc!D71,1,0)),0)</f>
        <v>0</v>
      </c>
      <c r="AF71" s="174">
        <f t="shared" si="22"/>
        <v>0</v>
      </c>
      <c r="AH71" s="139">
        <f t="shared" si="16"/>
        <v>437</v>
      </c>
      <c r="AI71" s="139">
        <f t="shared" si="17"/>
        <v>314.928</v>
      </c>
      <c r="AJ71" s="139">
        <f t="shared" si="18"/>
        <v>-122.072</v>
      </c>
      <c r="AK71" s="140">
        <f t="shared" si="19"/>
        <v>0.72065903890160188</v>
      </c>
      <c r="AY71" s="97" t="str">
        <f t="shared" si="27"/>
        <v>محمد 63</v>
      </c>
      <c r="AZ71" s="97" t="str">
        <f>IFERROR(IF(COUNTIF($AY$10:$AY71,AY71)&gt;1,"",AY71),"")</f>
        <v>محمد 63</v>
      </c>
      <c r="BA71" s="141" t="str" cm="1">
        <f t="array" ref="BA71">IFERROR(INDEX($AZ$10:$AZ$88,SMALL(IF(LEN($AZ$10:$AZ$88)&gt;0,ROW($AZ$10:$AZ$88)-ROW(INDEX($AZ$10:$AZ$88,1,1))+1),$B71)),"")</f>
        <v>محمد 63</v>
      </c>
      <c r="BC71" s="141" t="str">
        <f t="shared" si="8"/>
        <v>مصاريف 62</v>
      </c>
      <c r="BD71" s="137">
        <f>IFERROR(AE71*AI71,"")</f>
        <v>0</v>
      </c>
      <c r="BF71" s="141" t="str" cm="1">
        <f t="array" ref="BF71">IFERROR(INDEX($BC$10:$BC$89,SMALL(IF($BD$10:$BD$89&gt;0,ROW($BC$10:$BC$89)-ROW(INDEX($BC$10:$BC$89,1,1))+1),$B71)),"")</f>
        <v/>
      </c>
      <c r="BG71" s="141" t="str">
        <f>IFERROR(IF(COUNTIF($BF$10:$BF71,BF71)&gt;1,"",BF71),"")</f>
        <v/>
      </c>
      <c r="BH71" s="137">
        <f t="shared" si="10"/>
        <v>0</v>
      </c>
    </row>
    <row r="72" spans="2:60" x14ac:dyDescent="0.2">
      <c r="B72" s="113">
        <v>63</v>
      </c>
      <c r="C72" s="135">
        <f t="shared" ref="C72:C89" si="28">IFERROR(IF(OR(LEN(D72)=0,LEN(E72)=0),0,1),0)</f>
        <v>1</v>
      </c>
      <c r="D72" s="136" t="str">
        <f>IFERROR(IF(LEN(INDEX(Estimated!$B$6:$O$85,$B72,D$8))=0,"",INDEX(Estimated!$B$6:$O$85,$B72,D$8)),"")</f>
        <v>محمد 63</v>
      </c>
      <c r="E72" s="136" t="str">
        <f>IFERROR(IF(LEN(INDEX(Estimated!$B$6:$O$85,$B72,E$8))=0,"",INDEX(Estimated!$B$6:$O$85,$B72,E$8)),"")</f>
        <v>مصاريف 63</v>
      </c>
      <c r="F72" s="137">
        <f>IFERROR(INDEX(Estimated!$B$6:$O$85,$B72,F$8),0)</f>
        <v>385</v>
      </c>
      <c r="G72" s="137">
        <f>IFERROR(INDEX(Estimated!$B$6:$O$85,$B72,G$8),0)</f>
        <v>437</v>
      </c>
      <c r="H72" s="137">
        <f>IFERROR(INDEX(Estimated!$B$6:$O$85,$B72,H$8),0)</f>
        <v>437</v>
      </c>
      <c r="I72" s="137">
        <f>IFERROR(INDEX(Estimated!$B$6:$O$85,$B72,I$8),0)</f>
        <v>437</v>
      </c>
      <c r="J72" s="137">
        <f>IFERROR(INDEX(Estimated!$B$6:$O$85,$B72,J$8),0)</f>
        <v>437</v>
      </c>
      <c r="K72" s="137">
        <f>IFERROR(INDEX(Estimated!$B$6:$O$85,$B72,K$8),0)</f>
        <v>499.4</v>
      </c>
      <c r="L72" s="137">
        <f>IFERROR(INDEX(Estimated!$B$6:$O$85,$B72,L$8),0)</f>
        <v>461.96</v>
      </c>
      <c r="M72" s="137">
        <f>IFERROR(INDEX(Estimated!$B$6:$O$85,$B72,M$8),0)</f>
        <v>428.26400000000001</v>
      </c>
      <c r="N72" s="137">
        <f>IFERROR(INDEX(Estimated!$B$6:$O$85,$B72,N$8),0)</f>
        <v>428.26400000000001</v>
      </c>
      <c r="O72" s="137">
        <f>IFERROR(INDEX(Estimated!$B$6:$O$85,$B72,O$8),0)</f>
        <v>428.26400000000001</v>
      </c>
      <c r="P72" s="137">
        <f>IFERROR(INDEX(Estimated!$B$6:$O$85,$B72,P$8),0)</f>
        <v>458.59039999999999</v>
      </c>
      <c r="Q72" s="137">
        <f>IFERROR(INDEX(Estimated!$B$6:$O$85,$B72,Q$8),0)</f>
        <v>458.59039999999999</v>
      </c>
      <c r="R72" s="137">
        <f>IFERROR(INDEX(Actual!$B$6:$O$85,$B72,R$8),0)</f>
        <v>405</v>
      </c>
      <c r="S72" s="137">
        <f>IFERROR(INDEX(Actual!$B$6:$O$85,$B72,S$8),0)</f>
        <v>364.5</v>
      </c>
      <c r="T72" s="137">
        <f>IFERROR(INDEX(Actual!$B$6:$O$85,$B72,T$8),0)</f>
        <v>291.60000000000002</v>
      </c>
      <c r="U72" s="137">
        <f>IFERROR(INDEX(Actual!$B$6:$O$85,$B72,U$8),0)</f>
        <v>349.92</v>
      </c>
      <c r="V72" s="137">
        <f>IFERROR(INDEX(Actual!$B$6:$O$85,$B72,V$8),0)</f>
        <v>314.928</v>
      </c>
      <c r="W72" s="137">
        <f>IFERROR(INDEX(Actual!$B$6:$O$85,$B72,W$8),0)</f>
        <v>283.43520000000001</v>
      </c>
      <c r="X72" s="137">
        <f>IFERROR(INDEX(Actual!$B$6:$O$85,$B72,X$8),0)</f>
        <v>311.77872000000002</v>
      </c>
      <c r="Y72" s="137">
        <f>IFERROR(INDEX(Actual!$B$6:$O$85,$B72,Y$8),0)</f>
        <v>374.13446400000004</v>
      </c>
      <c r="Z72" s="137">
        <f>IFERROR(INDEX(Actual!$B$6:$O$85,$B72,Z$8),0)</f>
        <v>336.72101760000004</v>
      </c>
      <c r="AA72" s="137">
        <f>IFERROR(INDEX(Actual!$B$6:$O$85,$B72,AA$8),0)</f>
        <v>269.37681408000003</v>
      </c>
      <c r="AB72" s="137">
        <f>IFERROR(INDEX(Actual!$B$6:$O$85,$B72,AB$8),0)</f>
        <v>242.43913267200006</v>
      </c>
      <c r="AC72" s="137">
        <f>IFERROR(INDEX(Actual!$B$6:$O$85,$B72,AC$8),0)</f>
        <v>193.95130613760006</v>
      </c>
      <c r="AE72" s="174">
        <f>IFERROR(IF(OR(Dashboard!$D$7="",Dashboard!$D$7="All"),1,IF(Dashboard!$D$7=Calc!D72,1,0)),0)</f>
        <v>0</v>
      </c>
      <c r="AF72" s="174">
        <f t="shared" si="22"/>
        <v>0</v>
      </c>
      <c r="AH72" s="139">
        <f t="shared" si="16"/>
        <v>437</v>
      </c>
      <c r="AI72" s="139">
        <f t="shared" si="17"/>
        <v>314.928</v>
      </c>
      <c r="AJ72" s="139">
        <f t="shared" si="18"/>
        <v>-122.072</v>
      </c>
      <c r="AK72" s="140">
        <f t="shared" si="19"/>
        <v>0.72065903890160188</v>
      </c>
      <c r="AY72" s="97" t="str">
        <f t="shared" si="27"/>
        <v>محمد 64</v>
      </c>
      <c r="AZ72" s="97" t="str">
        <f>IFERROR(IF(COUNTIF($AY$10:$AY72,AY72)&gt;1,"",AY72),"")</f>
        <v>محمد 64</v>
      </c>
      <c r="BA72" s="141" t="str" cm="1">
        <f t="array" ref="BA72">IFERROR(INDEX($AZ$10:$AZ$88,SMALL(IF(LEN($AZ$10:$AZ$88)&gt;0,ROW($AZ$10:$AZ$88)-ROW(INDEX($AZ$10:$AZ$88,1,1))+1),$B72)),"")</f>
        <v>محمد 64</v>
      </c>
      <c r="BC72" s="141" t="str">
        <f t="shared" si="8"/>
        <v>مصاريف 63</v>
      </c>
      <c r="BD72" s="137">
        <f>IFERROR(AE72*AI72,"")</f>
        <v>0</v>
      </c>
      <c r="BF72" s="141" t="str" cm="1">
        <f t="array" ref="BF72">IFERROR(INDEX($BC$10:$BC$89,SMALL(IF($BD$10:$BD$89&gt;0,ROW($BC$10:$BC$89)-ROW(INDEX($BC$10:$BC$89,1,1))+1),$B72)),"")</f>
        <v/>
      </c>
      <c r="BG72" s="141" t="str">
        <f>IFERROR(IF(COUNTIF($BF$10:$BF72,BF72)&gt;1,"",BF72),"")</f>
        <v/>
      </c>
      <c r="BH72" s="137">
        <f t="shared" si="10"/>
        <v>0</v>
      </c>
    </row>
    <row r="73" spans="2:60" x14ac:dyDescent="0.2">
      <c r="B73" s="113">
        <v>64</v>
      </c>
      <c r="C73" s="135">
        <f t="shared" si="28"/>
        <v>1</v>
      </c>
      <c r="D73" s="136" t="str">
        <f>IFERROR(IF(LEN(INDEX(Estimated!$B$6:$O$85,$B73,D$8))=0,"",INDEX(Estimated!$B$6:$O$85,$B73,D$8)),"")</f>
        <v>محمد 64</v>
      </c>
      <c r="E73" s="136" t="str">
        <f>IFERROR(IF(LEN(INDEX(Estimated!$B$6:$O$85,$B73,E$8))=0,"",INDEX(Estimated!$B$6:$O$85,$B73,E$8)),"")</f>
        <v>مصاريف 64</v>
      </c>
      <c r="F73" s="137">
        <f>IFERROR(INDEX(Estimated!$B$6:$O$85,$B73,F$8),0)</f>
        <v>385</v>
      </c>
      <c r="G73" s="137">
        <f>IFERROR(INDEX(Estimated!$B$6:$O$85,$B73,G$8),0)</f>
        <v>437</v>
      </c>
      <c r="H73" s="137">
        <f>IFERROR(INDEX(Estimated!$B$6:$O$85,$B73,H$8),0)</f>
        <v>437</v>
      </c>
      <c r="I73" s="137">
        <f>IFERROR(INDEX(Estimated!$B$6:$O$85,$B73,I$8),0)</f>
        <v>437</v>
      </c>
      <c r="J73" s="137">
        <f>IFERROR(INDEX(Estimated!$B$6:$O$85,$B73,J$8),0)</f>
        <v>437</v>
      </c>
      <c r="K73" s="137">
        <f>IFERROR(INDEX(Estimated!$B$6:$O$85,$B73,K$8),0)</f>
        <v>499.4</v>
      </c>
      <c r="L73" s="137">
        <f>IFERROR(INDEX(Estimated!$B$6:$O$85,$B73,L$8),0)</f>
        <v>461.96</v>
      </c>
      <c r="M73" s="137">
        <f>IFERROR(INDEX(Estimated!$B$6:$O$85,$B73,M$8),0)</f>
        <v>428.26400000000001</v>
      </c>
      <c r="N73" s="137">
        <f>IFERROR(INDEX(Estimated!$B$6:$O$85,$B73,N$8),0)</f>
        <v>428.26400000000001</v>
      </c>
      <c r="O73" s="137">
        <f>IFERROR(INDEX(Estimated!$B$6:$O$85,$B73,O$8),0)</f>
        <v>428.26400000000001</v>
      </c>
      <c r="P73" s="137">
        <f>IFERROR(INDEX(Estimated!$B$6:$O$85,$B73,P$8),0)</f>
        <v>458.59039999999999</v>
      </c>
      <c r="Q73" s="137">
        <f>IFERROR(INDEX(Estimated!$B$6:$O$85,$B73,Q$8),0)</f>
        <v>458.59039999999999</v>
      </c>
      <c r="R73" s="137">
        <f>IFERROR(INDEX(Actual!$B$6:$O$85,$B73,R$8),0)</f>
        <v>405</v>
      </c>
      <c r="S73" s="137">
        <f>IFERROR(INDEX(Actual!$B$6:$O$85,$B73,S$8),0)</f>
        <v>364.5</v>
      </c>
      <c r="T73" s="137">
        <f>IFERROR(INDEX(Actual!$B$6:$O$85,$B73,T$8),0)</f>
        <v>291.60000000000002</v>
      </c>
      <c r="U73" s="137">
        <f>IFERROR(INDEX(Actual!$B$6:$O$85,$B73,U$8),0)</f>
        <v>349.92</v>
      </c>
      <c r="V73" s="137">
        <f>IFERROR(INDEX(Actual!$B$6:$O$85,$B73,V$8),0)</f>
        <v>314.928</v>
      </c>
      <c r="W73" s="137">
        <f>IFERROR(INDEX(Actual!$B$6:$O$85,$B73,W$8),0)</f>
        <v>283.43520000000001</v>
      </c>
      <c r="X73" s="137">
        <f>IFERROR(INDEX(Actual!$B$6:$O$85,$B73,X$8),0)</f>
        <v>311.77872000000002</v>
      </c>
      <c r="Y73" s="137">
        <f>IFERROR(INDEX(Actual!$B$6:$O$85,$B73,Y$8),0)</f>
        <v>374.13446400000004</v>
      </c>
      <c r="Z73" s="137">
        <f>IFERROR(INDEX(Actual!$B$6:$O$85,$B73,Z$8),0)</f>
        <v>336.72101760000004</v>
      </c>
      <c r="AA73" s="137">
        <f>IFERROR(INDEX(Actual!$B$6:$O$85,$B73,AA$8),0)</f>
        <v>269.37681408000003</v>
      </c>
      <c r="AB73" s="137">
        <f>IFERROR(INDEX(Actual!$B$6:$O$85,$B73,AB$8),0)</f>
        <v>242.43913267200006</v>
      </c>
      <c r="AC73" s="137">
        <f>IFERROR(INDEX(Actual!$B$6:$O$85,$B73,AC$8),0)</f>
        <v>193.95130613760006</v>
      </c>
      <c r="AE73" s="174">
        <f>IFERROR(IF(OR(Dashboard!$D$7="",Dashboard!$D$7="All"),1,IF(Dashboard!$D$7=Calc!D73,1,0)),0)</f>
        <v>0</v>
      </c>
      <c r="AF73" s="174">
        <f t="shared" si="22"/>
        <v>0</v>
      </c>
      <c r="AH73" s="139">
        <f t="shared" si="16"/>
        <v>437</v>
      </c>
      <c r="AI73" s="139">
        <f t="shared" si="17"/>
        <v>314.928</v>
      </c>
      <c r="AJ73" s="139">
        <f t="shared" si="18"/>
        <v>-122.072</v>
      </c>
      <c r="AK73" s="140">
        <f t="shared" si="19"/>
        <v>0.72065903890160188</v>
      </c>
      <c r="AY73" s="97" t="str">
        <f t="shared" si="27"/>
        <v>محمد 65</v>
      </c>
      <c r="AZ73" s="97" t="str">
        <f>IFERROR(IF(COUNTIF($AY$10:$AY73,AY73)&gt;1,"",AY73),"")</f>
        <v>محمد 65</v>
      </c>
      <c r="BA73" s="141" t="str" cm="1">
        <f t="array" ref="BA73">IFERROR(INDEX($AZ$10:$AZ$88,SMALL(IF(LEN($AZ$10:$AZ$88)&gt;0,ROW($AZ$10:$AZ$88)-ROW(INDEX($AZ$10:$AZ$88,1,1))+1),$B73)),"")</f>
        <v>محمد 65</v>
      </c>
      <c r="BC73" s="141" t="str">
        <f t="shared" si="8"/>
        <v>مصاريف 64</v>
      </c>
      <c r="BD73" s="137">
        <f>IFERROR(AE73*AI73,"")</f>
        <v>0</v>
      </c>
      <c r="BF73" s="141" t="str" cm="1">
        <f t="array" ref="BF73">IFERROR(INDEX($BC$10:$BC$89,SMALL(IF($BD$10:$BD$89&gt;0,ROW($BC$10:$BC$89)-ROW(INDEX($BC$10:$BC$89,1,1))+1),$B73)),"")</f>
        <v/>
      </c>
      <c r="BG73" s="141" t="str">
        <f>IFERROR(IF(COUNTIF($BF$10:$BF73,BF73)&gt;1,"",BF73),"")</f>
        <v/>
      </c>
      <c r="BH73" s="137">
        <f t="shared" si="10"/>
        <v>0</v>
      </c>
    </row>
    <row r="74" spans="2:60" x14ac:dyDescent="0.2">
      <c r="B74" s="113">
        <v>65</v>
      </c>
      <c r="C74" s="135">
        <f t="shared" si="28"/>
        <v>1</v>
      </c>
      <c r="D74" s="136" t="str">
        <f>IFERROR(IF(LEN(INDEX(Estimated!$B$6:$O$85,$B74,D$8))=0,"",INDEX(Estimated!$B$6:$O$85,$B74,D$8)),"")</f>
        <v>محمد 65</v>
      </c>
      <c r="E74" s="136" t="str">
        <f>IFERROR(IF(LEN(INDEX(Estimated!$B$6:$O$85,$B74,E$8))=0,"",INDEX(Estimated!$B$6:$O$85,$B74,E$8)),"")</f>
        <v>مصاريف 65</v>
      </c>
      <c r="F74" s="137">
        <f>IFERROR(INDEX(Estimated!$B$6:$O$85,$B74,F$8),0)</f>
        <v>385</v>
      </c>
      <c r="G74" s="137">
        <f>IFERROR(INDEX(Estimated!$B$6:$O$85,$B74,G$8),0)</f>
        <v>437</v>
      </c>
      <c r="H74" s="137">
        <f>IFERROR(INDEX(Estimated!$B$6:$O$85,$B74,H$8),0)</f>
        <v>437</v>
      </c>
      <c r="I74" s="137">
        <f>IFERROR(INDEX(Estimated!$B$6:$O$85,$B74,I$8),0)</f>
        <v>437</v>
      </c>
      <c r="J74" s="137">
        <f>IFERROR(INDEX(Estimated!$B$6:$O$85,$B74,J$8),0)</f>
        <v>437</v>
      </c>
      <c r="K74" s="137">
        <f>IFERROR(INDEX(Estimated!$B$6:$O$85,$B74,K$8),0)</f>
        <v>499.4</v>
      </c>
      <c r="L74" s="137">
        <f>IFERROR(INDEX(Estimated!$B$6:$O$85,$B74,L$8),0)</f>
        <v>461.96</v>
      </c>
      <c r="M74" s="137">
        <f>IFERROR(INDEX(Estimated!$B$6:$O$85,$B74,M$8),0)</f>
        <v>428.26400000000001</v>
      </c>
      <c r="N74" s="137">
        <f>IFERROR(INDEX(Estimated!$B$6:$O$85,$B74,N$8),0)</f>
        <v>428.26400000000001</v>
      </c>
      <c r="O74" s="137">
        <f>IFERROR(INDEX(Estimated!$B$6:$O$85,$B74,O$8),0)</f>
        <v>428.26400000000001</v>
      </c>
      <c r="P74" s="137">
        <f>IFERROR(INDEX(Estimated!$B$6:$O$85,$B74,P$8),0)</f>
        <v>458.59039999999999</v>
      </c>
      <c r="Q74" s="137">
        <f>IFERROR(INDEX(Estimated!$B$6:$O$85,$B74,Q$8),0)</f>
        <v>458.59039999999999</v>
      </c>
      <c r="R74" s="137">
        <f>IFERROR(INDEX(Actual!$B$6:$O$85,$B74,R$8),0)</f>
        <v>405</v>
      </c>
      <c r="S74" s="137">
        <f>IFERROR(INDEX(Actual!$B$6:$O$85,$B74,S$8),0)</f>
        <v>364.5</v>
      </c>
      <c r="T74" s="137">
        <f>IFERROR(INDEX(Actual!$B$6:$O$85,$B74,T$8),0)</f>
        <v>291.60000000000002</v>
      </c>
      <c r="U74" s="137">
        <f>IFERROR(INDEX(Actual!$B$6:$O$85,$B74,U$8),0)</f>
        <v>349.92</v>
      </c>
      <c r="V74" s="137">
        <f>IFERROR(INDEX(Actual!$B$6:$O$85,$B74,V$8),0)</f>
        <v>314.928</v>
      </c>
      <c r="W74" s="137">
        <f>IFERROR(INDEX(Actual!$B$6:$O$85,$B74,W$8),0)</f>
        <v>283.43520000000001</v>
      </c>
      <c r="X74" s="137">
        <f>IFERROR(INDEX(Actual!$B$6:$O$85,$B74,X$8),0)</f>
        <v>311.77872000000002</v>
      </c>
      <c r="Y74" s="137">
        <f>IFERROR(INDEX(Actual!$B$6:$O$85,$B74,Y$8),0)</f>
        <v>374.13446400000004</v>
      </c>
      <c r="Z74" s="137">
        <f>IFERROR(INDEX(Actual!$B$6:$O$85,$B74,Z$8),0)</f>
        <v>336.72101760000004</v>
      </c>
      <c r="AA74" s="137">
        <f>IFERROR(INDEX(Actual!$B$6:$O$85,$B74,AA$8),0)</f>
        <v>269.37681408000003</v>
      </c>
      <c r="AB74" s="137">
        <f>IFERROR(INDEX(Actual!$B$6:$O$85,$B74,AB$8),0)</f>
        <v>242.43913267200006</v>
      </c>
      <c r="AC74" s="137">
        <f>IFERROR(INDEX(Actual!$B$6:$O$85,$B74,AC$8),0)</f>
        <v>193.95130613760006</v>
      </c>
      <c r="AE74" s="174">
        <f>IFERROR(IF(OR(Dashboard!$D$7="",Dashboard!$D$7="All"),1,IF(Dashboard!$D$7=Calc!D74,1,0)),0)</f>
        <v>0</v>
      </c>
      <c r="AF74" s="174">
        <f t="shared" si="22"/>
        <v>0</v>
      </c>
      <c r="AH74" s="139">
        <f t="shared" si="16"/>
        <v>437</v>
      </c>
      <c r="AI74" s="139">
        <f t="shared" si="17"/>
        <v>314.928</v>
      </c>
      <c r="AJ74" s="139">
        <f t="shared" si="18"/>
        <v>-122.072</v>
      </c>
      <c r="AK74" s="140">
        <f t="shared" si="19"/>
        <v>0.72065903890160188</v>
      </c>
      <c r="AY74" s="97" t="str">
        <f t="shared" si="27"/>
        <v>محمد 66</v>
      </c>
      <c r="AZ74" s="97" t="str">
        <f>IFERROR(IF(COUNTIF($AY$10:$AY74,AY74)&gt;1,"",AY74),"")</f>
        <v>محمد 66</v>
      </c>
      <c r="BA74" s="141" t="str" cm="1">
        <f t="array" ref="BA74">IFERROR(INDEX($AZ$10:$AZ$88,SMALL(IF(LEN($AZ$10:$AZ$88)&gt;0,ROW($AZ$10:$AZ$88)-ROW(INDEX($AZ$10:$AZ$88,1,1))+1),$B74)),"")</f>
        <v>محمد 66</v>
      </c>
      <c r="BC74" s="141" t="str">
        <f t="shared" si="8"/>
        <v>مصاريف 65</v>
      </c>
      <c r="BD74" s="137">
        <f>IFERROR(AE74*AI74,"")</f>
        <v>0</v>
      </c>
      <c r="BF74" s="141" t="str" cm="1">
        <f t="array" ref="BF74">IFERROR(INDEX($BC$10:$BC$89,SMALL(IF($BD$10:$BD$89&gt;0,ROW($BC$10:$BC$89)-ROW(INDEX($BC$10:$BC$89,1,1))+1),$B74)),"")</f>
        <v/>
      </c>
      <c r="BG74" s="141" t="str">
        <f>IFERROR(IF(COUNTIF($BF$10:$BF74,BF74)&gt;1,"",BF74),"")</f>
        <v/>
      </c>
      <c r="BH74" s="137">
        <f t="shared" si="10"/>
        <v>0</v>
      </c>
    </row>
    <row r="75" spans="2:60" x14ac:dyDescent="0.2">
      <c r="B75" s="113">
        <v>66</v>
      </c>
      <c r="C75" s="135">
        <f t="shared" si="28"/>
        <v>1</v>
      </c>
      <c r="D75" s="136" t="str">
        <f>IFERROR(IF(LEN(INDEX(Estimated!$B$6:$O$85,$B75,D$8))=0,"",INDEX(Estimated!$B$6:$O$85,$B75,D$8)),"")</f>
        <v>محمد 66</v>
      </c>
      <c r="E75" s="136" t="str">
        <f>IFERROR(IF(LEN(INDEX(Estimated!$B$6:$O$85,$B75,E$8))=0,"",INDEX(Estimated!$B$6:$O$85,$B75,E$8)),"")</f>
        <v>مصاريف 66</v>
      </c>
      <c r="F75" s="137">
        <f>IFERROR(INDEX(Estimated!$B$6:$O$85,$B75,F$8),0)</f>
        <v>385</v>
      </c>
      <c r="G75" s="137">
        <f>IFERROR(INDEX(Estimated!$B$6:$O$85,$B75,G$8),0)</f>
        <v>437</v>
      </c>
      <c r="H75" s="137">
        <f>IFERROR(INDEX(Estimated!$B$6:$O$85,$B75,H$8),0)</f>
        <v>437</v>
      </c>
      <c r="I75" s="137">
        <f>IFERROR(INDEX(Estimated!$B$6:$O$85,$B75,I$8),0)</f>
        <v>437</v>
      </c>
      <c r="J75" s="137">
        <f>IFERROR(INDEX(Estimated!$B$6:$O$85,$B75,J$8),0)</f>
        <v>437</v>
      </c>
      <c r="K75" s="137">
        <f>IFERROR(INDEX(Estimated!$B$6:$O$85,$B75,K$8),0)</f>
        <v>499.4</v>
      </c>
      <c r="L75" s="137">
        <f>IFERROR(INDEX(Estimated!$B$6:$O$85,$B75,L$8),0)</f>
        <v>461.96</v>
      </c>
      <c r="M75" s="137">
        <f>IFERROR(INDEX(Estimated!$B$6:$O$85,$B75,M$8),0)</f>
        <v>428.26400000000001</v>
      </c>
      <c r="N75" s="137">
        <f>IFERROR(INDEX(Estimated!$B$6:$O$85,$B75,N$8),0)</f>
        <v>428.26400000000001</v>
      </c>
      <c r="O75" s="137">
        <f>IFERROR(INDEX(Estimated!$B$6:$O$85,$B75,O$8),0)</f>
        <v>428.26400000000001</v>
      </c>
      <c r="P75" s="137">
        <f>IFERROR(INDEX(Estimated!$B$6:$O$85,$B75,P$8),0)</f>
        <v>458.59039999999999</v>
      </c>
      <c r="Q75" s="137">
        <f>IFERROR(INDEX(Estimated!$B$6:$O$85,$B75,Q$8),0)</f>
        <v>458.59039999999999</v>
      </c>
      <c r="R75" s="137">
        <f>IFERROR(INDEX(Actual!$B$6:$O$85,$B75,R$8),0)</f>
        <v>405</v>
      </c>
      <c r="S75" s="137">
        <f>IFERROR(INDEX(Actual!$B$6:$O$85,$B75,S$8),0)</f>
        <v>364.5</v>
      </c>
      <c r="T75" s="137">
        <f>IFERROR(INDEX(Actual!$B$6:$O$85,$B75,T$8),0)</f>
        <v>291.60000000000002</v>
      </c>
      <c r="U75" s="137">
        <f>IFERROR(INDEX(Actual!$B$6:$O$85,$B75,U$8),0)</f>
        <v>349.92</v>
      </c>
      <c r="V75" s="137">
        <f>IFERROR(INDEX(Actual!$B$6:$O$85,$B75,V$8),0)</f>
        <v>314.928</v>
      </c>
      <c r="W75" s="137">
        <f>IFERROR(INDEX(Actual!$B$6:$O$85,$B75,W$8),0)</f>
        <v>283.43520000000001</v>
      </c>
      <c r="X75" s="137">
        <f>IFERROR(INDEX(Actual!$B$6:$O$85,$B75,X$8),0)</f>
        <v>311.77872000000002</v>
      </c>
      <c r="Y75" s="137">
        <f>IFERROR(INDEX(Actual!$B$6:$O$85,$B75,Y$8),0)</f>
        <v>374.13446400000004</v>
      </c>
      <c r="Z75" s="137">
        <f>IFERROR(INDEX(Actual!$B$6:$O$85,$B75,Z$8),0)</f>
        <v>336.72101760000004</v>
      </c>
      <c r="AA75" s="137">
        <f>IFERROR(INDEX(Actual!$B$6:$O$85,$B75,AA$8),0)</f>
        <v>269.37681408000003</v>
      </c>
      <c r="AB75" s="137">
        <f>IFERROR(INDEX(Actual!$B$6:$O$85,$B75,AB$8),0)</f>
        <v>242.43913267200006</v>
      </c>
      <c r="AC75" s="137">
        <f>IFERROR(INDEX(Actual!$B$6:$O$85,$B75,AC$8),0)</f>
        <v>193.95130613760006</v>
      </c>
      <c r="AE75" s="174">
        <f>IFERROR(IF(OR(Dashboard!$D$7="",Dashboard!$D$7="All"),1,IF(Dashboard!$D$7=Calc!D75,1,0)),0)</f>
        <v>0</v>
      </c>
      <c r="AF75" s="174">
        <f t="shared" si="22"/>
        <v>0</v>
      </c>
      <c r="AH75" s="139">
        <f t="shared" si="16"/>
        <v>437</v>
      </c>
      <c r="AI75" s="139">
        <f t="shared" si="17"/>
        <v>314.928</v>
      </c>
      <c r="AJ75" s="139">
        <f t="shared" si="18"/>
        <v>-122.072</v>
      </c>
      <c r="AK75" s="140">
        <f t="shared" si="19"/>
        <v>0.72065903890160188</v>
      </c>
      <c r="AY75" s="97" t="str">
        <f t="shared" si="27"/>
        <v>محمد 67</v>
      </c>
      <c r="AZ75" s="97" t="str">
        <f>IFERROR(IF(COUNTIF($AY$10:$AY75,AY75)&gt;1,"",AY75),"")</f>
        <v>محمد 67</v>
      </c>
      <c r="BA75" s="141" t="str" cm="1">
        <f t="array" ref="BA75">IFERROR(INDEX($AZ$10:$AZ$88,SMALL(IF(LEN($AZ$10:$AZ$88)&gt;0,ROW($AZ$10:$AZ$88)-ROW(INDEX($AZ$10:$AZ$88,1,1))+1),$B75)),"")</f>
        <v>محمد 67</v>
      </c>
      <c r="BC75" s="141" t="str">
        <f t="shared" ref="BC75:BC88" si="29">IFERROR(IF(LEN(INDEX($B$10:$AC$89,$B75,4))=0,"",INDEX($B$10:$AC$89,$B75,4)),"")</f>
        <v>مصاريف 66</v>
      </c>
      <c r="BD75" s="137">
        <f>IFERROR(AE75*AI75,"")</f>
        <v>0</v>
      </c>
      <c r="BF75" s="141" t="str" cm="1">
        <f t="array" ref="BF75">IFERROR(INDEX($BC$10:$BC$89,SMALL(IF($BD$10:$BD$89&gt;0,ROW($BC$10:$BC$89)-ROW(INDEX($BC$10:$BC$89,1,1))+1),$B75)),"")</f>
        <v/>
      </c>
      <c r="BG75" s="141" t="str">
        <f>IFERROR(IF(COUNTIF($BF$10:$BF75,BF75)&gt;1,"",BF75),"")</f>
        <v/>
      </c>
      <c r="BH75" s="137">
        <f t="shared" ref="BH75:BH88" si="30">IFERROR(SUMIF($BC$10:$BC$89,BG75,$BD$10:$BD$89),"")</f>
        <v>0</v>
      </c>
    </row>
    <row r="76" spans="2:60" x14ac:dyDescent="0.2">
      <c r="B76" s="113">
        <v>67</v>
      </c>
      <c r="C76" s="135">
        <f t="shared" si="28"/>
        <v>1</v>
      </c>
      <c r="D76" s="136" t="str">
        <f>IFERROR(IF(LEN(INDEX(Estimated!$B$6:$O$85,$B76,D$8))=0,"",INDEX(Estimated!$B$6:$O$85,$B76,D$8)),"")</f>
        <v>محمد 67</v>
      </c>
      <c r="E76" s="136" t="str">
        <f>IFERROR(IF(LEN(INDEX(Estimated!$B$6:$O$85,$B76,E$8))=0,"",INDEX(Estimated!$B$6:$O$85,$B76,E$8)),"")</f>
        <v>مصاريف 67</v>
      </c>
      <c r="F76" s="137">
        <f>IFERROR(INDEX(Estimated!$B$6:$O$85,$B76,F$8),0)</f>
        <v>385</v>
      </c>
      <c r="G76" s="137">
        <f>IFERROR(INDEX(Estimated!$B$6:$O$85,$B76,G$8),0)</f>
        <v>437</v>
      </c>
      <c r="H76" s="137">
        <f>IFERROR(INDEX(Estimated!$B$6:$O$85,$B76,H$8),0)</f>
        <v>437</v>
      </c>
      <c r="I76" s="137">
        <f>IFERROR(INDEX(Estimated!$B$6:$O$85,$B76,I$8),0)</f>
        <v>437</v>
      </c>
      <c r="J76" s="137">
        <f>IFERROR(INDEX(Estimated!$B$6:$O$85,$B76,J$8),0)</f>
        <v>437</v>
      </c>
      <c r="K76" s="137">
        <f>IFERROR(INDEX(Estimated!$B$6:$O$85,$B76,K$8),0)</f>
        <v>499.4</v>
      </c>
      <c r="L76" s="137">
        <f>IFERROR(INDEX(Estimated!$B$6:$O$85,$B76,L$8),0)</f>
        <v>461.96</v>
      </c>
      <c r="M76" s="137">
        <f>IFERROR(INDEX(Estimated!$B$6:$O$85,$B76,M$8),0)</f>
        <v>428.26400000000001</v>
      </c>
      <c r="N76" s="137">
        <f>IFERROR(INDEX(Estimated!$B$6:$O$85,$B76,N$8),0)</f>
        <v>428.26400000000001</v>
      </c>
      <c r="O76" s="137">
        <f>IFERROR(INDEX(Estimated!$B$6:$O$85,$B76,O$8),0)</f>
        <v>428.26400000000001</v>
      </c>
      <c r="P76" s="137">
        <f>IFERROR(INDEX(Estimated!$B$6:$O$85,$B76,P$8),0)</f>
        <v>458.59039999999999</v>
      </c>
      <c r="Q76" s="137">
        <f>IFERROR(INDEX(Estimated!$B$6:$O$85,$B76,Q$8),0)</f>
        <v>458.59039999999999</v>
      </c>
      <c r="R76" s="137">
        <f>IFERROR(INDEX(Actual!$B$6:$O$85,$B76,R$8),0)</f>
        <v>405</v>
      </c>
      <c r="S76" s="137">
        <f>IFERROR(INDEX(Actual!$B$6:$O$85,$B76,S$8),0)</f>
        <v>364.5</v>
      </c>
      <c r="T76" s="137">
        <f>IFERROR(INDEX(Actual!$B$6:$O$85,$B76,T$8),0)</f>
        <v>291.60000000000002</v>
      </c>
      <c r="U76" s="137">
        <f>IFERROR(INDEX(Actual!$B$6:$O$85,$B76,U$8),0)</f>
        <v>349.92</v>
      </c>
      <c r="V76" s="137">
        <f>IFERROR(INDEX(Actual!$B$6:$O$85,$B76,V$8),0)</f>
        <v>314.928</v>
      </c>
      <c r="W76" s="137">
        <f>IFERROR(INDEX(Actual!$B$6:$O$85,$B76,W$8),0)</f>
        <v>283.43520000000001</v>
      </c>
      <c r="X76" s="137">
        <f>IFERROR(INDEX(Actual!$B$6:$O$85,$B76,X$8),0)</f>
        <v>311.77872000000002</v>
      </c>
      <c r="Y76" s="137">
        <f>IFERROR(INDEX(Actual!$B$6:$O$85,$B76,Y$8),0)</f>
        <v>374.13446400000004</v>
      </c>
      <c r="Z76" s="137">
        <f>IFERROR(INDEX(Actual!$B$6:$O$85,$B76,Z$8),0)</f>
        <v>336.72101760000004</v>
      </c>
      <c r="AA76" s="137">
        <f>IFERROR(INDEX(Actual!$B$6:$O$85,$B76,AA$8),0)</f>
        <v>269.37681408000003</v>
      </c>
      <c r="AB76" s="137">
        <f>IFERROR(INDEX(Actual!$B$6:$O$85,$B76,AB$8),0)</f>
        <v>242.43913267200006</v>
      </c>
      <c r="AC76" s="137">
        <f>IFERROR(INDEX(Actual!$B$6:$O$85,$B76,AC$8),0)</f>
        <v>193.95130613760006</v>
      </c>
      <c r="AE76" s="174">
        <f>IFERROR(IF(OR(Dashboard!$D$7="",Dashboard!$D$7="All"),1,IF(Dashboard!$D$7=Calc!D76,1,0)),0)</f>
        <v>0</v>
      </c>
      <c r="AF76" s="174">
        <f t="shared" si="22"/>
        <v>0</v>
      </c>
      <c r="AH76" s="139">
        <f t="shared" si="16"/>
        <v>437</v>
      </c>
      <c r="AI76" s="139">
        <f t="shared" si="17"/>
        <v>314.928</v>
      </c>
      <c r="AJ76" s="139">
        <f t="shared" si="18"/>
        <v>-122.072</v>
      </c>
      <c r="AK76" s="140">
        <f t="shared" si="19"/>
        <v>0.72065903890160188</v>
      </c>
      <c r="AY76" s="97" t="str">
        <f t="shared" si="27"/>
        <v>محمد 68</v>
      </c>
      <c r="AZ76" s="97" t="str">
        <f>IFERROR(IF(COUNTIF($AY$10:$AY76,AY76)&gt;1,"",AY76),"")</f>
        <v>محمد 68</v>
      </c>
      <c r="BA76" s="141" t="str" cm="1">
        <f t="array" ref="BA76">IFERROR(INDEX($AZ$10:$AZ$88,SMALL(IF(LEN($AZ$10:$AZ$88)&gt;0,ROW($AZ$10:$AZ$88)-ROW(INDEX($AZ$10:$AZ$88,1,1))+1),$B76)),"")</f>
        <v>محمد 68</v>
      </c>
      <c r="BC76" s="141" t="str">
        <f t="shared" si="29"/>
        <v>مصاريف 67</v>
      </c>
      <c r="BD76" s="137">
        <f>IFERROR(AE76*AI76,"")</f>
        <v>0</v>
      </c>
      <c r="BF76" s="141" t="str" cm="1">
        <f t="array" ref="BF76">IFERROR(INDEX($BC$10:$BC$89,SMALL(IF($BD$10:$BD$89&gt;0,ROW($BC$10:$BC$89)-ROW(INDEX($BC$10:$BC$89,1,1))+1),$B76)),"")</f>
        <v/>
      </c>
      <c r="BG76" s="141" t="str">
        <f>IFERROR(IF(COUNTIF($BF$10:$BF76,BF76)&gt;1,"",BF76),"")</f>
        <v/>
      </c>
      <c r="BH76" s="137">
        <f t="shared" si="30"/>
        <v>0</v>
      </c>
    </row>
    <row r="77" spans="2:60" x14ac:dyDescent="0.2">
      <c r="B77" s="113">
        <v>68</v>
      </c>
      <c r="C77" s="135">
        <f t="shared" si="28"/>
        <v>1</v>
      </c>
      <c r="D77" s="136" t="str">
        <f>IFERROR(IF(LEN(INDEX(Estimated!$B$6:$O$85,$B77,D$8))=0,"",INDEX(Estimated!$B$6:$O$85,$B77,D$8)),"")</f>
        <v>محمد 68</v>
      </c>
      <c r="E77" s="136" t="str">
        <f>IFERROR(IF(LEN(INDEX(Estimated!$B$6:$O$85,$B77,E$8))=0,"",INDEX(Estimated!$B$6:$O$85,$B77,E$8)),"")</f>
        <v>مصاريف 68</v>
      </c>
      <c r="F77" s="137">
        <f>IFERROR(INDEX(Estimated!$B$6:$O$85,$B77,F$8),0)</f>
        <v>385</v>
      </c>
      <c r="G77" s="137">
        <f>IFERROR(INDEX(Estimated!$B$6:$O$85,$B77,G$8),0)</f>
        <v>437</v>
      </c>
      <c r="H77" s="137">
        <f>IFERROR(INDEX(Estimated!$B$6:$O$85,$B77,H$8),0)</f>
        <v>437</v>
      </c>
      <c r="I77" s="137">
        <f>IFERROR(INDEX(Estimated!$B$6:$O$85,$B77,I$8),0)</f>
        <v>437</v>
      </c>
      <c r="J77" s="137">
        <f>IFERROR(INDEX(Estimated!$B$6:$O$85,$B77,J$8),0)</f>
        <v>437</v>
      </c>
      <c r="K77" s="137">
        <f>IFERROR(INDEX(Estimated!$B$6:$O$85,$B77,K$8),0)</f>
        <v>499.4</v>
      </c>
      <c r="L77" s="137">
        <f>IFERROR(INDEX(Estimated!$B$6:$O$85,$B77,L$8),0)</f>
        <v>461.96</v>
      </c>
      <c r="M77" s="137">
        <f>IFERROR(INDEX(Estimated!$B$6:$O$85,$B77,M$8),0)</f>
        <v>428.26400000000001</v>
      </c>
      <c r="N77" s="137">
        <f>IFERROR(INDEX(Estimated!$B$6:$O$85,$B77,N$8),0)</f>
        <v>428.26400000000001</v>
      </c>
      <c r="O77" s="137">
        <f>IFERROR(INDEX(Estimated!$B$6:$O$85,$B77,O$8),0)</f>
        <v>428.26400000000001</v>
      </c>
      <c r="P77" s="137">
        <f>IFERROR(INDEX(Estimated!$B$6:$O$85,$B77,P$8),0)</f>
        <v>458.59039999999999</v>
      </c>
      <c r="Q77" s="137">
        <f>IFERROR(INDEX(Estimated!$B$6:$O$85,$B77,Q$8),0)</f>
        <v>458.59039999999999</v>
      </c>
      <c r="R77" s="137">
        <f>IFERROR(INDEX(Actual!$B$6:$O$85,$B77,R$8),0)</f>
        <v>405</v>
      </c>
      <c r="S77" s="137">
        <f>IFERROR(INDEX(Actual!$B$6:$O$85,$B77,S$8),0)</f>
        <v>364.5</v>
      </c>
      <c r="T77" s="137">
        <f>IFERROR(INDEX(Actual!$B$6:$O$85,$B77,T$8),0)</f>
        <v>291.60000000000002</v>
      </c>
      <c r="U77" s="137">
        <f>IFERROR(INDEX(Actual!$B$6:$O$85,$B77,U$8),0)</f>
        <v>349.92</v>
      </c>
      <c r="V77" s="137">
        <f>IFERROR(INDEX(Actual!$B$6:$O$85,$B77,V$8),0)</f>
        <v>314.928</v>
      </c>
      <c r="W77" s="137">
        <f>IFERROR(INDEX(Actual!$B$6:$O$85,$B77,W$8),0)</f>
        <v>283.43520000000001</v>
      </c>
      <c r="X77" s="137">
        <f>IFERROR(INDEX(Actual!$B$6:$O$85,$B77,X$8),0)</f>
        <v>311.77872000000002</v>
      </c>
      <c r="Y77" s="137">
        <f>IFERROR(INDEX(Actual!$B$6:$O$85,$B77,Y$8),0)</f>
        <v>374.13446400000004</v>
      </c>
      <c r="Z77" s="137">
        <f>IFERROR(INDEX(Actual!$B$6:$O$85,$B77,Z$8),0)</f>
        <v>336.72101760000004</v>
      </c>
      <c r="AA77" s="137">
        <f>IFERROR(INDEX(Actual!$B$6:$O$85,$B77,AA$8),0)</f>
        <v>269.37681408000003</v>
      </c>
      <c r="AB77" s="137">
        <f>IFERROR(INDEX(Actual!$B$6:$O$85,$B77,AB$8),0)</f>
        <v>242.43913267200006</v>
      </c>
      <c r="AC77" s="137">
        <f>IFERROR(INDEX(Actual!$B$6:$O$85,$B77,AC$8),0)</f>
        <v>193.95130613760006</v>
      </c>
      <c r="AE77" s="174">
        <f>IFERROR(IF(OR(Dashboard!$D$7="",Dashboard!$D$7="All"),1,IF(Dashboard!$D$7=Calc!D77,1,0)),0)</f>
        <v>0</v>
      </c>
      <c r="AF77" s="174">
        <f t="shared" si="22"/>
        <v>0</v>
      </c>
      <c r="AH77" s="139">
        <f t="shared" si="16"/>
        <v>437</v>
      </c>
      <c r="AI77" s="139">
        <f t="shared" si="17"/>
        <v>314.928</v>
      </c>
      <c r="AJ77" s="139">
        <f t="shared" si="18"/>
        <v>-122.072</v>
      </c>
      <c r="AK77" s="140">
        <f t="shared" si="19"/>
        <v>0.72065903890160188</v>
      </c>
      <c r="AY77" s="97" t="str">
        <f t="shared" si="27"/>
        <v>محمد 69</v>
      </c>
      <c r="AZ77" s="97" t="str">
        <f>IFERROR(IF(COUNTIF($AY$10:$AY77,AY77)&gt;1,"",AY77),"")</f>
        <v>محمد 69</v>
      </c>
      <c r="BA77" s="141" t="str" cm="1">
        <f t="array" ref="BA77">IFERROR(INDEX($AZ$10:$AZ$88,SMALL(IF(LEN($AZ$10:$AZ$88)&gt;0,ROW($AZ$10:$AZ$88)-ROW(INDEX($AZ$10:$AZ$88,1,1))+1),$B77)),"")</f>
        <v>محمد 69</v>
      </c>
      <c r="BC77" s="141" t="str">
        <f t="shared" si="29"/>
        <v>مصاريف 68</v>
      </c>
      <c r="BD77" s="137">
        <f>IFERROR(AE77*AI77,"")</f>
        <v>0</v>
      </c>
      <c r="BF77" s="141" t="str" cm="1">
        <f t="array" ref="BF77">IFERROR(INDEX($BC$10:$BC$89,SMALL(IF($BD$10:$BD$89&gt;0,ROW($BC$10:$BC$89)-ROW(INDEX($BC$10:$BC$89,1,1))+1),$B77)),"")</f>
        <v/>
      </c>
      <c r="BG77" s="141" t="str">
        <f>IFERROR(IF(COUNTIF($BF$10:$BF77,BF77)&gt;1,"",BF77),"")</f>
        <v/>
      </c>
      <c r="BH77" s="137">
        <f t="shared" si="30"/>
        <v>0</v>
      </c>
    </row>
    <row r="78" spans="2:60" x14ac:dyDescent="0.2">
      <c r="B78" s="113">
        <v>69</v>
      </c>
      <c r="C78" s="135">
        <f t="shared" si="28"/>
        <v>1</v>
      </c>
      <c r="D78" s="136" t="str">
        <f>IFERROR(IF(LEN(INDEX(Estimated!$B$6:$O$85,$B78,D$8))=0,"",INDEX(Estimated!$B$6:$O$85,$B78,D$8)),"")</f>
        <v>محمد 69</v>
      </c>
      <c r="E78" s="136" t="str">
        <f>IFERROR(IF(LEN(INDEX(Estimated!$B$6:$O$85,$B78,E$8))=0,"",INDEX(Estimated!$B$6:$O$85,$B78,E$8)),"")</f>
        <v>مصاريف 69</v>
      </c>
      <c r="F78" s="137">
        <f>IFERROR(INDEX(Estimated!$B$6:$O$85,$B78,F$8),0)</f>
        <v>385</v>
      </c>
      <c r="G78" s="137">
        <f>IFERROR(INDEX(Estimated!$B$6:$O$85,$B78,G$8),0)</f>
        <v>437</v>
      </c>
      <c r="H78" s="137">
        <f>IFERROR(INDEX(Estimated!$B$6:$O$85,$B78,H$8),0)</f>
        <v>437</v>
      </c>
      <c r="I78" s="137">
        <f>IFERROR(INDEX(Estimated!$B$6:$O$85,$B78,I$8),0)</f>
        <v>437</v>
      </c>
      <c r="J78" s="137">
        <f>IFERROR(INDEX(Estimated!$B$6:$O$85,$B78,J$8),0)</f>
        <v>437</v>
      </c>
      <c r="K78" s="137">
        <f>IFERROR(INDEX(Estimated!$B$6:$O$85,$B78,K$8),0)</f>
        <v>499.4</v>
      </c>
      <c r="L78" s="137">
        <f>IFERROR(INDEX(Estimated!$B$6:$O$85,$B78,L$8),0)</f>
        <v>461.96</v>
      </c>
      <c r="M78" s="137">
        <f>IFERROR(INDEX(Estimated!$B$6:$O$85,$B78,M$8),0)</f>
        <v>428.26400000000001</v>
      </c>
      <c r="N78" s="137">
        <f>IFERROR(INDEX(Estimated!$B$6:$O$85,$B78,N$8),0)</f>
        <v>428.26400000000001</v>
      </c>
      <c r="O78" s="137">
        <f>IFERROR(INDEX(Estimated!$B$6:$O$85,$B78,O$8),0)</f>
        <v>428.26400000000001</v>
      </c>
      <c r="P78" s="137">
        <f>IFERROR(INDEX(Estimated!$B$6:$O$85,$B78,P$8),0)</f>
        <v>458.59039999999999</v>
      </c>
      <c r="Q78" s="137">
        <f>IFERROR(INDEX(Estimated!$B$6:$O$85,$B78,Q$8),0)</f>
        <v>458.59039999999999</v>
      </c>
      <c r="R78" s="137">
        <f>IFERROR(INDEX(Actual!$B$6:$O$85,$B78,R$8),0)</f>
        <v>405</v>
      </c>
      <c r="S78" s="137">
        <f>IFERROR(INDEX(Actual!$B$6:$O$85,$B78,S$8),0)</f>
        <v>364.5</v>
      </c>
      <c r="T78" s="137">
        <f>IFERROR(INDEX(Actual!$B$6:$O$85,$B78,T$8),0)</f>
        <v>291.60000000000002</v>
      </c>
      <c r="U78" s="137">
        <f>IFERROR(INDEX(Actual!$B$6:$O$85,$B78,U$8),0)</f>
        <v>349.92</v>
      </c>
      <c r="V78" s="137">
        <f>IFERROR(INDEX(Actual!$B$6:$O$85,$B78,V$8),0)</f>
        <v>314.928</v>
      </c>
      <c r="W78" s="137">
        <f>IFERROR(INDEX(Actual!$B$6:$O$85,$B78,W$8),0)</f>
        <v>283.43520000000001</v>
      </c>
      <c r="X78" s="137">
        <f>IFERROR(INDEX(Actual!$B$6:$O$85,$B78,X$8),0)</f>
        <v>311.77872000000002</v>
      </c>
      <c r="Y78" s="137">
        <f>IFERROR(INDEX(Actual!$B$6:$O$85,$B78,Y$8),0)</f>
        <v>374.13446400000004</v>
      </c>
      <c r="Z78" s="137">
        <f>IFERROR(INDEX(Actual!$B$6:$O$85,$B78,Z$8),0)</f>
        <v>336.72101760000004</v>
      </c>
      <c r="AA78" s="137">
        <f>IFERROR(INDEX(Actual!$B$6:$O$85,$B78,AA$8),0)</f>
        <v>269.37681408000003</v>
      </c>
      <c r="AB78" s="137">
        <f>IFERROR(INDEX(Actual!$B$6:$O$85,$B78,AB$8),0)</f>
        <v>242.43913267200006</v>
      </c>
      <c r="AC78" s="137">
        <f>IFERROR(INDEX(Actual!$B$6:$O$85,$B78,AC$8),0)</f>
        <v>193.95130613760006</v>
      </c>
      <c r="AE78" s="174">
        <f>IFERROR(IF(OR(Dashboard!$D$7="",Dashboard!$D$7="All"),1,IF(Dashboard!$D$7=Calc!D78,1,0)),0)</f>
        <v>0</v>
      </c>
      <c r="AF78" s="174">
        <f t="shared" si="22"/>
        <v>0</v>
      </c>
      <c r="AH78" s="139">
        <f t="shared" si="16"/>
        <v>437</v>
      </c>
      <c r="AI78" s="139">
        <f t="shared" si="17"/>
        <v>314.928</v>
      </c>
      <c r="AJ78" s="139">
        <f t="shared" si="18"/>
        <v>-122.072</v>
      </c>
      <c r="AK78" s="140">
        <f t="shared" si="19"/>
        <v>0.72065903890160188</v>
      </c>
      <c r="AY78" s="97" t="str">
        <f t="shared" si="27"/>
        <v>محمد 70</v>
      </c>
      <c r="AZ78" s="97" t="str">
        <f>IFERROR(IF(COUNTIF($AY$10:$AY78,AY78)&gt;1,"",AY78),"")</f>
        <v>محمد 70</v>
      </c>
      <c r="BA78" s="141" t="str" cm="1">
        <f t="array" ref="BA78">IFERROR(INDEX($AZ$10:$AZ$88,SMALL(IF(LEN($AZ$10:$AZ$88)&gt;0,ROW($AZ$10:$AZ$88)-ROW(INDEX($AZ$10:$AZ$88,1,1))+1),$B78)),"")</f>
        <v>محمد 70</v>
      </c>
      <c r="BC78" s="141" t="str">
        <f t="shared" si="29"/>
        <v>مصاريف 69</v>
      </c>
      <c r="BD78" s="137">
        <f>IFERROR(AE78*AI78,"")</f>
        <v>0</v>
      </c>
      <c r="BF78" s="141" t="str" cm="1">
        <f t="array" ref="BF78">IFERROR(INDEX($BC$10:$BC$89,SMALL(IF($BD$10:$BD$89&gt;0,ROW($BC$10:$BC$89)-ROW(INDEX($BC$10:$BC$89,1,1))+1),$B78)),"")</f>
        <v/>
      </c>
      <c r="BG78" s="141" t="str">
        <f>IFERROR(IF(COUNTIF($BF$10:$BF78,BF78)&gt;1,"",BF78),"")</f>
        <v/>
      </c>
      <c r="BH78" s="137">
        <f t="shared" si="30"/>
        <v>0</v>
      </c>
    </row>
    <row r="79" spans="2:60" x14ac:dyDescent="0.2">
      <c r="B79" s="113">
        <v>70</v>
      </c>
      <c r="C79" s="135">
        <f t="shared" si="28"/>
        <v>1</v>
      </c>
      <c r="D79" s="136" t="str">
        <f>IFERROR(IF(LEN(INDEX(Estimated!$B$6:$O$85,$B79,D$8))=0,"",INDEX(Estimated!$B$6:$O$85,$B79,D$8)),"")</f>
        <v>محمد 70</v>
      </c>
      <c r="E79" s="136" t="str">
        <f>IFERROR(IF(LEN(INDEX(Estimated!$B$6:$O$85,$B79,E$8))=0,"",INDEX(Estimated!$B$6:$O$85,$B79,E$8)),"")</f>
        <v>مصاريف 70</v>
      </c>
      <c r="F79" s="137">
        <f>IFERROR(INDEX(Estimated!$B$6:$O$85,$B79,F$8),0)</f>
        <v>385</v>
      </c>
      <c r="G79" s="137">
        <f>IFERROR(INDEX(Estimated!$B$6:$O$85,$B79,G$8),0)</f>
        <v>437</v>
      </c>
      <c r="H79" s="137">
        <f>IFERROR(INDEX(Estimated!$B$6:$O$85,$B79,H$8),0)</f>
        <v>437</v>
      </c>
      <c r="I79" s="137">
        <f>IFERROR(INDEX(Estimated!$B$6:$O$85,$B79,I$8),0)</f>
        <v>437</v>
      </c>
      <c r="J79" s="137">
        <f>IFERROR(INDEX(Estimated!$B$6:$O$85,$B79,J$8),0)</f>
        <v>437</v>
      </c>
      <c r="K79" s="137">
        <f>IFERROR(INDEX(Estimated!$B$6:$O$85,$B79,K$8),0)</f>
        <v>499.4</v>
      </c>
      <c r="L79" s="137">
        <f>IFERROR(INDEX(Estimated!$B$6:$O$85,$B79,L$8),0)</f>
        <v>461.96</v>
      </c>
      <c r="M79" s="137">
        <f>IFERROR(INDEX(Estimated!$B$6:$O$85,$B79,M$8),0)</f>
        <v>428.26400000000001</v>
      </c>
      <c r="N79" s="137">
        <f>IFERROR(INDEX(Estimated!$B$6:$O$85,$B79,N$8),0)</f>
        <v>428.26400000000001</v>
      </c>
      <c r="O79" s="137">
        <f>IFERROR(INDEX(Estimated!$B$6:$O$85,$B79,O$8),0)</f>
        <v>428.26400000000001</v>
      </c>
      <c r="P79" s="137">
        <f>IFERROR(INDEX(Estimated!$B$6:$O$85,$B79,P$8),0)</f>
        <v>458.59039999999999</v>
      </c>
      <c r="Q79" s="137">
        <f>IFERROR(INDEX(Estimated!$B$6:$O$85,$B79,Q$8),0)</f>
        <v>458.59039999999999</v>
      </c>
      <c r="R79" s="137">
        <f>IFERROR(INDEX(Actual!$B$6:$O$85,$B79,R$8),0)</f>
        <v>405</v>
      </c>
      <c r="S79" s="137">
        <f>IFERROR(INDEX(Actual!$B$6:$O$85,$B79,S$8),0)</f>
        <v>364.5</v>
      </c>
      <c r="T79" s="137">
        <f>IFERROR(INDEX(Actual!$B$6:$O$85,$B79,T$8),0)</f>
        <v>291.60000000000002</v>
      </c>
      <c r="U79" s="137">
        <f>IFERROR(INDEX(Actual!$B$6:$O$85,$B79,U$8),0)</f>
        <v>349.92</v>
      </c>
      <c r="V79" s="137">
        <f>IFERROR(INDEX(Actual!$B$6:$O$85,$B79,V$8),0)</f>
        <v>314.928</v>
      </c>
      <c r="W79" s="137">
        <f>IFERROR(INDEX(Actual!$B$6:$O$85,$B79,W$8),0)</f>
        <v>283.43520000000001</v>
      </c>
      <c r="X79" s="137">
        <f>IFERROR(INDEX(Actual!$B$6:$O$85,$B79,X$8),0)</f>
        <v>311.77872000000002</v>
      </c>
      <c r="Y79" s="137">
        <f>IFERROR(INDEX(Actual!$B$6:$O$85,$B79,Y$8),0)</f>
        <v>374.13446400000004</v>
      </c>
      <c r="Z79" s="137">
        <f>IFERROR(INDEX(Actual!$B$6:$O$85,$B79,Z$8),0)</f>
        <v>336.72101760000004</v>
      </c>
      <c r="AA79" s="137">
        <f>IFERROR(INDEX(Actual!$B$6:$O$85,$B79,AA$8),0)</f>
        <v>269.37681408000003</v>
      </c>
      <c r="AB79" s="137">
        <f>IFERROR(INDEX(Actual!$B$6:$O$85,$B79,AB$8),0)</f>
        <v>242.43913267200006</v>
      </c>
      <c r="AC79" s="137">
        <f>IFERROR(INDEX(Actual!$B$6:$O$85,$B79,AC$8),0)</f>
        <v>193.95130613760006</v>
      </c>
      <c r="AE79" s="174">
        <f>IFERROR(IF(OR(Dashboard!$D$7="",Dashboard!$D$7="All"),1,IF(Dashboard!$D$7=Calc!D79,1,0)),0)</f>
        <v>0</v>
      </c>
      <c r="AF79" s="174">
        <f t="shared" si="22"/>
        <v>0</v>
      </c>
      <c r="AH79" s="139">
        <f t="shared" si="16"/>
        <v>437</v>
      </c>
      <c r="AI79" s="139">
        <f t="shared" si="17"/>
        <v>314.928</v>
      </c>
      <c r="AJ79" s="139">
        <f t="shared" si="18"/>
        <v>-122.072</v>
      </c>
      <c r="AK79" s="140">
        <f t="shared" si="19"/>
        <v>0.72065903890160188</v>
      </c>
      <c r="AY79" s="97" t="str">
        <f t="shared" si="27"/>
        <v>محمد 71</v>
      </c>
      <c r="AZ79" s="97" t="str">
        <f>IFERROR(IF(COUNTIF($AY$10:$AY79,AY79)&gt;1,"",AY79),"")</f>
        <v>محمد 71</v>
      </c>
      <c r="BA79" s="141" t="str" cm="1">
        <f t="array" ref="BA79">IFERROR(INDEX($AZ$10:$AZ$88,SMALL(IF(LEN($AZ$10:$AZ$88)&gt;0,ROW($AZ$10:$AZ$88)-ROW(INDEX($AZ$10:$AZ$88,1,1))+1),$B79)),"")</f>
        <v>محمد 71</v>
      </c>
      <c r="BC79" s="141" t="str">
        <f t="shared" si="29"/>
        <v>مصاريف 70</v>
      </c>
      <c r="BD79" s="137">
        <f>IFERROR(AE79*AI79,"")</f>
        <v>0</v>
      </c>
      <c r="BF79" s="141" t="str" cm="1">
        <f t="array" ref="BF79">IFERROR(INDEX($BC$10:$BC$89,SMALL(IF($BD$10:$BD$89&gt;0,ROW($BC$10:$BC$89)-ROW(INDEX($BC$10:$BC$89,1,1))+1),$B79)),"")</f>
        <v/>
      </c>
      <c r="BG79" s="141" t="str">
        <f>IFERROR(IF(COUNTIF($BF$10:$BF79,BF79)&gt;1,"",BF79),"")</f>
        <v/>
      </c>
      <c r="BH79" s="137">
        <f t="shared" si="30"/>
        <v>0</v>
      </c>
    </row>
    <row r="80" spans="2:60" x14ac:dyDescent="0.2">
      <c r="B80" s="113">
        <v>71</v>
      </c>
      <c r="C80" s="135">
        <f t="shared" si="28"/>
        <v>1</v>
      </c>
      <c r="D80" s="136" t="str">
        <f>IFERROR(IF(LEN(INDEX(Estimated!$B$6:$O$85,$B80,D$8))=0,"",INDEX(Estimated!$B$6:$O$85,$B80,D$8)),"")</f>
        <v>محمد 71</v>
      </c>
      <c r="E80" s="136" t="str">
        <f>IFERROR(IF(LEN(INDEX(Estimated!$B$6:$O$85,$B80,E$8))=0,"",INDEX(Estimated!$B$6:$O$85,$B80,E$8)),"")</f>
        <v>مصاريف 71</v>
      </c>
      <c r="F80" s="137">
        <f>IFERROR(INDEX(Estimated!$B$6:$O$85,$B80,F$8),0)</f>
        <v>385</v>
      </c>
      <c r="G80" s="137">
        <f>IFERROR(INDEX(Estimated!$B$6:$O$85,$B80,G$8),0)</f>
        <v>437</v>
      </c>
      <c r="H80" s="137">
        <f>IFERROR(INDEX(Estimated!$B$6:$O$85,$B80,H$8),0)</f>
        <v>437</v>
      </c>
      <c r="I80" s="137">
        <f>IFERROR(INDEX(Estimated!$B$6:$O$85,$B80,I$8),0)</f>
        <v>437</v>
      </c>
      <c r="J80" s="137">
        <f>IFERROR(INDEX(Estimated!$B$6:$O$85,$B80,J$8),0)</f>
        <v>437</v>
      </c>
      <c r="K80" s="137">
        <f>IFERROR(INDEX(Estimated!$B$6:$O$85,$B80,K$8),0)</f>
        <v>499.4</v>
      </c>
      <c r="L80" s="137">
        <f>IFERROR(INDEX(Estimated!$B$6:$O$85,$B80,L$8),0)</f>
        <v>461.96</v>
      </c>
      <c r="M80" s="137">
        <f>IFERROR(INDEX(Estimated!$B$6:$O$85,$B80,M$8),0)</f>
        <v>428.26400000000001</v>
      </c>
      <c r="N80" s="137">
        <f>IFERROR(INDEX(Estimated!$B$6:$O$85,$B80,N$8),0)</f>
        <v>428.26400000000001</v>
      </c>
      <c r="O80" s="137">
        <f>IFERROR(INDEX(Estimated!$B$6:$O$85,$B80,O$8),0)</f>
        <v>428.26400000000001</v>
      </c>
      <c r="P80" s="137">
        <f>IFERROR(INDEX(Estimated!$B$6:$O$85,$B80,P$8),0)</f>
        <v>458.59039999999999</v>
      </c>
      <c r="Q80" s="137">
        <f>IFERROR(INDEX(Estimated!$B$6:$O$85,$B80,Q$8),0)</f>
        <v>458.59039999999999</v>
      </c>
      <c r="R80" s="137">
        <f>IFERROR(INDEX(Actual!$B$6:$O$85,$B80,R$8),0)</f>
        <v>405</v>
      </c>
      <c r="S80" s="137">
        <f>IFERROR(INDEX(Actual!$B$6:$O$85,$B80,S$8),0)</f>
        <v>364.5</v>
      </c>
      <c r="T80" s="137">
        <f>IFERROR(INDEX(Actual!$B$6:$O$85,$B80,T$8),0)</f>
        <v>291.60000000000002</v>
      </c>
      <c r="U80" s="137">
        <f>IFERROR(INDEX(Actual!$B$6:$O$85,$B80,U$8),0)</f>
        <v>349.92</v>
      </c>
      <c r="V80" s="137">
        <f>IFERROR(INDEX(Actual!$B$6:$O$85,$B80,V$8),0)</f>
        <v>314.928</v>
      </c>
      <c r="W80" s="137">
        <f>IFERROR(INDEX(Actual!$B$6:$O$85,$B80,W$8),0)</f>
        <v>283.43520000000001</v>
      </c>
      <c r="X80" s="137">
        <f>IFERROR(INDEX(Actual!$B$6:$O$85,$B80,X$8),0)</f>
        <v>311.77872000000002</v>
      </c>
      <c r="Y80" s="137">
        <f>IFERROR(INDEX(Actual!$B$6:$O$85,$B80,Y$8),0)</f>
        <v>374.13446400000004</v>
      </c>
      <c r="Z80" s="137">
        <f>IFERROR(INDEX(Actual!$B$6:$O$85,$B80,Z$8),0)</f>
        <v>336.72101760000004</v>
      </c>
      <c r="AA80" s="137">
        <f>IFERROR(INDEX(Actual!$B$6:$O$85,$B80,AA$8),0)</f>
        <v>269.37681408000003</v>
      </c>
      <c r="AB80" s="137">
        <f>IFERROR(INDEX(Actual!$B$6:$O$85,$B80,AB$8),0)</f>
        <v>242.43913267200006</v>
      </c>
      <c r="AC80" s="137">
        <f>IFERROR(INDEX(Actual!$B$6:$O$85,$B80,AC$8),0)</f>
        <v>193.95130613760006</v>
      </c>
      <c r="AE80" s="174">
        <f>IFERROR(IF(OR(Dashboard!$D$7="",Dashboard!$D$7="All"),1,IF(Dashboard!$D$7=Calc!D80,1,0)),0)</f>
        <v>0</v>
      </c>
      <c r="AF80" s="174">
        <f t="shared" si="22"/>
        <v>0</v>
      </c>
      <c r="AH80" s="139">
        <f t="shared" si="16"/>
        <v>437</v>
      </c>
      <c r="AI80" s="139">
        <f t="shared" si="17"/>
        <v>314.928</v>
      </c>
      <c r="AJ80" s="139">
        <f t="shared" si="18"/>
        <v>-122.072</v>
      </c>
      <c r="AK80" s="140">
        <f t="shared" si="19"/>
        <v>0.72065903890160188</v>
      </c>
      <c r="AY80" s="97" t="str">
        <f t="shared" si="27"/>
        <v>محمد 72</v>
      </c>
      <c r="AZ80" s="97" t="str">
        <f>IFERROR(IF(COUNTIF($AY$10:$AY80,AY80)&gt;1,"",AY80),"")</f>
        <v>محمد 72</v>
      </c>
      <c r="BA80" s="141" t="str" cm="1">
        <f t="array" ref="BA80">IFERROR(INDEX($AZ$10:$AZ$88,SMALL(IF(LEN($AZ$10:$AZ$88)&gt;0,ROW($AZ$10:$AZ$88)-ROW(INDEX($AZ$10:$AZ$88,1,1))+1),$B80)),"")</f>
        <v>محمد 72</v>
      </c>
      <c r="BC80" s="141" t="str">
        <f t="shared" si="29"/>
        <v>مصاريف 71</v>
      </c>
      <c r="BD80" s="137">
        <f>IFERROR(AE80*AI80,"")</f>
        <v>0</v>
      </c>
      <c r="BF80" s="141" t="str" cm="1">
        <f t="array" ref="BF80">IFERROR(INDEX($BC$10:$BC$89,SMALL(IF($BD$10:$BD$89&gt;0,ROW($BC$10:$BC$89)-ROW(INDEX($BC$10:$BC$89,1,1))+1),$B80)),"")</f>
        <v/>
      </c>
      <c r="BG80" s="141" t="str">
        <f>IFERROR(IF(COUNTIF($BF$10:$BF80,BF80)&gt;1,"",BF80),"")</f>
        <v/>
      </c>
      <c r="BH80" s="137">
        <f t="shared" si="30"/>
        <v>0</v>
      </c>
    </row>
    <row r="81" spans="2:60" x14ac:dyDescent="0.2">
      <c r="B81" s="113">
        <v>72</v>
      </c>
      <c r="C81" s="135">
        <f t="shared" si="28"/>
        <v>1</v>
      </c>
      <c r="D81" s="136" t="str">
        <f>IFERROR(IF(LEN(INDEX(Estimated!$B$6:$O$85,$B81,D$8))=0,"",INDEX(Estimated!$B$6:$O$85,$B81,D$8)),"")</f>
        <v>محمد 72</v>
      </c>
      <c r="E81" s="136" t="str">
        <f>IFERROR(IF(LEN(INDEX(Estimated!$B$6:$O$85,$B81,E$8))=0,"",INDEX(Estimated!$B$6:$O$85,$B81,E$8)),"")</f>
        <v>مصاريف 72</v>
      </c>
      <c r="F81" s="137">
        <f>IFERROR(INDEX(Estimated!$B$6:$O$85,$B81,F$8),0)</f>
        <v>385</v>
      </c>
      <c r="G81" s="137">
        <f>IFERROR(INDEX(Estimated!$B$6:$O$85,$B81,G$8),0)</f>
        <v>437</v>
      </c>
      <c r="H81" s="137">
        <f>IFERROR(INDEX(Estimated!$B$6:$O$85,$B81,H$8),0)</f>
        <v>437</v>
      </c>
      <c r="I81" s="137">
        <f>IFERROR(INDEX(Estimated!$B$6:$O$85,$B81,I$8),0)</f>
        <v>437</v>
      </c>
      <c r="J81" s="137">
        <f>IFERROR(INDEX(Estimated!$B$6:$O$85,$B81,J$8),0)</f>
        <v>437</v>
      </c>
      <c r="K81" s="137">
        <f>IFERROR(INDEX(Estimated!$B$6:$O$85,$B81,K$8),0)</f>
        <v>499.4</v>
      </c>
      <c r="L81" s="137">
        <f>IFERROR(INDEX(Estimated!$B$6:$O$85,$B81,L$8),0)</f>
        <v>461.96</v>
      </c>
      <c r="M81" s="137">
        <f>IFERROR(INDEX(Estimated!$B$6:$O$85,$B81,M$8),0)</f>
        <v>428.26400000000001</v>
      </c>
      <c r="N81" s="137">
        <f>IFERROR(INDEX(Estimated!$B$6:$O$85,$B81,N$8),0)</f>
        <v>428.26400000000001</v>
      </c>
      <c r="O81" s="137">
        <f>IFERROR(INDEX(Estimated!$B$6:$O$85,$B81,O$8),0)</f>
        <v>428.26400000000001</v>
      </c>
      <c r="P81" s="137">
        <f>IFERROR(INDEX(Estimated!$B$6:$O$85,$B81,P$8),0)</f>
        <v>458.59039999999999</v>
      </c>
      <c r="Q81" s="137">
        <f>IFERROR(INDEX(Estimated!$B$6:$O$85,$B81,Q$8),0)</f>
        <v>458.59039999999999</v>
      </c>
      <c r="R81" s="137">
        <f>IFERROR(INDEX(Actual!$B$6:$O$85,$B81,R$8),0)</f>
        <v>405</v>
      </c>
      <c r="S81" s="137">
        <f>IFERROR(INDEX(Actual!$B$6:$O$85,$B81,S$8),0)</f>
        <v>364.5</v>
      </c>
      <c r="T81" s="137">
        <f>IFERROR(INDEX(Actual!$B$6:$O$85,$B81,T$8),0)</f>
        <v>291.60000000000002</v>
      </c>
      <c r="U81" s="137">
        <f>IFERROR(INDEX(Actual!$B$6:$O$85,$B81,U$8),0)</f>
        <v>349.92</v>
      </c>
      <c r="V81" s="137">
        <f>IFERROR(INDEX(Actual!$B$6:$O$85,$B81,V$8),0)</f>
        <v>314.928</v>
      </c>
      <c r="W81" s="137">
        <f>IFERROR(INDEX(Actual!$B$6:$O$85,$B81,W$8),0)</f>
        <v>283.43520000000001</v>
      </c>
      <c r="X81" s="137">
        <f>IFERROR(INDEX(Actual!$B$6:$O$85,$B81,X$8),0)</f>
        <v>311.77872000000002</v>
      </c>
      <c r="Y81" s="137">
        <f>IFERROR(INDEX(Actual!$B$6:$O$85,$B81,Y$8),0)</f>
        <v>374.13446400000004</v>
      </c>
      <c r="Z81" s="137">
        <f>IFERROR(INDEX(Actual!$B$6:$O$85,$B81,Z$8),0)</f>
        <v>336.72101760000004</v>
      </c>
      <c r="AA81" s="137">
        <f>IFERROR(INDEX(Actual!$B$6:$O$85,$B81,AA$8),0)</f>
        <v>269.37681408000003</v>
      </c>
      <c r="AB81" s="137">
        <f>IFERROR(INDEX(Actual!$B$6:$O$85,$B81,AB$8),0)</f>
        <v>242.43913267200006</v>
      </c>
      <c r="AC81" s="137">
        <f>IFERROR(INDEX(Actual!$B$6:$O$85,$B81,AC$8),0)</f>
        <v>193.95130613760006</v>
      </c>
      <c r="AE81" s="174">
        <f>IFERROR(IF(OR(Dashboard!$D$7="",Dashboard!$D$7="All"),1,IF(Dashboard!$D$7=Calc!D81,1,0)),0)</f>
        <v>0</v>
      </c>
      <c r="AF81" s="174">
        <f t="shared" si="22"/>
        <v>0</v>
      </c>
      <c r="AH81" s="139">
        <f t="shared" si="16"/>
        <v>437</v>
      </c>
      <c r="AI81" s="139">
        <f t="shared" si="17"/>
        <v>314.928</v>
      </c>
      <c r="AJ81" s="139">
        <f t="shared" si="18"/>
        <v>-122.072</v>
      </c>
      <c r="AK81" s="140">
        <f t="shared" si="19"/>
        <v>0.72065903890160188</v>
      </c>
      <c r="AY81" s="97" t="str">
        <f t="shared" si="27"/>
        <v>محمد 73</v>
      </c>
      <c r="AZ81" s="97" t="str">
        <f>IFERROR(IF(COUNTIF($AY$10:$AY81,AY81)&gt;1,"",AY81),"")</f>
        <v>محمد 73</v>
      </c>
      <c r="BA81" s="141" t="str" cm="1">
        <f t="array" ref="BA81">IFERROR(INDEX($AZ$10:$AZ$88,SMALL(IF(LEN($AZ$10:$AZ$88)&gt;0,ROW($AZ$10:$AZ$88)-ROW(INDEX($AZ$10:$AZ$88,1,1))+1),$B81)),"")</f>
        <v>محمد 73</v>
      </c>
      <c r="BC81" s="141" t="str">
        <f t="shared" si="29"/>
        <v>مصاريف 72</v>
      </c>
      <c r="BD81" s="137">
        <f>IFERROR(AE81*AI81,"")</f>
        <v>0</v>
      </c>
      <c r="BF81" s="141" t="str" cm="1">
        <f t="array" ref="BF81">IFERROR(INDEX($BC$10:$BC$89,SMALL(IF($BD$10:$BD$89&gt;0,ROW($BC$10:$BC$89)-ROW(INDEX($BC$10:$BC$89,1,1))+1),$B81)),"")</f>
        <v/>
      </c>
      <c r="BG81" s="141" t="str">
        <f>IFERROR(IF(COUNTIF($BF$10:$BF81,BF81)&gt;1,"",BF81),"")</f>
        <v/>
      </c>
      <c r="BH81" s="137">
        <f t="shared" si="30"/>
        <v>0</v>
      </c>
    </row>
    <row r="82" spans="2:60" x14ac:dyDescent="0.2">
      <c r="B82" s="113">
        <v>73</v>
      </c>
      <c r="C82" s="135">
        <f t="shared" si="28"/>
        <v>1</v>
      </c>
      <c r="D82" s="136" t="str">
        <f>IFERROR(IF(LEN(INDEX(Estimated!$B$6:$O$85,$B82,D$8))=0,"",INDEX(Estimated!$B$6:$O$85,$B82,D$8)),"")</f>
        <v>محمد 73</v>
      </c>
      <c r="E82" s="136" t="str">
        <f>IFERROR(IF(LEN(INDEX(Estimated!$B$6:$O$85,$B82,E$8))=0,"",INDEX(Estimated!$B$6:$O$85,$B82,E$8)),"")</f>
        <v>مصاريف 73</v>
      </c>
      <c r="F82" s="137">
        <f>IFERROR(INDEX(Estimated!$B$6:$O$85,$B82,F$8),0)</f>
        <v>385</v>
      </c>
      <c r="G82" s="137">
        <f>IFERROR(INDEX(Estimated!$B$6:$O$85,$B82,G$8),0)</f>
        <v>437</v>
      </c>
      <c r="H82" s="137">
        <f>IFERROR(INDEX(Estimated!$B$6:$O$85,$B82,H$8),0)</f>
        <v>437</v>
      </c>
      <c r="I82" s="137">
        <f>IFERROR(INDEX(Estimated!$B$6:$O$85,$B82,I$8),0)</f>
        <v>437</v>
      </c>
      <c r="J82" s="137">
        <f>IFERROR(INDEX(Estimated!$B$6:$O$85,$B82,J$8),0)</f>
        <v>437</v>
      </c>
      <c r="K82" s="137">
        <f>IFERROR(INDEX(Estimated!$B$6:$O$85,$B82,K$8),0)</f>
        <v>499.4</v>
      </c>
      <c r="L82" s="137">
        <f>IFERROR(INDEX(Estimated!$B$6:$O$85,$B82,L$8),0)</f>
        <v>461.96</v>
      </c>
      <c r="M82" s="137">
        <f>IFERROR(INDEX(Estimated!$B$6:$O$85,$B82,M$8),0)</f>
        <v>428.26400000000001</v>
      </c>
      <c r="N82" s="137">
        <f>IFERROR(INDEX(Estimated!$B$6:$O$85,$B82,N$8),0)</f>
        <v>428.26400000000001</v>
      </c>
      <c r="O82" s="137">
        <f>IFERROR(INDEX(Estimated!$B$6:$O$85,$B82,O$8),0)</f>
        <v>428.26400000000001</v>
      </c>
      <c r="P82" s="137">
        <f>IFERROR(INDEX(Estimated!$B$6:$O$85,$B82,P$8),0)</f>
        <v>458.59039999999999</v>
      </c>
      <c r="Q82" s="137">
        <f>IFERROR(INDEX(Estimated!$B$6:$O$85,$B82,Q$8),0)</f>
        <v>458.59039999999999</v>
      </c>
      <c r="R82" s="137">
        <f>IFERROR(INDEX(Actual!$B$6:$O$85,$B82,R$8),0)</f>
        <v>405</v>
      </c>
      <c r="S82" s="137">
        <f>IFERROR(INDEX(Actual!$B$6:$O$85,$B82,S$8),0)</f>
        <v>364.5</v>
      </c>
      <c r="T82" s="137">
        <f>IFERROR(INDEX(Actual!$B$6:$O$85,$B82,T$8),0)</f>
        <v>291.60000000000002</v>
      </c>
      <c r="U82" s="137">
        <f>IFERROR(INDEX(Actual!$B$6:$O$85,$B82,U$8),0)</f>
        <v>349.92</v>
      </c>
      <c r="V82" s="137">
        <f>IFERROR(INDEX(Actual!$B$6:$O$85,$B82,V$8),0)</f>
        <v>314.928</v>
      </c>
      <c r="W82" s="137">
        <f>IFERROR(INDEX(Actual!$B$6:$O$85,$B82,W$8),0)</f>
        <v>283.43520000000001</v>
      </c>
      <c r="X82" s="137">
        <f>IFERROR(INDEX(Actual!$B$6:$O$85,$B82,X$8),0)</f>
        <v>311.77872000000002</v>
      </c>
      <c r="Y82" s="137">
        <f>IFERROR(INDEX(Actual!$B$6:$O$85,$B82,Y$8),0)</f>
        <v>374.13446400000004</v>
      </c>
      <c r="Z82" s="137">
        <f>IFERROR(INDEX(Actual!$B$6:$O$85,$B82,Z$8),0)</f>
        <v>336.72101760000004</v>
      </c>
      <c r="AA82" s="137">
        <f>IFERROR(INDEX(Actual!$B$6:$O$85,$B82,AA$8),0)</f>
        <v>269.37681408000003</v>
      </c>
      <c r="AB82" s="137">
        <f>IFERROR(INDEX(Actual!$B$6:$O$85,$B82,AB$8),0)</f>
        <v>242.43913267200006</v>
      </c>
      <c r="AC82" s="137">
        <f>IFERROR(INDEX(Actual!$B$6:$O$85,$B82,AC$8),0)</f>
        <v>193.95130613760006</v>
      </c>
      <c r="AE82" s="174">
        <f>IFERROR(IF(OR(Dashboard!$D$7="",Dashboard!$D$7="All"),1,IF(Dashboard!$D$7=Calc!D82,1,0)),0)</f>
        <v>0</v>
      </c>
      <c r="AF82" s="174">
        <f t="shared" si="22"/>
        <v>0</v>
      </c>
      <c r="AH82" s="139">
        <f t="shared" si="16"/>
        <v>437</v>
      </c>
      <c r="AI82" s="139">
        <f t="shared" si="17"/>
        <v>314.928</v>
      </c>
      <c r="AJ82" s="139">
        <f t="shared" si="18"/>
        <v>-122.072</v>
      </c>
      <c r="AK82" s="140">
        <f t="shared" si="19"/>
        <v>0.72065903890160188</v>
      </c>
      <c r="AY82" s="97" t="str">
        <f t="shared" si="27"/>
        <v>محمد 74</v>
      </c>
      <c r="AZ82" s="97" t="str">
        <f>IFERROR(IF(COUNTIF($AY$10:$AY82,AY82)&gt;1,"",AY82),"")</f>
        <v>محمد 74</v>
      </c>
      <c r="BA82" s="141" t="str" cm="1">
        <f t="array" ref="BA82">IFERROR(INDEX($AZ$10:$AZ$88,SMALL(IF(LEN($AZ$10:$AZ$88)&gt;0,ROW($AZ$10:$AZ$88)-ROW(INDEX($AZ$10:$AZ$88,1,1))+1),$B82)),"")</f>
        <v>محمد 74</v>
      </c>
      <c r="BC82" s="141" t="str">
        <f t="shared" si="29"/>
        <v>مصاريف 73</v>
      </c>
      <c r="BD82" s="137">
        <f>IFERROR(AE82*AI82,"")</f>
        <v>0</v>
      </c>
      <c r="BF82" s="141" t="str" cm="1">
        <f t="array" ref="BF82">IFERROR(INDEX($BC$10:$BC$89,SMALL(IF($BD$10:$BD$89&gt;0,ROW($BC$10:$BC$89)-ROW(INDEX($BC$10:$BC$89,1,1))+1),$B82)),"")</f>
        <v/>
      </c>
      <c r="BG82" s="141" t="str">
        <f>IFERROR(IF(COUNTIF($BF$10:$BF82,BF82)&gt;1,"",BF82),"")</f>
        <v/>
      </c>
      <c r="BH82" s="137">
        <f t="shared" si="30"/>
        <v>0</v>
      </c>
    </row>
    <row r="83" spans="2:60" x14ac:dyDescent="0.2">
      <c r="B83" s="113">
        <v>74</v>
      </c>
      <c r="C83" s="135">
        <f t="shared" si="28"/>
        <v>1</v>
      </c>
      <c r="D83" s="136" t="str">
        <f>IFERROR(IF(LEN(INDEX(Estimated!$B$6:$O$85,$B83,D$8))=0,"",INDEX(Estimated!$B$6:$O$85,$B83,D$8)),"")</f>
        <v>محمد 74</v>
      </c>
      <c r="E83" s="136" t="str">
        <f>IFERROR(IF(LEN(INDEX(Estimated!$B$6:$O$85,$B83,E$8))=0,"",INDEX(Estimated!$B$6:$O$85,$B83,E$8)),"")</f>
        <v>مصاريف 74</v>
      </c>
      <c r="F83" s="137">
        <f>IFERROR(INDEX(Estimated!$B$6:$O$85,$B83,F$8),0)</f>
        <v>385</v>
      </c>
      <c r="G83" s="137">
        <f>IFERROR(INDEX(Estimated!$B$6:$O$85,$B83,G$8),0)</f>
        <v>437</v>
      </c>
      <c r="H83" s="137">
        <f>IFERROR(INDEX(Estimated!$B$6:$O$85,$B83,H$8),0)</f>
        <v>437</v>
      </c>
      <c r="I83" s="137">
        <f>IFERROR(INDEX(Estimated!$B$6:$O$85,$B83,I$8),0)</f>
        <v>437</v>
      </c>
      <c r="J83" s="137">
        <f>IFERROR(INDEX(Estimated!$B$6:$O$85,$B83,J$8),0)</f>
        <v>437</v>
      </c>
      <c r="K83" s="137">
        <f>IFERROR(INDEX(Estimated!$B$6:$O$85,$B83,K$8),0)</f>
        <v>499.4</v>
      </c>
      <c r="L83" s="137">
        <f>IFERROR(INDEX(Estimated!$B$6:$O$85,$B83,L$8),0)</f>
        <v>461.96</v>
      </c>
      <c r="M83" s="137">
        <f>IFERROR(INDEX(Estimated!$B$6:$O$85,$B83,M$8),0)</f>
        <v>428.26400000000001</v>
      </c>
      <c r="N83" s="137">
        <f>IFERROR(INDEX(Estimated!$B$6:$O$85,$B83,N$8),0)</f>
        <v>428.26400000000001</v>
      </c>
      <c r="O83" s="137">
        <f>IFERROR(INDEX(Estimated!$B$6:$O$85,$B83,O$8),0)</f>
        <v>428.26400000000001</v>
      </c>
      <c r="P83" s="137">
        <f>IFERROR(INDEX(Estimated!$B$6:$O$85,$B83,P$8),0)</f>
        <v>458.59039999999999</v>
      </c>
      <c r="Q83" s="137">
        <f>IFERROR(INDEX(Estimated!$B$6:$O$85,$B83,Q$8),0)</f>
        <v>458.59039999999999</v>
      </c>
      <c r="R83" s="137">
        <f>IFERROR(INDEX(Actual!$B$6:$O$85,$B83,R$8),0)</f>
        <v>405</v>
      </c>
      <c r="S83" s="137">
        <f>IFERROR(INDEX(Actual!$B$6:$O$85,$B83,S$8),0)</f>
        <v>364.5</v>
      </c>
      <c r="T83" s="137">
        <f>IFERROR(INDEX(Actual!$B$6:$O$85,$B83,T$8),0)</f>
        <v>291.60000000000002</v>
      </c>
      <c r="U83" s="137">
        <f>IFERROR(INDEX(Actual!$B$6:$O$85,$B83,U$8),0)</f>
        <v>349.92</v>
      </c>
      <c r="V83" s="137">
        <f>IFERROR(INDEX(Actual!$B$6:$O$85,$B83,V$8),0)</f>
        <v>314.928</v>
      </c>
      <c r="W83" s="137">
        <f>IFERROR(INDEX(Actual!$B$6:$O$85,$B83,W$8),0)</f>
        <v>283.43520000000001</v>
      </c>
      <c r="X83" s="137">
        <f>IFERROR(INDEX(Actual!$B$6:$O$85,$B83,X$8),0)</f>
        <v>311.77872000000002</v>
      </c>
      <c r="Y83" s="137">
        <f>IFERROR(INDEX(Actual!$B$6:$O$85,$B83,Y$8),0)</f>
        <v>374.13446400000004</v>
      </c>
      <c r="Z83" s="137">
        <f>IFERROR(INDEX(Actual!$B$6:$O$85,$B83,Z$8),0)</f>
        <v>336.72101760000004</v>
      </c>
      <c r="AA83" s="137">
        <f>IFERROR(INDEX(Actual!$B$6:$O$85,$B83,AA$8),0)</f>
        <v>269.37681408000003</v>
      </c>
      <c r="AB83" s="137">
        <f>IFERROR(INDEX(Actual!$B$6:$O$85,$B83,AB$8),0)</f>
        <v>242.43913267200006</v>
      </c>
      <c r="AC83" s="137">
        <f>IFERROR(INDEX(Actual!$B$6:$O$85,$B83,AC$8),0)</f>
        <v>193.95130613760006</v>
      </c>
      <c r="AE83" s="174">
        <f>IFERROR(IF(OR(Dashboard!$D$7="",Dashboard!$D$7="All"),1,IF(Dashboard!$D$7=Calc!D83,1,0)),0)</f>
        <v>0</v>
      </c>
      <c r="AF83" s="174">
        <f t="shared" si="22"/>
        <v>0</v>
      </c>
      <c r="AH83" s="139">
        <f t="shared" si="16"/>
        <v>437</v>
      </c>
      <c r="AI83" s="139">
        <f t="shared" si="17"/>
        <v>314.928</v>
      </c>
      <c r="AJ83" s="139">
        <f t="shared" si="18"/>
        <v>-122.072</v>
      </c>
      <c r="AK83" s="140">
        <f t="shared" si="19"/>
        <v>0.72065903890160188</v>
      </c>
      <c r="AY83" s="97" t="str">
        <f t="shared" si="27"/>
        <v>محمد 75</v>
      </c>
      <c r="AZ83" s="97" t="str">
        <f>IFERROR(IF(COUNTIF($AY$10:$AY83,AY83)&gt;1,"",AY83),"")</f>
        <v>محمد 75</v>
      </c>
      <c r="BA83" s="141" t="str" cm="1">
        <f t="array" ref="BA83">IFERROR(INDEX($AZ$10:$AZ$88,SMALL(IF(LEN($AZ$10:$AZ$88)&gt;0,ROW($AZ$10:$AZ$88)-ROW(INDEX($AZ$10:$AZ$88,1,1))+1),$B83)),"")</f>
        <v>محمد 75</v>
      </c>
      <c r="BC83" s="141" t="str">
        <f t="shared" si="29"/>
        <v>مصاريف 74</v>
      </c>
      <c r="BD83" s="137">
        <f>IFERROR(AE83*AI83,"")</f>
        <v>0</v>
      </c>
      <c r="BF83" s="141" t="str" cm="1">
        <f t="array" ref="BF83">IFERROR(INDEX($BC$10:$BC$89,SMALL(IF($BD$10:$BD$89&gt;0,ROW($BC$10:$BC$89)-ROW(INDEX($BC$10:$BC$89,1,1))+1),$B83)),"")</f>
        <v/>
      </c>
      <c r="BG83" s="141" t="str">
        <f>IFERROR(IF(COUNTIF($BF$10:$BF83,BF83)&gt;1,"",BF83),"")</f>
        <v/>
      </c>
      <c r="BH83" s="137">
        <f t="shared" si="30"/>
        <v>0</v>
      </c>
    </row>
    <row r="84" spans="2:60" x14ac:dyDescent="0.2">
      <c r="B84" s="113">
        <v>75</v>
      </c>
      <c r="C84" s="135">
        <f t="shared" si="28"/>
        <v>1</v>
      </c>
      <c r="D84" s="136" t="str">
        <f>IFERROR(IF(LEN(INDEX(Estimated!$B$6:$O$85,$B84,D$8))=0,"",INDEX(Estimated!$B$6:$O$85,$B84,D$8)),"")</f>
        <v>محمد 75</v>
      </c>
      <c r="E84" s="136" t="str">
        <f>IFERROR(IF(LEN(INDEX(Estimated!$B$6:$O$85,$B84,E$8))=0,"",INDEX(Estimated!$B$6:$O$85,$B84,E$8)),"")</f>
        <v>مصاريف 75</v>
      </c>
      <c r="F84" s="137">
        <f>IFERROR(INDEX(Estimated!$B$6:$O$85,$B84,F$8),0)</f>
        <v>385</v>
      </c>
      <c r="G84" s="137">
        <f>IFERROR(INDEX(Estimated!$B$6:$O$85,$B84,G$8),0)</f>
        <v>437</v>
      </c>
      <c r="H84" s="137">
        <f>IFERROR(INDEX(Estimated!$B$6:$O$85,$B84,H$8),0)</f>
        <v>437</v>
      </c>
      <c r="I84" s="137">
        <f>IFERROR(INDEX(Estimated!$B$6:$O$85,$B84,I$8),0)</f>
        <v>437</v>
      </c>
      <c r="J84" s="137">
        <f>IFERROR(INDEX(Estimated!$B$6:$O$85,$B84,J$8),0)</f>
        <v>437</v>
      </c>
      <c r="K84" s="137">
        <f>IFERROR(INDEX(Estimated!$B$6:$O$85,$B84,K$8),0)</f>
        <v>499.4</v>
      </c>
      <c r="L84" s="137">
        <f>IFERROR(INDEX(Estimated!$B$6:$O$85,$B84,L$8),0)</f>
        <v>461.96</v>
      </c>
      <c r="M84" s="137">
        <f>IFERROR(INDEX(Estimated!$B$6:$O$85,$B84,M$8),0)</f>
        <v>428.26400000000001</v>
      </c>
      <c r="N84" s="137">
        <f>IFERROR(INDEX(Estimated!$B$6:$O$85,$B84,N$8),0)</f>
        <v>428.26400000000001</v>
      </c>
      <c r="O84" s="137">
        <f>IFERROR(INDEX(Estimated!$B$6:$O$85,$B84,O$8),0)</f>
        <v>428.26400000000001</v>
      </c>
      <c r="P84" s="137">
        <f>IFERROR(INDEX(Estimated!$B$6:$O$85,$B84,P$8),0)</f>
        <v>458.59039999999999</v>
      </c>
      <c r="Q84" s="137">
        <f>IFERROR(INDEX(Estimated!$B$6:$O$85,$B84,Q$8),0)</f>
        <v>458.59039999999999</v>
      </c>
      <c r="R84" s="137">
        <f>IFERROR(INDEX(Actual!$B$6:$O$85,$B84,R$8),0)</f>
        <v>405</v>
      </c>
      <c r="S84" s="137">
        <f>IFERROR(INDEX(Actual!$B$6:$O$85,$B84,S$8),0)</f>
        <v>364.5</v>
      </c>
      <c r="T84" s="137">
        <f>IFERROR(INDEX(Actual!$B$6:$O$85,$B84,T$8),0)</f>
        <v>291.60000000000002</v>
      </c>
      <c r="U84" s="137">
        <f>IFERROR(INDEX(Actual!$B$6:$O$85,$B84,U$8),0)</f>
        <v>349.92</v>
      </c>
      <c r="V84" s="137">
        <f>IFERROR(INDEX(Actual!$B$6:$O$85,$B84,V$8),0)</f>
        <v>314.928</v>
      </c>
      <c r="W84" s="137">
        <f>IFERROR(INDEX(Actual!$B$6:$O$85,$B84,W$8),0)</f>
        <v>283.43520000000001</v>
      </c>
      <c r="X84" s="137">
        <f>IFERROR(INDEX(Actual!$B$6:$O$85,$B84,X$8),0)</f>
        <v>311.77872000000002</v>
      </c>
      <c r="Y84" s="137">
        <f>IFERROR(INDEX(Actual!$B$6:$O$85,$B84,Y$8),0)</f>
        <v>374.13446400000004</v>
      </c>
      <c r="Z84" s="137">
        <f>IFERROR(INDEX(Actual!$B$6:$O$85,$B84,Z$8),0)</f>
        <v>336.72101760000004</v>
      </c>
      <c r="AA84" s="137">
        <f>IFERROR(INDEX(Actual!$B$6:$O$85,$B84,AA$8),0)</f>
        <v>269.37681408000003</v>
      </c>
      <c r="AB84" s="137">
        <f>IFERROR(INDEX(Actual!$B$6:$O$85,$B84,AB$8),0)</f>
        <v>242.43913267200006</v>
      </c>
      <c r="AC84" s="137">
        <f>IFERROR(INDEX(Actual!$B$6:$O$85,$B84,AC$8),0)</f>
        <v>193.95130613760006</v>
      </c>
      <c r="AE84" s="174">
        <f>IFERROR(IF(OR(Dashboard!$D$7="",Dashboard!$D$7="All"),1,IF(Dashboard!$D$7=Calc!D84,1,0)),0)</f>
        <v>0</v>
      </c>
      <c r="AF84" s="174">
        <f t="shared" si="22"/>
        <v>0</v>
      </c>
      <c r="AH84" s="139">
        <f t="shared" si="16"/>
        <v>437</v>
      </c>
      <c r="AI84" s="139">
        <f t="shared" si="17"/>
        <v>314.928</v>
      </c>
      <c r="AJ84" s="139">
        <f t="shared" si="18"/>
        <v>-122.072</v>
      </c>
      <c r="AK84" s="140">
        <f t="shared" si="19"/>
        <v>0.72065903890160188</v>
      </c>
      <c r="AY84" s="97" t="str">
        <f t="shared" si="27"/>
        <v>محمد 76</v>
      </c>
      <c r="AZ84" s="97" t="str">
        <f>IFERROR(IF(COUNTIF($AY$10:$AY84,AY84)&gt;1,"",AY84),"")</f>
        <v>محمد 76</v>
      </c>
      <c r="BA84" s="141" t="str" cm="1">
        <f t="array" ref="BA84">IFERROR(INDEX($AZ$10:$AZ$88,SMALL(IF(LEN($AZ$10:$AZ$88)&gt;0,ROW($AZ$10:$AZ$88)-ROW(INDEX($AZ$10:$AZ$88,1,1))+1),$B84)),"")</f>
        <v>محمد 76</v>
      </c>
      <c r="BC84" s="141" t="str">
        <f t="shared" si="29"/>
        <v>مصاريف 75</v>
      </c>
      <c r="BD84" s="137">
        <f>IFERROR(AE84*AI84,"")</f>
        <v>0</v>
      </c>
      <c r="BF84" s="141" t="str" cm="1">
        <f t="array" ref="BF84">IFERROR(INDEX($BC$10:$BC$89,SMALL(IF($BD$10:$BD$89&gt;0,ROW($BC$10:$BC$89)-ROW(INDEX($BC$10:$BC$89,1,1))+1),$B84)),"")</f>
        <v/>
      </c>
      <c r="BG84" s="141" t="str">
        <f>IFERROR(IF(COUNTIF($BF$10:$BF84,BF84)&gt;1,"",BF84),"")</f>
        <v/>
      </c>
      <c r="BH84" s="137">
        <f t="shared" si="30"/>
        <v>0</v>
      </c>
    </row>
    <row r="85" spans="2:60" x14ac:dyDescent="0.2">
      <c r="B85" s="113">
        <v>76</v>
      </c>
      <c r="C85" s="135">
        <f t="shared" si="28"/>
        <v>1</v>
      </c>
      <c r="D85" s="136" t="str">
        <f>IFERROR(IF(LEN(INDEX(Estimated!$B$6:$O$85,$B85,D$8))=0,"",INDEX(Estimated!$B$6:$O$85,$B85,D$8)),"")</f>
        <v>محمد 76</v>
      </c>
      <c r="E85" s="136" t="str">
        <f>IFERROR(IF(LEN(INDEX(Estimated!$B$6:$O$85,$B85,E$8))=0,"",INDEX(Estimated!$B$6:$O$85,$B85,E$8)),"")</f>
        <v>مصاريف 76</v>
      </c>
      <c r="F85" s="137">
        <f>IFERROR(INDEX(Estimated!$B$6:$O$85,$B85,F$8),0)</f>
        <v>385</v>
      </c>
      <c r="G85" s="137">
        <f>IFERROR(INDEX(Estimated!$B$6:$O$85,$B85,G$8),0)</f>
        <v>437</v>
      </c>
      <c r="H85" s="137">
        <f>IFERROR(INDEX(Estimated!$B$6:$O$85,$B85,H$8),0)</f>
        <v>437</v>
      </c>
      <c r="I85" s="137">
        <f>IFERROR(INDEX(Estimated!$B$6:$O$85,$B85,I$8),0)</f>
        <v>437</v>
      </c>
      <c r="J85" s="137">
        <f>IFERROR(INDEX(Estimated!$B$6:$O$85,$B85,J$8),0)</f>
        <v>437</v>
      </c>
      <c r="K85" s="137">
        <f>IFERROR(INDEX(Estimated!$B$6:$O$85,$B85,K$8),0)</f>
        <v>499.4</v>
      </c>
      <c r="L85" s="137">
        <f>IFERROR(INDEX(Estimated!$B$6:$O$85,$B85,L$8),0)</f>
        <v>461.96</v>
      </c>
      <c r="M85" s="137">
        <f>IFERROR(INDEX(Estimated!$B$6:$O$85,$B85,M$8),0)</f>
        <v>428.26400000000001</v>
      </c>
      <c r="N85" s="137">
        <f>IFERROR(INDEX(Estimated!$B$6:$O$85,$B85,N$8),0)</f>
        <v>428.26400000000001</v>
      </c>
      <c r="O85" s="137">
        <f>IFERROR(INDEX(Estimated!$B$6:$O$85,$B85,O$8),0)</f>
        <v>428.26400000000001</v>
      </c>
      <c r="P85" s="137">
        <f>IFERROR(INDEX(Estimated!$B$6:$O$85,$B85,P$8),0)</f>
        <v>458.59039999999999</v>
      </c>
      <c r="Q85" s="137">
        <f>IFERROR(INDEX(Estimated!$B$6:$O$85,$B85,Q$8),0)</f>
        <v>458.59039999999999</v>
      </c>
      <c r="R85" s="137">
        <f>IFERROR(INDEX(Actual!$B$6:$O$85,$B85,R$8),0)</f>
        <v>405</v>
      </c>
      <c r="S85" s="137">
        <f>IFERROR(INDEX(Actual!$B$6:$O$85,$B85,S$8),0)</f>
        <v>364.5</v>
      </c>
      <c r="T85" s="137">
        <f>IFERROR(INDEX(Actual!$B$6:$O$85,$B85,T$8),0)</f>
        <v>291.60000000000002</v>
      </c>
      <c r="U85" s="137">
        <f>IFERROR(INDEX(Actual!$B$6:$O$85,$B85,U$8),0)</f>
        <v>349.92</v>
      </c>
      <c r="V85" s="137">
        <f>IFERROR(INDEX(Actual!$B$6:$O$85,$B85,V$8),0)</f>
        <v>314.928</v>
      </c>
      <c r="W85" s="137">
        <f>IFERROR(INDEX(Actual!$B$6:$O$85,$B85,W$8),0)</f>
        <v>283.43520000000001</v>
      </c>
      <c r="X85" s="137">
        <f>IFERROR(INDEX(Actual!$B$6:$O$85,$B85,X$8),0)</f>
        <v>311.77872000000002</v>
      </c>
      <c r="Y85" s="137">
        <f>IFERROR(INDEX(Actual!$B$6:$O$85,$B85,Y$8),0)</f>
        <v>374.13446400000004</v>
      </c>
      <c r="Z85" s="137">
        <f>IFERROR(INDEX(Actual!$B$6:$O$85,$B85,Z$8),0)</f>
        <v>336.72101760000004</v>
      </c>
      <c r="AA85" s="137">
        <f>IFERROR(INDEX(Actual!$B$6:$O$85,$B85,AA$8),0)</f>
        <v>269.37681408000003</v>
      </c>
      <c r="AB85" s="137">
        <f>IFERROR(INDEX(Actual!$B$6:$O$85,$B85,AB$8),0)</f>
        <v>242.43913267200006</v>
      </c>
      <c r="AC85" s="137">
        <f>IFERROR(INDEX(Actual!$B$6:$O$85,$B85,AC$8),0)</f>
        <v>193.95130613760006</v>
      </c>
      <c r="AE85" s="174">
        <f>IFERROR(IF(OR(Dashboard!$D$7="",Dashboard!$D$7="All"),1,IF(Dashboard!$D$7=Calc!D85,1,0)),0)</f>
        <v>0</v>
      </c>
      <c r="AF85" s="174">
        <f t="shared" si="22"/>
        <v>0</v>
      </c>
      <c r="AH85" s="139">
        <f t="shared" si="16"/>
        <v>437</v>
      </c>
      <c r="AI85" s="139">
        <f t="shared" si="17"/>
        <v>314.928</v>
      </c>
      <c r="AJ85" s="139">
        <f t="shared" si="18"/>
        <v>-122.072</v>
      </c>
      <c r="AK85" s="140">
        <f t="shared" si="19"/>
        <v>0.72065903890160188</v>
      </c>
      <c r="AY85" s="97" t="str">
        <f t="shared" si="27"/>
        <v>محمد 77</v>
      </c>
      <c r="AZ85" s="97" t="str">
        <f>IFERROR(IF(COUNTIF($AY$10:$AY85,AY85)&gt;1,"",AY85),"")</f>
        <v>محمد 77</v>
      </c>
      <c r="BA85" s="141" t="str" cm="1">
        <f t="array" ref="BA85">IFERROR(INDEX($AZ$10:$AZ$88,SMALL(IF(LEN($AZ$10:$AZ$88)&gt;0,ROW($AZ$10:$AZ$88)-ROW(INDEX($AZ$10:$AZ$88,1,1))+1),$B85)),"")</f>
        <v>محمد 77</v>
      </c>
      <c r="BC85" s="141" t="str">
        <f t="shared" si="29"/>
        <v>مصاريف 76</v>
      </c>
      <c r="BD85" s="137">
        <f>IFERROR(AE85*AI85,"")</f>
        <v>0</v>
      </c>
      <c r="BF85" s="141" t="str" cm="1">
        <f t="array" ref="BF85">IFERROR(INDEX($BC$10:$BC$89,SMALL(IF($BD$10:$BD$89&gt;0,ROW($BC$10:$BC$89)-ROW(INDEX($BC$10:$BC$89,1,1))+1),$B85)),"")</f>
        <v/>
      </c>
      <c r="BG85" s="141" t="str">
        <f>IFERROR(IF(COUNTIF($BF$10:$BF85,BF85)&gt;1,"",BF85),"")</f>
        <v/>
      </c>
      <c r="BH85" s="137">
        <f t="shared" si="30"/>
        <v>0</v>
      </c>
    </row>
    <row r="86" spans="2:60" x14ac:dyDescent="0.2">
      <c r="B86" s="113">
        <v>77</v>
      </c>
      <c r="C86" s="135">
        <f t="shared" si="28"/>
        <v>1</v>
      </c>
      <c r="D86" s="136" t="str">
        <f>IFERROR(IF(LEN(INDEX(Estimated!$B$6:$O$85,$B86,D$8))=0,"",INDEX(Estimated!$B$6:$O$85,$B86,D$8)),"")</f>
        <v>محمد 77</v>
      </c>
      <c r="E86" s="136" t="str">
        <f>IFERROR(IF(LEN(INDEX(Estimated!$B$6:$O$85,$B86,E$8))=0,"",INDEX(Estimated!$B$6:$O$85,$B86,E$8)),"")</f>
        <v>مصاريف 77</v>
      </c>
      <c r="F86" s="137">
        <f>IFERROR(INDEX(Estimated!$B$6:$O$85,$B86,F$8),0)</f>
        <v>385</v>
      </c>
      <c r="G86" s="137">
        <f>IFERROR(INDEX(Estimated!$B$6:$O$85,$B86,G$8),0)</f>
        <v>437</v>
      </c>
      <c r="H86" s="137">
        <f>IFERROR(INDEX(Estimated!$B$6:$O$85,$B86,H$8),0)</f>
        <v>437</v>
      </c>
      <c r="I86" s="137">
        <f>IFERROR(INDEX(Estimated!$B$6:$O$85,$B86,I$8),0)</f>
        <v>437</v>
      </c>
      <c r="J86" s="137">
        <f>IFERROR(INDEX(Estimated!$B$6:$O$85,$B86,J$8),0)</f>
        <v>437</v>
      </c>
      <c r="K86" s="137">
        <f>IFERROR(INDEX(Estimated!$B$6:$O$85,$B86,K$8),0)</f>
        <v>499.4</v>
      </c>
      <c r="L86" s="137">
        <f>IFERROR(INDEX(Estimated!$B$6:$O$85,$B86,L$8),0)</f>
        <v>461.96</v>
      </c>
      <c r="M86" s="137">
        <f>IFERROR(INDEX(Estimated!$B$6:$O$85,$B86,M$8),0)</f>
        <v>428.26400000000001</v>
      </c>
      <c r="N86" s="137">
        <f>IFERROR(INDEX(Estimated!$B$6:$O$85,$B86,N$8),0)</f>
        <v>428.26400000000001</v>
      </c>
      <c r="O86" s="137">
        <f>IFERROR(INDEX(Estimated!$B$6:$O$85,$B86,O$8),0)</f>
        <v>428.26400000000001</v>
      </c>
      <c r="P86" s="137">
        <f>IFERROR(INDEX(Estimated!$B$6:$O$85,$B86,P$8),0)</f>
        <v>458.59039999999999</v>
      </c>
      <c r="Q86" s="137">
        <f>IFERROR(INDEX(Estimated!$B$6:$O$85,$B86,Q$8),0)</f>
        <v>458.59039999999999</v>
      </c>
      <c r="R86" s="137">
        <f>IFERROR(INDEX(Actual!$B$6:$O$85,$B86,R$8),0)</f>
        <v>405</v>
      </c>
      <c r="S86" s="137">
        <f>IFERROR(INDEX(Actual!$B$6:$O$85,$B86,S$8),0)</f>
        <v>364.5</v>
      </c>
      <c r="T86" s="137">
        <f>IFERROR(INDEX(Actual!$B$6:$O$85,$B86,T$8),0)</f>
        <v>291.60000000000002</v>
      </c>
      <c r="U86" s="137">
        <f>IFERROR(INDEX(Actual!$B$6:$O$85,$B86,U$8),0)</f>
        <v>349.92</v>
      </c>
      <c r="V86" s="137">
        <f>IFERROR(INDEX(Actual!$B$6:$O$85,$B86,V$8),0)</f>
        <v>314.928</v>
      </c>
      <c r="W86" s="137">
        <f>IFERROR(INDEX(Actual!$B$6:$O$85,$B86,W$8),0)</f>
        <v>283.43520000000001</v>
      </c>
      <c r="X86" s="137">
        <f>IFERROR(INDEX(Actual!$B$6:$O$85,$B86,X$8),0)</f>
        <v>311.77872000000002</v>
      </c>
      <c r="Y86" s="137">
        <f>IFERROR(INDEX(Actual!$B$6:$O$85,$B86,Y$8),0)</f>
        <v>374.13446400000004</v>
      </c>
      <c r="Z86" s="137">
        <f>IFERROR(INDEX(Actual!$B$6:$O$85,$B86,Z$8),0)</f>
        <v>336.72101760000004</v>
      </c>
      <c r="AA86" s="137">
        <f>IFERROR(INDEX(Actual!$B$6:$O$85,$B86,AA$8),0)</f>
        <v>269.37681408000003</v>
      </c>
      <c r="AB86" s="137">
        <f>IFERROR(INDEX(Actual!$B$6:$O$85,$B86,AB$8),0)</f>
        <v>242.43913267200006</v>
      </c>
      <c r="AC86" s="137">
        <f>IFERROR(INDEX(Actual!$B$6:$O$85,$B86,AC$8),0)</f>
        <v>193.95130613760006</v>
      </c>
      <c r="AE86" s="174">
        <f>IFERROR(IF(OR(Dashboard!$D$7="",Dashboard!$D$7="All"),1,IF(Dashboard!$D$7=Calc!D86,1,0)),0)</f>
        <v>0</v>
      </c>
      <c r="AF86" s="174">
        <f t="shared" si="22"/>
        <v>0</v>
      </c>
      <c r="AH86" s="139">
        <f t="shared" si="16"/>
        <v>437</v>
      </c>
      <c r="AI86" s="139">
        <f t="shared" si="17"/>
        <v>314.928</v>
      </c>
      <c r="AJ86" s="139">
        <f t="shared" si="18"/>
        <v>-122.072</v>
      </c>
      <c r="AK86" s="140">
        <f t="shared" si="19"/>
        <v>0.72065903890160188</v>
      </c>
      <c r="AY86" s="97" t="str">
        <f t="shared" si="27"/>
        <v>محمد 78</v>
      </c>
      <c r="AZ86" s="97" t="str">
        <f>IFERROR(IF(COUNTIF($AY$10:$AY86,AY86)&gt;1,"",AY86),"")</f>
        <v>محمد 78</v>
      </c>
      <c r="BA86" s="141" t="str" cm="1">
        <f t="array" ref="BA86">IFERROR(INDEX($AZ$10:$AZ$88,SMALL(IF(LEN($AZ$10:$AZ$88)&gt;0,ROW($AZ$10:$AZ$88)-ROW(INDEX($AZ$10:$AZ$88,1,1))+1),$B86)),"")</f>
        <v>محمد 78</v>
      </c>
      <c r="BC86" s="141" t="str">
        <f t="shared" si="29"/>
        <v>مصاريف 77</v>
      </c>
      <c r="BD86" s="137">
        <f>IFERROR(AE86*AI86,"")</f>
        <v>0</v>
      </c>
      <c r="BF86" s="141" t="str" cm="1">
        <f t="array" ref="BF86">IFERROR(INDEX($BC$10:$BC$89,SMALL(IF($BD$10:$BD$89&gt;0,ROW($BC$10:$BC$89)-ROW(INDEX($BC$10:$BC$89,1,1))+1),$B86)),"")</f>
        <v/>
      </c>
      <c r="BG86" s="141" t="str">
        <f>IFERROR(IF(COUNTIF($BF$10:$BF86,BF86)&gt;1,"",BF86),"")</f>
        <v/>
      </c>
      <c r="BH86" s="137">
        <f t="shared" si="30"/>
        <v>0</v>
      </c>
    </row>
    <row r="87" spans="2:60" x14ac:dyDescent="0.2">
      <c r="B87" s="113">
        <v>78</v>
      </c>
      <c r="C87" s="135">
        <f t="shared" si="28"/>
        <v>1</v>
      </c>
      <c r="D87" s="136" t="str">
        <f>IFERROR(IF(LEN(INDEX(Estimated!$B$6:$O$85,$B87,D$8))=0,"",INDEX(Estimated!$B$6:$O$85,$B87,D$8)),"")</f>
        <v>محمد 78</v>
      </c>
      <c r="E87" s="136" t="str">
        <f>IFERROR(IF(LEN(INDEX(Estimated!$B$6:$O$85,$B87,E$8))=0,"",INDEX(Estimated!$B$6:$O$85,$B87,E$8)),"")</f>
        <v>مصاريف 78</v>
      </c>
      <c r="F87" s="137">
        <f>IFERROR(INDEX(Estimated!$B$6:$O$85,$B87,F$8),0)</f>
        <v>385</v>
      </c>
      <c r="G87" s="137">
        <f>IFERROR(INDEX(Estimated!$B$6:$O$85,$B87,G$8),0)</f>
        <v>437</v>
      </c>
      <c r="H87" s="137">
        <f>IFERROR(INDEX(Estimated!$B$6:$O$85,$B87,H$8),0)</f>
        <v>437</v>
      </c>
      <c r="I87" s="137">
        <f>IFERROR(INDEX(Estimated!$B$6:$O$85,$B87,I$8),0)</f>
        <v>437</v>
      </c>
      <c r="J87" s="137">
        <f>IFERROR(INDEX(Estimated!$B$6:$O$85,$B87,J$8),0)</f>
        <v>437</v>
      </c>
      <c r="K87" s="137">
        <f>IFERROR(INDEX(Estimated!$B$6:$O$85,$B87,K$8),0)</f>
        <v>499.4</v>
      </c>
      <c r="L87" s="137">
        <f>IFERROR(INDEX(Estimated!$B$6:$O$85,$B87,L$8),0)</f>
        <v>461.96</v>
      </c>
      <c r="M87" s="137">
        <f>IFERROR(INDEX(Estimated!$B$6:$O$85,$B87,M$8),0)</f>
        <v>428.26400000000001</v>
      </c>
      <c r="N87" s="137">
        <f>IFERROR(INDEX(Estimated!$B$6:$O$85,$B87,N$8),0)</f>
        <v>428.26400000000001</v>
      </c>
      <c r="O87" s="137">
        <f>IFERROR(INDEX(Estimated!$B$6:$O$85,$B87,O$8),0)</f>
        <v>428.26400000000001</v>
      </c>
      <c r="P87" s="137">
        <f>IFERROR(INDEX(Estimated!$B$6:$O$85,$B87,P$8),0)</f>
        <v>458.59039999999999</v>
      </c>
      <c r="Q87" s="137">
        <f>IFERROR(INDEX(Estimated!$B$6:$O$85,$B87,Q$8),0)</f>
        <v>458.59039999999999</v>
      </c>
      <c r="R87" s="137">
        <f>IFERROR(INDEX(Actual!$B$6:$O$85,$B87,R$8),0)</f>
        <v>405</v>
      </c>
      <c r="S87" s="137">
        <f>IFERROR(INDEX(Actual!$B$6:$O$85,$B87,S$8),0)</f>
        <v>364.5</v>
      </c>
      <c r="T87" s="137">
        <f>IFERROR(INDEX(Actual!$B$6:$O$85,$B87,T$8),0)</f>
        <v>291.60000000000002</v>
      </c>
      <c r="U87" s="137">
        <f>IFERROR(INDEX(Actual!$B$6:$O$85,$B87,U$8),0)</f>
        <v>349.92</v>
      </c>
      <c r="V87" s="137">
        <f>IFERROR(INDEX(Actual!$B$6:$O$85,$B87,V$8),0)</f>
        <v>314.928</v>
      </c>
      <c r="W87" s="137">
        <f>IFERROR(INDEX(Actual!$B$6:$O$85,$B87,W$8),0)</f>
        <v>283.43520000000001</v>
      </c>
      <c r="X87" s="137">
        <f>IFERROR(INDEX(Actual!$B$6:$O$85,$B87,X$8),0)</f>
        <v>311.77872000000002</v>
      </c>
      <c r="Y87" s="137">
        <f>IFERROR(INDEX(Actual!$B$6:$O$85,$B87,Y$8),0)</f>
        <v>374.13446400000004</v>
      </c>
      <c r="Z87" s="137">
        <f>IFERROR(INDEX(Actual!$B$6:$O$85,$B87,Z$8),0)</f>
        <v>336.72101760000004</v>
      </c>
      <c r="AA87" s="137">
        <f>IFERROR(INDEX(Actual!$B$6:$O$85,$B87,AA$8),0)</f>
        <v>269.37681408000003</v>
      </c>
      <c r="AB87" s="137">
        <f>IFERROR(INDEX(Actual!$B$6:$O$85,$B87,AB$8),0)</f>
        <v>242.43913267200006</v>
      </c>
      <c r="AC87" s="137">
        <f>IFERROR(INDEX(Actual!$B$6:$O$85,$B87,AC$8),0)</f>
        <v>193.95130613760006</v>
      </c>
      <c r="AE87" s="174">
        <f>IFERROR(IF(OR(Dashboard!$D$7="",Dashboard!$D$7="All"),1,IF(Dashboard!$D$7=Calc!D87,1,0)),0)</f>
        <v>0</v>
      </c>
      <c r="AF87" s="174">
        <f t="shared" si="22"/>
        <v>0</v>
      </c>
      <c r="AH87" s="139">
        <f t="shared" si="16"/>
        <v>437</v>
      </c>
      <c r="AI87" s="139">
        <f t="shared" si="17"/>
        <v>314.928</v>
      </c>
      <c r="AJ87" s="139">
        <f t="shared" si="18"/>
        <v>-122.072</v>
      </c>
      <c r="AK87" s="140">
        <f t="shared" si="19"/>
        <v>0.72065903890160188</v>
      </c>
      <c r="AY87" s="97" t="str">
        <f t="shared" si="27"/>
        <v>محمد 79</v>
      </c>
      <c r="AZ87" s="97" t="str">
        <f>IFERROR(IF(COUNTIF($AY$10:$AY87,AY87)&gt;1,"",AY87),"")</f>
        <v>محمد 79</v>
      </c>
      <c r="BA87" s="141" t="str" cm="1">
        <f t="array" ref="BA87">IFERROR(INDEX($AZ$10:$AZ$88,SMALL(IF(LEN($AZ$10:$AZ$88)&gt;0,ROW($AZ$10:$AZ$88)-ROW(INDEX($AZ$10:$AZ$88,1,1))+1),$B87)),"")</f>
        <v>محمد 79</v>
      </c>
      <c r="BC87" s="141" t="str">
        <f t="shared" si="29"/>
        <v>مصاريف 78</v>
      </c>
      <c r="BD87" s="137">
        <f>IFERROR(AE87*AI87,"")</f>
        <v>0</v>
      </c>
      <c r="BF87" s="141" t="str" cm="1">
        <f t="array" ref="BF87">IFERROR(INDEX($BC$10:$BC$89,SMALL(IF($BD$10:$BD$89&gt;0,ROW($BC$10:$BC$89)-ROW(INDEX($BC$10:$BC$89,1,1))+1),$B87)),"")</f>
        <v/>
      </c>
      <c r="BG87" s="141" t="str">
        <f>IFERROR(IF(COUNTIF($BF$10:$BF87,BF87)&gt;1,"",BF87),"")</f>
        <v/>
      </c>
      <c r="BH87" s="137">
        <f t="shared" si="30"/>
        <v>0</v>
      </c>
    </row>
    <row r="88" spans="2:60" x14ac:dyDescent="0.2">
      <c r="B88" s="113">
        <v>79</v>
      </c>
      <c r="C88" s="135">
        <f t="shared" si="28"/>
        <v>1</v>
      </c>
      <c r="D88" s="136" t="str">
        <f>IFERROR(IF(LEN(INDEX(Estimated!$B$6:$O$85,$B88,D$8))=0,"",INDEX(Estimated!$B$6:$O$85,$B88,D$8)),"")</f>
        <v>محمد 79</v>
      </c>
      <c r="E88" s="136" t="str">
        <f>IFERROR(IF(LEN(INDEX(Estimated!$B$6:$O$85,$B88,E$8))=0,"",INDEX(Estimated!$B$6:$O$85,$B88,E$8)),"")</f>
        <v>مصاريف 79</v>
      </c>
      <c r="F88" s="137">
        <f>IFERROR(INDEX(Estimated!$B$6:$O$85,$B88,F$8),0)</f>
        <v>385</v>
      </c>
      <c r="G88" s="137">
        <f>IFERROR(INDEX(Estimated!$B$6:$O$85,$B88,G$8),0)</f>
        <v>437</v>
      </c>
      <c r="H88" s="137">
        <f>IFERROR(INDEX(Estimated!$B$6:$O$85,$B88,H$8),0)</f>
        <v>437</v>
      </c>
      <c r="I88" s="137">
        <f>IFERROR(INDEX(Estimated!$B$6:$O$85,$B88,I$8),0)</f>
        <v>437</v>
      </c>
      <c r="J88" s="137">
        <f>IFERROR(INDEX(Estimated!$B$6:$O$85,$B88,J$8),0)</f>
        <v>437</v>
      </c>
      <c r="K88" s="137">
        <f>IFERROR(INDEX(Estimated!$B$6:$O$85,$B88,K$8),0)</f>
        <v>499.4</v>
      </c>
      <c r="L88" s="137">
        <f>IFERROR(INDEX(Estimated!$B$6:$O$85,$B88,L$8),0)</f>
        <v>461.96</v>
      </c>
      <c r="M88" s="137">
        <f>IFERROR(INDEX(Estimated!$B$6:$O$85,$B88,M$8),0)</f>
        <v>428.26400000000001</v>
      </c>
      <c r="N88" s="137">
        <f>IFERROR(INDEX(Estimated!$B$6:$O$85,$B88,N$8),0)</f>
        <v>428.26400000000001</v>
      </c>
      <c r="O88" s="137">
        <f>IFERROR(INDEX(Estimated!$B$6:$O$85,$B88,O$8),0)</f>
        <v>428.26400000000001</v>
      </c>
      <c r="P88" s="137">
        <f>IFERROR(INDEX(Estimated!$B$6:$O$85,$B88,P$8),0)</f>
        <v>458.59039999999999</v>
      </c>
      <c r="Q88" s="137">
        <f>IFERROR(INDEX(Estimated!$B$6:$O$85,$B88,Q$8),0)</f>
        <v>458.59039999999999</v>
      </c>
      <c r="R88" s="137">
        <f>IFERROR(INDEX(Actual!$B$6:$O$85,$B88,R$8),0)</f>
        <v>405</v>
      </c>
      <c r="S88" s="137">
        <f>IFERROR(INDEX(Actual!$B$6:$O$85,$B88,S$8),0)</f>
        <v>364.5</v>
      </c>
      <c r="T88" s="137">
        <f>IFERROR(INDEX(Actual!$B$6:$O$85,$B88,T$8),0)</f>
        <v>291.60000000000002</v>
      </c>
      <c r="U88" s="137">
        <f>IFERROR(INDEX(Actual!$B$6:$O$85,$B88,U$8),0)</f>
        <v>349.92</v>
      </c>
      <c r="V88" s="137">
        <f>IFERROR(INDEX(Actual!$B$6:$O$85,$B88,V$8),0)</f>
        <v>314.928</v>
      </c>
      <c r="W88" s="137">
        <f>IFERROR(INDEX(Actual!$B$6:$O$85,$B88,W$8),0)</f>
        <v>283.43520000000001</v>
      </c>
      <c r="X88" s="137">
        <f>IFERROR(INDEX(Actual!$B$6:$O$85,$B88,X$8),0)</f>
        <v>311.77872000000002</v>
      </c>
      <c r="Y88" s="137">
        <f>IFERROR(INDEX(Actual!$B$6:$O$85,$B88,Y$8),0)</f>
        <v>374.13446400000004</v>
      </c>
      <c r="Z88" s="137">
        <f>IFERROR(INDEX(Actual!$B$6:$O$85,$B88,Z$8),0)</f>
        <v>336.72101760000004</v>
      </c>
      <c r="AA88" s="137">
        <f>IFERROR(INDEX(Actual!$B$6:$O$85,$B88,AA$8),0)</f>
        <v>269.37681408000003</v>
      </c>
      <c r="AB88" s="137">
        <f>IFERROR(INDEX(Actual!$B$6:$O$85,$B88,AB$8),0)</f>
        <v>242.43913267200006</v>
      </c>
      <c r="AC88" s="137">
        <f>IFERROR(INDEX(Actual!$B$6:$O$85,$B88,AC$8),0)</f>
        <v>193.95130613760006</v>
      </c>
      <c r="AE88" s="174">
        <f>IFERROR(IF(OR(Dashboard!$D$7="",Dashboard!$D$7="All"),1,IF(Dashboard!$D$7=Calc!D88,1,0)),0)</f>
        <v>0</v>
      </c>
      <c r="AF88" s="174">
        <f t="shared" si="22"/>
        <v>0</v>
      </c>
      <c r="AH88" s="139">
        <f t="shared" si="16"/>
        <v>437</v>
      </c>
      <c r="AI88" s="139">
        <f t="shared" si="17"/>
        <v>314.928</v>
      </c>
      <c r="AJ88" s="139">
        <f t="shared" si="18"/>
        <v>-122.072</v>
      </c>
      <c r="AK88" s="140">
        <f t="shared" si="19"/>
        <v>0.72065903890160188</v>
      </c>
      <c r="AY88" s="97" t="str">
        <f t="shared" si="27"/>
        <v>محمد 80</v>
      </c>
      <c r="AZ88" s="97" t="str">
        <f>IFERROR(IF(COUNTIF($AY$10:$AY88,AY88)&gt;1,"",AY88),"")</f>
        <v>محمد 80</v>
      </c>
      <c r="BA88" s="141" t="str" cm="1">
        <f t="array" ref="BA88">IFERROR(INDEX($AZ$10:$AZ$88,SMALL(IF(LEN($AZ$10:$AZ$88)&gt;0,ROW($AZ$10:$AZ$88)-ROW(INDEX($AZ$10:$AZ$88,1,1))+1),$B88)),"")</f>
        <v>محمد 80</v>
      </c>
      <c r="BC88" s="141" t="str">
        <f t="shared" si="29"/>
        <v>مصاريف 79</v>
      </c>
      <c r="BD88" s="137">
        <f>IFERROR(AE88*AI88,"")</f>
        <v>0</v>
      </c>
      <c r="BF88" s="141" t="str" cm="1">
        <f t="array" ref="BF88">IFERROR(INDEX($BC$10:$BC$89,SMALL(IF($BD$10:$BD$89&gt;0,ROW($BC$10:$BC$89)-ROW(INDEX($BC$10:$BC$89,1,1))+1),$B88)),"")</f>
        <v/>
      </c>
      <c r="BG88" s="141" t="str">
        <f>IFERROR(IF(COUNTIF($BF$10:$BF88,BF88)&gt;1,"",BF88),"")</f>
        <v/>
      </c>
      <c r="BH88" s="137">
        <f t="shared" si="30"/>
        <v>0</v>
      </c>
    </row>
    <row r="89" spans="2:60" x14ac:dyDescent="0.2">
      <c r="B89" s="113">
        <v>80</v>
      </c>
      <c r="C89" s="135">
        <f t="shared" si="28"/>
        <v>1</v>
      </c>
      <c r="D89" s="136" t="str">
        <f>IFERROR(IF(LEN(INDEX(Estimated!$B$6:$O$85,$B89,D$8))=0,"",INDEX(Estimated!$B$6:$O$85,$B89,D$8)),"")</f>
        <v>محمد 80</v>
      </c>
      <c r="E89" s="136" t="str">
        <f>IFERROR(IF(LEN(INDEX(Estimated!$B$6:$O$85,$B89,E$8))=0,"",INDEX(Estimated!$B$6:$O$85,$B89,E$8)),"")</f>
        <v>اليرموك</v>
      </c>
      <c r="F89" s="137">
        <f>IFERROR(INDEX(Estimated!$B$6:$O$85,$B89,F$8),0)</f>
        <v>15000</v>
      </c>
      <c r="G89" s="137">
        <f>IFERROR(INDEX(Estimated!$B$6:$O$85,$B89,G$8),0)</f>
        <v>20000</v>
      </c>
      <c r="H89" s="137">
        <f>IFERROR(INDEX(Estimated!$B$6:$O$85,$B89,H$8),0)</f>
        <v>25000</v>
      </c>
      <c r="I89" s="137">
        <f>IFERROR(INDEX(Estimated!$B$6:$O$85,$B89,I$8),0)</f>
        <v>30000</v>
      </c>
      <c r="J89" s="137">
        <f>IFERROR(INDEX(Estimated!$B$6:$O$85,$B89,J$8),0)</f>
        <v>35000</v>
      </c>
      <c r="K89" s="137">
        <f>IFERROR(INDEX(Estimated!$B$6:$O$85,$B89,K$8),0)</f>
        <v>40000</v>
      </c>
      <c r="L89" s="137">
        <f>IFERROR(INDEX(Estimated!$B$6:$O$85,$B89,L$8),0)</f>
        <v>45000</v>
      </c>
      <c r="M89" s="137">
        <f>IFERROR(INDEX(Estimated!$B$6:$O$85,$B89,M$8),0)</f>
        <v>50000</v>
      </c>
      <c r="N89" s="137">
        <f>IFERROR(INDEX(Estimated!$B$6:$O$85,$B89,N$8),0)</f>
        <v>55000</v>
      </c>
      <c r="O89" s="137">
        <f>IFERROR(INDEX(Estimated!$B$6:$O$85,$B89,O$8),0)</f>
        <v>60000</v>
      </c>
      <c r="P89" s="137">
        <f>IFERROR(INDEX(Estimated!$B$6:$O$85,$B89,P$8),0)</f>
        <v>65000</v>
      </c>
      <c r="Q89" s="137">
        <f>IFERROR(INDEX(Estimated!$B$6:$O$85,$B89,Q$8),0)</f>
        <v>70000</v>
      </c>
      <c r="R89" s="137">
        <f>IFERROR(INDEX(Actual!$B$6:$O$85,$B89,R$8),0)</f>
        <v>30000</v>
      </c>
      <c r="S89" s="137">
        <f>IFERROR(INDEX(Actual!$B$6:$O$85,$B89,S$8),0)</f>
        <v>30000</v>
      </c>
      <c r="T89" s="137">
        <f>IFERROR(INDEX(Actual!$B$6:$O$85,$B89,T$8),0)</f>
        <v>30000</v>
      </c>
      <c r="U89" s="137">
        <f>IFERROR(INDEX(Actual!$B$6:$O$85,$B89,U$8),0)</f>
        <v>30000</v>
      </c>
      <c r="V89" s="137">
        <f>IFERROR(INDEX(Actual!$B$6:$O$85,$B89,V$8),0)</f>
        <v>35000</v>
      </c>
      <c r="W89" s="137">
        <f>IFERROR(INDEX(Actual!$B$6:$O$85,$B89,W$8),0)</f>
        <v>50000</v>
      </c>
      <c r="X89" s="137">
        <f>IFERROR(INDEX(Actual!$B$6:$O$85,$B89,X$8),0)</f>
        <v>45000</v>
      </c>
      <c r="Y89" s="137">
        <f>IFERROR(INDEX(Actual!$B$6:$O$85,$B89,Y$8),0)</f>
        <v>55000</v>
      </c>
      <c r="Z89" s="137">
        <f>IFERROR(INDEX(Actual!$B$6:$O$85,$B89,Z$8),0)</f>
        <v>30000</v>
      </c>
      <c r="AA89" s="137">
        <f>IFERROR(INDEX(Actual!$B$6:$O$85,$B89,AA$8),0)</f>
        <v>30000</v>
      </c>
      <c r="AB89" s="137">
        <f>IFERROR(INDEX(Actual!$B$6:$O$85,$B89,AB$8),0)</f>
        <v>70000</v>
      </c>
      <c r="AC89" s="137">
        <f>IFERROR(INDEX(Actual!$B$6:$O$85,$B89,AC$8),0)</f>
        <v>30000</v>
      </c>
      <c r="AE89" s="174">
        <f>IFERROR(IF(OR(Dashboard!$D$7="",Dashboard!$D$7="All"),1,IF(Dashboard!$D$7=Calc!D89,1,0)),0)</f>
        <v>0</v>
      </c>
      <c r="AF89" s="174">
        <f t="shared" si="22"/>
        <v>0</v>
      </c>
      <c r="AH89" s="139">
        <f t="shared" ref="AH89" si="31">IFERROR(IF($AI$6=0,SUM(F89:Q89),INDEX($B$10:$AC$89,$B89,AH$8)),"")</f>
        <v>35000</v>
      </c>
      <c r="AI89" s="139">
        <f t="shared" ref="AI89" si="32">IFERROR(IF($AI$6=0,SUM(R89:AC89),INDEX($B$10:$AC$89,$B89,AI$8)),"")</f>
        <v>35000</v>
      </c>
      <c r="AJ89" s="139">
        <f t="shared" ref="AJ89" si="33">IFERROR(AI89-AH89,"")</f>
        <v>0</v>
      </c>
      <c r="AK89" s="140">
        <f t="shared" ref="AK89" si="34">IFERROR(AI89/AH89,"")</f>
        <v>1</v>
      </c>
      <c r="AY89" s="97"/>
      <c r="AZ89" s="97"/>
      <c r="BA89" s="141" t="str" cm="1">
        <f t="array" ref="BA89">IFERROR(INDEX($AZ$10:$AZ$88,SMALL(IF(LEN($AZ$10:$AZ$88)&gt;0,ROW($AZ$10:$AZ$88)-ROW(INDEX($AZ$10:$AZ$88,1,1))+1),$B89)),"")</f>
        <v/>
      </c>
      <c r="BC89" s="141" t="str">
        <f>IFERROR(IF(LEN(INDEX($B$10:$AC$89,$B89,4))=0,"",INDEX($B$10:$AC$89,$B89,4)),"")</f>
        <v>اليرموك</v>
      </c>
      <c r="BD89" s="137">
        <f>IFERROR(AE89*AI89,"")</f>
        <v>0</v>
      </c>
    </row>
    <row r="90" spans="2:60" x14ac:dyDescent="0.2">
      <c r="AH90" s="139"/>
      <c r="AI90" s="139"/>
      <c r="AJ90" s="139"/>
      <c r="AK90" s="140"/>
    </row>
  </sheetData>
  <pageMargins left="0.7" right="0.7" top="0.75" bottom="0.75" header="0.3" footer="0.3"/>
  <pageSetup orientation="portrait" r:id="rId1"/>
  <ignoredErrors>
    <ignoredError sqref="S89:AC89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F602C-8467-479C-A2E1-69D4376A7BC2}">
  <sheetPr codeName="ورقة5">
    <pageSetUpPr fitToPage="1"/>
  </sheetPr>
  <dimension ref="A1:E41"/>
  <sheetViews>
    <sheetView showGridLines="0" showRowColHeaders="0" zoomScaleNormal="100" zoomScaleSheetLayoutView="85" workbookViewId="0">
      <pane ySplit="3" topLeftCell="A4" activePane="bottomLeft" state="frozen"/>
      <selection pane="bottomLeft" activeCell="B2" sqref="B2"/>
    </sheetView>
  </sheetViews>
  <sheetFormatPr defaultColWidth="8.875" defaultRowHeight="14.25" x14ac:dyDescent="0.2"/>
  <cols>
    <col min="1" max="1" width="3.75" style="120" customWidth="1"/>
    <col min="2" max="2" width="147.125" style="122" customWidth="1"/>
    <col min="3" max="16384" width="8.875" style="122"/>
  </cols>
  <sheetData>
    <row r="1" spans="1:5" s="1" customFormat="1" ht="6.75" customHeight="1" x14ac:dyDescent="0.2">
      <c r="B1" s="2"/>
    </row>
    <row r="2" spans="1:5" s="4" customFormat="1" ht="20.100000000000001" customHeight="1" x14ac:dyDescent="0.2">
      <c r="B2" s="116"/>
      <c r="C2" s="117"/>
      <c r="D2" s="7"/>
      <c r="E2" s="7"/>
    </row>
    <row r="3" spans="1:5" s="8" customFormat="1" ht="24" customHeight="1" x14ac:dyDescent="0.2">
      <c r="B3" s="118"/>
      <c r="C3" s="119"/>
      <c r="D3" s="11"/>
      <c r="E3" s="11"/>
    </row>
    <row r="4" spans="1:5" s="13" customFormat="1" ht="6" customHeight="1" x14ac:dyDescent="0.2"/>
    <row r="5" spans="1:5" ht="42" customHeight="1" x14ac:dyDescent="0.2">
      <c r="B5" s="121"/>
    </row>
    <row r="6" spans="1:5" ht="7.15" customHeight="1" x14ac:dyDescent="0.2">
      <c r="A6" s="123"/>
      <c r="B6" s="124"/>
    </row>
    <row r="7" spans="1:5" ht="31.15" customHeight="1" x14ac:dyDescent="0.2">
      <c r="B7" s="125"/>
    </row>
    <row r="8" spans="1:5" ht="7.15" customHeight="1" x14ac:dyDescent="0.2">
      <c r="B8" s="124"/>
    </row>
    <row r="9" spans="1:5" ht="105.75" customHeight="1" x14ac:dyDescent="0.2">
      <c r="B9" s="126"/>
    </row>
    <row r="10" spans="1:5" ht="13.15" customHeight="1" x14ac:dyDescent="0.2">
      <c r="B10" s="124"/>
    </row>
    <row r="11" spans="1:5" ht="16.899999999999999" customHeight="1" x14ac:dyDescent="0.25">
      <c r="A11" s="127"/>
      <c r="B11" s="128"/>
    </row>
    <row r="12" spans="1:5" ht="7.15" customHeight="1" x14ac:dyDescent="0.2">
      <c r="A12" s="127"/>
      <c r="B12" s="124"/>
    </row>
    <row r="13" spans="1:5" ht="73.150000000000006" customHeight="1" x14ac:dyDescent="0.2">
      <c r="A13" s="127"/>
      <c r="B13" s="125"/>
    </row>
    <row r="14" spans="1:5" ht="15" x14ac:dyDescent="0.2">
      <c r="A14" s="127"/>
      <c r="B14" s="124"/>
    </row>
    <row r="15" spans="1:5" ht="16.899999999999999" customHeight="1" x14ac:dyDescent="0.25">
      <c r="A15" s="127"/>
      <c r="B15" s="128"/>
    </row>
    <row r="16" spans="1:5" ht="18" customHeight="1" x14ac:dyDescent="0.2">
      <c r="B16" s="124"/>
    </row>
    <row r="17" spans="2:2" ht="9.9499999999999993" customHeight="1" x14ac:dyDescent="0.2">
      <c r="B17" s="129"/>
    </row>
    <row r="18" spans="2:2" ht="11.45" customHeight="1" x14ac:dyDescent="0.2"/>
    <row r="19" spans="2:2" ht="16.899999999999999" customHeight="1" x14ac:dyDescent="0.2"/>
    <row r="20" spans="2:2" ht="16.899999999999999" customHeight="1" x14ac:dyDescent="0.2"/>
    <row r="21" spans="2:2" ht="16.899999999999999" customHeight="1" x14ac:dyDescent="0.2"/>
    <row r="22" spans="2:2" ht="16.899999999999999" customHeight="1" x14ac:dyDescent="0.2"/>
    <row r="23" spans="2:2" ht="16.899999999999999" customHeight="1" x14ac:dyDescent="0.2"/>
    <row r="24" spans="2:2" ht="16.899999999999999" customHeight="1" x14ac:dyDescent="0.2"/>
    <row r="25" spans="2:2" ht="16.899999999999999" customHeight="1" x14ac:dyDescent="0.2"/>
    <row r="26" spans="2:2" ht="16.899999999999999" customHeight="1" x14ac:dyDescent="0.2"/>
    <row r="27" spans="2:2" ht="16.899999999999999" customHeight="1" x14ac:dyDescent="0.2"/>
    <row r="28" spans="2:2" ht="16.899999999999999" customHeight="1" x14ac:dyDescent="0.2"/>
    <row r="29" spans="2:2" ht="16.899999999999999" customHeight="1" x14ac:dyDescent="0.2"/>
    <row r="30" spans="2:2" ht="16.899999999999999" customHeight="1" x14ac:dyDescent="0.2"/>
    <row r="31" spans="2:2" ht="16.899999999999999" customHeight="1" x14ac:dyDescent="0.2"/>
    <row r="32" spans="2:2" ht="16.899999999999999" customHeight="1" x14ac:dyDescent="0.2"/>
    <row r="33" ht="16.899999999999999" customHeight="1" x14ac:dyDescent="0.2"/>
    <row r="34" ht="16.899999999999999" customHeight="1" x14ac:dyDescent="0.2"/>
    <row r="35" ht="16.899999999999999" customHeight="1" x14ac:dyDescent="0.2"/>
    <row r="36" ht="16.899999999999999" customHeight="1" x14ac:dyDescent="0.2"/>
    <row r="37" ht="16.899999999999999" customHeight="1" x14ac:dyDescent="0.2"/>
    <row r="38" ht="16.899999999999999" customHeight="1" x14ac:dyDescent="0.2"/>
    <row r="39" ht="16.899999999999999" customHeight="1" x14ac:dyDescent="0.2"/>
    <row r="40" ht="16.899999999999999" customHeight="1" x14ac:dyDescent="0.2"/>
    <row r="41" ht="16.899999999999999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4</vt:i4>
      </vt:variant>
    </vt:vector>
  </HeadingPairs>
  <TitlesOfParts>
    <vt:vector size="9" baseType="lpstr">
      <vt:lpstr>Dashboard</vt:lpstr>
      <vt:lpstr>Estimated</vt:lpstr>
      <vt:lpstr>Actual</vt:lpstr>
      <vt:lpstr>Calc</vt:lpstr>
      <vt:lpstr>ToU</vt:lpstr>
      <vt:lpstr>Dashboard!Print_Area</vt:lpstr>
      <vt:lpstr>ToU!Print_Area</vt:lpstr>
      <vt:lpstr>Actual!Print_Titles</vt:lpstr>
      <vt:lpstr>Estimated!Print_Titles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Someka</dc:creator>
  <cp:lastModifiedBy>mohamed momtaz</cp:lastModifiedBy>
  <cp:lastPrinted>2022-03-24T14:15:18Z</cp:lastPrinted>
  <dcterms:created xsi:type="dcterms:W3CDTF">2022-02-06T14:21:37Z</dcterms:created>
  <dcterms:modified xsi:type="dcterms:W3CDTF">2024-08-15T14:17:55Z</dcterms:modified>
</cp:coreProperties>
</file>