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5AA23CE-3507-4611-9686-5920676FE53C}" xr6:coauthVersionLast="36" xr6:coauthVersionMax="36" xr10:uidLastSave="{00000000-0000-0000-0000-000000000000}"/>
  <bookViews>
    <workbookView xWindow="0" yWindow="0" windowWidth="19200" windowHeight="6820" tabRatio="699" activeTab="3" xr2:uid="{F94766AE-453B-4BA6-A4BA-5D81FCF9E5B7}"/>
  </bookViews>
  <sheets>
    <sheet name="الملخص" sheetId="8" r:id="rId1"/>
    <sheet name="محرم" sheetId="1" r:id="rId2"/>
    <sheet name="صفر" sheetId="4" r:id="rId3"/>
    <sheet name="ربيع أول" sheetId="7" r:id="rId4"/>
  </sheets>
  <definedNames>
    <definedName name="_xlnm._FilterDatabase" localSheetId="0" hidden="1">الملخص!$A$2:$R$34</definedName>
    <definedName name="_xlnm._FilterDatabase" localSheetId="3" hidden="1">'ربيع أول'!$A$2:$P$47</definedName>
    <definedName name="_xlnm._FilterDatabase" localSheetId="2" hidden="1">صفر!$A$2:$X$44</definedName>
    <definedName name="_xlnm._FilterDatabase" localSheetId="1" hidden="1">محرم!$A$2:$Q$48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7" l="1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E44" i="7"/>
  <c r="B44" i="7"/>
  <c r="D44" i="7" s="1"/>
  <c r="B45" i="7"/>
  <c r="F45" i="7" s="1"/>
  <c r="C44" i="7" l="1"/>
  <c r="F44" i="7"/>
  <c r="AJ49" i="7" l="1"/>
  <c r="AI49" i="7"/>
  <c r="AH49" i="7"/>
  <c r="AJ48" i="7"/>
  <c r="AI48" i="7"/>
  <c r="AH48" i="7"/>
  <c r="AJ47" i="7"/>
  <c r="AI47" i="7"/>
  <c r="AH47" i="7"/>
  <c r="AJ46" i="7"/>
  <c r="AI46" i="7"/>
  <c r="AH46" i="7"/>
  <c r="AJ45" i="7"/>
  <c r="AI45" i="7"/>
  <c r="AH45" i="7"/>
  <c r="AJ44" i="7"/>
  <c r="AI44" i="7"/>
  <c r="AH44" i="7"/>
  <c r="AJ43" i="7"/>
  <c r="AI43" i="7"/>
  <c r="AH43" i="7"/>
  <c r="AJ42" i="7"/>
  <c r="AI42" i="7"/>
  <c r="AH42" i="7"/>
  <c r="AJ41" i="7"/>
  <c r="AI41" i="7"/>
  <c r="AH41" i="7"/>
  <c r="AJ40" i="7"/>
  <c r="AI40" i="7"/>
  <c r="AH40" i="7"/>
  <c r="AJ39" i="7"/>
  <c r="AI39" i="7"/>
  <c r="AH39" i="7"/>
  <c r="AJ38" i="7"/>
  <c r="AI38" i="7"/>
  <c r="AH38" i="7"/>
  <c r="AJ37" i="7"/>
  <c r="AI37" i="7"/>
  <c r="AH37" i="7"/>
  <c r="AJ36" i="7"/>
  <c r="AI36" i="7"/>
  <c r="AH36" i="7"/>
  <c r="AJ35" i="7"/>
  <c r="AI35" i="7"/>
  <c r="AH35" i="7"/>
  <c r="AJ34" i="7"/>
  <c r="AI34" i="7"/>
  <c r="AH34" i="7"/>
  <c r="AJ33" i="7"/>
  <c r="AI33" i="7"/>
  <c r="AH33" i="7"/>
  <c r="AJ32" i="7"/>
  <c r="AI32" i="7"/>
  <c r="AH32" i="7"/>
  <c r="AJ31" i="7"/>
  <c r="AI31" i="7"/>
  <c r="AH31" i="7"/>
  <c r="AJ30" i="7"/>
  <c r="AI30" i="7"/>
  <c r="AH30" i="7"/>
  <c r="AJ29" i="7"/>
  <c r="AI29" i="7"/>
  <c r="AH29" i="7"/>
  <c r="AJ28" i="7"/>
  <c r="AI28" i="7"/>
  <c r="AH28" i="7"/>
  <c r="AJ27" i="7"/>
  <c r="AI27" i="7"/>
  <c r="AH27" i="7"/>
  <c r="AJ26" i="7"/>
  <c r="AI26" i="7"/>
  <c r="AH26" i="7"/>
  <c r="AJ25" i="7"/>
  <c r="AI25" i="7"/>
  <c r="AH25" i="7"/>
  <c r="AJ24" i="7"/>
  <c r="AI24" i="7"/>
  <c r="AH24" i="7"/>
  <c r="AJ23" i="7"/>
  <c r="AI23" i="7"/>
  <c r="AH23" i="7"/>
  <c r="AJ22" i="7"/>
  <c r="AI22" i="7"/>
  <c r="AH22" i="7"/>
  <c r="AJ21" i="7"/>
  <c r="AI21" i="7"/>
  <c r="AH21" i="7"/>
  <c r="AJ20" i="7"/>
  <c r="AI20" i="7"/>
  <c r="AH20" i="7"/>
  <c r="AJ19" i="7"/>
  <c r="AI19" i="7"/>
  <c r="AH19" i="7"/>
  <c r="AJ18" i="7"/>
  <c r="AI18" i="7"/>
  <c r="AH18" i="7"/>
  <c r="AJ17" i="7"/>
  <c r="AI17" i="7"/>
  <c r="AH17" i="7"/>
  <c r="AJ16" i="7"/>
  <c r="AI16" i="7"/>
  <c r="AH16" i="7"/>
  <c r="AJ15" i="7"/>
  <c r="AI15" i="7"/>
  <c r="AH15" i="7"/>
  <c r="AJ14" i="7"/>
  <c r="AI14" i="7"/>
  <c r="AH14" i="7"/>
  <c r="AJ13" i="7"/>
  <c r="AI13" i="7"/>
  <c r="AH13" i="7"/>
  <c r="AJ12" i="7"/>
  <c r="AI12" i="7"/>
  <c r="AH12" i="7"/>
  <c r="AJ11" i="7"/>
  <c r="AI11" i="7"/>
  <c r="AH11" i="7"/>
  <c r="AJ10" i="7"/>
  <c r="AI10" i="7"/>
  <c r="AH10" i="7"/>
  <c r="AJ9" i="7"/>
  <c r="AI9" i="7"/>
  <c r="AH9" i="7"/>
  <c r="AJ8" i="7"/>
  <c r="AI8" i="7"/>
  <c r="AH8" i="7"/>
  <c r="AJ7" i="7"/>
  <c r="AI7" i="7"/>
  <c r="AH7" i="7"/>
  <c r="AJ6" i="7"/>
  <c r="AI6" i="7"/>
  <c r="AH6" i="7"/>
  <c r="AJ5" i="7"/>
  <c r="AI5" i="7"/>
  <c r="AH5" i="7"/>
  <c r="AJ4" i="7"/>
  <c r="AI4" i="7"/>
  <c r="AH4" i="7"/>
  <c r="AF49" i="7"/>
  <c r="AF48" i="7"/>
  <c r="AF47" i="7"/>
  <c r="AF46" i="7"/>
  <c r="AF45" i="7"/>
  <c r="AF44" i="7"/>
  <c r="AF43" i="7"/>
  <c r="AF42" i="7"/>
  <c r="AF41" i="7"/>
  <c r="AF40" i="7"/>
  <c r="AF39" i="7"/>
  <c r="AF38" i="7"/>
  <c r="AF37" i="7"/>
  <c r="AF36" i="7"/>
  <c r="AF35" i="7"/>
  <c r="AF34" i="7"/>
  <c r="AF33" i="7"/>
  <c r="AF32" i="7"/>
  <c r="AF31" i="7"/>
  <c r="AF30" i="7"/>
  <c r="AF29" i="7"/>
  <c r="AF28" i="7"/>
  <c r="AF27" i="7"/>
  <c r="AF26" i="7"/>
  <c r="AF25" i="7"/>
  <c r="AF24" i="7"/>
  <c r="AF23" i="7"/>
  <c r="AF22" i="7"/>
  <c r="AF21" i="7"/>
  <c r="AF20" i="7"/>
  <c r="AF19" i="7"/>
  <c r="AF18" i="7"/>
  <c r="AF17" i="7"/>
  <c r="AF16" i="7"/>
  <c r="AF15" i="7"/>
  <c r="AF14" i="7"/>
  <c r="AF13" i="7"/>
  <c r="AF12" i="7"/>
  <c r="AF11" i="7"/>
  <c r="AF10" i="7"/>
  <c r="AF9" i="7"/>
  <c r="AF8" i="7"/>
  <c r="AF7" i="7"/>
  <c r="AF6" i="7"/>
  <c r="AF5" i="7"/>
  <c r="AF4" i="7"/>
  <c r="AD49" i="7"/>
  <c r="AC49" i="7"/>
  <c r="AB49" i="7"/>
  <c r="AA49" i="7"/>
  <c r="AD48" i="7"/>
  <c r="AC48" i="7"/>
  <c r="AB48" i="7"/>
  <c r="AA48" i="7"/>
  <c r="AD47" i="7"/>
  <c r="AC47" i="7"/>
  <c r="AB47" i="7"/>
  <c r="AA47" i="7"/>
  <c r="AD46" i="7"/>
  <c r="AC46" i="7"/>
  <c r="AB46" i="7"/>
  <c r="AA46" i="7"/>
  <c r="AD45" i="7"/>
  <c r="AC45" i="7"/>
  <c r="AB45" i="7"/>
  <c r="AA45" i="7"/>
  <c r="AD44" i="7"/>
  <c r="AC44" i="7"/>
  <c r="AB44" i="7"/>
  <c r="AA44" i="7"/>
  <c r="AD43" i="7"/>
  <c r="AC43" i="7"/>
  <c r="AB43" i="7"/>
  <c r="AA43" i="7"/>
  <c r="AD42" i="7"/>
  <c r="AC42" i="7"/>
  <c r="AB42" i="7"/>
  <c r="AA42" i="7"/>
  <c r="AD41" i="7"/>
  <c r="AC41" i="7"/>
  <c r="AB41" i="7"/>
  <c r="AA41" i="7"/>
  <c r="AD40" i="7"/>
  <c r="AC40" i="7"/>
  <c r="AB40" i="7"/>
  <c r="AA40" i="7"/>
  <c r="AD39" i="7"/>
  <c r="AC39" i="7"/>
  <c r="AB39" i="7"/>
  <c r="AA39" i="7"/>
  <c r="AD38" i="7"/>
  <c r="AC38" i="7"/>
  <c r="AB38" i="7"/>
  <c r="AA38" i="7"/>
  <c r="AD37" i="7"/>
  <c r="AC37" i="7"/>
  <c r="AB37" i="7"/>
  <c r="AA37" i="7"/>
  <c r="AD36" i="7"/>
  <c r="AC36" i="7"/>
  <c r="AB36" i="7"/>
  <c r="AA36" i="7"/>
  <c r="AD35" i="7"/>
  <c r="AC35" i="7"/>
  <c r="AB35" i="7"/>
  <c r="AA35" i="7"/>
  <c r="AD34" i="7"/>
  <c r="AC34" i="7"/>
  <c r="AB34" i="7"/>
  <c r="AA34" i="7"/>
  <c r="AD33" i="7"/>
  <c r="AC33" i="7"/>
  <c r="AB33" i="7"/>
  <c r="AA33" i="7"/>
  <c r="AD32" i="7"/>
  <c r="AC32" i="7"/>
  <c r="AB32" i="7"/>
  <c r="AA32" i="7"/>
  <c r="AD31" i="7"/>
  <c r="AC31" i="7"/>
  <c r="AB31" i="7"/>
  <c r="AA31" i="7"/>
  <c r="AD30" i="7"/>
  <c r="AC30" i="7"/>
  <c r="AB30" i="7"/>
  <c r="AA30" i="7"/>
  <c r="AD29" i="7"/>
  <c r="AC29" i="7"/>
  <c r="AB29" i="7"/>
  <c r="AA29" i="7"/>
  <c r="AD28" i="7"/>
  <c r="AC28" i="7"/>
  <c r="AB28" i="7"/>
  <c r="AA28" i="7"/>
  <c r="AD27" i="7"/>
  <c r="AC27" i="7"/>
  <c r="AB27" i="7"/>
  <c r="AA27" i="7"/>
  <c r="AD26" i="7"/>
  <c r="AC26" i="7"/>
  <c r="AB26" i="7"/>
  <c r="AA26" i="7"/>
  <c r="AD25" i="7"/>
  <c r="AC25" i="7"/>
  <c r="AB25" i="7"/>
  <c r="AA25" i="7"/>
  <c r="AD24" i="7"/>
  <c r="AC24" i="7"/>
  <c r="AB24" i="7"/>
  <c r="AA24" i="7"/>
  <c r="AD23" i="7"/>
  <c r="AC23" i="7"/>
  <c r="AB23" i="7"/>
  <c r="AA23" i="7"/>
  <c r="AD22" i="7"/>
  <c r="AC22" i="7"/>
  <c r="AB22" i="7"/>
  <c r="AA22" i="7"/>
  <c r="AD21" i="7"/>
  <c r="AC21" i="7"/>
  <c r="AB21" i="7"/>
  <c r="AA21" i="7"/>
  <c r="AD20" i="7"/>
  <c r="AC20" i="7"/>
  <c r="AB20" i="7"/>
  <c r="AA20" i="7"/>
  <c r="AD19" i="7"/>
  <c r="AC19" i="7"/>
  <c r="AB19" i="7"/>
  <c r="AA19" i="7"/>
  <c r="AD18" i="7"/>
  <c r="AC18" i="7"/>
  <c r="AB18" i="7"/>
  <c r="AA18" i="7"/>
  <c r="AD17" i="7"/>
  <c r="AC17" i="7"/>
  <c r="AB17" i="7"/>
  <c r="AA17" i="7"/>
  <c r="AD16" i="7"/>
  <c r="AC16" i="7"/>
  <c r="AB16" i="7"/>
  <c r="AA16" i="7"/>
  <c r="AD15" i="7"/>
  <c r="AC15" i="7"/>
  <c r="AB15" i="7"/>
  <c r="AA15" i="7"/>
  <c r="AD14" i="7"/>
  <c r="AC14" i="7"/>
  <c r="AB14" i="7"/>
  <c r="AA14" i="7"/>
  <c r="AD13" i="7"/>
  <c r="AC13" i="7"/>
  <c r="AB13" i="7"/>
  <c r="AA13" i="7"/>
  <c r="AD12" i="7"/>
  <c r="AC12" i="7"/>
  <c r="AB12" i="7"/>
  <c r="AA12" i="7"/>
  <c r="AD11" i="7"/>
  <c r="AC11" i="7"/>
  <c r="AB11" i="7"/>
  <c r="AA11" i="7"/>
  <c r="AD10" i="7"/>
  <c r="AC10" i="7"/>
  <c r="AB10" i="7"/>
  <c r="AA10" i="7"/>
  <c r="AD9" i="7"/>
  <c r="AC9" i="7"/>
  <c r="AB9" i="7"/>
  <c r="AA9" i="7"/>
  <c r="AD8" i="7"/>
  <c r="AC8" i="7"/>
  <c r="AB8" i="7"/>
  <c r="AA8" i="7"/>
  <c r="AD7" i="7"/>
  <c r="AC7" i="7"/>
  <c r="AB7" i="7"/>
  <c r="AA7" i="7"/>
  <c r="AD6" i="7"/>
  <c r="AC6" i="7"/>
  <c r="AB6" i="7"/>
  <c r="AA6" i="7"/>
  <c r="AD5" i="7"/>
  <c r="AC5" i="7"/>
  <c r="AB5" i="7"/>
  <c r="AA5" i="7"/>
  <c r="AD4" i="7"/>
  <c r="AC4" i="7"/>
  <c r="AB4" i="7"/>
  <c r="AA4" i="7"/>
  <c r="Y49" i="7"/>
  <c r="Y48" i="7"/>
  <c r="Y47" i="7"/>
  <c r="Y46" i="7"/>
  <c r="Y45" i="7"/>
  <c r="Y44" i="7"/>
  <c r="Y43" i="7"/>
  <c r="Y42" i="7"/>
  <c r="Y41" i="7"/>
  <c r="Y40" i="7"/>
  <c r="Y39" i="7"/>
  <c r="Y38" i="7"/>
  <c r="Y37" i="7"/>
  <c r="Y36" i="7"/>
  <c r="Y35" i="7"/>
  <c r="Y34" i="7"/>
  <c r="Y33" i="7"/>
  <c r="Y32" i="7"/>
  <c r="Y31" i="7"/>
  <c r="Y30" i="7"/>
  <c r="Y29" i="7"/>
  <c r="Y28" i="7"/>
  <c r="Y27" i="7"/>
  <c r="Y26" i="7"/>
  <c r="Y25" i="7"/>
  <c r="Y24" i="7"/>
  <c r="Y23" i="7"/>
  <c r="Y22" i="7"/>
  <c r="Y21" i="7"/>
  <c r="Y20" i="7"/>
  <c r="Y19" i="7"/>
  <c r="Y18" i="7"/>
  <c r="Y17" i="7"/>
  <c r="Y16" i="7"/>
  <c r="Y15" i="7"/>
  <c r="Y14" i="7"/>
  <c r="Y13" i="7"/>
  <c r="Y12" i="7"/>
  <c r="Y11" i="7"/>
  <c r="Y10" i="7"/>
  <c r="Y9" i="7"/>
  <c r="Y8" i="7"/>
  <c r="Y7" i="7"/>
  <c r="Y6" i="7"/>
  <c r="Y5" i="7"/>
  <c r="Y4" i="7"/>
  <c r="W49" i="7"/>
  <c r="V49" i="7"/>
  <c r="U49" i="7"/>
  <c r="T49" i="7"/>
  <c r="W48" i="7"/>
  <c r="V48" i="7"/>
  <c r="U48" i="7"/>
  <c r="T48" i="7"/>
  <c r="W47" i="7"/>
  <c r="V47" i="7"/>
  <c r="U47" i="7"/>
  <c r="T47" i="7"/>
  <c r="W46" i="7"/>
  <c r="V46" i="7"/>
  <c r="U46" i="7"/>
  <c r="T46" i="7"/>
  <c r="W45" i="7"/>
  <c r="V45" i="7"/>
  <c r="U45" i="7"/>
  <c r="T45" i="7"/>
  <c r="W44" i="7"/>
  <c r="V44" i="7"/>
  <c r="U44" i="7"/>
  <c r="T44" i="7"/>
  <c r="W43" i="7"/>
  <c r="V43" i="7"/>
  <c r="U43" i="7"/>
  <c r="T43" i="7"/>
  <c r="W42" i="7"/>
  <c r="V42" i="7"/>
  <c r="U42" i="7"/>
  <c r="T42" i="7"/>
  <c r="W41" i="7"/>
  <c r="V41" i="7"/>
  <c r="U41" i="7"/>
  <c r="T41" i="7"/>
  <c r="W40" i="7"/>
  <c r="V40" i="7"/>
  <c r="U40" i="7"/>
  <c r="T40" i="7"/>
  <c r="W39" i="7"/>
  <c r="V39" i="7"/>
  <c r="U39" i="7"/>
  <c r="T39" i="7"/>
  <c r="W38" i="7"/>
  <c r="V38" i="7"/>
  <c r="U38" i="7"/>
  <c r="T38" i="7"/>
  <c r="W37" i="7"/>
  <c r="V37" i="7"/>
  <c r="U37" i="7"/>
  <c r="T37" i="7"/>
  <c r="W36" i="7"/>
  <c r="V36" i="7"/>
  <c r="U36" i="7"/>
  <c r="T36" i="7"/>
  <c r="W35" i="7"/>
  <c r="V35" i="7"/>
  <c r="U35" i="7"/>
  <c r="T35" i="7"/>
  <c r="W34" i="7"/>
  <c r="V34" i="7"/>
  <c r="U34" i="7"/>
  <c r="T34" i="7"/>
  <c r="W33" i="7"/>
  <c r="V33" i="7"/>
  <c r="U33" i="7"/>
  <c r="T33" i="7"/>
  <c r="W32" i="7"/>
  <c r="V32" i="7"/>
  <c r="U32" i="7"/>
  <c r="T32" i="7"/>
  <c r="W31" i="7"/>
  <c r="V31" i="7"/>
  <c r="U31" i="7"/>
  <c r="T31" i="7"/>
  <c r="W30" i="7"/>
  <c r="V30" i="7"/>
  <c r="U30" i="7"/>
  <c r="T30" i="7"/>
  <c r="W29" i="7"/>
  <c r="V29" i="7"/>
  <c r="U29" i="7"/>
  <c r="T29" i="7"/>
  <c r="W28" i="7"/>
  <c r="V28" i="7"/>
  <c r="U28" i="7"/>
  <c r="T28" i="7"/>
  <c r="W27" i="7"/>
  <c r="V27" i="7"/>
  <c r="U27" i="7"/>
  <c r="T27" i="7"/>
  <c r="W26" i="7"/>
  <c r="V26" i="7"/>
  <c r="U26" i="7"/>
  <c r="T26" i="7"/>
  <c r="W25" i="7"/>
  <c r="V25" i="7"/>
  <c r="U25" i="7"/>
  <c r="T25" i="7"/>
  <c r="W24" i="7"/>
  <c r="V24" i="7"/>
  <c r="U24" i="7"/>
  <c r="T24" i="7"/>
  <c r="W23" i="7"/>
  <c r="V23" i="7"/>
  <c r="U23" i="7"/>
  <c r="T23" i="7"/>
  <c r="W22" i="7"/>
  <c r="V22" i="7"/>
  <c r="U22" i="7"/>
  <c r="T22" i="7"/>
  <c r="W21" i="7"/>
  <c r="V21" i="7"/>
  <c r="U21" i="7"/>
  <c r="T21" i="7"/>
  <c r="W20" i="7"/>
  <c r="V20" i="7"/>
  <c r="U20" i="7"/>
  <c r="T20" i="7"/>
  <c r="W19" i="7"/>
  <c r="V19" i="7"/>
  <c r="U19" i="7"/>
  <c r="T19" i="7"/>
  <c r="W18" i="7"/>
  <c r="V18" i="7"/>
  <c r="U18" i="7"/>
  <c r="T18" i="7"/>
  <c r="W17" i="7"/>
  <c r="V17" i="7"/>
  <c r="U17" i="7"/>
  <c r="T17" i="7"/>
  <c r="W16" i="7"/>
  <c r="V16" i="7"/>
  <c r="U16" i="7"/>
  <c r="T16" i="7"/>
  <c r="W15" i="7"/>
  <c r="V15" i="7"/>
  <c r="U15" i="7"/>
  <c r="T15" i="7"/>
  <c r="W14" i="7"/>
  <c r="V14" i="7"/>
  <c r="U14" i="7"/>
  <c r="T14" i="7"/>
  <c r="W13" i="7"/>
  <c r="V13" i="7"/>
  <c r="U13" i="7"/>
  <c r="T13" i="7"/>
  <c r="W12" i="7"/>
  <c r="V12" i="7"/>
  <c r="U12" i="7"/>
  <c r="T12" i="7"/>
  <c r="W11" i="7"/>
  <c r="V11" i="7"/>
  <c r="U11" i="7"/>
  <c r="T11" i="7"/>
  <c r="W10" i="7"/>
  <c r="V10" i="7"/>
  <c r="U10" i="7"/>
  <c r="T10" i="7"/>
  <c r="W9" i="7"/>
  <c r="V9" i="7"/>
  <c r="U9" i="7"/>
  <c r="T9" i="7"/>
  <c r="W8" i="7"/>
  <c r="V8" i="7"/>
  <c r="U8" i="7"/>
  <c r="T8" i="7"/>
  <c r="W7" i="7"/>
  <c r="V7" i="7"/>
  <c r="U7" i="7"/>
  <c r="T7" i="7"/>
  <c r="W6" i="7"/>
  <c r="V6" i="7"/>
  <c r="U6" i="7"/>
  <c r="T6" i="7"/>
  <c r="W5" i="7"/>
  <c r="V5" i="7"/>
  <c r="U5" i="7"/>
  <c r="T5" i="7"/>
  <c r="W4" i="7"/>
  <c r="V4" i="7"/>
  <c r="U4" i="7"/>
  <c r="T4" i="7"/>
  <c r="R49" i="7"/>
  <c r="R48" i="7"/>
  <c r="R46" i="7"/>
  <c r="R45" i="7"/>
  <c r="R44" i="7"/>
  <c r="R42" i="7"/>
  <c r="R41" i="7"/>
  <c r="R40" i="7"/>
  <c r="R38" i="7"/>
  <c r="R37" i="7"/>
  <c r="R36" i="7"/>
  <c r="R34" i="7"/>
  <c r="R33" i="7"/>
  <c r="R32" i="7"/>
  <c r="R30" i="7"/>
  <c r="R29" i="7"/>
  <c r="R28" i="7"/>
  <c r="R26" i="7"/>
  <c r="R25" i="7"/>
  <c r="R24" i="7"/>
  <c r="R22" i="7"/>
  <c r="R21" i="7"/>
  <c r="R20" i="7"/>
  <c r="R18" i="7"/>
  <c r="R17" i="7"/>
  <c r="R16" i="7"/>
  <c r="R13" i="7"/>
  <c r="R12" i="7"/>
  <c r="R9" i="7"/>
  <c r="R8" i="7"/>
  <c r="R5" i="7"/>
  <c r="R4" i="7"/>
  <c r="P49" i="7"/>
  <c r="O49" i="7"/>
  <c r="N49" i="7"/>
  <c r="M49" i="7"/>
  <c r="P48" i="7"/>
  <c r="O48" i="7"/>
  <c r="N48" i="7"/>
  <c r="M48" i="7"/>
  <c r="P47" i="7"/>
  <c r="R47" i="7" s="1"/>
  <c r="O47" i="7"/>
  <c r="N47" i="7"/>
  <c r="M47" i="7"/>
  <c r="P46" i="7"/>
  <c r="O46" i="7"/>
  <c r="N46" i="7"/>
  <c r="M46" i="7"/>
  <c r="P45" i="7"/>
  <c r="O45" i="7"/>
  <c r="AK45" i="7" s="1"/>
  <c r="N45" i="7"/>
  <c r="M45" i="7"/>
  <c r="P44" i="7"/>
  <c r="O44" i="7"/>
  <c r="AK44" i="7" s="1"/>
  <c r="N44" i="7"/>
  <c r="M44" i="7"/>
  <c r="P43" i="7"/>
  <c r="R43" i="7" s="1"/>
  <c r="O43" i="7"/>
  <c r="AK43" i="7" s="1"/>
  <c r="N43" i="7"/>
  <c r="M43" i="7"/>
  <c r="P42" i="7"/>
  <c r="O42" i="7"/>
  <c r="AK42" i="7" s="1"/>
  <c r="N42" i="7"/>
  <c r="M42" i="7"/>
  <c r="P41" i="7"/>
  <c r="O41" i="7"/>
  <c r="AK41" i="7" s="1"/>
  <c r="N41" i="7"/>
  <c r="M41" i="7"/>
  <c r="P40" i="7"/>
  <c r="O40" i="7"/>
  <c r="AK40" i="7" s="1"/>
  <c r="N40" i="7"/>
  <c r="M40" i="7"/>
  <c r="P39" i="7"/>
  <c r="R39" i="7" s="1"/>
  <c r="O39" i="7"/>
  <c r="AK39" i="7" s="1"/>
  <c r="N39" i="7"/>
  <c r="M39" i="7"/>
  <c r="P38" i="7"/>
  <c r="O38" i="7"/>
  <c r="AK38" i="7" s="1"/>
  <c r="N38" i="7"/>
  <c r="M38" i="7"/>
  <c r="P37" i="7"/>
  <c r="O37" i="7"/>
  <c r="AK37" i="7" s="1"/>
  <c r="N37" i="7"/>
  <c r="M37" i="7"/>
  <c r="P36" i="7"/>
  <c r="O36" i="7"/>
  <c r="AK36" i="7" s="1"/>
  <c r="N36" i="7"/>
  <c r="M36" i="7"/>
  <c r="P35" i="7"/>
  <c r="R35" i="7" s="1"/>
  <c r="O35" i="7"/>
  <c r="AK35" i="7" s="1"/>
  <c r="N35" i="7"/>
  <c r="M35" i="7"/>
  <c r="P34" i="7"/>
  <c r="O34" i="7"/>
  <c r="AK34" i="7" s="1"/>
  <c r="N34" i="7"/>
  <c r="M34" i="7"/>
  <c r="P33" i="7"/>
  <c r="O33" i="7"/>
  <c r="AK33" i="7" s="1"/>
  <c r="N33" i="7"/>
  <c r="M33" i="7"/>
  <c r="P32" i="7"/>
  <c r="O32" i="7"/>
  <c r="AK32" i="7" s="1"/>
  <c r="N32" i="7"/>
  <c r="M32" i="7"/>
  <c r="P31" i="7"/>
  <c r="R31" i="7" s="1"/>
  <c r="O31" i="7"/>
  <c r="AK31" i="7" s="1"/>
  <c r="N31" i="7"/>
  <c r="M31" i="7"/>
  <c r="P30" i="7"/>
  <c r="O30" i="7"/>
  <c r="AK30" i="7" s="1"/>
  <c r="N30" i="7"/>
  <c r="M30" i="7"/>
  <c r="P29" i="7"/>
  <c r="O29" i="7"/>
  <c r="AK29" i="7" s="1"/>
  <c r="N29" i="7"/>
  <c r="M29" i="7"/>
  <c r="P28" i="7"/>
  <c r="O28" i="7"/>
  <c r="AK28" i="7" s="1"/>
  <c r="N28" i="7"/>
  <c r="M28" i="7"/>
  <c r="P27" i="7"/>
  <c r="R27" i="7" s="1"/>
  <c r="O27" i="7"/>
  <c r="AK27" i="7" s="1"/>
  <c r="N27" i="7"/>
  <c r="M27" i="7"/>
  <c r="P26" i="7"/>
  <c r="O26" i="7"/>
  <c r="AK26" i="7" s="1"/>
  <c r="N26" i="7"/>
  <c r="M26" i="7"/>
  <c r="P25" i="7"/>
  <c r="O25" i="7"/>
  <c r="AK25" i="7" s="1"/>
  <c r="N25" i="7"/>
  <c r="M25" i="7"/>
  <c r="P24" i="7"/>
  <c r="O24" i="7"/>
  <c r="AK24" i="7" s="1"/>
  <c r="N24" i="7"/>
  <c r="M24" i="7"/>
  <c r="P23" i="7"/>
  <c r="R23" i="7" s="1"/>
  <c r="O23" i="7"/>
  <c r="AK23" i="7" s="1"/>
  <c r="N23" i="7"/>
  <c r="M23" i="7"/>
  <c r="P22" i="7"/>
  <c r="O22" i="7"/>
  <c r="AK22" i="7" s="1"/>
  <c r="N22" i="7"/>
  <c r="M22" i="7"/>
  <c r="P21" i="7"/>
  <c r="O21" i="7"/>
  <c r="AK21" i="7" s="1"/>
  <c r="N21" i="7"/>
  <c r="M21" i="7"/>
  <c r="P20" i="7"/>
  <c r="O20" i="7"/>
  <c r="AK20" i="7" s="1"/>
  <c r="N20" i="7"/>
  <c r="M20" i="7"/>
  <c r="P19" i="7"/>
  <c r="R19" i="7" s="1"/>
  <c r="O19" i="7"/>
  <c r="AK19" i="7" s="1"/>
  <c r="N19" i="7"/>
  <c r="M19" i="7"/>
  <c r="P18" i="7"/>
  <c r="O18" i="7"/>
  <c r="AK18" i="7" s="1"/>
  <c r="N18" i="7"/>
  <c r="M18" i="7"/>
  <c r="P17" i="7"/>
  <c r="O17" i="7"/>
  <c r="AK17" i="7" s="1"/>
  <c r="N17" i="7"/>
  <c r="M17" i="7"/>
  <c r="P16" i="7"/>
  <c r="O16" i="7"/>
  <c r="AK16" i="7" s="1"/>
  <c r="N16" i="7"/>
  <c r="M16" i="7"/>
  <c r="P15" i="7"/>
  <c r="R15" i="7" s="1"/>
  <c r="O15" i="7"/>
  <c r="AK15" i="7" s="1"/>
  <c r="N15" i="7"/>
  <c r="M15" i="7"/>
  <c r="P14" i="7"/>
  <c r="R14" i="7" s="1"/>
  <c r="O14" i="7"/>
  <c r="AK14" i="7" s="1"/>
  <c r="N14" i="7"/>
  <c r="M14" i="7"/>
  <c r="P13" i="7"/>
  <c r="O13" i="7"/>
  <c r="AK13" i="7" s="1"/>
  <c r="N13" i="7"/>
  <c r="M13" i="7"/>
  <c r="P12" i="7"/>
  <c r="O12" i="7"/>
  <c r="AK12" i="7" s="1"/>
  <c r="N12" i="7"/>
  <c r="M12" i="7"/>
  <c r="P11" i="7"/>
  <c r="R11" i="7" s="1"/>
  <c r="O11" i="7"/>
  <c r="AK11" i="7" s="1"/>
  <c r="N11" i="7"/>
  <c r="M11" i="7"/>
  <c r="P10" i="7"/>
  <c r="R10" i="7" s="1"/>
  <c r="O10" i="7"/>
  <c r="AK10" i="7" s="1"/>
  <c r="N10" i="7"/>
  <c r="M10" i="7"/>
  <c r="P9" i="7"/>
  <c r="O9" i="7"/>
  <c r="AK9" i="7" s="1"/>
  <c r="N9" i="7"/>
  <c r="M9" i="7"/>
  <c r="P8" i="7"/>
  <c r="O8" i="7"/>
  <c r="AK8" i="7" s="1"/>
  <c r="N8" i="7"/>
  <c r="M8" i="7"/>
  <c r="P7" i="7"/>
  <c r="R7" i="7" s="1"/>
  <c r="O7" i="7"/>
  <c r="AK7" i="7" s="1"/>
  <c r="N7" i="7"/>
  <c r="M7" i="7"/>
  <c r="P6" i="7"/>
  <c r="R6" i="7" s="1"/>
  <c r="O6" i="7"/>
  <c r="AK6" i="7" s="1"/>
  <c r="N6" i="7"/>
  <c r="M6" i="7"/>
  <c r="P5" i="7"/>
  <c r="O5" i="7"/>
  <c r="AK5" i="7" s="1"/>
  <c r="N5" i="7"/>
  <c r="M5" i="7"/>
  <c r="P4" i="7"/>
  <c r="O4" i="7"/>
  <c r="AK4" i="7" s="1"/>
  <c r="N4" i="7"/>
  <c r="M4" i="7"/>
  <c r="B49" i="7"/>
  <c r="F49" i="7" s="1"/>
  <c r="B48" i="7"/>
  <c r="F48" i="7" s="1"/>
  <c r="B47" i="7"/>
  <c r="F47" i="7" s="1"/>
  <c r="B46" i="7"/>
  <c r="F46" i="7" s="1"/>
  <c r="B43" i="7"/>
  <c r="F43" i="7" s="1"/>
  <c r="B42" i="7"/>
  <c r="F42" i="7" s="1"/>
  <c r="B41" i="7"/>
  <c r="B40" i="7"/>
  <c r="B28" i="7"/>
  <c r="B27" i="7"/>
  <c r="B24" i="7"/>
  <c r="B23" i="7"/>
  <c r="B20" i="7"/>
  <c r="B19" i="7"/>
  <c r="B16" i="7"/>
  <c r="B15" i="7"/>
  <c r="B12" i="7"/>
  <c r="B11" i="7"/>
  <c r="B8" i="7"/>
  <c r="B5" i="7"/>
  <c r="B4" i="7"/>
  <c r="A49" i="7"/>
  <c r="A47" i="7"/>
  <c r="A45" i="7"/>
  <c r="B3" i="7"/>
  <c r="B39" i="7"/>
  <c r="B38" i="4"/>
  <c r="B38" i="7" s="1"/>
  <c r="B37" i="4"/>
  <c r="B37" i="7" s="1"/>
  <c r="B36" i="4"/>
  <c r="B36" i="7" s="1"/>
  <c r="B35" i="4"/>
  <c r="B35" i="7" s="1"/>
  <c r="B34" i="4"/>
  <c r="G34" i="4" s="1"/>
  <c r="B33" i="4"/>
  <c r="B33" i="7" s="1"/>
  <c r="B32" i="4"/>
  <c r="B32" i="7" s="1"/>
  <c r="B31" i="4"/>
  <c r="B31" i="7" s="1"/>
  <c r="B30" i="4"/>
  <c r="F30" i="4" s="1"/>
  <c r="B29" i="4"/>
  <c r="B29" i="7" s="1"/>
  <c r="B28" i="4"/>
  <c r="B27" i="4"/>
  <c r="B26" i="4"/>
  <c r="B25" i="4"/>
  <c r="B25" i="7" s="1"/>
  <c r="B24" i="4"/>
  <c r="B23" i="4"/>
  <c r="B22" i="4"/>
  <c r="B22" i="7" s="1"/>
  <c r="B21" i="4"/>
  <c r="B21" i="7" s="1"/>
  <c r="B20" i="4"/>
  <c r="B19" i="4"/>
  <c r="B18" i="4"/>
  <c r="B18" i="7" s="1"/>
  <c r="B17" i="4"/>
  <c r="B17" i="7" s="1"/>
  <c r="B16" i="4"/>
  <c r="B15" i="4"/>
  <c r="B14" i="4"/>
  <c r="F14" i="4" s="1"/>
  <c r="B13" i="4"/>
  <c r="B13" i="7" s="1"/>
  <c r="B12" i="4"/>
  <c r="B11" i="4"/>
  <c r="B10" i="4"/>
  <c r="F10" i="4" s="1"/>
  <c r="B9" i="4"/>
  <c r="B9" i="7" s="1"/>
  <c r="B8" i="4"/>
  <c r="B7" i="4"/>
  <c r="B7" i="7" s="1"/>
  <c r="B6" i="4"/>
  <c r="B6" i="7" s="1"/>
  <c r="B5" i="4"/>
  <c r="B4" i="4"/>
  <c r="B3" i="4"/>
  <c r="AJ3" i="7"/>
  <c r="AI3" i="7"/>
  <c r="AH3" i="7"/>
  <c r="AF3" i="7"/>
  <c r="AD3" i="7"/>
  <c r="AC3" i="7"/>
  <c r="AB3" i="7"/>
  <c r="W3" i="7"/>
  <c r="V3" i="7"/>
  <c r="T3" i="7"/>
  <c r="R3" i="7"/>
  <c r="P3" i="7"/>
  <c r="O3" i="7"/>
  <c r="R41" i="4"/>
  <c r="R40" i="4"/>
  <c r="R39" i="4"/>
  <c r="R38" i="4"/>
  <c r="R37" i="4"/>
  <c r="R36" i="4"/>
  <c r="R35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  <c r="R4" i="4"/>
  <c r="R3" i="4"/>
  <c r="V41" i="4"/>
  <c r="T41" i="4"/>
  <c r="T40" i="4"/>
  <c r="V40" i="4" s="1"/>
  <c r="T39" i="4"/>
  <c r="V39" i="4" s="1"/>
  <c r="T38" i="4"/>
  <c r="V38" i="4" s="1"/>
  <c r="T37" i="4"/>
  <c r="V37" i="4" s="1"/>
  <c r="V36" i="4"/>
  <c r="T36" i="4"/>
  <c r="T35" i="4"/>
  <c r="V35" i="4" s="1"/>
  <c r="T34" i="4"/>
  <c r="V34" i="4" s="1"/>
  <c r="T33" i="4"/>
  <c r="V33" i="4" s="1"/>
  <c r="T32" i="4"/>
  <c r="V32" i="4" s="1"/>
  <c r="T31" i="4"/>
  <c r="V31" i="4" s="1"/>
  <c r="U30" i="4"/>
  <c r="T30" i="4"/>
  <c r="V30" i="4" s="1"/>
  <c r="T29" i="4"/>
  <c r="V29" i="4" s="1"/>
  <c r="V28" i="4"/>
  <c r="T28" i="4"/>
  <c r="T27" i="4"/>
  <c r="V27" i="4" s="1"/>
  <c r="U26" i="4"/>
  <c r="T26" i="4"/>
  <c r="V26" i="4" s="1"/>
  <c r="T25" i="4"/>
  <c r="V25" i="4" s="1"/>
  <c r="T24" i="4"/>
  <c r="V24" i="4" s="1"/>
  <c r="T23" i="4"/>
  <c r="V23" i="4" s="1"/>
  <c r="U22" i="4"/>
  <c r="T22" i="4"/>
  <c r="V22" i="4" s="1"/>
  <c r="T21" i="4"/>
  <c r="V21" i="4" s="1"/>
  <c r="T20" i="4"/>
  <c r="V20" i="4" s="1"/>
  <c r="V19" i="4"/>
  <c r="T19" i="4"/>
  <c r="U18" i="4"/>
  <c r="T18" i="4"/>
  <c r="V18" i="4" s="1"/>
  <c r="T17" i="4"/>
  <c r="V17" i="4" s="1"/>
  <c r="T16" i="4"/>
  <c r="V16" i="4" s="1"/>
  <c r="T15" i="4"/>
  <c r="V15" i="4" s="1"/>
  <c r="U14" i="4"/>
  <c r="T14" i="4"/>
  <c r="V14" i="4" s="1"/>
  <c r="T13" i="4"/>
  <c r="V13" i="4" s="1"/>
  <c r="V12" i="4"/>
  <c r="T12" i="4"/>
  <c r="T11" i="4"/>
  <c r="V11" i="4" s="1"/>
  <c r="U10" i="4"/>
  <c r="T10" i="4"/>
  <c r="V10" i="4" s="1"/>
  <c r="T9" i="4"/>
  <c r="V9" i="4" s="1"/>
  <c r="T8" i="4"/>
  <c r="V8" i="4" s="1"/>
  <c r="T7" i="4"/>
  <c r="V7" i="4" s="1"/>
  <c r="V6" i="4"/>
  <c r="U6" i="4"/>
  <c r="T6" i="4"/>
  <c r="U5" i="4"/>
  <c r="T5" i="4"/>
  <c r="V5" i="4" s="1"/>
  <c r="V4" i="4"/>
  <c r="U4" i="4"/>
  <c r="T4" i="4"/>
  <c r="P41" i="4"/>
  <c r="U41" i="4" s="1"/>
  <c r="N41" i="4"/>
  <c r="M41" i="4"/>
  <c r="O41" i="4" s="1"/>
  <c r="P40" i="4"/>
  <c r="U40" i="4" s="1"/>
  <c r="P39" i="4"/>
  <c r="U39" i="4" s="1"/>
  <c r="P38" i="4"/>
  <c r="U38" i="4" s="1"/>
  <c r="P37" i="4"/>
  <c r="U37" i="4" s="1"/>
  <c r="P36" i="4"/>
  <c r="U36" i="4" s="1"/>
  <c r="P35" i="4"/>
  <c r="U35" i="4" s="1"/>
  <c r="P34" i="4"/>
  <c r="U34" i="4" s="1"/>
  <c r="P33" i="4"/>
  <c r="U33" i="4" s="1"/>
  <c r="P32" i="4"/>
  <c r="U32" i="4" s="1"/>
  <c r="P31" i="4"/>
  <c r="U31" i="4" s="1"/>
  <c r="P30" i="4"/>
  <c r="P29" i="4"/>
  <c r="U29" i="4" s="1"/>
  <c r="P28" i="4"/>
  <c r="U28" i="4" s="1"/>
  <c r="P27" i="4"/>
  <c r="U27" i="4" s="1"/>
  <c r="P26" i="4"/>
  <c r="P25" i="4"/>
  <c r="U25" i="4" s="1"/>
  <c r="P24" i="4"/>
  <c r="U24" i="4" s="1"/>
  <c r="P23" i="4"/>
  <c r="U23" i="4" s="1"/>
  <c r="P22" i="4"/>
  <c r="P21" i="4"/>
  <c r="U21" i="4" s="1"/>
  <c r="P20" i="4"/>
  <c r="U20" i="4" s="1"/>
  <c r="P19" i="4"/>
  <c r="U19" i="4" s="1"/>
  <c r="P18" i="4"/>
  <c r="P17" i="4"/>
  <c r="U17" i="4" s="1"/>
  <c r="P16" i="4"/>
  <c r="U16" i="4" s="1"/>
  <c r="P15" i="4"/>
  <c r="U15" i="4" s="1"/>
  <c r="P14" i="4"/>
  <c r="P13" i="4"/>
  <c r="U13" i="4" s="1"/>
  <c r="P12" i="4"/>
  <c r="U12" i="4" s="1"/>
  <c r="P11" i="4"/>
  <c r="U11" i="4" s="1"/>
  <c r="P10" i="4"/>
  <c r="P9" i="4"/>
  <c r="U9" i="4" s="1"/>
  <c r="P8" i="4"/>
  <c r="U8" i="4" s="1"/>
  <c r="P7" i="4"/>
  <c r="U7" i="4" s="1"/>
  <c r="P6" i="4"/>
  <c r="N6" i="4"/>
  <c r="M6" i="4"/>
  <c r="O6" i="4" s="1"/>
  <c r="P5" i="4"/>
  <c r="P4" i="4"/>
  <c r="H41" i="4"/>
  <c r="G41" i="4"/>
  <c r="H40" i="4"/>
  <c r="G40" i="4"/>
  <c r="H39" i="4"/>
  <c r="H38" i="4"/>
  <c r="D38" i="4"/>
  <c r="H37" i="4"/>
  <c r="G37" i="4"/>
  <c r="F37" i="4"/>
  <c r="E37" i="4"/>
  <c r="D37" i="4"/>
  <c r="C37" i="4"/>
  <c r="H36" i="4"/>
  <c r="G36" i="4"/>
  <c r="F36" i="4"/>
  <c r="E36" i="4"/>
  <c r="D36" i="4"/>
  <c r="C36" i="4"/>
  <c r="H35" i="4"/>
  <c r="D35" i="4"/>
  <c r="H34" i="4"/>
  <c r="D34" i="4"/>
  <c r="H33" i="4"/>
  <c r="G33" i="4"/>
  <c r="F33" i="4"/>
  <c r="E33" i="4"/>
  <c r="D33" i="4"/>
  <c r="C33" i="4"/>
  <c r="H32" i="4"/>
  <c r="G32" i="4"/>
  <c r="F32" i="4"/>
  <c r="E32" i="4"/>
  <c r="D32" i="4"/>
  <c r="C32" i="4"/>
  <c r="H31" i="4"/>
  <c r="G31" i="4"/>
  <c r="F31" i="4"/>
  <c r="E31" i="4"/>
  <c r="D31" i="4"/>
  <c r="C31" i="4"/>
  <c r="H30" i="4"/>
  <c r="G30" i="4"/>
  <c r="D30" i="4"/>
  <c r="C30" i="4"/>
  <c r="H29" i="4"/>
  <c r="G29" i="4"/>
  <c r="F29" i="4"/>
  <c r="E29" i="4"/>
  <c r="D29" i="4"/>
  <c r="C29" i="4"/>
  <c r="H28" i="4"/>
  <c r="G28" i="4"/>
  <c r="F28" i="4"/>
  <c r="E28" i="4"/>
  <c r="D28" i="4"/>
  <c r="C28" i="4"/>
  <c r="H27" i="4"/>
  <c r="G27" i="4"/>
  <c r="F27" i="4"/>
  <c r="E27" i="4"/>
  <c r="D27" i="4"/>
  <c r="C27" i="4"/>
  <c r="H26" i="4"/>
  <c r="G26" i="4"/>
  <c r="D26" i="4"/>
  <c r="C26" i="4"/>
  <c r="H25" i="4"/>
  <c r="G25" i="4"/>
  <c r="F25" i="4"/>
  <c r="E25" i="4"/>
  <c r="D25" i="4"/>
  <c r="C25" i="4"/>
  <c r="H24" i="4"/>
  <c r="G24" i="4"/>
  <c r="F24" i="4"/>
  <c r="E24" i="4"/>
  <c r="D24" i="4"/>
  <c r="C24" i="4"/>
  <c r="H23" i="4"/>
  <c r="G23" i="4"/>
  <c r="F23" i="4"/>
  <c r="E23" i="4"/>
  <c r="D23" i="4"/>
  <c r="C23" i="4"/>
  <c r="H22" i="4"/>
  <c r="G22" i="4"/>
  <c r="D22" i="4"/>
  <c r="C22" i="4"/>
  <c r="H21" i="4"/>
  <c r="G21" i="4"/>
  <c r="F21" i="4"/>
  <c r="E21" i="4"/>
  <c r="D21" i="4"/>
  <c r="C21" i="4"/>
  <c r="H20" i="4"/>
  <c r="G20" i="4"/>
  <c r="F20" i="4"/>
  <c r="E20" i="4"/>
  <c r="D20" i="4"/>
  <c r="C20" i="4"/>
  <c r="H19" i="4"/>
  <c r="G19" i="4"/>
  <c r="F19" i="4"/>
  <c r="E19" i="4"/>
  <c r="D19" i="4"/>
  <c r="C19" i="4"/>
  <c r="H18" i="4"/>
  <c r="G18" i="4"/>
  <c r="D18" i="4"/>
  <c r="C18" i="4"/>
  <c r="H17" i="4"/>
  <c r="G17" i="4"/>
  <c r="F17" i="4"/>
  <c r="E17" i="4"/>
  <c r="D17" i="4"/>
  <c r="C17" i="4"/>
  <c r="H16" i="4"/>
  <c r="G16" i="4"/>
  <c r="F16" i="4"/>
  <c r="E16" i="4"/>
  <c r="D16" i="4"/>
  <c r="C16" i="4"/>
  <c r="H15" i="4"/>
  <c r="G15" i="4"/>
  <c r="F15" i="4"/>
  <c r="E15" i="4"/>
  <c r="D15" i="4"/>
  <c r="C15" i="4"/>
  <c r="H14" i="4"/>
  <c r="G14" i="4"/>
  <c r="D14" i="4"/>
  <c r="C14" i="4"/>
  <c r="H13" i="4"/>
  <c r="G13" i="4"/>
  <c r="F13" i="4"/>
  <c r="E13" i="4"/>
  <c r="D13" i="4"/>
  <c r="C13" i="4"/>
  <c r="H12" i="4"/>
  <c r="G12" i="4"/>
  <c r="F12" i="4"/>
  <c r="E12" i="4"/>
  <c r="D12" i="4"/>
  <c r="C12" i="4"/>
  <c r="H11" i="4"/>
  <c r="G11" i="4"/>
  <c r="F11" i="4"/>
  <c r="E11" i="4"/>
  <c r="D11" i="4"/>
  <c r="C11" i="4"/>
  <c r="H10" i="4"/>
  <c r="G10" i="4"/>
  <c r="D10" i="4"/>
  <c r="C10" i="4"/>
  <c r="H9" i="4"/>
  <c r="G9" i="4"/>
  <c r="F9" i="4"/>
  <c r="E9" i="4"/>
  <c r="D9" i="4"/>
  <c r="C9" i="4"/>
  <c r="H8" i="4"/>
  <c r="G8" i="4"/>
  <c r="F8" i="4"/>
  <c r="E8" i="4"/>
  <c r="D8" i="4"/>
  <c r="C8" i="4"/>
  <c r="H7" i="4"/>
  <c r="G7" i="4"/>
  <c r="F7" i="4"/>
  <c r="E7" i="4"/>
  <c r="D7" i="4"/>
  <c r="C7" i="4"/>
  <c r="H6" i="4"/>
  <c r="G6" i="4"/>
  <c r="D6" i="4"/>
  <c r="C6" i="4"/>
  <c r="H5" i="4"/>
  <c r="H5" i="7" s="1"/>
  <c r="G5" i="4"/>
  <c r="G5" i="7" s="1"/>
  <c r="F5" i="4"/>
  <c r="E5" i="4"/>
  <c r="E5" i="7" s="1"/>
  <c r="D5" i="4"/>
  <c r="D5" i="7" s="1"/>
  <c r="C5" i="4"/>
  <c r="C5" i="7" s="1"/>
  <c r="H4" i="4"/>
  <c r="H4" i="7" s="1"/>
  <c r="G4" i="4"/>
  <c r="G4" i="7" s="1"/>
  <c r="F4" i="4"/>
  <c r="E4" i="4"/>
  <c r="E4" i="7" s="1"/>
  <c r="D4" i="4"/>
  <c r="D4" i="7" s="1"/>
  <c r="C4" i="4"/>
  <c r="C4" i="7" s="1"/>
  <c r="H3" i="4"/>
  <c r="H3" i="7" s="1"/>
  <c r="G3" i="4"/>
  <c r="F3" i="4"/>
  <c r="E3" i="4"/>
  <c r="E3" i="7" s="1"/>
  <c r="D3" i="4"/>
  <c r="C3" i="4"/>
  <c r="C3" i="7" s="1"/>
  <c r="I6" i="4"/>
  <c r="K6" i="4" s="1"/>
  <c r="I5" i="4"/>
  <c r="K5" i="4" s="1"/>
  <c r="M5" i="4" s="1"/>
  <c r="I4" i="4"/>
  <c r="N4" i="4" s="1"/>
  <c r="U3" i="4"/>
  <c r="I3" i="4"/>
  <c r="N3" i="4" s="1"/>
  <c r="P48" i="1"/>
  <c r="P47" i="1"/>
  <c r="P46" i="1"/>
  <c r="P45" i="1"/>
  <c r="P44" i="1"/>
  <c r="P43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5" i="1"/>
  <c r="O4" i="1"/>
  <c r="O3" i="1"/>
  <c r="O6" i="1"/>
  <c r="E35" i="4" l="1"/>
  <c r="F35" i="4"/>
  <c r="C35" i="4"/>
  <c r="G35" i="4"/>
  <c r="G35" i="7" s="1"/>
  <c r="G39" i="4"/>
  <c r="G45" i="7" s="1"/>
  <c r="I3" i="7"/>
  <c r="K3" i="7" s="1"/>
  <c r="H6" i="7"/>
  <c r="C6" i="7"/>
  <c r="G6" i="7"/>
  <c r="I6" i="7"/>
  <c r="K6" i="7" s="1"/>
  <c r="D6" i="7"/>
  <c r="D7" i="7"/>
  <c r="C7" i="7"/>
  <c r="E7" i="7"/>
  <c r="K4" i="4"/>
  <c r="M4" i="4" s="1"/>
  <c r="I5" i="7"/>
  <c r="K5" i="7" s="1"/>
  <c r="I4" i="7"/>
  <c r="K4" i="7" s="1"/>
  <c r="B10" i="7"/>
  <c r="H10" i="7" s="1"/>
  <c r="B14" i="7"/>
  <c r="B26" i="7"/>
  <c r="B30" i="7"/>
  <c r="B34" i="7"/>
  <c r="D34" i="7" s="1"/>
  <c r="AK48" i="7"/>
  <c r="AK47" i="7"/>
  <c r="AK46" i="7"/>
  <c r="AK49" i="7"/>
  <c r="D10" i="7"/>
  <c r="I12" i="7"/>
  <c r="K12" i="7" s="1"/>
  <c r="E12" i="7"/>
  <c r="H12" i="7"/>
  <c r="D12" i="7"/>
  <c r="G12" i="7"/>
  <c r="C12" i="7"/>
  <c r="I16" i="7"/>
  <c r="K16" i="7" s="1"/>
  <c r="E16" i="7"/>
  <c r="H16" i="7"/>
  <c r="D16" i="7"/>
  <c r="G16" i="7"/>
  <c r="C16" i="7"/>
  <c r="I20" i="7"/>
  <c r="K20" i="7" s="1"/>
  <c r="E20" i="7"/>
  <c r="H20" i="7"/>
  <c r="D20" i="7"/>
  <c r="G20" i="7"/>
  <c r="C20" i="7"/>
  <c r="I24" i="7"/>
  <c r="K24" i="7" s="1"/>
  <c r="E24" i="7"/>
  <c r="H24" i="7"/>
  <c r="D24" i="7"/>
  <c r="G24" i="7"/>
  <c r="C24" i="7"/>
  <c r="I28" i="7"/>
  <c r="K28" i="7" s="1"/>
  <c r="E28" i="7"/>
  <c r="H28" i="7"/>
  <c r="D28" i="7"/>
  <c r="G28" i="7"/>
  <c r="C28" i="7"/>
  <c r="I32" i="7"/>
  <c r="K32" i="7" s="1"/>
  <c r="E32" i="7"/>
  <c r="H32" i="7"/>
  <c r="D32" i="7"/>
  <c r="G32" i="7"/>
  <c r="C32" i="7"/>
  <c r="I36" i="7"/>
  <c r="K36" i="7" s="1"/>
  <c r="E36" i="7"/>
  <c r="H36" i="7"/>
  <c r="D36" i="7"/>
  <c r="G36" i="7"/>
  <c r="C36" i="7"/>
  <c r="I38" i="7"/>
  <c r="K38" i="7" s="1"/>
  <c r="H38" i="7"/>
  <c r="D38" i="7"/>
  <c r="I42" i="7"/>
  <c r="K42" i="7" s="1"/>
  <c r="H42" i="7"/>
  <c r="D42" i="7"/>
  <c r="G42" i="7"/>
  <c r="C42" i="7"/>
  <c r="I48" i="7"/>
  <c r="K48" i="7" s="1"/>
  <c r="E48" i="7"/>
  <c r="H48" i="7"/>
  <c r="D48" i="7"/>
  <c r="G48" i="7"/>
  <c r="C48" i="7"/>
  <c r="A48" i="7"/>
  <c r="I9" i="7"/>
  <c r="K9" i="7" s="1"/>
  <c r="E9" i="7"/>
  <c r="H9" i="7"/>
  <c r="D9" i="7"/>
  <c r="G9" i="7"/>
  <c r="C9" i="7"/>
  <c r="I11" i="7"/>
  <c r="K11" i="7" s="1"/>
  <c r="E11" i="7"/>
  <c r="H11" i="7"/>
  <c r="D11" i="7"/>
  <c r="G11" i="7"/>
  <c r="C11" i="7"/>
  <c r="I13" i="7"/>
  <c r="K13" i="7" s="1"/>
  <c r="E13" i="7"/>
  <c r="H13" i="7"/>
  <c r="D13" i="7"/>
  <c r="G13" i="7"/>
  <c r="C13" i="7"/>
  <c r="I15" i="7"/>
  <c r="K15" i="7" s="1"/>
  <c r="E15" i="7"/>
  <c r="H15" i="7"/>
  <c r="D15" i="7"/>
  <c r="G15" i="7"/>
  <c r="C15" i="7"/>
  <c r="I17" i="7"/>
  <c r="K17" i="7" s="1"/>
  <c r="E17" i="7"/>
  <c r="H17" i="7"/>
  <c r="D17" i="7"/>
  <c r="G17" i="7"/>
  <c r="C17" i="7"/>
  <c r="I19" i="7"/>
  <c r="K19" i="7" s="1"/>
  <c r="E19" i="7"/>
  <c r="H19" i="7"/>
  <c r="D19" i="7"/>
  <c r="G19" i="7"/>
  <c r="C19" i="7"/>
  <c r="I21" i="7"/>
  <c r="K21" i="7" s="1"/>
  <c r="E21" i="7"/>
  <c r="H21" i="7"/>
  <c r="D21" i="7"/>
  <c r="G21" i="7"/>
  <c r="C21" i="7"/>
  <c r="I23" i="7"/>
  <c r="K23" i="7" s="1"/>
  <c r="E23" i="7"/>
  <c r="H23" i="7"/>
  <c r="D23" i="7"/>
  <c r="G23" i="7"/>
  <c r="C23" i="7"/>
  <c r="I25" i="7"/>
  <c r="K25" i="7" s="1"/>
  <c r="E25" i="7"/>
  <c r="H25" i="7"/>
  <c r="D25" i="7"/>
  <c r="G25" i="7"/>
  <c r="C25" i="7"/>
  <c r="I27" i="7"/>
  <c r="K27" i="7" s="1"/>
  <c r="E27" i="7"/>
  <c r="H27" i="7"/>
  <c r="D27" i="7"/>
  <c r="G27" i="7"/>
  <c r="C27" i="7"/>
  <c r="I29" i="7"/>
  <c r="K29" i="7" s="1"/>
  <c r="E29" i="7"/>
  <c r="H29" i="7"/>
  <c r="D29" i="7"/>
  <c r="G29" i="7"/>
  <c r="C29" i="7"/>
  <c r="I31" i="7"/>
  <c r="K31" i="7" s="1"/>
  <c r="E31" i="7"/>
  <c r="H31" i="7"/>
  <c r="D31" i="7"/>
  <c r="G31" i="7"/>
  <c r="C31" i="7"/>
  <c r="I33" i="7"/>
  <c r="K33" i="7" s="1"/>
  <c r="E33" i="7"/>
  <c r="H33" i="7"/>
  <c r="D33" i="7"/>
  <c r="G33" i="7"/>
  <c r="C33" i="7"/>
  <c r="I35" i="7"/>
  <c r="K35" i="7" s="1"/>
  <c r="H35" i="7"/>
  <c r="D35" i="7"/>
  <c r="I37" i="7"/>
  <c r="K37" i="7" s="1"/>
  <c r="E37" i="7"/>
  <c r="H37" i="7"/>
  <c r="D37" i="7"/>
  <c r="G37" i="7"/>
  <c r="C37" i="7"/>
  <c r="I39" i="7"/>
  <c r="K39" i="7" s="1"/>
  <c r="H39" i="7"/>
  <c r="D39" i="7"/>
  <c r="I41" i="7"/>
  <c r="K41" i="7" s="1"/>
  <c r="E41" i="7"/>
  <c r="H41" i="7"/>
  <c r="D41" i="7"/>
  <c r="G41" i="7"/>
  <c r="C41" i="7"/>
  <c r="I43" i="7"/>
  <c r="K43" i="7" s="1"/>
  <c r="E43" i="7"/>
  <c r="H43" i="7"/>
  <c r="D43" i="7"/>
  <c r="G43" i="7"/>
  <c r="C43" i="7"/>
  <c r="I45" i="7"/>
  <c r="K45" i="7" s="1"/>
  <c r="E45" i="7"/>
  <c r="H45" i="7"/>
  <c r="D45" i="7"/>
  <c r="C45" i="7"/>
  <c r="I47" i="7"/>
  <c r="K47" i="7" s="1"/>
  <c r="E47" i="7"/>
  <c r="H47" i="7"/>
  <c r="D47" i="7"/>
  <c r="G47" i="7"/>
  <c r="C47" i="7"/>
  <c r="I49" i="7"/>
  <c r="K49" i="7" s="1"/>
  <c r="E49" i="7"/>
  <c r="H49" i="7"/>
  <c r="D49" i="7"/>
  <c r="C49" i="7"/>
  <c r="I8" i="7"/>
  <c r="K8" i="7" s="1"/>
  <c r="E8" i="7"/>
  <c r="H8" i="7"/>
  <c r="D8" i="7"/>
  <c r="G8" i="7"/>
  <c r="C8" i="7"/>
  <c r="I14" i="7"/>
  <c r="K14" i="7" s="1"/>
  <c r="H14" i="7"/>
  <c r="D14" i="7"/>
  <c r="G14" i="7"/>
  <c r="C14" i="7"/>
  <c r="I18" i="7"/>
  <c r="K18" i="7" s="1"/>
  <c r="H18" i="7"/>
  <c r="D18" i="7"/>
  <c r="G18" i="7"/>
  <c r="C18" i="7"/>
  <c r="I22" i="7"/>
  <c r="K22" i="7" s="1"/>
  <c r="H22" i="7"/>
  <c r="D22" i="7"/>
  <c r="G22" i="7"/>
  <c r="C22" i="7"/>
  <c r="I26" i="7"/>
  <c r="K26" i="7" s="1"/>
  <c r="H26" i="7"/>
  <c r="D26" i="7"/>
  <c r="G26" i="7"/>
  <c r="C26" i="7"/>
  <c r="I30" i="7"/>
  <c r="K30" i="7" s="1"/>
  <c r="H30" i="7"/>
  <c r="D30" i="7"/>
  <c r="G30" i="7"/>
  <c r="C30" i="7"/>
  <c r="I34" i="7"/>
  <c r="K34" i="7" s="1"/>
  <c r="H34" i="7"/>
  <c r="G34" i="7"/>
  <c r="I40" i="7"/>
  <c r="K40" i="7" s="1"/>
  <c r="E40" i="7"/>
  <c r="H40" i="7"/>
  <c r="D40" i="7"/>
  <c r="C40" i="7"/>
  <c r="I44" i="7"/>
  <c r="K44" i="7" s="1"/>
  <c r="H44" i="7"/>
  <c r="G44" i="7"/>
  <c r="I46" i="7"/>
  <c r="K46" i="7" s="1"/>
  <c r="E46" i="7"/>
  <c r="H46" i="7"/>
  <c r="D46" i="7"/>
  <c r="C46" i="7"/>
  <c r="A46" i="7"/>
  <c r="I7" i="7"/>
  <c r="K7" i="7" s="1"/>
  <c r="H7" i="7"/>
  <c r="G7" i="7"/>
  <c r="N5" i="4"/>
  <c r="O5" i="4" s="1"/>
  <c r="W5" i="4" s="1"/>
  <c r="E6" i="4"/>
  <c r="E6" i="7" s="1"/>
  <c r="E10" i="4"/>
  <c r="E14" i="4"/>
  <c r="E14" i="7" s="1"/>
  <c r="E18" i="4"/>
  <c r="E18" i="7" s="1"/>
  <c r="E22" i="4"/>
  <c r="E22" i="7" s="1"/>
  <c r="E26" i="4"/>
  <c r="E26" i="7" s="1"/>
  <c r="E30" i="4"/>
  <c r="E30" i="7" s="1"/>
  <c r="E34" i="4"/>
  <c r="E34" i="7" s="1"/>
  <c r="E38" i="4"/>
  <c r="E38" i="7" s="1"/>
  <c r="E42" i="7"/>
  <c r="F6" i="4"/>
  <c r="F18" i="4"/>
  <c r="F22" i="4"/>
  <c r="F26" i="4"/>
  <c r="F34" i="4"/>
  <c r="F38" i="4"/>
  <c r="C34" i="4"/>
  <c r="C34" i="7" s="1"/>
  <c r="C38" i="4"/>
  <c r="C38" i="7" s="1"/>
  <c r="G38" i="4"/>
  <c r="G38" i="7" s="1"/>
  <c r="G3" i="7"/>
  <c r="K3" i="4"/>
  <c r="D3" i="7"/>
  <c r="O4" i="4"/>
  <c r="W4" i="4" s="1"/>
  <c r="W6" i="4"/>
  <c r="W41" i="4"/>
  <c r="I10" i="4"/>
  <c r="I16" i="4"/>
  <c r="I26" i="4"/>
  <c r="I9" i="4"/>
  <c r="I11" i="4"/>
  <c r="I15" i="4"/>
  <c r="I19" i="4"/>
  <c r="I23" i="4"/>
  <c r="I25" i="4"/>
  <c r="I29" i="4"/>
  <c r="I31" i="4"/>
  <c r="I33" i="4"/>
  <c r="I35" i="4"/>
  <c r="I37" i="4"/>
  <c r="I39" i="4"/>
  <c r="I41" i="4"/>
  <c r="K41" i="4" s="1"/>
  <c r="I8" i="4"/>
  <c r="I12" i="4"/>
  <c r="I14" i="4"/>
  <c r="I18" i="4"/>
  <c r="I20" i="4"/>
  <c r="I22" i="4"/>
  <c r="I24" i="4"/>
  <c r="I28" i="4"/>
  <c r="I30" i="4"/>
  <c r="I32" i="4"/>
  <c r="I34" i="4"/>
  <c r="I36" i="4"/>
  <c r="I38" i="4"/>
  <c r="I40" i="4"/>
  <c r="I13" i="4"/>
  <c r="I17" i="4"/>
  <c r="I21" i="4"/>
  <c r="I27" i="4"/>
  <c r="I7" i="4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A48" i="1"/>
  <c r="A47" i="1"/>
  <c r="A46" i="1"/>
  <c r="A45" i="1"/>
  <c r="A44" i="1"/>
  <c r="A43" i="1"/>
  <c r="G46" i="7" l="1"/>
  <c r="G49" i="7"/>
  <c r="C35" i="7"/>
  <c r="E35" i="7"/>
  <c r="C39" i="7"/>
  <c r="E39" i="7"/>
  <c r="G39" i="7"/>
  <c r="G40" i="7"/>
  <c r="C10" i="7"/>
  <c r="E10" i="7"/>
  <c r="G10" i="7"/>
  <c r="I10" i="7"/>
  <c r="K10" i="7" s="1"/>
  <c r="N36" i="4"/>
  <c r="K36" i="4"/>
  <c r="M36" i="4" s="1"/>
  <c r="N7" i="4"/>
  <c r="K7" i="4"/>
  <c r="M7" i="4" s="1"/>
  <c r="N13" i="4"/>
  <c r="K13" i="4"/>
  <c r="M13" i="4" s="1"/>
  <c r="N34" i="4"/>
  <c r="K34" i="4"/>
  <c r="M34" i="4" s="1"/>
  <c r="N24" i="4"/>
  <c r="K24" i="4"/>
  <c r="M24" i="4" s="1"/>
  <c r="N14" i="4"/>
  <c r="K14" i="4"/>
  <c r="M14" i="4" s="1"/>
  <c r="N39" i="4"/>
  <c r="K39" i="4"/>
  <c r="M39" i="4" s="1"/>
  <c r="N31" i="4"/>
  <c r="K31" i="4"/>
  <c r="M31" i="4" s="1"/>
  <c r="N19" i="4"/>
  <c r="K19" i="4"/>
  <c r="M19" i="4" s="1"/>
  <c r="N26" i="4"/>
  <c r="K26" i="4"/>
  <c r="M26" i="4" s="1"/>
  <c r="N32" i="4"/>
  <c r="K32" i="4"/>
  <c r="M32" i="4" s="1"/>
  <c r="N12" i="4"/>
  <c r="K12" i="4"/>
  <c r="M12" i="4" s="1"/>
  <c r="N29" i="4"/>
  <c r="K29" i="4"/>
  <c r="M29" i="4" s="1"/>
  <c r="N40" i="4"/>
  <c r="K40" i="4"/>
  <c r="M40" i="4" s="1"/>
  <c r="N22" i="4"/>
  <c r="K22" i="4"/>
  <c r="M22" i="4" s="1"/>
  <c r="N37" i="4"/>
  <c r="K37" i="4"/>
  <c r="M37" i="4" s="1"/>
  <c r="N15" i="4"/>
  <c r="K15" i="4"/>
  <c r="M15" i="4" s="1"/>
  <c r="N16" i="4"/>
  <c r="K16" i="4"/>
  <c r="M16" i="4" s="1"/>
  <c r="N21" i="4"/>
  <c r="K21" i="4"/>
  <c r="M21" i="4" s="1"/>
  <c r="N38" i="4"/>
  <c r="K38" i="4"/>
  <c r="M38" i="4" s="1"/>
  <c r="N30" i="4"/>
  <c r="K30" i="4"/>
  <c r="M30" i="4" s="1"/>
  <c r="N20" i="4"/>
  <c r="K20" i="4"/>
  <c r="M20" i="4" s="1"/>
  <c r="N8" i="4"/>
  <c r="K8" i="4"/>
  <c r="M8" i="4" s="1"/>
  <c r="N35" i="4"/>
  <c r="K35" i="4"/>
  <c r="M35" i="4" s="1"/>
  <c r="N25" i="4"/>
  <c r="K25" i="4"/>
  <c r="M25" i="4" s="1"/>
  <c r="N11" i="4"/>
  <c r="K11" i="4"/>
  <c r="M11" i="4" s="1"/>
  <c r="N10" i="4"/>
  <c r="K10" i="4"/>
  <c r="M10" i="4" s="1"/>
  <c r="N27" i="4"/>
  <c r="K27" i="4"/>
  <c r="M27" i="4" s="1"/>
  <c r="N17" i="4"/>
  <c r="K17" i="4"/>
  <c r="M17" i="4" s="1"/>
  <c r="N28" i="4"/>
  <c r="K28" i="4"/>
  <c r="M28" i="4" s="1"/>
  <c r="N18" i="4"/>
  <c r="K18" i="4"/>
  <c r="M18" i="4" s="1"/>
  <c r="N33" i="4"/>
  <c r="K33" i="4"/>
  <c r="M33" i="4" s="1"/>
  <c r="N23" i="4"/>
  <c r="K23" i="4"/>
  <c r="M23" i="4" s="1"/>
  <c r="N9" i="4"/>
  <c r="K9" i="4"/>
  <c r="M9" i="4" s="1"/>
  <c r="O38" i="4" l="1"/>
  <c r="W38" i="4" s="1"/>
  <c r="O16" i="4"/>
  <c r="W16" i="4" s="1"/>
  <c r="O37" i="4"/>
  <c r="W37" i="4" s="1"/>
  <c r="O40" i="4"/>
  <c r="W40" i="4" s="1"/>
  <c r="O18" i="4"/>
  <c r="W18" i="4" s="1"/>
  <c r="O17" i="4"/>
  <c r="W17" i="4" s="1"/>
  <c r="O10" i="4"/>
  <c r="W10" i="4" s="1"/>
  <c r="O25" i="4"/>
  <c r="W25" i="4" s="1"/>
  <c r="O8" i="4"/>
  <c r="W8" i="4" s="1"/>
  <c r="O30" i="4"/>
  <c r="W30" i="4" s="1"/>
  <c r="O21" i="4"/>
  <c r="W21" i="4" s="1"/>
  <c r="O15" i="4"/>
  <c r="W15" i="4" s="1"/>
  <c r="O22" i="4"/>
  <c r="W22" i="4" s="1"/>
  <c r="O33" i="4"/>
  <c r="W33" i="4" s="1"/>
  <c r="O27" i="4"/>
  <c r="W27" i="4" s="1"/>
  <c r="O35" i="4"/>
  <c r="W35" i="4" s="1"/>
  <c r="O29" i="4"/>
  <c r="W29" i="4" s="1"/>
  <c r="O32" i="4"/>
  <c r="W32" i="4" s="1"/>
  <c r="O26" i="4"/>
  <c r="W26" i="4" s="1"/>
  <c r="O31" i="4"/>
  <c r="W31" i="4" s="1"/>
  <c r="O14" i="4"/>
  <c r="W14" i="4" s="1"/>
  <c r="O34" i="4"/>
  <c r="W34" i="4" s="1"/>
  <c r="O7" i="4"/>
  <c r="W7" i="4" s="1"/>
  <c r="O9" i="4"/>
  <c r="W9" i="4" s="1"/>
  <c r="O28" i="4"/>
  <c r="W28" i="4" s="1"/>
  <c r="O11" i="4"/>
  <c r="W11" i="4" s="1"/>
  <c r="O20" i="4"/>
  <c r="W20" i="4" s="1"/>
  <c r="O23" i="4"/>
  <c r="W23" i="4" s="1"/>
  <c r="O12" i="4"/>
  <c r="W12" i="4" s="1"/>
  <c r="O19" i="4"/>
  <c r="W19" i="4" s="1"/>
  <c r="O39" i="4"/>
  <c r="W39" i="4" s="1"/>
  <c r="O24" i="4"/>
  <c r="W24" i="4" s="1"/>
  <c r="O13" i="4"/>
  <c r="W13" i="4" s="1"/>
  <c r="O36" i="4"/>
  <c r="W36" i="4" s="1"/>
  <c r="P42" i="1"/>
  <c r="P41" i="1"/>
  <c r="P40" i="1"/>
  <c r="P39" i="1"/>
  <c r="P38" i="1"/>
  <c r="P37" i="1"/>
  <c r="P36" i="1"/>
  <c r="P35" i="1"/>
  <c r="A42" i="1"/>
  <c r="A41" i="1"/>
  <c r="B42" i="8"/>
  <c r="B41" i="8"/>
  <c r="J41" i="8" s="1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D21" i="8" s="1"/>
  <c r="B20" i="8"/>
  <c r="D20" i="8" s="1"/>
  <c r="B19" i="8"/>
  <c r="C19" i="8" s="1"/>
  <c r="D18" i="8"/>
  <c r="B18" i="8"/>
  <c r="C18" i="8" s="1"/>
  <c r="P17" i="8"/>
  <c r="D17" i="8"/>
  <c r="B17" i="8"/>
  <c r="C17" i="8" s="1"/>
  <c r="P16" i="8"/>
  <c r="D16" i="8"/>
  <c r="B16" i="8"/>
  <c r="C16" i="8" s="1"/>
  <c r="B15" i="8"/>
  <c r="D15" i="8" s="1"/>
  <c r="B14" i="8"/>
  <c r="D14" i="8" s="1"/>
  <c r="B13" i="8"/>
  <c r="C13" i="8" s="1"/>
  <c r="B12" i="8"/>
  <c r="D12" i="8" s="1"/>
  <c r="B11" i="8"/>
  <c r="D11" i="8" s="1"/>
  <c r="B10" i="8"/>
  <c r="D10" i="8" s="1"/>
  <c r="B9" i="8"/>
  <c r="C9" i="8" s="1"/>
  <c r="B8" i="8"/>
  <c r="D8" i="8" s="1"/>
  <c r="B7" i="8"/>
  <c r="D7" i="8" s="1"/>
  <c r="B6" i="8"/>
  <c r="D6" i="8" s="1"/>
  <c r="B5" i="8"/>
  <c r="C5" i="8" s="1"/>
  <c r="B4" i="8"/>
  <c r="D4" i="8" s="1"/>
  <c r="B3" i="8"/>
  <c r="D3" i="8" s="1"/>
  <c r="P18" i="8"/>
  <c r="P13" i="8"/>
  <c r="P6" i="8"/>
  <c r="O16" i="8"/>
  <c r="O12" i="8"/>
  <c r="O4" i="8"/>
  <c r="K20" i="8"/>
  <c r="K18" i="8"/>
  <c r="K17" i="8"/>
  <c r="K16" i="8"/>
  <c r="K13" i="8"/>
  <c r="K9" i="8"/>
  <c r="K6" i="8"/>
  <c r="K4" i="8"/>
  <c r="J3" i="8"/>
  <c r="L3" i="8" l="1"/>
  <c r="K14" i="8"/>
  <c r="L8" i="8"/>
  <c r="K7" i="8"/>
  <c r="K15" i="8"/>
  <c r="K19" i="8"/>
  <c r="M3" i="8"/>
  <c r="O18" i="8"/>
  <c r="P20" i="8"/>
  <c r="D13" i="8"/>
  <c r="C12" i="8"/>
  <c r="K5" i="8"/>
  <c r="K12" i="8"/>
  <c r="N3" i="8"/>
  <c r="P12" i="8"/>
  <c r="E3" i="8"/>
  <c r="D9" i="8"/>
  <c r="I3" i="8"/>
  <c r="K3" i="8"/>
  <c r="O6" i="8"/>
  <c r="O14" i="8"/>
  <c r="P3" i="8"/>
  <c r="P19" i="8"/>
  <c r="O5" i="8"/>
  <c r="P8" i="8"/>
  <c r="D5" i="8"/>
  <c r="C8" i="8"/>
  <c r="K8" i="8"/>
  <c r="L4" i="8"/>
  <c r="L5" i="8"/>
  <c r="O3" i="8"/>
  <c r="O19" i="8"/>
  <c r="P7" i="8"/>
  <c r="P14" i="8"/>
  <c r="P15" i="8"/>
  <c r="C3" i="8"/>
  <c r="C4" i="8"/>
  <c r="D19" i="8"/>
  <c r="O8" i="8"/>
  <c r="P4" i="8"/>
  <c r="P5" i="8"/>
  <c r="I23" i="8"/>
  <c r="K21" i="8"/>
  <c r="O7" i="8"/>
  <c r="O15" i="8"/>
  <c r="C7" i="8"/>
  <c r="C11" i="8"/>
  <c r="C15" i="8"/>
  <c r="C21" i="8"/>
  <c r="K10" i="8"/>
  <c r="K11" i="8"/>
  <c r="O20" i="8"/>
  <c r="P10" i="8"/>
  <c r="P11" i="8"/>
  <c r="C6" i="8"/>
  <c r="C10" i="8"/>
  <c r="C14" i="8"/>
  <c r="C20" i="8"/>
  <c r="L6" i="8"/>
  <c r="L7" i="8"/>
  <c r="O10" i="8"/>
  <c r="O11" i="8"/>
  <c r="P9" i="8"/>
  <c r="N19" i="8"/>
  <c r="N18" i="8"/>
  <c r="N10" i="8"/>
  <c r="N7" i="8"/>
  <c r="N15" i="8"/>
  <c r="N6" i="8"/>
  <c r="N5" i="8"/>
  <c r="N13" i="8"/>
  <c r="N17" i="8"/>
  <c r="M21" i="8"/>
  <c r="N14" i="8"/>
  <c r="N4" i="8"/>
  <c r="N8" i="8"/>
  <c r="N12" i="8"/>
  <c r="N16" i="8"/>
  <c r="N20" i="8"/>
  <c r="M27" i="8"/>
  <c r="E27" i="8"/>
  <c r="P27" i="8"/>
  <c r="L27" i="8"/>
  <c r="D27" i="8"/>
  <c r="O27" i="8"/>
  <c r="K27" i="8"/>
  <c r="C27" i="8"/>
  <c r="I30" i="8"/>
  <c r="E30" i="8"/>
  <c r="P30" i="8"/>
  <c r="L30" i="8"/>
  <c r="D30" i="8"/>
  <c r="O30" i="8"/>
  <c r="K30" i="8"/>
  <c r="C30" i="8"/>
  <c r="M33" i="8"/>
  <c r="E33" i="8"/>
  <c r="P33" i="8"/>
  <c r="L33" i="8"/>
  <c r="D33" i="8"/>
  <c r="K33" i="8"/>
  <c r="C33" i="8"/>
  <c r="M40" i="8"/>
  <c r="E40" i="8"/>
  <c r="P40" i="8"/>
  <c r="L40" i="8"/>
  <c r="D40" i="8"/>
  <c r="O40" i="8"/>
  <c r="K40" i="8"/>
  <c r="G40" i="8"/>
  <c r="C40" i="8"/>
  <c r="I26" i="8"/>
  <c r="E26" i="8"/>
  <c r="P26" i="8"/>
  <c r="L26" i="8"/>
  <c r="D26" i="8"/>
  <c r="O26" i="8"/>
  <c r="K26" i="8"/>
  <c r="C26" i="8"/>
  <c r="M29" i="8"/>
  <c r="E29" i="8"/>
  <c r="P29" i="8"/>
  <c r="L29" i="8"/>
  <c r="D29" i="8"/>
  <c r="K29" i="8"/>
  <c r="C29" i="8"/>
  <c r="I32" i="8"/>
  <c r="E32" i="8"/>
  <c r="P32" i="8"/>
  <c r="L32" i="8"/>
  <c r="D32" i="8"/>
  <c r="O32" i="8"/>
  <c r="K32" i="8"/>
  <c r="C32" i="8"/>
  <c r="E34" i="8"/>
  <c r="P34" i="8"/>
  <c r="L34" i="8"/>
  <c r="D34" i="8"/>
  <c r="O34" i="8"/>
  <c r="K34" i="8"/>
  <c r="C34" i="8"/>
  <c r="I36" i="8"/>
  <c r="E36" i="8"/>
  <c r="P36" i="8"/>
  <c r="L36" i="8"/>
  <c r="D36" i="8"/>
  <c r="O36" i="8"/>
  <c r="K36" i="8"/>
  <c r="C36" i="8"/>
  <c r="M38" i="8"/>
  <c r="I38" i="8"/>
  <c r="E38" i="8"/>
  <c r="P38" i="8"/>
  <c r="L38" i="8"/>
  <c r="D38" i="8"/>
  <c r="O38" i="8"/>
  <c r="K38" i="8"/>
  <c r="G38" i="8"/>
  <c r="C38" i="8"/>
  <c r="M42" i="8"/>
  <c r="I42" i="8"/>
  <c r="E42" i="8"/>
  <c r="P42" i="8"/>
  <c r="L42" i="8"/>
  <c r="H42" i="8"/>
  <c r="D42" i="8"/>
  <c r="O42" i="8"/>
  <c r="K42" i="8"/>
  <c r="G42" i="8"/>
  <c r="C42" i="8"/>
  <c r="P22" i="8"/>
  <c r="D22" i="8"/>
  <c r="O22" i="8"/>
  <c r="K22" i="8"/>
  <c r="C22" i="8"/>
  <c r="P23" i="8"/>
  <c r="D23" i="8"/>
  <c r="O23" i="8"/>
  <c r="G23" i="8"/>
  <c r="C23" i="8"/>
  <c r="P24" i="8"/>
  <c r="D24" i="8"/>
  <c r="O24" i="8"/>
  <c r="K24" i="8"/>
  <c r="C24" i="8"/>
  <c r="P25" i="8"/>
  <c r="D25" i="8"/>
  <c r="O25" i="8"/>
  <c r="K25" i="8"/>
  <c r="C25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E4" i="8"/>
  <c r="I4" i="8"/>
  <c r="E5" i="8"/>
  <c r="I5" i="8"/>
  <c r="M5" i="8"/>
  <c r="E6" i="8"/>
  <c r="I6" i="8"/>
  <c r="E7" i="8"/>
  <c r="I7" i="8"/>
  <c r="M7" i="8"/>
  <c r="E8" i="8"/>
  <c r="I8" i="8"/>
  <c r="E9" i="8"/>
  <c r="I9" i="8"/>
  <c r="M9" i="8"/>
  <c r="E10" i="8"/>
  <c r="E11" i="8"/>
  <c r="I11" i="8"/>
  <c r="M11" i="8"/>
  <c r="E12" i="8"/>
  <c r="E13" i="8"/>
  <c r="I13" i="8"/>
  <c r="M13" i="8"/>
  <c r="E14" i="8"/>
  <c r="I14" i="8"/>
  <c r="E15" i="8"/>
  <c r="I15" i="8"/>
  <c r="M15" i="8"/>
  <c r="E16" i="8"/>
  <c r="I16" i="8"/>
  <c r="E17" i="8"/>
  <c r="I17" i="8"/>
  <c r="M17" i="8"/>
  <c r="E18" i="8"/>
  <c r="I18" i="8"/>
  <c r="E19" i="8"/>
  <c r="I19" i="8"/>
  <c r="M19" i="8"/>
  <c r="E20" i="8"/>
  <c r="E21" i="8"/>
  <c r="I21" i="8"/>
  <c r="E22" i="8"/>
  <c r="E23" i="8"/>
  <c r="M23" i="8"/>
  <c r="E24" i="8"/>
  <c r="E25" i="8"/>
  <c r="M25" i="8"/>
  <c r="J42" i="8"/>
  <c r="E28" i="8"/>
  <c r="P28" i="8"/>
  <c r="L28" i="8"/>
  <c r="D28" i="8"/>
  <c r="O28" i="8"/>
  <c r="K28" i="8"/>
  <c r="C28" i="8"/>
  <c r="M31" i="8"/>
  <c r="E31" i="8"/>
  <c r="P31" i="8"/>
  <c r="L31" i="8"/>
  <c r="D31" i="8"/>
  <c r="O31" i="8"/>
  <c r="K31" i="8"/>
  <c r="C31" i="8"/>
  <c r="M35" i="8"/>
  <c r="E35" i="8"/>
  <c r="P35" i="8"/>
  <c r="L35" i="8"/>
  <c r="D35" i="8"/>
  <c r="O35" i="8"/>
  <c r="K35" i="8"/>
  <c r="C35" i="8"/>
  <c r="M37" i="8"/>
  <c r="I37" i="8"/>
  <c r="E37" i="8"/>
  <c r="L37" i="8"/>
  <c r="D37" i="8"/>
  <c r="O37" i="8"/>
  <c r="K37" i="8"/>
  <c r="C37" i="8"/>
  <c r="M39" i="8"/>
  <c r="E39" i="8"/>
  <c r="D39" i="8"/>
  <c r="K39" i="8"/>
  <c r="G39" i="8"/>
  <c r="C39" i="8"/>
  <c r="M41" i="8"/>
  <c r="I41" i="8"/>
  <c r="E41" i="8"/>
  <c r="P41" i="8"/>
  <c r="L41" i="8"/>
  <c r="H41" i="8"/>
  <c r="D41" i="8"/>
  <c r="O41" i="8"/>
  <c r="K41" i="8"/>
  <c r="G41" i="8"/>
  <c r="C41" i="8"/>
  <c r="P21" i="8"/>
  <c r="N21" i="8"/>
  <c r="N22" i="8"/>
  <c r="F23" i="8"/>
  <c r="N23" i="8"/>
  <c r="N24" i="8"/>
  <c r="N25" i="8"/>
  <c r="N26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P37" i="8"/>
  <c r="P39" i="8"/>
  <c r="O29" i="8"/>
  <c r="O9" i="8"/>
  <c r="O13" i="8"/>
  <c r="O17" i="8"/>
  <c r="O21" i="8"/>
  <c r="O33" i="8"/>
  <c r="O39" i="8"/>
  <c r="N9" i="8"/>
  <c r="N11" i="8"/>
  <c r="N27" i="8"/>
  <c r="M4" i="8"/>
  <c r="M8" i="8"/>
  <c r="M12" i="8"/>
  <c r="M16" i="8"/>
  <c r="M20" i="8"/>
  <c r="M24" i="8"/>
  <c r="M28" i="8"/>
  <c r="M32" i="8"/>
  <c r="M6" i="8"/>
  <c r="M10" i="8"/>
  <c r="M14" i="8"/>
  <c r="M18" i="8"/>
  <c r="M22" i="8"/>
  <c r="M26" i="8"/>
  <c r="M30" i="8"/>
  <c r="M34" i="8"/>
  <c r="M36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39" i="8"/>
  <c r="K2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I25" i="8"/>
  <c r="I31" i="8"/>
  <c r="I33" i="8"/>
  <c r="I35" i="8"/>
  <c r="I22" i="8"/>
  <c r="I39" i="8"/>
  <c r="I40" i="8"/>
  <c r="I12" i="8"/>
  <c r="I27" i="8"/>
  <c r="I29" i="8" l="1"/>
  <c r="I20" i="8"/>
  <c r="I10" i="8"/>
  <c r="I28" i="8"/>
  <c r="I34" i="8"/>
  <c r="I24" i="8"/>
  <c r="Q42" i="8"/>
  <c r="Q41" i="8"/>
  <c r="P34" i="1"/>
  <c r="P33" i="1"/>
  <c r="F28" i="8" s="1"/>
  <c r="P32" i="1"/>
  <c r="F27" i="8" s="1"/>
  <c r="P31" i="1"/>
  <c r="P30" i="1"/>
  <c r="F26" i="8" s="1"/>
  <c r="P29" i="1"/>
  <c r="P28" i="1"/>
  <c r="F25" i="8" s="1"/>
  <c r="P27" i="1"/>
  <c r="F24" i="8" s="1"/>
  <c r="P26" i="1"/>
  <c r="P25" i="1"/>
  <c r="F22" i="8" s="1"/>
  <c r="P24" i="1"/>
  <c r="F21" i="8" s="1"/>
  <c r="P23" i="1"/>
  <c r="P22" i="1"/>
  <c r="F20" i="8" s="1"/>
  <c r="P21" i="1"/>
  <c r="F19" i="8" s="1"/>
  <c r="P20" i="1"/>
  <c r="F18" i="8" s="1"/>
  <c r="P19" i="1"/>
  <c r="F17" i="8" s="1"/>
  <c r="P18" i="1"/>
  <c r="F16" i="8" s="1"/>
  <c r="P17" i="1"/>
  <c r="F15" i="8" s="1"/>
  <c r="P16" i="1"/>
  <c r="F14" i="8" s="1"/>
  <c r="P15" i="1"/>
  <c r="F13" i="8" s="1"/>
  <c r="P14" i="1"/>
  <c r="F12" i="8" s="1"/>
  <c r="P13" i="1"/>
  <c r="F11" i="8" s="1"/>
  <c r="P12" i="1"/>
  <c r="F10" i="8" s="1"/>
  <c r="P11" i="1"/>
  <c r="F9" i="8" s="1"/>
  <c r="P10" i="1"/>
  <c r="F8" i="8" s="1"/>
  <c r="P9" i="1"/>
  <c r="F7" i="8" s="1"/>
  <c r="P8" i="1"/>
  <c r="F6" i="8" s="1"/>
  <c r="P7" i="1"/>
  <c r="P6" i="1"/>
  <c r="P5" i="1"/>
  <c r="F5" i="8" s="1"/>
  <c r="P4" i="1"/>
  <c r="F4" i="8" s="1"/>
  <c r="N3" i="1"/>
  <c r="P3" i="1" s="1"/>
  <c r="F3" i="8" s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T3" i="4"/>
  <c r="V3" i="4" s="1"/>
  <c r="P3" i="4"/>
  <c r="Y3" i="7"/>
  <c r="M3" i="7"/>
  <c r="AA3" i="7"/>
  <c r="U3" i="7"/>
  <c r="H6" i="8" l="1"/>
  <c r="H8" i="8"/>
  <c r="H4" i="8"/>
  <c r="H10" i="8"/>
  <c r="H12" i="8"/>
  <c r="H14" i="8"/>
  <c r="H16" i="8"/>
  <c r="H18" i="8"/>
  <c r="H20" i="8"/>
  <c r="H24" i="8"/>
  <c r="H28" i="8"/>
  <c r="H32" i="8"/>
  <c r="H36" i="8"/>
  <c r="H40" i="8"/>
  <c r="Q40" i="8" s="1"/>
  <c r="H22" i="8"/>
  <c r="H26" i="8"/>
  <c r="H30" i="8"/>
  <c r="H34" i="8"/>
  <c r="H38" i="8"/>
  <c r="Q38" i="8" s="1"/>
  <c r="H5" i="8"/>
  <c r="H7" i="8"/>
  <c r="H9" i="8"/>
  <c r="H11" i="8"/>
  <c r="H13" i="8"/>
  <c r="H15" i="8"/>
  <c r="H17" i="8"/>
  <c r="H19" i="8"/>
  <c r="H21" i="8"/>
  <c r="H23" i="8"/>
  <c r="Q23" i="8" s="1"/>
  <c r="H25" i="8"/>
  <c r="H27" i="8"/>
  <c r="H29" i="8"/>
  <c r="H31" i="8"/>
  <c r="H33" i="8"/>
  <c r="H35" i="8"/>
  <c r="H37" i="8"/>
  <c r="H39" i="8"/>
  <c r="Q39" i="8" s="1"/>
  <c r="N3" i="7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G20" i="8" l="1"/>
  <c r="Q20" i="8" s="1"/>
  <c r="AK3" i="7"/>
  <c r="H3" i="8" s="1"/>
  <c r="M3" i="4" l="1"/>
  <c r="G35" i="8" l="1"/>
  <c r="Q35" i="8" s="1"/>
  <c r="G33" i="8"/>
  <c r="Q33" i="8" s="1"/>
  <c r="G36" i="8"/>
  <c r="Q36" i="8" s="1"/>
  <c r="G29" i="8"/>
  <c r="Q29" i="8" s="1"/>
  <c r="O3" i="4"/>
  <c r="W3" i="4" s="1"/>
  <c r="G3" i="8" s="1"/>
  <c r="Q3" i="8" s="1"/>
  <c r="G19" i="8"/>
  <c r="Q19" i="8" s="1"/>
  <c r="G10" i="8"/>
  <c r="Q10" i="8" s="1"/>
  <c r="G24" i="8"/>
  <c r="Q24" i="8" s="1"/>
  <c r="G31" i="8"/>
  <c r="Q31" i="8" s="1"/>
  <c r="G18" i="8"/>
  <c r="Q18" i="8" s="1"/>
  <c r="G14" i="8"/>
  <c r="Q14" i="8" s="1"/>
  <c r="G4" i="8"/>
  <c r="Q4" i="8" s="1"/>
  <c r="G7" i="8"/>
  <c r="Q7" i="8" s="1"/>
  <c r="G11" i="8"/>
  <c r="Q11" i="8" s="1"/>
  <c r="G15" i="8"/>
  <c r="Q15" i="8" s="1"/>
  <c r="G26" i="8"/>
  <c r="Q26" i="8" s="1"/>
  <c r="G5" i="8"/>
  <c r="Q5" i="8" s="1"/>
  <c r="G8" i="8"/>
  <c r="Q8" i="8" s="1"/>
  <c r="G12" i="8"/>
  <c r="Q12" i="8" s="1"/>
  <c r="G16" i="8"/>
  <c r="Q16" i="8" s="1"/>
  <c r="G9" i="8"/>
  <c r="Q9" i="8" s="1"/>
  <c r="G13" i="8"/>
  <c r="Q13" i="8" s="1"/>
  <c r="G17" i="8"/>
  <c r="Q17" i="8" s="1"/>
  <c r="G21" i="8"/>
  <c r="Q21" i="8" s="1"/>
  <c r="G25" i="8"/>
  <c r="Q25" i="8" s="1"/>
  <c r="G6" i="8"/>
  <c r="Q6" i="8" s="1"/>
  <c r="G22" i="8" l="1"/>
  <c r="Q22" i="8" s="1"/>
  <c r="G37" i="8"/>
  <c r="Q37" i="8" s="1"/>
  <c r="G34" i="8"/>
  <c r="Q34" i="8" s="1"/>
  <c r="G32" i="8"/>
  <c r="Q32" i="8" s="1"/>
  <c r="G30" i="8"/>
  <c r="Q30" i="8" s="1"/>
  <c r="G28" i="8"/>
  <c r="Q28" i="8" s="1"/>
  <c r="G27" i="8"/>
  <c r="Q27" i="8" s="1"/>
</calcChain>
</file>

<file path=xl/sharedStrings.xml><?xml version="1.0" encoding="utf-8"?>
<sst xmlns="http://schemas.openxmlformats.org/spreadsheetml/2006/main" count="312" uniqueCount="128">
  <si>
    <t>م</t>
  </si>
  <si>
    <t>البيانات الشخصية</t>
  </si>
  <si>
    <t>الإنجاز الفعلي للطالب</t>
  </si>
  <si>
    <t>ملحوظات</t>
  </si>
  <si>
    <t>الإسم</t>
  </si>
  <si>
    <t>الولاية</t>
  </si>
  <si>
    <t>المحلية</t>
  </si>
  <si>
    <t>المنطقة</t>
  </si>
  <si>
    <t>تاريخ القبول</t>
  </si>
  <si>
    <t>الشيخ</t>
  </si>
  <si>
    <t>بداية الحفظ</t>
  </si>
  <si>
    <t>من صفحة</t>
  </si>
  <si>
    <t>إلى صفحة</t>
  </si>
  <si>
    <t>عدد الصفحات</t>
  </si>
  <si>
    <t>المستهدف</t>
  </si>
  <si>
    <t>نسبة الإنجاز</t>
  </si>
  <si>
    <t>من تاريخ</t>
  </si>
  <si>
    <t>إلى تاريخ</t>
  </si>
  <si>
    <t>إبراهيم محمد موسى حامد</t>
  </si>
  <si>
    <t>الشماليه</t>
  </si>
  <si>
    <t>دنقلا</t>
  </si>
  <si>
    <t>سوري</t>
  </si>
  <si>
    <t>بادي</t>
  </si>
  <si>
    <t>جدو آدم</t>
  </si>
  <si>
    <t>لم يبدأ بعد</t>
  </si>
  <si>
    <t>هيثم إسحاق آدم خير</t>
  </si>
  <si>
    <t>حمزه عبدالإله عبدالمجيد عوض</t>
  </si>
  <si>
    <t>السليم قسم3 غ</t>
  </si>
  <si>
    <t>الناس</t>
  </si>
  <si>
    <t>محمد يوسف حسين عبدالله</t>
  </si>
  <si>
    <t>كودي</t>
  </si>
  <si>
    <t>عبدالوهاب إسحاق</t>
  </si>
  <si>
    <t>الحديد</t>
  </si>
  <si>
    <t>الديم</t>
  </si>
  <si>
    <t>مبارك علي يونس يوسف</t>
  </si>
  <si>
    <t>الوازف إبراهيم عبده عبدالله</t>
  </si>
  <si>
    <t>محمد نورالدين يعقوب يحيى</t>
  </si>
  <si>
    <t>إيماني</t>
  </si>
  <si>
    <t>الحشر</t>
  </si>
  <si>
    <t>حامدنارتي</t>
  </si>
  <si>
    <t>عبدالدائم مدثر حاج محمد سيد علي</t>
  </si>
  <si>
    <t>دار العوضه</t>
  </si>
  <si>
    <t>الحجر</t>
  </si>
  <si>
    <t>محمد حاتم عبدالله صالح</t>
  </si>
  <si>
    <t>أقجه</t>
  </si>
  <si>
    <t>إيهاب أبوبكر أحمد عبدالله</t>
  </si>
  <si>
    <t>غادر دون أسباب</t>
  </si>
  <si>
    <t>محمد يس إبراهيم عثمان مختار</t>
  </si>
  <si>
    <t>الكاسوره</t>
  </si>
  <si>
    <t>البقره</t>
  </si>
  <si>
    <t>منير محمد بشير عبدالمهيمن</t>
  </si>
  <si>
    <t>هجانه بابكر المبارك البشير</t>
  </si>
  <si>
    <t>الجزيرة</t>
  </si>
  <si>
    <t>الحصاحيصا</t>
  </si>
  <si>
    <t>الجنيد</t>
  </si>
  <si>
    <t>غافر</t>
  </si>
  <si>
    <t>عائد</t>
  </si>
  <si>
    <t>البرقيق</t>
  </si>
  <si>
    <t>أبوفاطمه</t>
  </si>
  <si>
    <t>الفاتحه</t>
  </si>
  <si>
    <t>بدين</t>
  </si>
  <si>
    <t>النحل</t>
  </si>
  <si>
    <t>الشورى</t>
  </si>
  <si>
    <t>يس</t>
  </si>
  <si>
    <t>فاطر</t>
  </si>
  <si>
    <t>مراغه</t>
  </si>
  <si>
    <t>الفتح</t>
  </si>
  <si>
    <t>قسم4 ج</t>
  </si>
  <si>
    <t>نوح</t>
  </si>
  <si>
    <t>السليم قسم3 ق</t>
  </si>
  <si>
    <t>النساء</t>
  </si>
  <si>
    <t>الأعراف</t>
  </si>
  <si>
    <t>المؤمنون</t>
  </si>
  <si>
    <t>الطيب بابكر المبارك البشير</t>
  </si>
  <si>
    <t>القصص</t>
  </si>
  <si>
    <t>الأنفال</t>
  </si>
  <si>
    <t>عبدالرحمن المبارك محمد حسن</t>
  </si>
  <si>
    <t>الهادي أحمد البشير الأغبش</t>
  </si>
  <si>
    <t>عبدالرحمن عبدالله حاج عثمان</t>
  </si>
  <si>
    <t>فاروق صالح عبدالله صالح</t>
  </si>
  <si>
    <t>محمد علم الدين محمد شمد</t>
  </si>
  <si>
    <t>معاذ عبدالرحيم محي الدين محمد</t>
  </si>
  <si>
    <t>عثمان علي الضرضاعي مهاجر</t>
  </si>
  <si>
    <t>الحارث عبدالله فضل الله إبراهيم</t>
  </si>
  <si>
    <t>محمد محمود طه محمدأحمد</t>
  </si>
  <si>
    <t>عزام صلاح عمر الحاج</t>
  </si>
  <si>
    <t>نزار الصادق عثمان نصر</t>
  </si>
  <si>
    <t>علاءالدين بشرى محمدصالح طه</t>
  </si>
  <si>
    <t>محمود ميرغني عثمان علي</t>
  </si>
  <si>
    <t>محمد بدوي عوض عبدالهادي</t>
  </si>
  <si>
    <t>محمد مهدي عبداللطيف عثمان</t>
  </si>
  <si>
    <t>البخاري عبدالله محمد عثمان</t>
  </si>
  <si>
    <t>آدم محمد عبدالله آدم</t>
  </si>
  <si>
    <t>نوح مصطفى حميده محمد</t>
  </si>
  <si>
    <t>نجيب محمد مصطفى محمد</t>
  </si>
  <si>
    <t>أنس علم الدين عيسى أحمد</t>
  </si>
  <si>
    <t>محمد إبراهيم سليمان طواب</t>
  </si>
  <si>
    <t>لم يعد بعد العطلة السنوية</t>
  </si>
  <si>
    <t>محمد عبدالله محمد عثمان</t>
  </si>
  <si>
    <t>الخرطوم</t>
  </si>
  <si>
    <t>أمبده</t>
  </si>
  <si>
    <t>الريف الغربي</t>
  </si>
  <si>
    <t>النسبة</t>
  </si>
  <si>
    <t>المستوى</t>
  </si>
  <si>
    <t>الإنجاز الفعلي للطالب ـ الأسبوع الأول</t>
  </si>
  <si>
    <t>الإنجاز الفعلي للطالب ـ الأسبوع الثاني</t>
  </si>
  <si>
    <t>الإنجاز الفعلي للطالب ـ الأسبوع الثالث</t>
  </si>
  <si>
    <t>الإنجاز الفعلي للطالب ـ الأسبوع الرابع</t>
  </si>
  <si>
    <t>المعدل التراكمي الشهري</t>
  </si>
  <si>
    <t>محرم</t>
  </si>
  <si>
    <t>صفر</t>
  </si>
  <si>
    <t>ربيع الثاني</t>
  </si>
  <si>
    <t>جمادى الأولى</t>
  </si>
  <si>
    <t>رجب</t>
  </si>
  <si>
    <t>شعبان</t>
  </si>
  <si>
    <t>رمضان</t>
  </si>
  <si>
    <t>شوال</t>
  </si>
  <si>
    <t>ذوالقعدة</t>
  </si>
  <si>
    <t>النسبة العامة</t>
  </si>
  <si>
    <t>جمادى الثانية</t>
  </si>
  <si>
    <t>ربيع أول</t>
  </si>
  <si>
    <t>محمد فايز عبدالله مقبول</t>
  </si>
  <si>
    <t>المحيريبا</t>
  </si>
  <si>
    <t>محمد علي محمد عيسى</t>
  </si>
  <si>
    <t>سنار</t>
  </si>
  <si>
    <t>الدندر</t>
  </si>
  <si>
    <t>حويوا</t>
  </si>
  <si>
    <t>أحمد حسن محمد حسن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</si>
</sst>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/mm/dd"/>
    <numFmt numFmtId="165" formatCode="0.0"/>
    <numFmt numFmtId="166" formatCode="[$-2010000]yyyy/mm/dd;@"/>
    <numFmt numFmtId="167" formatCode="[$-2860000]B2yyyy/mm/dd;@"/>
    <numFmt numFmtId="168" formatCode="[$-1860000]B2yyyy/mm/dd;@"/>
  </numFmts>
  <fonts count="8">
    <font>
      <sz val="11"/>
      <color theme="1"/>
      <name val="Arial"/>
      <family val="2"/>
      <charset val="178"/>
      <scheme val="minor"/>
    </font>
    <font>
      <sz val="16"/>
      <name val="PT Bold Heading"/>
      <charset val="178"/>
    </font>
    <font>
      <sz val="10"/>
      <name val="Arial"/>
      <family val="2"/>
    </font>
    <font>
      <sz val="14"/>
      <name val="PT Bold Heading"/>
      <charset val="178"/>
    </font>
    <font>
      <sz val="16"/>
      <name val="Akhbar MT"/>
      <charset val="178"/>
    </font>
    <font>
      <sz val="16"/>
      <name val="Arial"/>
      <family val="2"/>
      <charset val="178"/>
    </font>
    <font>
      <sz val="11"/>
      <color theme="1"/>
      <name val="Arial"/>
      <family val="2"/>
      <charset val="178"/>
      <scheme val="minor"/>
    </font>
    <font>
      <sz val="10"/>
      <name val="PT Bold Heading"/>
      <charset val="178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theme="9" tint="0.79998168889431442"/>
      </patternFill>
    </fill>
    <fill>
      <patternFill patternType="solid">
        <fgColor theme="7" tint="0.59999389629810485"/>
        <bgColor theme="9" tint="0.79998168889431442"/>
      </patternFill>
    </fill>
    <fill>
      <patternFill patternType="solid">
        <fgColor rgb="FFFF0000"/>
        <bgColor theme="9" tint="0.79998168889431442"/>
      </patternFill>
    </fill>
  </fills>
  <borders count="27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9" fontId="6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1" applyAlignment="1" applyProtection="1">
      <alignment readingOrder="2"/>
      <protection locked="0"/>
    </xf>
    <xf numFmtId="0" fontId="5" fillId="0" borderId="0" xfId="1" applyFont="1" applyAlignment="1" applyProtection="1">
      <alignment horizontal="center" vertical="center" readingOrder="2"/>
      <protection locked="0"/>
    </xf>
    <xf numFmtId="0" fontId="5" fillId="0" borderId="0" xfId="1" applyFont="1" applyAlignment="1" applyProtection="1">
      <alignment horizontal="right" shrinkToFit="1" readingOrder="2"/>
      <protection locked="0"/>
    </xf>
    <xf numFmtId="0" fontId="5" fillId="0" borderId="0" xfId="1" applyFont="1" applyAlignment="1" applyProtection="1">
      <alignment horizontal="right" vertical="center" shrinkToFit="1" readingOrder="2"/>
      <protection locked="0"/>
    </xf>
    <xf numFmtId="0" fontId="5" fillId="0" borderId="0" xfId="1" applyFont="1" applyAlignment="1" applyProtection="1">
      <alignment shrinkToFit="1" readingOrder="2"/>
      <protection locked="0"/>
    </xf>
    <xf numFmtId="0" fontId="5" fillId="0" borderId="0" xfId="1" applyFont="1" applyAlignment="1" applyProtection="1">
      <alignment horizontal="center" shrinkToFit="1" readingOrder="2"/>
      <protection locked="0"/>
    </xf>
    <xf numFmtId="1" fontId="5" fillId="0" borderId="0" xfId="1" applyNumberFormat="1" applyFont="1" applyAlignment="1" applyProtection="1">
      <alignment horizontal="center" shrinkToFit="1" readingOrder="2"/>
      <protection locked="0"/>
    </xf>
    <xf numFmtId="166" fontId="5" fillId="0" borderId="0" xfId="1" applyNumberFormat="1" applyFont="1" applyAlignment="1" applyProtection="1">
      <alignment shrinkToFit="1" readingOrder="2"/>
      <protection locked="0"/>
    </xf>
    <xf numFmtId="0" fontId="1" fillId="2" borderId="2" xfId="0" applyFont="1" applyFill="1" applyBorder="1" applyAlignment="1" applyProtection="1">
      <alignment horizontal="center" vertical="center" shrinkToFit="1" readingOrder="2"/>
    </xf>
    <xf numFmtId="0" fontId="3" fillId="3" borderId="8" xfId="0" applyFont="1" applyFill="1" applyBorder="1" applyAlignment="1" applyProtection="1">
      <alignment horizontal="center" vertical="center" shrinkToFit="1" readingOrder="2"/>
    </xf>
    <xf numFmtId="0" fontId="4" fillId="4" borderId="10" xfId="0" applyFont="1" applyFill="1" applyBorder="1" applyAlignment="1" applyProtection="1">
      <alignment horizontal="center" vertical="center" readingOrder="2"/>
    </xf>
    <xf numFmtId="0" fontId="4" fillId="5" borderId="11" xfId="0" applyFont="1" applyFill="1" applyBorder="1" applyAlignment="1" applyProtection="1">
      <alignment horizontal="right" shrinkToFit="1" readingOrder="2"/>
    </xf>
    <xf numFmtId="0" fontId="4" fillId="5" borderId="11" xfId="0" applyFont="1" applyFill="1" applyBorder="1" applyAlignment="1" applyProtection="1">
      <alignment horizontal="right" vertical="center" shrinkToFit="1" readingOrder="2"/>
    </xf>
    <xf numFmtId="164" fontId="4" fillId="5" borderId="11" xfId="0" applyNumberFormat="1" applyFont="1" applyFill="1" applyBorder="1" applyAlignment="1" applyProtection="1">
      <alignment horizontal="right" shrinkToFit="1" readingOrder="2"/>
    </xf>
    <xf numFmtId="165" fontId="4" fillId="5" borderId="11" xfId="0" applyNumberFormat="1" applyFont="1" applyFill="1" applyBorder="1" applyAlignment="1" applyProtection="1">
      <alignment horizontal="center" shrinkToFit="1" readingOrder="2"/>
      <protection locked="0"/>
    </xf>
    <xf numFmtId="1" fontId="4" fillId="5" borderId="11" xfId="0" applyNumberFormat="1" applyFont="1" applyFill="1" applyBorder="1" applyAlignment="1" applyProtection="1">
      <alignment horizontal="center" shrinkToFit="1" readingOrder="2"/>
      <protection locked="0"/>
    </xf>
    <xf numFmtId="1" fontId="4" fillId="5" borderId="11" xfId="0" applyNumberFormat="1" applyFont="1" applyFill="1" applyBorder="1" applyAlignment="1" applyProtection="1">
      <alignment horizontal="center" shrinkToFit="1" readingOrder="2"/>
    </xf>
    <xf numFmtId="165" fontId="4" fillId="5" borderId="13" xfId="1" applyNumberFormat="1" applyFont="1" applyFill="1" applyBorder="1" applyAlignment="1" applyProtection="1">
      <alignment horizontal="right" vertical="center" shrinkToFit="1" readingOrder="2"/>
      <protection locked="0"/>
    </xf>
    <xf numFmtId="0" fontId="4" fillId="6" borderId="10" xfId="0" applyFont="1" applyFill="1" applyBorder="1" applyAlignment="1" applyProtection="1">
      <alignment horizontal="center" vertical="center" readingOrder="2"/>
    </xf>
    <xf numFmtId="0" fontId="4" fillId="6" borderId="11" xfId="0" applyFont="1" applyFill="1" applyBorder="1" applyAlignment="1" applyProtection="1">
      <alignment horizontal="right" shrinkToFit="1" readingOrder="2"/>
    </xf>
    <xf numFmtId="0" fontId="4" fillId="6" borderId="11" xfId="0" applyFont="1" applyFill="1" applyBorder="1" applyAlignment="1" applyProtection="1">
      <alignment horizontal="right" vertical="center" shrinkToFit="1" readingOrder="2"/>
    </xf>
    <xf numFmtId="164" fontId="4" fillId="6" borderId="11" xfId="0" applyNumberFormat="1" applyFont="1" applyFill="1" applyBorder="1" applyAlignment="1" applyProtection="1">
      <alignment horizontal="right" shrinkToFit="1" readingOrder="2"/>
    </xf>
    <xf numFmtId="165" fontId="4" fillId="6" borderId="11" xfId="0" applyNumberFormat="1" applyFont="1" applyFill="1" applyBorder="1" applyAlignment="1" applyProtection="1">
      <alignment horizontal="center" shrinkToFit="1" readingOrder="2"/>
      <protection locked="0"/>
    </xf>
    <xf numFmtId="1" fontId="4" fillId="6" borderId="11" xfId="0" applyNumberFormat="1" applyFont="1" applyFill="1" applyBorder="1" applyAlignment="1" applyProtection="1">
      <alignment horizontal="center" shrinkToFit="1" readingOrder="2"/>
      <protection locked="0"/>
    </xf>
    <xf numFmtId="1" fontId="4" fillId="6" borderId="11" xfId="0" applyNumberFormat="1" applyFont="1" applyFill="1" applyBorder="1" applyAlignment="1" applyProtection="1">
      <alignment horizontal="center" shrinkToFit="1" readingOrder="2"/>
    </xf>
    <xf numFmtId="165" fontId="4" fillId="6" borderId="13" xfId="1" applyNumberFormat="1" applyFont="1" applyFill="1" applyBorder="1" applyAlignment="1" applyProtection="1">
      <alignment horizontal="right" vertical="center" shrinkToFit="1" readingOrder="2"/>
      <protection locked="0"/>
    </xf>
    <xf numFmtId="0" fontId="1" fillId="2" borderId="2" xfId="0" applyFont="1" applyFill="1" applyBorder="1" applyAlignment="1" applyProtection="1">
      <alignment horizontal="center" vertical="center" shrinkToFit="1" readingOrder="2"/>
    </xf>
    <xf numFmtId="0" fontId="4" fillId="7" borderId="11" xfId="0" applyFont="1" applyFill="1" applyBorder="1" applyAlignment="1" applyProtection="1">
      <alignment horizontal="right" shrinkToFit="1" readingOrder="2"/>
    </xf>
    <xf numFmtId="167" fontId="4" fillId="5" borderId="12" xfId="0" applyNumberFormat="1" applyFont="1" applyFill="1" applyBorder="1" applyAlignment="1" applyProtection="1">
      <alignment horizontal="center" shrinkToFit="1" readingOrder="2"/>
      <protection locked="0"/>
    </xf>
    <xf numFmtId="167" fontId="4" fillId="6" borderId="12" xfId="0" applyNumberFormat="1" applyFont="1" applyFill="1" applyBorder="1" applyAlignment="1" applyProtection="1">
      <alignment horizontal="center" shrinkToFit="1" readingOrder="2"/>
      <protection locked="0"/>
    </xf>
    <xf numFmtId="0" fontId="4" fillId="6" borderId="14" xfId="0" applyFont="1" applyFill="1" applyBorder="1" applyAlignment="1" applyProtection="1">
      <alignment horizontal="center" vertical="center" readingOrder="2"/>
    </xf>
    <xf numFmtId="0" fontId="4" fillId="6" borderId="15" xfId="0" applyFont="1" applyFill="1" applyBorder="1" applyAlignment="1" applyProtection="1">
      <alignment horizontal="right" shrinkToFit="1" readingOrder="2"/>
    </xf>
    <xf numFmtId="0" fontId="4" fillId="6" borderId="15" xfId="0" applyFont="1" applyFill="1" applyBorder="1" applyAlignment="1" applyProtection="1">
      <alignment horizontal="right" vertical="center" shrinkToFit="1" readingOrder="2"/>
    </xf>
    <xf numFmtId="164" fontId="4" fillId="6" borderId="15" xfId="0" applyNumberFormat="1" applyFont="1" applyFill="1" applyBorder="1" applyAlignment="1" applyProtection="1">
      <alignment horizontal="right" shrinkToFit="1" readingOrder="2"/>
    </xf>
    <xf numFmtId="1" fontId="4" fillId="6" borderId="15" xfId="0" applyNumberFormat="1" applyFont="1" applyFill="1" applyBorder="1" applyAlignment="1" applyProtection="1">
      <alignment horizontal="center" shrinkToFit="1" readingOrder="2"/>
      <protection locked="0"/>
    </xf>
    <xf numFmtId="1" fontId="4" fillId="6" borderId="15" xfId="0" applyNumberFormat="1" applyFont="1" applyFill="1" applyBorder="1" applyAlignment="1" applyProtection="1">
      <alignment horizontal="center" shrinkToFit="1" readingOrder="2"/>
    </xf>
    <xf numFmtId="165" fontId="4" fillId="6" borderId="17" xfId="1" applyNumberFormat="1" applyFont="1" applyFill="1" applyBorder="1" applyAlignment="1" applyProtection="1">
      <alignment horizontal="right" vertical="center" shrinkToFit="1" readingOrder="2"/>
      <protection locked="0"/>
    </xf>
    <xf numFmtId="165" fontId="4" fillId="6" borderId="15" xfId="0" applyNumberFormat="1" applyFont="1" applyFill="1" applyBorder="1" applyAlignment="1" applyProtection="1">
      <alignment horizontal="center" shrinkToFit="1" readingOrder="2"/>
      <protection locked="0"/>
    </xf>
    <xf numFmtId="0" fontId="3" fillId="3" borderId="8" xfId="0" applyFont="1" applyFill="1" applyBorder="1" applyAlignment="1" applyProtection="1">
      <alignment horizontal="center" vertical="center" shrinkToFit="1" readingOrder="1"/>
    </xf>
    <xf numFmtId="9" fontId="4" fillId="6" borderId="11" xfId="2" applyFont="1" applyFill="1" applyBorder="1" applyAlignment="1" applyProtection="1">
      <alignment horizontal="center" shrinkToFit="1" readingOrder="2"/>
    </xf>
    <xf numFmtId="9" fontId="4" fillId="5" borderId="11" xfId="2" applyFont="1" applyFill="1" applyBorder="1" applyAlignment="1" applyProtection="1">
      <alignment horizontal="center" shrinkToFit="1" readingOrder="2"/>
    </xf>
    <xf numFmtId="9" fontId="4" fillId="6" borderId="15" xfId="2" applyFont="1" applyFill="1" applyBorder="1" applyAlignment="1" applyProtection="1">
      <alignment horizontal="center" shrinkToFit="1" readingOrder="2"/>
    </xf>
    <xf numFmtId="9" fontId="4" fillId="5" borderId="12" xfId="2" applyFont="1" applyFill="1" applyBorder="1" applyAlignment="1" applyProtection="1">
      <alignment horizontal="center" shrinkToFit="1" readingOrder="2"/>
    </xf>
    <xf numFmtId="9" fontId="4" fillId="6" borderId="12" xfId="2" applyFont="1" applyFill="1" applyBorder="1" applyAlignment="1" applyProtection="1">
      <alignment horizontal="center" shrinkToFit="1" readingOrder="2"/>
    </xf>
    <xf numFmtId="167" fontId="4" fillId="5" borderId="12" xfId="0" applyNumberFormat="1" applyFont="1" applyFill="1" applyBorder="1" applyAlignment="1" applyProtection="1">
      <alignment horizontal="center" shrinkToFit="1" readingOrder="2"/>
    </xf>
    <xf numFmtId="167" fontId="4" fillId="6" borderId="12" xfId="0" applyNumberFormat="1" applyFont="1" applyFill="1" applyBorder="1" applyAlignment="1" applyProtection="1">
      <alignment horizontal="center" shrinkToFit="1" readingOrder="2"/>
    </xf>
    <xf numFmtId="0" fontId="3" fillId="3" borderId="22" xfId="0" applyFont="1" applyFill="1" applyBorder="1" applyAlignment="1" applyProtection="1">
      <alignment horizontal="center" vertical="center" shrinkToFit="1" readingOrder="2"/>
    </xf>
    <xf numFmtId="0" fontId="4" fillId="6" borderId="23" xfId="0" applyFont="1" applyFill="1" applyBorder="1" applyAlignment="1" applyProtection="1">
      <alignment horizontal="center" vertical="center" readingOrder="2"/>
    </xf>
    <xf numFmtId="0" fontId="4" fillId="6" borderId="24" xfId="0" applyFont="1" applyFill="1" applyBorder="1" applyAlignment="1" applyProtection="1">
      <alignment horizontal="right" shrinkToFit="1" readingOrder="2"/>
    </xf>
    <xf numFmtId="0" fontId="4" fillId="6" borderId="24" xfId="0" applyFont="1" applyFill="1" applyBorder="1" applyAlignment="1" applyProtection="1">
      <alignment horizontal="right" vertical="center" shrinkToFit="1" readingOrder="2"/>
    </xf>
    <xf numFmtId="164" fontId="4" fillId="6" borderId="24" xfId="0" applyNumberFormat="1" applyFont="1" applyFill="1" applyBorder="1" applyAlignment="1" applyProtection="1">
      <alignment horizontal="right" shrinkToFit="1" readingOrder="2"/>
    </xf>
    <xf numFmtId="9" fontId="4" fillId="6" borderId="24" xfId="2" applyFont="1" applyFill="1" applyBorder="1" applyAlignment="1" applyProtection="1">
      <alignment horizontal="center" shrinkToFit="1" readingOrder="2"/>
    </xf>
    <xf numFmtId="165" fontId="4" fillId="6" borderId="25" xfId="1" applyNumberFormat="1" applyFont="1" applyFill="1" applyBorder="1" applyAlignment="1" applyProtection="1">
      <alignment horizontal="right" vertical="center" shrinkToFit="1" readingOrder="2"/>
      <protection locked="0"/>
    </xf>
    <xf numFmtId="165" fontId="4" fillId="6" borderId="24" xfId="0" applyNumberFormat="1" applyFont="1" applyFill="1" applyBorder="1" applyAlignment="1" applyProtection="1">
      <alignment horizontal="center" shrinkToFit="1" readingOrder="2"/>
      <protection locked="0"/>
    </xf>
    <xf numFmtId="1" fontId="4" fillId="6" borderId="24" xfId="0" applyNumberFormat="1" applyFont="1" applyFill="1" applyBorder="1" applyAlignment="1" applyProtection="1">
      <alignment horizontal="center" shrinkToFit="1" readingOrder="2"/>
      <protection locked="0"/>
    </xf>
    <xf numFmtId="0" fontId="1" fillId="2" borderId="2" xfId="0" applyFont="1" applyFill="1" applyBorder="1" applyAlignment="1" applyProtection="1">
      <alignment horizontal="center" vertical="center" shrinkToFit="1" readingOrder="2"/>
    </xf>
    <xf numFmtId="1" fontId="4" fillId="6" borderId="24" xfId="0" applyNumberFormat="1" applyFont="1" applyFill="1" applyBorder="1" applyAlignment="1" applyProtection="1">
      <alignment horizontal="center" shrinkToFit="1" readingOrder="2"/>
    </xf>
    <xf numFmtId="0" fontId="4" fillId="4" borderId="14" xfId="0" applyFont="1" applyFill="1" applyBorder="1" applyAlignment="1" applyProtection="1">
      <alignment horizontal="center" vertical="center" readingOrder="2"/>
    </xf>
    <xf numFmtId="0" fontId="4" fillId="5" borderId="15" xfId="0" applyFont="1" applyFill="1" applyBorder="1" applyAlignment="1" applyProtection="1">
      <alignment horizontal="right" shrinkToFit="1" readingOrder="2"/>
    </xf>
    <xf numFmtId="164" fontId="4" fillId="5" borderId="15" xfId="0" applyNumberFormat="1" applyFont="1" applyFill="1" applyBorder="1" applyAlignment="1" applyProtection="1">
      <alignment horizontal="right" shrinkToFit="1" readingOrder="2"/>
    </xf>
    <xf numFmtId="167" fontId="4" fillId="5" borderId="16" xfId="0" applyNumberFormat="1" applyFont="1" applyFill="1" applyBorder="1" applyAlignment="1" applyProtection="1">
      <alignment horizontal="center" shrinkToFit="1" readingOrder="2"/>
      <protection locked="0"/>
    </xf>
    <xf numFmtId="1" fontId="4" fillId="5" borderId="15" xfId="0" applyNumberFormat="1" applyFont="1" applyFill="1" applyBorder="1" applyAlignment="1" applyProtection="1">
      <alignment horizontal="center" shrinkToFit="1" readingOrder="2"/>
      <protection locked="0"/>
    </xf>
    <xf numFmtId="1" fontId="4" fillId="5" borderId="15" xfId="0" applyNumberFormat="1" applyFont="1" applyFill="1" applyBorder="1" applyAlignment="1" applyProtection="1">
      <alignment horizontal="center" shrinkToFit="1" readingOrder="2"/>
    </xf>
    <xf numFmtId="9" fontId="4" fillId="5" borderId="15" xfId="2" applyFont="1" applyFill="1" applyBorder="1" applyAlignment="1" applyProtection="1">
      <alignment horizontal="center" shrinkToFit="1" readingOrder="2"/>
    </xf>
    <xf numFmtId="167" fontId="4" fillId="5" borderId="16" xfId="0" applyNumberFormat="1" applyFont="1" applyFill="1" applyBorder="1" applyAlignment="1" applyProtection="1">
      <alignment horizontal="center" shrinkToFit="1" readingOrder="2"/>
    </xf>
    <xf numFmtId="9" fontId="4" fillId="5" borderId="16" xfId="2" applyFont="1" applyFill="1" applyBorder="1" applyAlignment="1" applyProtection="1">
      <alignment horizontal="center" shrinkToFit="1" readingOrder="2"/>
    </xf>
    <xf numFmtId="165" fontId="4" fillId="5" borderId="17" xfId="1" applyNumberFormat="1" applyFont="1" applyFill="1" applyBorder="1" applyAlignment="1" applyProtection="1">
      <alignment horizontal="right" vertical="center" shrinkToFit="1" readingOrder="2"/>
      <protection locked="0"/>
    </xf>
    <xf numFmtId="168" fontId="4" fillId="5" borderId="12" xfId="0" applyNumberFormat="1" applyFont="1" applyFill="1" applyBorder="1" applyAlignment="1" applyProtection="1">
      <alignment horizontal="right" shrinkToFit="1" readingOrder="2"/>
      <protection locked="0"/>
    </xf>
    <xf numFmtId="168" fontId="4" fillId="6" borderId="12" xfId="0" applyNumberFormat="1" applyFont="1" applyFill="1" applyBorder="1" applyAlignment="1" applyProtection="1">
      <alignment horizontal="right" shrinkToFit="1" readingOrder="2"/>
      <protection locked="0"/>
    </xf>
    <xf numFmtId="168" fontId="4" fillId="6" borderId="26" xfId="0" applyNumberFormat="1" applyFont="1" applyFill="1" applyBorder="1" applyAlignment="1" applyProtection="1">
      <alignment horizontal="right" shrinkToFit="1" readingOrder="2"/>
      <protection locked="0"/>
    </xf>
    <xf numFmtId="168" fontId="4" fillId="6" borderId="16" xfId="0" applyNumberFormat="1" applyFont="1" applyFill="1" applyBorder="1" applyAlignment="1" applyProtection="1">
      <alignment horizontal="right" shrinkToFit="1" readingOrder="2"/>
      <protection locked="0"/>
    </xf>
    <xf numFmtId="49" fontId="4" fillId="6" borderId="11" xfId="0" applyNumberFormat="1" applyFont="1" applyFill="1" applyBorder="1" applyAlignment="1" applyProtection="1">
      <alignment horizontal="center" shrinkToFit="1" readingOrder="2"/>
    </xf>
    <xf numFmtId="49" fontId="4" fillId="5" borderId="11" xfId="0" applyNumberFormat="1" applyFont="1" applyFill="1" applyBorder="1" applyAlignment="1" applyProtection="1">
      <alignment horizontal="center" shrinkToFit="1" readingOrder="2"/>
    </xf>
    <xf numFmtId="49" fontId="4" fillId="6" borderId="24" xfId="0" applyNumberFormat="1" applyFont="1" applyFill="1" applyBorder="1" applyAlignment="1" applyProtection="1">
      <alignment horizontal="center" shrinkToFit="1" readingOrder="2"/>
    </xf>
    <xf numFmtId="49" fontId="4" fillId="6" borderId="15" xfId="0" applyNumberFormat="1" applyFont="1" applyFill="1" applyBorder="1" applyAlignment="1" applyProtection="1">
      <alignment horizontal="center" shrinkToFit="1" readingOrder="2"/>
    </xf>
    <xf numFmtId="168" fontId="4" fillId="5" borderId="12" xfId="0" applyNumberFormat="1" applyFont="1" applyFill="1" applyBorder="1" applyAlignment="1" applyProtection="1">
      <alignment horizontal="center" shrinkToFit="1" readingOrder="2"/>
      <protection locked="0"/>
    </xf>
    <xf numFmtId="168" fontId="4" fillId="6" borderId="12" xfId="0" applyNumberFormat="1" applyFont="1" applyFill="1" applyBorder="1" applyAlignment="1" applyProtection="1">
      <alignment horizontal="center" shrinkToFit="1" readingOrder="2"/>
      <protection locked="0"/>
    </xf>
    <xf numFmtId="168" fontId="4" fillId="5" borderId="16" xfId="0" applyNumberFormat="1" applyFont="1" applyFill="1" applyBorder="1" applyAlignment="1" applyProtection="1">
      <alignment horizontal="center" shrinkToFit="1" readingOrder="2"/>
      <protection locked="0"/>
    </xf>
    <xf numFmtId="49" fontId="4" fillId="6" borderId="11" xfId="0" applyNumberFormat="1" applyFont="1" applyFill="1" applyBorder="1" applyAlignment="1" applyProtection="1">
      <alignment horizontal="right" shrinkToFit="1" readingOrder="2"/>
    </xf>
    <xf numFmtId="49" fontId="4" fillId="5" borderId="11" xfId="0" applyNumberFormat="1" applyFont="1" applyFill="1" applyBorder="1" applyAlignment="1" applyProtection="1">
      <alignment horizontal="right" shrinkToFit="1" readingOrder="2"/>
    </xf>
    <xf numFmtId="49" fontId="4" fillId="5" borderId="15" xfId="0" applyNumberFormat="1" applyFont="1" applyFill="1" applyBorder="1" applyAlignment="1" applyProtection="1">
      <alignment horizontal="right" shrinkToFit="1" readingOrder="2"/>
    </xf>
    <xf numFmtId="0" fontId="1" fillId="2" borderId="1" xfId="0" applyFont="1" applyFill="1" applyBorder="1" applyAlignment="1" applyProtection="1">
      <alignment horizontal="center" vertical="center" readingOrder="2"/>
    </xf>
    <xf numFmtId="0" fontId="1" fillId="2" borderId="7" xfId="0" applyFont="1" applyFill="1" applyBorder="1" applyAlignment="1" applyProtection="1">
      <alignment horizontal="center" vertical="center" readingOrder="2"/>
    </xf>
    <xf numFmtId="0" fontId="1" fillId="2" borderId="6" xfId="1" applyNumberFormat="1" applyFont="1" applyFill="1" applyBorder="1" applyAlignment="1" applyProtection="1">
      <alignment horizontal="center" vertical="center" shrinkToFit="1" readingOrder="2"/>
    </xf>
    <xf numFmtId="0" fontId="1" fillId="2" borderId="9" xfId="1" applyNumberFormat="1" applyFont="1" applyFill="1" applyBorder="1" applyAlignment="1" applyProtection="1">
      <alignment horizontal="center" vertical="center" shrinkToFit="1" readingOrder="2"/>
    </xf>
    <xf numFmtId="0" fontId="1" fillId="2" borderId="3" xfId="0" applyFont="1" applyFill="1" applyBorder="1" applyAlignment="1" applyProtection="1">
      <alignment horizontal="center" vertical="center" shrinkToFit="1" readingOrder="2"/>
    </xf>
    <xf numFmtId="0" fontId="1" fillId="2" borderId="4" xfId="0" applyFont="1" applyFill="1" applyBorder="1" applyAlignment="1" applyProtection="1">
      <alignment horizontal="center" vertical="center" shrinkToFit="1" readingOrder="2"/>
    </xf>
    <xf numFmtId="0" fontId="1" fillId="2" borderId="5" xfId="0" applyFont="1" applyFill="1" applyBorder="1" applyAlignment="1" applyProtection="1">
      <alignment horizontal="center" vertical="center" shrinkToFit="1" readingOrder="2"/>
    </xf>
    <xf numFmtId="0" fontId="1" fillId="2" borderId="2" xfId="0" applyFont="1" applyFill="1" applyBorder="1" applyAlignment="1" applyProtection="1">
      <alignment horizontal="center" vertical="center" shrinkToFit="1" readingOrder="2"/>
    </xf>
    <xf numFmtId="0" fontId="1" fillId="2" borderId="18" xfId="1" applyNumberFormat="1" applyFont="1" applyFill="1" applyBorder="1" applyAlignment="1" applyProtection="1">
      <alignment horizontal="center" vertical="center" shrinkToFit="1" readingOrder="2"/>
    </xf>
    <xf numFmtId="0" fontId="1" fillId="2" borderId="19" xfId="1" applyNumberFormat="1" applyFont="1" applyFill="1" applyBorder="1" applyAlignment="1" applyProtection="1">
      <alignment horizontal="center" vertical="center" shrinkToFit="1" readingOrder="2"/>
    </xf>
    <xf numFmtId="0" fontId="7" fillId="2" borderId="20" xfId="0" applyFont="1" applyFill="1" applyBorder="1" applyAlignment="1" applyProtection="1">
      <alignment horizontal="center" vertical="center" wrapText="1" shrinkToFit="1" readingOrder="2"/>
    </xf>
    <xf numFmtId="0" fontId="7" fillId="2" borderId="21" xfId="0" applyFont="1" applyFill="1" applyBorder="1" applyAlignment="1" applyProtection="1">
      <alignment horizontal="center" vertical="center" wrapText="1" shrinkToFit="1" readingOrder="2"/>
    </xf>
  </cellXfs>
  <cellStyles count="3">
    <cellStyle name="Normal" xfId="0" builtinId="0"/>
    <cellStyle name="Normal 3" xfId="1" xr:uid="{A4CD957C-B1EC-4F72-9EEB-67E7C1695D8C}"/>
    <cellStyle name="Percent" xfId="2" builtinId="5"/>
  </cellStyles>
  <dxfs count="6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33"/>
      <color rgb="FF1422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672E9-CFB3-4C6A-BDEA-60381410C0FD}">
  <sheetPr>
    <tabColor rgb="FF66FF33"/>
  </sheetPr>
  <dimension ref="A1:R43"/>
  <sheetViews>
    <sheetView rightToLeft="1" view="pageBreakPreview" zoomScaleSheetLayoutView="100" workbookViewId="0">
      <pane xSplit="2" ySplit="2" topLeftCell="J3" activePane="bottomRight" state="frozen"/>
      <selection activeCell="B10" sqref="B10"/>
      <selection pane="topRight" activeCell="B10" sqref="B10"/>
      <selection pane="bottomLeft" activeCell="B10" sqref="B10"/>
      <selection pane="bottomRight" activeCell="Q26" sqref="Q26"/>
    </sheetView>
  </sheetViews>
  <sheetFormatPr defaultColWidth="9" defaultRowHeight="20"/>
  <cols>
    <col min="1" max="1" width="4.25" style="2" bestFit="1" customWidth="1"/>
    <col min="2" max="2" width="25.58203125" style="3" bestFit="1" customWidth="1"/>
    <col min="3" max="3" width="15.1640625" style="3" bestFit="1" customWidth="1"/>
    <col min="4" max="4" width="14.58203125" style="3" bestFit="1" customWidth="1"/>
    <col min="5" max="5" width="14.58203125" style="3" customWidth="1"/>
    <col min="6" max="6" width="10.6640625" style="6" bestFit="1" customWidth="1"/>
    <col min="7" max="7" width="9.25" style="7" bestFit="1" customWidth="1"/>
    <col min="8" max="8" width="8.75" style="7" bestFit="1" customWidth="1"/>
    <col min="9" max="9" width="12.25" style="7" bestFit="1" customWidth="1"/>
    <col min="10" max="10" width="9.5" style="6" bestFit="1" customWidth="1"/>
    <col min="11" max="11" width="10.75" style="6" bestFit="1" customWidth="1"/>
    <col min="12" max="12" width="13" style="8" bestFit="1" customWidth="1"/>
    <col min="13" max="13" width="13.58203125" style="8" bestFit="1" customWidth="1"/>
    <col min="14" max="17" width="13.58203125" style="8" customWidth="1"/>
    <col min="18" max="18" width="21.9140625" style="3" bestFit="1" customWidth="1"/>
    <col min="19" max="16384" width="9" style="1"/>
  </cols>
  <sheetData>
    <row r="1" spans="1:18" ht="35" thickTop="1" thickBot="1">
      <c r="A1" s="82" t="s">
        <v>0</v>
      </c>
      <c r="B1" s="86" t="s">
        <v>1</v>
      </c>
      <c r="C1" s="87"/>
      <c r="D1" s="87"/>
      <c r="E1" s="88"/>
      <c r="F1" s="86" t="s">
        <v>108</v>
      </c>
      <c r="G1" s="87"/>
      <c r="H1" s="87"/>
      <c r="I1" s="87"/>
      <c r="J1" s="87"/>
      <c r="K1" s="87"/>
      <c r="L1" s="87"/>
      <c r="M1" s="87"/>
      <c r="N1" s="87"/>
      <c r="O1" s="87"/>
      <c r="P1" s="87"/>
      <c r="Q1" s="88"/>
      <c r="R1" s="84" t="s">
        <v>3</v>
      </c>
    </row>
    <row r="2" spans="1:18" ht="30" thickTop="1" thickBot="1">
      <c r="A2" s="83"/>
      <c r="B2" s="10" t="s">
        <v>4</v>
      </c>
      <c r="C2" s="10" t="s">
        <v>8</v>
      </c>
      <c r="D2" s="10" t="s">
        <v>103</v>
      </c>
      <c r="E2" s="10" t="s">
        <v>9</v>
      </c>
      <c r="F2" s="10" t="s">
        <v>109</v>
      </c>
      <c r="G2" s="10" t="s">
        <v>110</v>
      </c>
      <c r="H2" s="10" t="s">
        <v>120</v>
      </c>
      <c r="I2" s="10" t="s">
        <v>111</v>
      </c>
      <c r="J2" s="10" t="s">
        <v>112</v>
      </c>
      <c r="K2" s="10" t="s">
        <v>119</v>
      </c>
      <c r="L2" s="10" t="s">
        <v>113</v>
      </c>
      <c r="M2" s="10" t="s">
        <v>114</v>
      </c>
      <c r="N2" s="47" t="s">
        <v>115</v>
      </c>
      <c r="O2" s="47" t="s">
        <v>116</v>
      </c>
      <c r="P2" s="47" t="s">
        <v>117</v>
      </c>
      <c r="Q2" s="47" t="s">
        <v>118</v>
      </c>
      <c r="R2" s="85"/>
    </row>
    <row r="3" spans="1:18" ht="29.25" customHeight="1" thickTop="1">
      <c r="A3" s="11" t="e">
        <f>IF(B3&lt;&gt;"",ROW()-2,"")</f>
        <v>#REF!</v>
      </c>
      <c r="B3" s="12" t="e">
        <f>#REF!</f>
        <v>#REF!</v>
      </c>
      <c r="C3" s="14">
        <f>IFERROR(VLOOKUP($B3,#REF!,2,FALSE),0)</f>
        <v>0</v>
      </c>
      <c r="D3" s="14">
        <f>IFERROR(VLOOKUP($B3,#REF!,3,FALSE),0)</f>
        <v>0</v>
      </c>
      <c r="E3" s="14">
        <f>IFERROR(VLOOKUP($B3,#REF!,4,FALSE),0)</f>
        <v>0</v>
      </c>
      <c r="F3" s="41">
        <f>IFERROR(VLOOKUP($B3,محرم!$B$3:$P$42,13,FALSE),0)</f>
        <v>0</v>
      </c>
      <c r="G3" s="41">
        <f>IFERROR(VLOOKUP($B3,صفر!$B$3:$W$44,19,FALSE),0)</f>
        <v>0</v>
      </c>
      <c r="H3" s="41" t="str">
        <f>IFERROR(VLOOKUP($B3,'ربيع أول'!$B$3:$AK$49,33,FALSE),"")</f>
        <v/>
      </c>
      <c r="I3" s="41" t="str">
        <f>IFERROR(VLOOKUP($B3,#REF!,33,FALSE),"")</f>
        <v/>
      </c>
      <c r="J3" s="41" t="str">
        <f>IFERROR(VLOOKUP($B3,#REF!,33,FALSE),"")</f>
        <v/>
      </c>
      <c r="K3" s="41" t="str">
        <f>IFERROR(VLOOKUP($B3,#REF!,33,FALSE),"")</f>
        <v/>
      </c>
      <c r="L3" s="41" t="str">
        <f>IFERROR(VLOOKUP($B3,#REF!,33,FALSE),"")</f>
        <v/>
      </c>
      <c r="M3" s="41" t="str">
        <f>IFERROR(VLOOKUP($B3,#REF!,33,FALSE),"")</f>
        <v/>
      </c>
      <c r="N3" s="41" t="str">
        <f>IFERROR(VLOOKUP($B3,#REF!,33,FALSE),"")</f>
        <v/>
      </c>
      <c r="O3" s="41" t="str">
        <f>IFERROR(VLOOKUP($B3,#REF!,33,FALSE),"")</f>
        <v/>
      </c>
      <c r="P3" s="41" t="str">
        <f>IFERROR(VLOOKUP($B3,#REF!,33,FALSE),"")</f>
        <v/>
      </c>
      <c r="Q3" s="41">
        <f>AVERAGE(F3,G3,H3,I3,J3,K3,L3,M3,N3,O3,P3)</f>
        <v>0</v>
      </c>
      <c r="R3" s="18"/>
    </row>
    <row r="4" spans="1:18" ht="26">
      <c r="A4" s="19" t="e">
        <f>IF(B4&lt;&gt;"",A3+1,"")</f>
        <v>#REF!</v>
      </c>
      <c r="B4" s="20" t="e">
        <f>#REF!</f>
        <v>#REF!</v>
      </c>
      <c r="C4" s="22">
        <f>IFERROR(VLOOKUP($B4,#REF!,2,FALSE),0)</f>
        <v>0</v>
      </c>
      <c r="D4" s="22">
        <f>IFERROR(VLOOKUP($B4,#REF!,3,FALSE),0)</f>
        <v>0</v>
      </c>
      <c r="E4" s="22">
        <f>IFERROR(VLOOKUP($B4,#REF!,4,FALSE),0)</f>
        <v>0</v>
      </c>
      <c r="F4" s="41">
        <f>IFERROR(VLOOKUP($B4,محرم!$B$3:$P$42,13,FALSE),0)</f>
        <v>0</v>
      </c>
      <c r="G4" s="40">
        <f>IFERROR(VLOOKUP($B4,صفر!$B$3:$W$44,19,FALSE),0)</f>
        <v>0</v>
      </c>
      <c r="H4" s="40" t="str">
        <f>IFERROR(VLOOKUP($B4,'ربيع أول'!$B$3:$AK$49,33,FALSE),"")</f>
        <v/>
      </c>
      <c r="I4" s="40" t="str">
        <f>IFERROR(VLOOKUP($B4,#REF!,33,FALSE),"")</f>
        <v/>
      </c>
      <c r="J4" s="40" t="str">
        <f>IFERROR(VLOOKUP($B4,#REF!,33,FALSE),"")</f>
        <v/>
      </c>
      <c r="K4" s="40" t="str">
        <f>IFERROR(VLOOKUP($B4,#REF!,33,FALSE),"")</f>
        <v/>
      </c>
      <c r="L4" s="40" t="str">
        <f>IFERROR(VLOOKUP($B4,#REF!,33,FALSE),"")</f>
        <v/>
      </c>
      <c r="M4" s="40" t="str">
        <f>IFERROR(VLOOKUP($B4,#REF!,33,FALSE),"")</f>
        <v/>
      </c>
      <c r="N4" s="40" t="str">
        <f>IFERROR(VLOOKUP($B4,#REF!,33,FALSE),"")</f>
        <v/>
      </c>
      <c r="O4" s="40" t="str">
        <f>IFERROR(VLOOKUP($B4,#REF!,33,FALSE),"")</f>
        <v/>
      </c>
      <c r="P4" s="40" t="str">
        <f>IFERROR(VLOOKUP($B4,#REF!,33,FALSE),"")</f>
        <v/>
      </c>
      <c r="Q4" s="40">
        <f t="shared" ref="Q4:Q42" si="0">AVERAGE(F4,G4,H4,I4,J4,K4,L4,M4,N4,O4,P4)</f>
        <v>0</v>
      </c>
      <c r="R4" s="26"/>
    </row>
    <row r="5" spans="1:18" ht="26">
      <c r="A5" s="11" t="e">
        <f t="shared" ref="A5:A42" si="1">IF(B5&lt;&gt;"",A4+1,"")</f>
        <v>#REF!</v>
      </c>
      <c r="B5" s="12" t="e">
        <f>#REF!</f>
        <v>#REF!</v>
      </c>
      <c r="C5" s="14">
        <f>IFERROR(VLOOKUP($B5,#REF!,2,FALSE),0)</f>
        <v>0</v>
      </c>
      <c r="D5" s="14">
        <f>IFERROR(VLOOKUP($B5,#REF!,3,FALSE),0)</f>
        <v>0</v>
      </c>
      <c r="E5" s="14">
        <f>IFERROR(VLOOKUP($B5,#REF!,4,FALSE),0)</f>
        <v>0</v>
      </c>
      <c r="F5" s="41">
        <f>IFERROR(VLOOKUP($B5,محرم!$B$3:$P$42,13,FALSE),0)</f>
        <v>0</v>
      </c>
      <c r="G5" s="41">
        <f>IFERROR(VLOOKUP($B5,صفر!$B$3:$W$44,19,FALSE),0)</f>
        <v>0</v>
      </c>
      <c r="H5" s="41" t="str">
        <f>IFERROR(VLOOKUP($B5,'ربيع أول'!$B$3:$AK$49,33,FALSE),"")</f>
        <v/>
      </c>
      <c r="I5" s="41" t="str">
        <f>IFERROR(VLOOKUP($B5,#REF!,33,FALSE),"")</f>
        <v/>
      </c>
      <c r="J5" s="41" t="str">
        <f>IFERROR(VLOOKUP($B5,#REF!,33,FALSE),"")</f>
        <v/>
      </c>
      <c r="K5" s="41" t="str">
        <f>IFERROR(VLOOKUP($B5,#REF!,33,FALSE),"")</f>
        <v/>
      </c>
      <c r="L5" s="41" t="str">
        <f>IFERROR(VLOOKUP($B5,#REF!,33,FALSE),"")</f>
        <v/>
      </c>
      <c r="M5" s="41" t="str">
        <f>IFERROR(VLOOKUP($B5,#REF!,33,FALSE),"")</f>
        <v/>
      </c>
      <c r="N5" s="41" t="str">
        <f>IFERROR(VLOOKUP($B5,#REF!,33,FALSE),"")</f>
        <v/>
      </c>
      <c r="O5" s="41" t="str">
        <f>IFERROR(VLOOKUP($B5,#REF!,33,FALSE),"")</f>
        <v/>
      </c>
      <c r="P5" s="41" t="str">
        <f>IFERROR(VLOOKUP($B5,#REF!,33,FALSE),"")</f>
        <v/>
      </c>
      <c r="Q5" s="41">
        <f t="shared" si="0"/>
        <v>0</v>
      </c>
      <c r="R5" s="18"/>
    </row>
    <row r="6" spans="1:18" ht="26">
      <c r="A6" s="19" t="e">
        <f t="shared" si="1"/>
        <v>#REF!</v>
      </c>
      <c r="B6" s="28" t="e">
        <f>#REF!</f>
        <v>#REF!</v>
      </c>
      <c r="C6" s="22">
        <f>IFERROR(VLOOKUP($B6,#REF!,2,FALSE),0)</f>
        <v>0</v>
      </c>
      <c r="D6" s="22">
        <f>IFERROR(VLOOKUP($B6,#REF!,3,FALSE),0)</f>
        <v>0</v>
      </c>
      <c r="E6" s="22">
        <f>IFERROR(VLOOKUP($B6,#REF!,4,FALSE),0)</f>
        <v>0</v>
      </c>
      <c r="F6" s="40">
        <f>IFERROR(VLOOKUP($B6,محرم!$B$3:$P$42,13,FALSE),0)</f>
        <v>0</v>
      </c>
      <c r="G6" s="40">
        <f>IFERROR(VLOOKUP($B6,صفر!$B$3:$W$44,19,FALSE),0)</f>
        <v>0</v>
      </c>
      <c r="H6" s="40" t="str">
        <f>IFERROR(VLOOKUP($B6,'ربيع أول'!$B$3:$AK$49,33,FALSE),"")</f>
        <v/>
      </c>
      <c r="I6" s="40" t="str">
        <f>IFERROR(VLOOKUP($B6,#REF!,33,FALSE),"")</f>
        <v/>
      </c>
      <c r="J6" s="40" t="str">
        <f>IFERROR(VLOOKUP($B6,#REF!,33,FALSE),"")</f>
        <v/>
      </c>
      <c r="K6" s="40" t="str">
        <f>IFERROR(VLOOKUP($B6,#REF!,33,FALSE),"")</f>
        <v/>
      </c>
      <c r="L6" s="40" t="str">
        <f>IFERROR(VLOOKUP($B6,#REF!,33,FALSE),"")</f>
        <v/>
      </c>
      <c r="M6" s="40" t="str">
        <f>IFERROR(VLOOKUP($B6,#REF!,33,FALSE),"")</f>
        <v/>
      </c>
      <c r="N6" s="40" t="str">
        <f>IFERROR(VLOOKUP($B6,#REF!,33,FALSE),"")</f>
        <v/>
      </c>
      <c r="O6" s="40" t="str">
        <f>IFERROR(VLOOKUP($B6,#REF!,33,FALSE),"")</f>
        <v/>
      </c>
      <c r="P6" s="40" t="str">
        <f>IFERROR(VLOOKUP($B6,#REF!,33,FALSE),"")</f>
        <v/>
      </c>
      <c r="Q6" s="40">
        <f t="shared" si="0"/>
        <v>0</v>
      </c>
      <c r="R6" s="26" t="s">
        <v>97</v>
      </c>
    </row>
    <row r="7" spans="1:18" ht="26">
      <c r="A7" s="11" t="e">
        <f t="shared" si="1"/>
        <v>#REF!</v>
      </c>
      <c r="B7" s="12" t="e">
        <f>#REF!</f>
        <v>#REF!</v>
      </c>
      <c r="C7" s="14">
        <f>IFERROR(VLOOKUP($B7,#REF!,2,FALSE),0)</f>
        <v>0</v>
      </c>
      <c r="D7" s="14">
        <f>IFERROR(VLOOKUP($B7,#REF!,3,FALSE),0)</f>
        <v>0</v>
      </c>
      <c r="E7" s="14">
        <f>IFERROR(VLOOKUP($B7,#REF!,4,FALSE),0)</f>
        <v>0</v>
      </c>
      <c r="F7" s="41">
        <f>IFERROR(VLOOKUP($B7,محرم!$B$3:$P$42,13,FALSE),0)</f>
        <v>0</v>
      </c>
      <c r="G7" s="41">
        <f>IFERROR(VLOOKUP($B7,صفر!$B$3:$W$44,19,FALSE),0)</f>
        <v>0</v>
      </c>
      <c r="H7" s="41" t="str">
        <f>IFERROR(VLOOKUP($B7,'ربيع أول'!$B$3:$AK$49,33,FALSE),"")</f>
        <v/>
      </c>
      <c r="I7" s="41" t="str">
        <f>IFERROR(VLOOKUP($B7,#REF!,33,FALSE),"")</f>
        <v/>
      </c>
      <c r="J7" s="41" t="str">
        <f>IFERROR(VLOOKUP($B7,#REF!,33,FALSE),"")</f>
        <v/>
      </c>
      <c r="K7" s="41" t="str">
        <f>IFERROR(VLOOKUP($B7,#REF!,33,FALSE),"")</f>
        <v/>
      </c>
      <c r="L7" s="41" t="str">
        <f>IFERROR(VLOOKUP($B7,#REF!,33,FALSE),"")</f>
        <v/>
      </c>
      <c r="M7" s="41" t="str">
        <f>IFERROR(VLOOKUP($B7,#REF!,33,FALSE),"")</f>
        <v/>
      </c>
      <c r="N7" s="41" t="str">
        <f>IFERROR(VLOOKUP($B7,#REF!,33,FALSE),"")</f>
        <v/>
      </c>
      <c r="O7" s="41" t="str">
        <f>IFERROR(VLOOKUP($B7,#REF!,33,FALSE),"")</f>
        <v/>
      </c>
      <c r="P7" s="41" t="str">
        <f>IFERROR(VLOOKUP($B7,#REF!,33,FALSE),"")</f>
        <v/>
      </c>
      <c r="Q7" s="41">
        <f t="shared" si="0"/>
        <v>0</v>
      </c>
      <c r="R7" s="18"/>
    </row>
    <row r="8" spans="1:18" ht="26">
      <c r="A8" s="19" t="e">
        <f t="shared" si="1"/>
        <v>#REF!</v>
      </c>
      <c r="B8" s="20" t="e">
        <f>#REF!</f>
        <v>#REF!</v>
      </c>
      <c r="C8" s="22">
        <f>IFERROR(VLOOKUP($B8,#REF!,2,FALSE),0)</f>
        <v>0</v>
      </c>
      <c r="D8" s="22">
        <f>IFERROR(VLOOKUP($B8,#REF!,3,FALSE),0)</f>
        <v>0</v>
      </c>
      <c r="E8" s="22">
        <f>IFERROR(VLOOKUP($B8,#REF!,4,FALSE),0)</f>
        <v>0</v>
      </c>
      <c r="F8" s="40">
        <f>IFERROR(VLOOKUP($B8,محرم!$B$3:$P$42,13,FALSE),0)</f>
        <v>0</v>
      </c>
      <c r="G8" s="40">
        <f>IFERROR(VLOOKUP($B8,صفر!$B$3:$W$44,19,FALSE),0)</f>
        <v>0</v>
      </c>
      <c r="H8" s="40" t="str">
        <f>IFERROR(VLOOKUP($B8,'ربيع أول'!$B$3:$AK$49,33,FALSE),"")</f>
        <v/>
      </c>
      <c r="I8" s="40" t="str">
        <f>IFERROR(VLOOKUP($B8,#REF!,33,FALSE),"")</f>
        <v/>
      </c>
      <c r="J8" s="40" t="str">
        <f>IFERROR(VLOOKUP($B8,#REF!,33,FALSE),"")</f>
        <v/>
      </c>
      <c r="K8" s="40" t="str">
        <f>IFERROR(VLOOKUP($B8,#REF!,33,FALSE),"")</f>
        <v/>
      </c>
      <c r="L8" s="40" t="str">
        <f>IFERROR(VLOOKUP($B8,#REF!,33,FALSE),"")</f>
        <v/>
      </c>
      <c r="M8" s="40" t="str">
        <f>IFERROR(VLOOKUP($B8,#REF!,33,FALSE),"")</f>
        <v/>
      </c>
      <c r="N8" s="40" t="str">
        <f>IFERROR(VLOOKUP($B8,#REF!,33,FALSE),"")</f>
        <v/>
      </c>
      <c r="O8" s="40" t="str">
        <f>IFERROR(VLOOKUP($B8,#REF!,33,FALSE),"")</f>
        <v/>
      </c>
      <c r="P8" s="40" t="str">
        <f>IFERROR(VLOOKUP($B8,#REF!,33,FALSE),"")</f>
        <v/>
      </c>
      <c r="Q8" s="40">
        <f t="shared" si="0"/>
        <v>0</v>
      </c>
      <c r="R8" s="26"/>
    </row>
    <row r="9" spans="1:18" ht="26">
      <c r="A9" s="11" t="e">
        <f t="shared" si="1"/>
        <v>#REF!</v>
      </c>
      <c r="B9" s="12" t="e">
        <f>#REF!</f>
        <v>#REF!</v>
      </c>
      <c r="C9" s="14">
        <f>IFERROR(VLOOKUP($B9,#REF!,2,FALSE),0)</f>
        <v>0</v>
      </c>
      <c r="D9" s="14">
        <f>IFERROR(VLOOKUP($B9,#REF!,3,FALSE),0)</f>
        <v>0</v>
      </c>
      <c r="E9" s="14">
        <f>IFERROR(VLOOKUP($B9,#REF!,4,FALSE),0)</f>
        <v>0</v>
      </c>
      <c r="F9" s="41">
        <f>IFERROR(VLOOKUP($B9,محرم!$B$3:$P$42,13,FALSE),0)</f>
        <v>0</v>
      </c>
      <c r="G9" s="41">
        <f>IFERROR(VLOOKUP($B9,صفر!$B$3:$W$44,19,FALSE),0)</f>
        <v>0</v>
      </c>
      <c r="H9" s="41" t="str">
        <f>IFERROR(VLOOKUP($B9,'ربيع أول'!$B$3:$AK$49,33,FALSE),"")</f>
        <v/>
      </c>
      <c r="I9" s="41" t="str">
        <f>IFERROR(VLOOKUP($B9,#REF!,33,FALSE),"")</f>
        <v/>
      </c>
      <c r="J9" s="41" t="str">
        <f>IFERROR(VLOOKUP($B9,#REF!,33,FALSE),"")</f>
        <v/>
      </c>
      <c r="K9" s="41" t="str">
        <f>IFERROR(VLOOKUP($B9,#REF!,33,FALSE),"")</f>
        <v/>
      </c>
      <c r="L9" s="41" t="str">
        <f>IFERROR(VLOOKUP($B9,#REF!,33,FALSE),"")</f>
        <v/>
      </c>
      <c r="M9" s="41" t="str">
        <f>IFERROR(VLOOKUP($B9,#REF!,33,FALSE),"")</f>
        <v/>
      </c>
      <c r="N9" s="41" t="str">
        <f>IFERROR(VLOOKUP($B9,#REF!,33,FALSE),"")</f>
        <v/>
      </c>
      <c r="O9" s="41" t="str">
        <f>IFERROR(VLOOKUP($B9,#REF!,33,FALSE),"")</f>
        <v/>
      </c>
      <c r="P9" s="41" t="str">
        <f>IFERROR(VLOOKUP($B9,#REF!,33,FALSE),"")</f>
        <v/>
      </c>
      <c r="Q9" s="41">
        <f t="shared" si="0"/>
        <v>0</v>
      </c>
      <c r="R9" s="18"/>
    </row>
    <row r="10" spans="1:18" ht="26">
      <c r="A10" s="19" t="e">
        <f t="shared" si="1"/>
        <v>#REF!</v>
      </c>
      <c r="B10" s="20" t="e">
        <f>#REF!</f>
        <v>#REF!</v>
      </c>
      <c r="C10" s="22">
        <f>IFERROR(VLOOKUP($B10,#REF!,2,FALSE),0)</f>
        <v>0</v>
      </c>
      <c r="D10" s="22">
        <f>IFERROR(VLOOKUP($B10,#REF!,3,FALSE),0)</f>
        <v>0</v>
      </c>
      <c r="E10" s="22">
        <f>IFERROR(VLOOKUP($B10,#REF!,4,FALSE),0)</f>
        <v>0</v>
      </c>
      <c r="F10" s="40">
        <f>IFERROR(VLOOKUP($B10,محرم!$B$3:$P$42,13,FALSE),0)</f>
        <v>0</v>
      </c>
      <c r="G10" s="40">
        <f>IFERROR(VLOOKUP($B10,صفر!$B$3:$W$44,19,FALSE),0)</f>
        <v>0</v>
      </c>
      <c r="H10" s="40" t="str">
        <f>IFERROR(VLOOKUP($B10,'ربيع أول'!$B$3:$AK$49,33,FALSE),"")</f>
        <v/>
      </c>
      <c r="I10" s="40" t="str">
        <f>IFERROR(VLOOKUP($B10,#REF!,33,FALSE),"")</f>
        <v/>
      </c>
      <c r="J10" s="40" t="str">
        <f>IFERROR(VLOOKUP($B10,#REF!,33,FALSE),"")</f>
        <v/>
      </c>
      <c r="K10" s="40" t="str">
        <f>IFERROR(VLOOKUP($B10,#REF!,33,FALSE),"")</f>
        <v/>
      </c>
      <c r="L10" s="40" t="str">
        <f>IFERROR(VLOOKUP($B10,#REF!,33,FALSE),"")</f>
        <v/>
      </c>
      <c r="M10" s="40" t="str">
        <f>IFERROR(VLOOKUP($B10,#REF!,33,FALSE),"")</f>
        <v/>
      </c>
      <c r="N10" s="40" t="str">
        <f>IFERROR(VLOOKUP($B10,#REF!,33,FALSE),"")</f>
        <v/>
      </c>
      <c r="O10" s="40" t="str">
        <f>IFERROR(VLOOKUP($B10,#REF!,33,FALSE),"")</f>
        <v/>
      </c>
      <c r="P10" s="40" t="str">
        <f>IFERROR(VLOOKUP($B10,#REF!,33,FALSE),"")</f>
        <v/>
      </c>
      <c r="Q10" s="40">
        <f t="shared" si="0"/>
        <v>0</v>
      </c>
      <c r="R10" s="26"/>
    </row>
    <row r="11" spans="1:18" ht="26">
      <c r="A11" s="11" t="e">
        <f t="shared" si="1"/>
        <v>#REF!</v>
      </c>
      <c r="B11" s="12" t="e">
        <f>#REF!</f>
        <v>#REF!</v>
      </c>
      <c r="C11" s="14">
        <f>IFERROR(VLOOKUP($B11,#REF!,2,FALSE),0)</f>
        <v>0</v>
      </c>
      <c r="D11" s="14">
        <f>IFERROR(VLOOKUP($B11,#REF!,3,FALSE),0)</f>
        <v>0</v>
      </c>
      <c r="E11" s="14">
        <f>IFERROR(VLOOKUP($B11,#REF!,4,FALSE),0)</f>
        <v>0</v>
      </c>
      <c r="F11" s="41">
        <f>IFERROR(VLOOKUP($B11,محرم!$B$3:$P$42,13,FALSE),0)</f>
        <v>0</v>
      </c>
      <c r="G11" s="41">
        <f>IFERROR(VLOOKUP($B11,صفر!$B$3:$W$44,19,FALSE),0)</f>
        <v>0</v>
      </c>
      <c r="H11" s="41" t="str">
        <f>IFERROR(VLOOKUP($B11,'ربيع أول'!$B$3:$AK$49,33,FALSE),"")</f>
        <v/>
      </c>
      <c r="I11" s="41" t="str">
        <f>IFERROR(VLOOKUP($B11,#REF!,33,FALSE),"")</f>
        <v/>
      </c>
      <c r="J11" s="41" t="str">
        <f>IFERROR(VLOOKUP($B11,#REF!,33,FALSE),"")</f>
        <v/>
      </c>
      <c r="K11" s="41" t="str">
        <f>IFERROR(VLOOKUP($B11,#REF!,33,FALSE),"")</f>
        <v/>
      </c>
      <c r="L11" s="41" t="str">
        <f>IFERROR(VLOOKUP($B11,#REF!,33,FALSE),"")</f>
        <v/>
      </c>
      <c r="M11" s="41" t="str">
        <f>IFERROR(VLOOKUP($B11,#REF!,33,FALSE),"")</f>
        <v/>
      </c>
      <c r="N11" s="41" t="str">
        <f>IFERROR(VLOOKUP($B11,#REF!,33,FALSE),"")</f>
        <v/>
      </c>
      <c r="O11" s="41" t="str">
        <f>IFERROR(VLOOKUP($B11,#REF!,33,FALSE),"")</f>
        <v/>
      </c>
      <c r="P11" s="41" t="str">
        <f>IFERROR(VLOOKUP($B11,#REF!,33,FALSE),"")</f>
        <v/>
      </c>
      <c r="Q11" s="41">
        <f t="shared" si="0"/>
        <v>0</v>
      </c>
      <c r="R11" s="18"/>
    </row>
    <row r="12" spans="1:18" ht="26">
      <c r="A12" s="19" t="e">
        <f t="shared" si="1"/>
        <v>#REF!</v>
      </c>
      <c r="B12" s="20" t="e">
        <f>#REF!</f>
        <v>#REF!</v>
      </c>
      <c r="C12" s="22">
        <f>IFERROR(VLOOKUP($B12,#REF!,2,FALSE),0)</f>
        <v>0</v>
      </c>
      <c r="D12" s="22">
        <f>IFERROR(VLOOKUP($B12,#REF!,3,FALSE),0)</f>
        <v>0</v>
      </c>
      <c r="E12" s="22">
        <f>IFERROR(VLOOKUP($B12,#REF!,4,FALSE),0)</f>
        <v>0</v>
      </c>
      <c r="F12" s="40">
        <f>IFERROR(VLOOKUP($B12,محرم!$B$3:$P$42,13,FALSE),0)</f>
        <v>0</v>
      </c>
      <c r="G12" s="40">
        <f>IFERROR(VLOOKUP($B12,صفر!$B$3:$W$44,19,FALSE),0)</f>
        <v>0</v>
      </c>
      <c r="H12" s="40" t="str">
        <f>IFERROR(VLOOKUP($B12,'ربيع أول'!$B$3:$AK$49,33,FALSE),"")</f>
        <v/>
      </c>
      <c r="I12" s="40" t="str">
        <f>IFERROR(VLOOKUP($B12,#REF!,33,FALSE),"")</f>
        <v/>
      </c>
      <c r="J12" s="40" t="str">
        <f>IFERROR(VLOOKUP($B12,#REF!,33,FALSE),"")</f>
        <v/>
      </c>
      <c r="K12" s="40" t="str">
        <f>IFERROR(VLOOKUP($B12,#REF!,33,FALSE),"")</f>
        <v/>
      </c>
      <c r="L12" s="40" t="str">
        <f>IFERROR(VLOOKUP($B12,#REF!,33,FALSE),"")</f>
        <v/>
      </c>
      <c r="M12" s="40" t="str">
        <f>IFERROR(VLOOKUP($B12,#REF!,33,FALSE),"")</f>
        <v/>
      </c>
      <c r="N12" s="40" t="str">
        <f>IFERROR(VLOOKUP($B12,#REF!,33,FALSE),"")</f>
        <v/>
      </c>
      <c r="O12" s="40" t="str">
        <f>IFERROR(VLOOKUP($B12,#REF!,33,FALSE),"")</f>
        <v/>
      </c>
      <c r="P12" s="40" t="str">
        <f>IFERROR(VLOOKUP($B12,#REF!,33,FALSE),"")</f>
        <v/>
      </c>
      <c r="Q12" s="40">
        <f t="shared" si="0"/>
        <v>0</v>
      </c>
      <c r="R12" s="26"/>
    </row>
    <row r="13" spans="1:18" ht="26">
      <c r="A13" s="11" t="e">
        <f t="shared" si="1"/>
        <v>#REF!</v>
      </c>
      <c r="B13" s="12" t="e">
        <f>#REF!</f>
        <v>#REF!</v>
      </c>
      <c r="C13" s="14">
        <f>IFERROR(VLOOKUP($B13,#REF!,2,FALSE),0)</f>
        <v>0</v>
      </c>
      <c r="D13" s="14">
        <f>IFERROR(VLOOKUP($B13,#REF!,3,FALSE),0)</f>
        <v>0</v>
      </c>
      <c r="E13" s="14">
        <f>IFERROR(VLOOKUP($B13,#REF!,4,FALSE),0)</f>
        <v>0</v>
      </c>
      <c r="F13" s="41">
        <f>IFERROR(VLOOKUP($B13,محرم!$B$3:$P$42,13,FALSE),0)</f>
        <v>0</v>
      </c>
      <c r="G13" s="41">
        <f>IFERROR(VLOOKUP($B13,صفر!$B$3:$W$44,19,FALSE),0)</f>
        <v>0</v>
      </c>
      <c r="H13" s="41" t="str">
        <f>IFERROR(VLOOKUP($B13,'ربيع أول'!$B$3:$AK$49,33,FALSE),"")</f>
        <v/>
      </c>
      <c r="I13" s="41" t="str">
        <f>IFERROR(VLOOKUP($B13,#REF!,33,FALSE),"")</f>
        <v/>
      </c>
      <c r="J13" s="41" t="str">
        <f>IFERROR(VLOOKUP($B13,#REF!,33,FALSE),"")</f>
        <v/>
      </c>
      <c r="K13" s="41" t="str">
        <f>IFERROR(VLOOKUP($B13,#REF!,33,FALSE),"")</f>
        <v/>
      </c>
      <c r="L13" s="41" t="str">
        <f>IFERROR(VLOOKUP($B13,#REF!,33,FALSE),"")</f>
        <v/>
      </c>
      <c r="M13" s="41" t="str">
        <f>IFERROR(VLOOKUP($B13,#REF!,33,FALSE),"")</f>
        <v/>
      </c>
      <c r="N13" s="41" t="str">
        <f>IFERROR(VLOOKUP($B13,#REF!,33,FALSE),"")</f>
        <v/>
      </c>
      <c r="O13" s="41" t="str">
        <f>IFERROR(VLOOKUP($B13,#REF!,33,FALSE),"")</f>
        <v/>
      </c>
      <c r="P13" s="41" t="str">
        <f>IFERROR(VLOOKUP($B13,#REF!,33,FALSE),"")</f>
        <v/>
      </c>
      <c r="Q13" s="41">
        <f t="shared" si="0"/>
        <v>0</v>
      </c>
      <c r="R13" s="18"/>
    </row>
    <row r="14" spans="1:18" ht="26">
      <c r="A14" s="19" t="e">
        <f t="shared" si="1"/>
        <v>#REF!</v>
      </c>
      <c r="B14" s="20" t="e">
        <f>#REF!</f>
        <v>#REF!</v>
      </c>
      <c r="C14" s="22">
        <f>IFERROR(VLOOKUP($B14,#REF!,2,FALSE),0)</f>
        <v>0</v>
      </c>
      <c r="D14" s="22">
        <f>IFERROR(VLOOKUP($B14,#REF!,3,FALSE),0)</f>
        <v>0</v>
      </c>
      <c r="E14" s="22">
        <f>IFERROR(VLOOKUP($B14,#REF!,4,FALSE),0)</f>
        <v>0</v>
      </c>
      <c r="F14" s="40">
        <f>IFERROR(VLOOKUP($B14,محرم!$B$3:$P$42,13,FALSE),0)</f>
        <v>0</v>
      </c>
      <c r="G14" s="40">
        <f>IFERROR(VLOOKUP($B14,صفر!$B$3:$W$44,19,FALSE),0)</f>
        <v>0</v>
      </c>
      <c r="H14" s="40" t="str">
        <f>IFERROR(VLOOKUP($B14,'ربيع أول'!$B$3:$AK$49,33,FALSE),"")</f>
        <v/>
      </c>
      <c r="I14" s="40" t="str">
        <f>IFERROR(VLOOKUP($B14,#REF!,33,FALSE),"")</f>
        <v/>
      </c>
      <c r="J14" s="40" t="str">
        <f>IFERROR(VLOOKUP($B14,#REF!,33,FALSE),"")</f>
        <v/>
      </c>
      <c r="K14" s="40" t="str">
        <f>IFERROR(VLOOKUP($B14,#REF!,33,FALSE),"")</f>
        <v/>
      </c>
      <c r="L14" s="40" t="str">
        <f>IFERROR(VLOOKUP($B14,#REF!,33,FALSE),"")</f>
        <v/>
      </c>
      <c r="M14" s="40" t="str">
        <f>IFERROR(VLOOKUP($B14,#REF!,33,FALSE),"")</f>
        <v/>
      </c>
      <c r="N14" s="40" t="str">
        <f>IFERROR(VLOOKUP($B14,#REF!,33,FALSE),"")</f>
        <v/>
      </c>
      <c r="O14" s="40" t="str">
        <f>IFERROR(VLOOKUP($B14,#REF!,33,FALSE),"")</f>
        <v/>
      </c>
      <c r="P14" s="40" t="str">
        <f>IFERROR(VLOOKUP($B14,#REF!,33,FALSE),"")</f>
        <v/>
      </c>
      <c r="Q14" s="40">
        <f t="shared" si="0"/>
        <v>0</v>
      </c>
      <c r="R14" s="26"/>
    </row>
    <row r="15" spans="1:18" ht="26">
      <c r="A15" s="11" t="e">
        <f t="shared" si="1"/>
        <v>#REF!</v>
      </c>
      <c r="B15" s="12" t="e">
        <f>#REF!</f>
        <v>#REF!</v>
      </c>
      <c r="C15" s="14">
        <f>IFERROR(VLOOKUP($B15,#REF!,2,FALSE),0)</f>
        <v>0</v>
      </c>
      <c r="D15" s="14">
        <f>IFERROR(VLOOKUP($B15,#REF!,3,FALSE),0)</f>
        <v>0</v>
      </c>
      <c r="E15" s="14">
        <f>IFERROR(VLOOKUP($B15,#REF!,4,FALSE),0)</f>
        <v>0</v>
      </c>
      <c r="F15" s="41">
        <f>IFERROR(VLOOKUP($B15,محرم!$B$3:$P$42,13,FALSE),0)</f>
        <v>0</v>
      </c>
      <c r="G15" s="41">
        <f>IFERROR(VLOOKUP($B15,صفر!$B$3:$W$44,19,FALSE),0)</f>
        <v>0</v>
      </c>
      <c r="H15" s="41" t="str">
        <f>IFERROR(VLOOKUP($B15,'ربيع أول'!$B$3:$AK$49,33,FALSE),"")</f>
        <v/>
      </c>
      <c r="I15" s="41" t="str">
        <f>IFERROR(VLOOKUP($B15,#REF!,33,FALSE),"")</f>
        <v/>
      </c>
      <c r="J15" s="41" t="str">
        <f>IFERROR(VLOOKUP($B15,#REF!,33,FALSE),"")</f>
        <v/>
      </c>
      <c r="K15" s="41" t="str">
        <f>IFERROR(VLOOKUP($B15,#REF!,33,FALSE),"")</f>
        <v/>
      </c>
      <c r="L15" s="41" t="str">
        <f>IFERROR(VLOOKUP($B15,#REF!,33,FALSE),"")</f>
        <v/>
      </c>
      <c r="M15" s="41" t="str">
        <f>IFERROR(VLOOKUP($B15,#REF!,33,FALSE),"")</f>
        <v/>
      </c>
      <c r="N15" s="41" t="str">
        <f>IFERROR(VLOOKUP($B15,#REF!,33,FALSE),"")</f>
        <v/>
      </c>
      <c r="O15" s="41" t="str">
        <f>IFERROR(VLOOKUP($B15,#REF!,33,FALSE),"")</f>
        <v/>
      </c>
      <c r="P15" s="41" t="str">
        <f>IFERROR(VLOOKUP($B15,#REF!,33,FALSE),"")</f>
        <v/>
      </c>
      <c r="Q15" s="41">
        <f t="shared" si="0"/>
        <v>0</v>
      </c>
      <c r="R15" s="18"/>
    </row>
    <row r="16" spans="1:18" ht="26">
      <c r="A16" s="19" t="e">
        <f t="shared" si="1"/>
        <v>#REF!</v>
      </c>
      <c r="B16" s="20" t="e">
        <f>#REF!</f>
        <v>#REF!</v>
      </c>
      <c r="C16" s="22">
        <f>IFERROR(VLOOKUP($B16,#REF!,2,FALSE),0)</f>
        <v>0</v>
      </c>
      <c r="D16" s="22">
        <f>IFERROR(VLOOKUP($B16,#REF!,3,FALSE),0)</f>
        <v>0</v>
      </c>
      <c r="E16" s="22">
        <f>IFERROR(VLOOKUP($B16,#REF!,4,FALSE),0)</f>
        <v>0</v>
      </c>
      <c r="F16" s="40">
        <f>IFERROR(VLOOKUP($B16,محرم!$B$3:$P$42,13,FALSE),0)</f>
        <v>0</v>
      </c>
      <c r="G16" s="40">
        <f>IFERROR(VLOOKUP($B16,صفر!$B$3:$W$44,19,FALSE),0)</f>
        <v>0</v>
      </c>
      <c r="H16" s="40" t="str">
        <f>IFERROR(VLOOKUP($B16,'ربيع أول'!$B$3:$AK$49,33,FALSE),"")</f>
        <v/>
      </c>
      <c r="I16" s="40" t="str">
        <f>IFERROR(VLOOKUP($B16,#REF!,33,FALSE),"")</f>
        <v/>
      </c>
      <c r="J16" s="40" t="str">
        <f>IFERROR(VLOOKUP($B16,#REF!,33,FALSE),"")</f>
        <v/>
      </c>
      <c r="K16" s="40" t="str">
        <f>IFERROR(VLOOKUP($B16,#REF!,33,FALSE),"")</f>
        <v/>
      </c>
      <c r="L16" s="40" t="str">
        <f>IFERROR(VLOOKUP($B16,#REF!,33,FALSE),"")</f>
        <v/>
      </c>
      <c r="M16" s="40" t="str">
        <f>IFERROR(VLOOKUP($B16,#REF!,33,FALSE),"")</f>
        <v/>
      </c>
      <c r="N16" s="40" t="str">
        <f>IFERROR(VLOOKUP($B16,#REF!,33,FALSE),"")</f>
        <v/>
      </c>
      <c r="O16" s="40" t="str">
        <f>IFERROR(VLOOKUP($B16,#REF!,33,FALSE),"")</f>
        <v/>
      </c>
      <c r="P16" s="40" t="str">
        <f>IFERROR(VLOOKUP($B16,#REF!,33,FALSE),"")</f>
        <v/>
      </c>
      <c r="Q16" s="40">
        <f t="shared" si="0"/>
        <v>0</v>
      </c>
      <c r="R16" s="26"/>
    </row>
    <row r="17" spans="1:18" ht="26">
      <c r="A17" s="11" t="e">
        <f t="shared" si="1"/>
        <v>#REF!</v>
      </c>
      <c r="B17" s="12" t="e">
        <f>#REF!</f>
        <v>#REF!</v>
      </c>
      <c r="C17" s="14">
        <f>IFERROR(VLOOKUP($B17,#REF!,2,FALSE),0)</f>
        <v>0</v>
      </c>
      <c r="D17" s="14">
        <f>IFERROR(VLOOKUP($B17,#REF!,3,FALSE),0)</f>
        <v>0</v>
      </c>
      <c r="E17" s="14">
        <f>IFERROR(VLOOKUP($B17,#REF!,4,FALSE),0)</f>
        <v>0</v>
      </c>
      <c r="F17" s="41">
        <f>IFERROR(VLOOKUP($B17,محرم!$B$3:$P$42,13,FALSE),0)</f>
        <v>0</v>
      </c>
      <c r="G17" s="41">
        <f>IFERROR(VLOOKUP($B17,صفر!$B$3:$W$44,19,FALSE),0)</f>
        <v>0</v>
      </c>
      <c r="H17" s="41" t="str">
        <f>IFERROR(VLOOKUP($B17,'ربيع أول'!$B$3:$AK$49,33,FALSE),"")</f>
        <v/>
      </c>
      <c r="I17" s="41" t="str">
        <f>IFERROR(VLOOKUP($B17,#REF!,33,FALSE),"")</f>
        <v/>
      </c>
      <c r="J17" s="41" t="str">
        <f>IFERROR(VLOOKUP($B17,#REF!,33,FALSE),"")</f>
        <v/>
      </c>
      <c r="K17" s="41" t="str">
        <f>IFERROR(VLOOKUP($B17,#REF!,33,FALSE),"")</f>
        <v/>
      </c>
      <c r="L17" s="41" t="str">
        <f>IFERROR(VLOOKUP($B17,#REF!,33,FALSE),"")</f>
        <v/>
      </c>
      <c r="M17" s="41" t="str">
        <f>IFERROR(VLOOKUP($B17,#REF!,33,FALSE),"")</f>
        <v/>
      </c>
      <c r="N17" s="41" t="str">
        <f>IFERROR(VLOOKUP($B17,#REF!,33,FALSE),"")</f>
        <v/>
      </c>
      <c r="O17" s="41" t="str">
        <f>IFERROR(VLOOKUP($B17,#REF!,33,FALSE),"")</f>
        <v/>
      </c>
      <c r="P17" s="41" t="str">
        <f>IFERROR(VLOOKUP($B17,#REF!,33,FALSE),"")</f>
        <v/>
      </c>
      <c r="Q17" s="41">
        <f t="shared" si="0"/>
        <v>0</v>
      </c>
      <c r="R17" s="18"/>
    </row>
    <row r="18" spans="1:18" ht="26">
      <c r="A18" s="19" t="e">
        <f t="shared" si="1"/>
        <v>#REF!</v>
      </c>
      <c r="B18" s="20" t="e">
        <f>#REF!</f>
        <v>#REF!</v>
      </c>
      <c r="C18" s="22">
        <f>IFERROR(VLOOKUP($B18,#REF!,2,FALSE),0)</f>
        <v>0</v>
      </c>
      <c r="D18" s="22">
        <f>IFERROR(VLOOKUP($B18,#REF!,3,FALSE),0)</f>
        <v>0</v>
      </c>
      <c r="E18" s="22">
        <f>IFERROR(VLOOKUP($B18,#REF!,4,FALSE),0)</f>
        <v>0</v>
      </c>
      <c r="F18" s="40">
        <f>IFERROR(VLOOKUP($B18,محرم!$B$3:$P$42,13,FALSE),0)</f>
        <v>0</v>
      </c>
      <c r="G18" s="40">
        <f>IFERROR(VLOOKUP($B18,صفر!$B$3:$W$44,19,FALSE),0)</f>
        <v>0</v>
      </c>
      <c r="H18" s="40" t="str">
        <f>IFERROR(VLOOKUP($B18,'ربيع أول'!$B$3:$AK$49,33,FALSE),"")</f>
        <v/>
      </c>
      <c r="I18" s="40" t="str">
        <f>IFERROR(VLOOKUP($B18,#REF!,33,FALSE),"")</f>
        <v/>
      </c>
      <c r="J18" s="40" t="str">
        <f>IFERROR(VLOOKUP($B18,#REF!,33,FALSE),"")</f>
        <v/>
      </c>
      <c r="K18" s="40" t="str">
        <f>IFERROR(VLOOKUP($B18,#REF!,33,FALSE),"")</f>
        <v/>
      </c>
      <c r="L18" s="40" t="str">
        <f>IFERROR(VLOOKUP($B18,#REF!,33,FALSE),"")</f>
        <v/>
      </c>
      <c r="M18" s="40" t="str">
        <f>IFERROR(VLOOKUP($B18,#REF!,33,FALSE),"")</f>
        <v/>
      </c>
      <c r="N18" s="40" t="str">
        <f>IFERROR(VLOOKUP($B18,#REF!,33,FALSE),"")</f>
        <v/>
      </c>
      <c r="O18" s="40" t="str">
        <f>IFERROR(VLOOKUP($B18,#REF!,33,FALSE),"")</f>
        <v/>
      </c>
      <c r="P18" s="40" t="str">
        <f>IFERROR(VLOOKUP($B18,#REF!,33,FALSE),"")</f>
        <v/>
      </c>
      <c r="Q18" s="40">
        <f t="shared" si="0"/>
        <v>0</v>
      </c>
      <c r="R18" s="26"/>
    </row>
    <row r="19" spans="1:18" ht="26">
      <c r="A19" s="11" t="e">
        <f t="shared" si="1"/>
        <v>#REF!</v>
      </c>
      <c r="B19" s="12" t="e">
        <f>#REF!</f>
        <v>#REF!</v>
      </c>
      <c r="C19" s="14">
        <f>IFERROR(VLOOKUP($B19,#REF!,2,FALSE),0)</f>
        <v>0</v>
      </c>
      <c r="D19" s="14">
        <f>IFERROR(VLOOKUP($B19,#REF!,3,FALSE),0)</f>
        <v>0</v>
      </c>
      <c r="E19" s="14">
        <f>IFERROR(VLOOKUP($B19,#REF!,4,FALSE),0)</f>
        <v>0</v>
      </c>
      <c r="F19" s="41">
        <f>IFERROR(VLOOKUP($B19,محرم!$B$3:$P$42,13,FALSE),0)</f>
        <v>0</v>
      </c>
      <c r="G19" s="41">
        <f>IFERROR(VLOOKUP($B19,صفر!$B$3:$W$44,19,FALSE),0)</f>
        <v>0</v>
      </c>
      <c r="H19" s="41" t="str">
        <f>IFERROR(VLOOKUP($B19,'ربيع أول'!$B$3:$AK$49,33,FALSE),"")</f>
        <v/>
      </c>
      <c r="I19" s="41" t="str">
        <f>IFERROR(VLOOKUP($B19,#REF!,33,FALSE),"")</f>
        <v/>
      </c>
      <c r="J19" s="41" t="str">
        <f>IFERROR(VLOOKUP($B19,#REF!,33,FALSE),"")</f>
        <v/>
      </c>
      <c r="K19" s="41" t="str">
        <f>IFERROR(VLOOKUP($B19,#REF!,33,FALSE),"")</f>
        <v/>
      </c>
      <c r="L19" s="41" t="str">
        <f>IFERROR(VLOOKUP($B19,#REF!,33,FALSE),"")</f>
        <v/>
      </c>
      <c r="M19" s="41" t="str">
        <f>IFERROR(VLOOKUP($B19,#REF!,33,FALSE),"")</f>
        <v/>
      </c>
      <c r="N19" s="41" t="str">
        <f>IFERROR(VLOOKUP($B19,#REF!,33,FALSE),"")</f>
        <v/>
      </c>
      <c r="O19" s="41" t="str">
        <f>IFERROR(VLOOKUP($B19,#REF!,33,FALSE),"")</f>
        <v/>
      </c>
      <c r="P19" s="41" t="str">
        <f>IFERROR(VLOOKUP($B19,#REF!,33,FALSE),"")</f>
        <v/>
      </c>
      <c r="Q19" s="41">
        <f t="shared" si="0"/>
        <v>0</v>
      </c>
      <c r="R19" s="18"/>
    </row>
    <row r="20" spans="1:18" ht="26">
      <c r="A20" s="19" t="e">
        <f t="shared" si="1"/>
        <v>#REF!</v>
      </c>
      <c r="B20" s="20" t="e">
        <f>#REF!</f>
        <v>#REF!</v>
      </c>
      <c r="C20" s="22">
        <f>IFERROR(VLOOKUP($B20,#REF!,2,FALSE),0)</f>
        <v>0</v>
      </c>
      <c r="D20" s="22">
        <f>IFERROR(VLOOKUP($B20,#REF!,3,FALSE),0)</f>
        <v>0</v>
      </c>
      <c r="E20" s="22">
        <f>IFERROR(VLOOKUP($B20,#REF!,4,FALSE),0)</f>
        <v>0</v>
      </c>
      <c r="F20" s="40">
        <f>IFERROR(VLOOKUP($B20,محرم!$B$3:$P$42,13,FALSE),0)</f>
        <v>0</v>
      </c>
      <c r="G20" s="40">
        <f>IFERROR(VLOOKUP($B20,صفر!$B$3:$W$44,19,FALSE),0)</f>
        <v>0</v>
      </c>
      <c r="H20" s="40" t="str">
        <f>IFERROR(VLOOKUP($B20,'ربيع أول'!$B$3:$AK$49,33,FALSE),"")</f>
        <v/>
      </c>
      <c r="I20" s="40" t="str">
        <f>IFERROR(VLOOKUP($B20,#REF!,33,FALSE),"")</f>
        <v/>
      </c>
      <c r="J20" s="40" t="str">
        <f>IFERROR(VLOOKUP($B20,#REF!,33,FALSE),"")</f>
        <v/>
      </c>
      <c r="K20" s="40" t="str">
        <f>IFERROR(VLOOKUP($B20,#REF!,33,FALSE),"")</f>
        <v/>
      </c>
      <c r="L20" s="40" t="str">
        <f>IFERROR(VLOOKUP($B20,#REF!,33,FALSE),"")</f>
        <v/>
      </c>
      <c r="M20" s="40" t="str">
        <f>IFERROR(VLOOKUP($B20,#REF!,33,FALSE),"")</f>
        <v/>
      </c>
      <c r="N20" s="40" t="str">
        <f>IFERROR(VLOOKUP($B20,#REF!,33,FALSE),"")</f>
        <v/>
      </c>
      <c r="O20" s="40" t="str">
        <f>IFERROR(VLOOKUP($B20,#REF!,33,FALSE),"")</f>
        <v/>
      </c>
      <c r="P20" s="40" t="str">
        <f>IFERROR(VLOOKUP($B20,#REF!,33,FALSE),"")</f>
        <v/>
      </c>
      <c r="Q20" s="40">
        <f t="shared" si="0"/>
        <v>0</v>
      </c>
      <c r="R20" s="26"/>
    </row>
    <row r="21" spans="1:18" ht="26">
      <c r="A21" s="11" t="e">
        <f t="shared" si="1"/>
        <v>#REF!</v>
      </c>
      <c r="B21" s="12" t="e">
        <f>#REF!</f>
        <v>#REF!</v>
      </c>
      <c r="C21" s="14">
        <f>IFERROR(VLOOKUP($B21,#REF!,2,FALSE),0)</f>
        <v>0</v>
      </c>
      <c r="D21" s="14">
        <f>IFERROR(VLOOKUP($B21,#REF!,3,FALSE),0)</f>
        <v>0</v>
      </c>
      <c r="E21" s="14">
        <f>IFERROR(VLOOKUP($B21,#REF!,4,FALSE),0)</f>
        <v>0</v>
      </c>
      <c r="F21" s="41">
        <f>IFERROR(VLOOKUP($B21,محرم!$B$3:$P$42,13,FALSE),0)</f>
        <v>0</v>
      </c>
      <c r="G21" s="41">
        <f>IFERROR(VLOOKUP($B21,صفر!$B$3:$W$44,19,FALSE),0)</f>
        <v>0</v>
      </c>
      <c r="H21" s="41" t="str">
        <f>IFERROR(VLOOKUP($B21,'ربيع أول'!$B$3:$AK$49,33,FALSE),"")</f>
        <v/>
      </c>
      <c r="I21" s="41" t="str">
        <f>IFERROR(VLOOKUP($B21,#REF!,33,FALSE),"")</f>
        <v/>
      </c>
      <c r="J21" s="41" t="str">
        <f>IFERROR(VLOOKUP($B21,#REF!,33,FALSE),"")</f>
        <v/>
      </c>
      <c r="K21" s="41" t="str">
        <f>IFERROR(VLOOKUP($B21,#REF!,33,FALSE),"")</f>
        <v/>
      </c>
      <c r="L21" s="41" t="str">
        <f>IFERROR(VLOOKUP($B21,#REF!,33,FALSE),"")</f>
        <v/>
      </c>
      <c r="M21" s="41" t="str">
        <f>IFERROR(VLOOKUP($B21,#REF!,33,FALSE),"")</f>
        <v/>
      </c>
      <c r="N21" s="41" t="str">
        <f>IFERROR(VLOOKUP($B21,#REF!,33,FALSE),"")</f>
        <v/>
      </c>
      <c r="O21" s="41" t="str">
        <f>IFERROR(VLOOKUP($B21,#REF!,33,FALSE),"")</f>
        <v/>
      </c>
      <c r="P21" s="41" t="str">
        <f>IFERROR(VLOOKUP($B21,#REF!,33,FALSE),"")</f>
        <v/>
      </c>
      <c r="Q21" s="41">
        <f t="shared" si="0"/>
        <v>0</v>
      </c>
      <c r="R21" s="18" t="s">
        <v>24</v>
      </c>
    </row>
    <row r="22" spans="1:18" ht="26">
      <c r="A22" s="19" t="e">
        <f t="shared" si="1"/>
        <v>#REF!</v>
      </c>
      <c r="B22" s="20" t="e">
        <f>#REF!</f>
        <v>#REF!</v>
      </c>
      <c r="C22" s="22">
        <f>IFERROR(VLOOKUP($B22,#REF!,2,FALSE),0)</f>
        <v>0</v>
      </c>
      <c r="D22" s="22">
        <f>IFERROR(VLOOKUP($B22,#REF!,3,FALSE),0)</f>
        <v>0</v>
      </c>
      <c r="E22" s="22">
        <f>IFERROR(VLOOKUP($B22,#REF!,4,FALSE),0)</f>
        <v>0</v>
      </c>
      <c r="F22" s="40">
        <f>IFERROR(VLOOKUP($B22,محرم!$B$3:$P$42,13,FALSE),0)</f>
        <v>0</v>
      </c>
      <c r="G22" s="40">
        <f>IFERROR(VLOOKUP($B22,صفر!$B$3:$W$44,19,FALSE),0)</f>
        <v>0</v>
      </c>
      <c r="H22" s="40" t="str">
        <f>IFERROR(VLOOKUP($B22,'ربيع أول'!$B$3:$AK$49,33,FALSE),"")</f>
        <v/>
      </c>
      <c r="I22" s="40" t="str">
        <f>IFERROR(VLOOKUP($B22,#REF!,33,FALSE),"")</f>
        <v/>
      </c>
      <c r="J22" s="40" t="str">
        <f>IFERROR(VLOOKUP($B22,#REF!,33,FALSE),"")</f>
        <v/>
      </c>
      <c r="K22" s="40" t="str">
        <f>IFERROR(VLOOKUP($B22,#REF!,33,FALSE),"")</f>
        <v/>
      </c>
      <c r="L22" s="40" t="str">
        <f>IFERROR(VLOOKUP($B22,#REF!,33,FALSE),"")</f>
        <v/>
      </c>
      <c r="M22" s="40" t="str">
        <f>IFERROR(VLOOKUP($B22,#REF!,33,FALSE),"")</f>
        <v/>
      </c>
      <c r="N22" s="40" t="str">
        <f>IFERROR(VLOOKUP($B22,#REF!,33,FALSE),"")</f>
        <v/>
      </c>
      <c r="O22" s="40" t="str">
        <f>IFERROR(VLOOKUP($B22,#REF!,33,FALSE),"")</f>
        <v/>
      </c>
      <c r="P22" s="40" t="str">
        <f>IFERROR(VLOOKUP($B22,#REF!,33,FALSE),"")</f>
        <v/>
      </c>
      <c r="Q22" s="40">
        <f t="shared" si="0"/>
        <v>0</v>
      </c>
      <c r="R22" s="26"/>
    </row>
    <row r="23" spans="1:18" ht="26">
      <c r="A23" s="11" t="e">
        <f t="shared" si="1"/>
        <v>#REF!</v>
      </c>
      <c r="B23" s="12" t="e">
        <f>#REF!</f>
        <v>#REF!</v>
      </c>
      <c r="C23" s="14">
        <f>IFERROR(VLOOKUP($B23,#REF!,2,FALSE),0)</f>
        <v>0</v>
      </c>
      <c r="D23" s="14">
        <f>IFERROR(VLOOKUP($B23,#REF!,3,FALSE),0)</f>
        <v>0</v>
      </c>
      <c r="E23" s="14">
        <f>IFERROR(VLOOKUP($B23,#REF!,4,FALSE),0)</f>
        <v>0</v>
      </c>
      <c r="F23" s="41">
        <f>IFERROR(VLOOKUP($B23,محرم!$B$3:$P$42,13,FALSE),0)</f>
        <v>0</v>
      </c>
      <c r="G23" s="41">
        <f>IFERROR(VLOOKUP($B23,صفر!$B$3:$W$44,19,FALSE),0)</f>
        <v>0</v>
      </c>
      <c r="H23" s="41" t="str">
        <f>IFERROR(VLOOKUP($B23,'ربيع أول'!$B$3:$AK$49,33,FALSE),"")</f>
        <v/>
      </c>
      <c r="I23" s="41" t="str">
        <f>IFERROR(VLOOKUP($B23,#REF!,33,FALSE),"")</f>
        <v/>
      </c>
      <c r="J23" s="41" t="str">
        <f>IFERROR(VLOOKUP($B23,#REF!,33,FALSE),"")</f>
        <v/>
      </c>
      <c r="K23" s="41" t="str">
        <f>IFERROR(VLOOKUP($B23,#REF!,33,FALSE),"")</f>
        <v/>
      </c>
      <c r="L23" s="41" t="str">
        <f>IFERROR(VLOOKUP($B23,#REF!,33,FALSE),"")</f>
        <v/>
      </c>
      <c r="M23" s="41" t="str">
        <f>IFERROR(VLOOKUP($B23,#REF!,33,FALSE),"")</f>
        <v/>
      </c>
      <c r="N23" s="41" t="str">
        <f>IFERROR(VLOOKUP($B23,#REF!,33,FALSE),"")</f>
        <v/>
      </c>
      <c r="O23" s="41" t="str">
        <f>IFERROR(VLOOKUP($B23,#REF!,33,FALSE),"")</f>
        <v/>
      </c>
      <c r="P23" s="41" t="str">
        <f>IFERROR(VLOOKUP($B23,#REF!,33,FALSE),"")</f>
        <v/>
      </c>
      <c r="Q23" s="41">
        <f t="shared" si="0"/>
        <v>0</v>
      </c>
      <c r="R23" s="18"/>
    </row>
    <row r="24" spans="1:18" ht="26">
      <c r="A24" s="19" t="e">
        <f t="shared" si="1"/>
        <v>#REF!</v>
      </c>
      <c r="B24" s="20" t="e">
        <f>#REF!</f>
        <v>#REF!</v>
      </c>
      <c r="C24" s="22">
        <f>IFERROR(VLOOKUP($B24,#REF!,2,FALSE),0)</f>
        <v>0</v>
      </c>
      <c r="D24" s="22">
        <f>IFERROR(VLOOKUP($B24,#REF!,3,FALSE),0)</f>
        <v>0</v>
      </c>
      <c r="E24" s="22">
        <f>IFERROR(VLOOKUP($B24,#REF!,4,FALSE),0)</f>
        <v>0</v>
      </c>
      <c r="F24" s="40">
        <f>IFERROR(VLOOKUP($B24,محرم!$B$3:$P$42,13,FALSE),0)</f>
        <v>0</v>
      </c>
      <c r="G24" s="40">
        <f>IFERROR(VLOOKUP($B24,صفر!$B$3:$W$44,19,FALSE),0)</f>
        <v>0</v>
      </c>
      <c r="H24" s="40" t="str">
        <f>IFERROR(VLOOKUP($B24,'ربيع أول'!$B$3:$AK$49,33,FALSE),"")</f>
        <v/>
      </c>
      <c r="I24" s="40" t="str">
        <f>IFERROR(VLOOKUP($B24,#REF!,33,FALSE),"")</f>
        <v/>
      </c>
      <c r="J24" s="40" t="str">
        <f>IFERROR(VLOOKUP($B24,#REF!,33,FALSE),"")</f>
        <v/>
      </c>
      <c r="K24" s="40" t="str">
        <f>IFERROR(VLOOKUP($B24,#REF!,33,FALSE),"")</f>
        <v/>
      </c>
      <c r="L24" s="40" t="str">
        <f>IFERROR(VLOOKUP($B24,#REF!,33,FALSE),"")</f>
        <v/>
      </c>
      <c r="M24" s="40" t="str">
        <f>IFERROR(VLOOKUP($B24,#REF!,33,FALSE),"")</f>
        <v/>
      </c>
      <c r="N24" s="40" t="str">
        <f>IFERROR(VLOOKUP($B24,#REF!,33,FALSE),"")</f>
        <v/>
      </c>
      <c r="O24" s="40" t="str">
        <f>IFERROR(VLOOKUP($B24,#REF!,33,FALSE),"")</f>
        <v/>
      </c>
      <c r="P24" s="40" t="str">
        <f>IFERROR(VLOOKUP($B24,#REF!,33,FALSE),"")</f>
        <v/>
      </c>
      <c r="Q24" s="40">
        <f t="shared" si="0"/>
        <v>0</v>
      </c>
      <c r="R24" s="26"/>
    </row>
    <row r="25" spans="1:18" ht="26">
      <c r="A25" s="11" t="e">
        <f t="shared" si="1"/>
        <v>#REF!</v>
      </c>
      <c r="B25" s="12" t="e">
        <f>#REF!</f>
        <v>#REF!</v>
      </c>
      <c r="C25" s="14">
        <f>IFERROR(VLOOKUP($B25,#REF!,2,FALSE),0)</f>
        <v>0</v>
      </c>
      <c r="D25" s="14">
        <f>IFERROR(VLOOKUP($B25,#REF!,3,FALSE),0)</f>
        <v>0</v>
      </c>
      <c r="E25" s="14">
        <f>IFERROR(VLOOKUP($B25,#REF!,4,FALSE),0)</f>
        <v>0</v>
      </c>
      <c r="F25" s="41">
        <f>IFERROR(VLOOKUP($B25,محرم!$B$3:$P$42,13,FALSE),0)</f>
        <v>0</v>
      </c>
      <c r="G25" s="41">
        <f>IFERROR(VLOOKUP($B25,صفر!$B$3:$W$44,19,FALSE),0)</f>
        <v>0</v>
      </c>
      <c r="H25" s="41" t="str">
        <f>IFERROR(VLOOKUP($B25,'ربيع أول'!$B$3:$AK$49,33,FALSE),"")</f>
        <v/>
      </c>
      <c r="I25" s="41" t="str">
        <f>IFERROR(VLOOKUP($B25,#REF!,33,FALSE),"")</f>
        <v/>
      </c>
      <c r="J25" s="41" t="str">
        <f>IFERROR(VLOOKUP($B25,#REF!,33,FALSE),"")</f>
        <v/>
      </c>
      <c r="K25" s="41" t="str">
        <f>IFERROR(VLOOKUP($B25,#REF!,33,FALSE),"")</f>
        <v/>
      </c>
      <c r="L25" s="41" t="str">
        <f>IFERROR(VLOOKUP($B25,#REF!,33,FALSE),"")</f>
        <v/>
      </c>
      <c r="M25" s="41" t="str">
        <f>IFERROR(VLOOKUP($B25,#REF!,33,FALSE),"")</f>
        <v/>
      </c>
      <c r="N25" s="41" t="str">
        <f>IFERROR(VLOOKUP($B25,#REF!,33,FALSE),"")</f>
        <v/>
      </c>
      <c r="O25" s="41" t="str">
        <f>IFERROR(VLOOKUP($B25,#REF!,33,FALSE),"")</f>
        <v/>
      </c>
      <c r="P25" s="41" t="str">
        <f>IFERROR(VLOOKUP($B25,#REF!,33,FALSE),"")</f>
        <v/>
      </c>
      <c r="Q25" s="41">
        <f t="shared" si="0"/>
        <v>0</v>
      </c>
      <c r="R25" s="18"/>
    </row>
    <row r="26" spans="1:18" ht="26">
      <c r="A26" s="19" t="e">
        <f t="shared" si="1"/>
        <v>#REF!</v>
      </c>
      <c r="B26" s="20" t="e">
        <f>#REF!</f>
        <v>#REF!</v>
      </c>
      <c r="C26" s="22">
        <f>IFERROR(VLOOKUP($B26,#REF!,2,FALSE),0)</f>
        <v>0</v>
      </c>
      <c r="D26" s="22">
        <f>IFERROR(VLOOKUP($B26,#REF!,3,FALSE),0)</f>
        <v>0</v>
      </c>
      <c r="E26" s="22">
        <f>IFERROR(VLOOKUP($B26,#REF!,4,FALSE),0)</f>
        <v>0</v>
      </c>
      <c r="F26" s="40">
        <f>IFERROR(VLOOKUP($B26,محرم!$B$3:$P$42,13,FALSE),0)</f>
        <v>0</v>
      </c>
      <c r="G26" s="40">
        <f>IFERROR(VLOOKUP($B26,صفر!$B$3:$W$44,19,FALSE),0)</f>
        <v>0</v>
      </c>
      <c r="H26" s="40" t="str">
        <f>IFERROR(VLOOKUP($B26,'ربيع أول'!$B$3:$AK$49,33,FALSE),"")</f>
        <v/>
      </c>
      <c r="I26" s="40" t="str">
        <f>IFERROR(VLOOKUP($B26,#REF!,33,FALSE),"")</f>
        <v/>
      </c>
      <c r="J26" s="40" t="str">
        <f>IFERROR(VLOOKUP($B26,#REF!,33,FALSE),"")</f>
        <v/>
      </c>
      <c r="K26" s="40" t="str">
        <f>IFERROR(VLOOKUP($B26,#REF!,33,FALSE),"")</f>
        <v/>
      </c>
      <c r="L26" s="40" t="str">
        <f>IFERROR(VLOOKUP($B26,#REF!,33,FALSE),"")</f>
        <v/>
      </c>
      <c r="M26" s="40" t="str">
        <f>IFERROR(VLOOKUP($B26,#REF!,33,FALSE),"")</f>
        <v/>
      </c>
      <c r="N26" s="40" t="str">
        <f>IFERROR(VLOOKUP($B26,#REF!,33,FALSE),"")</f>
        <v/>
      </c>
      <c r="O26" s="40" t="str">
        <f>IFERROR(VLOOKUP($B26,#REF!,33,FALSE),"")</f>
        <v/>
      </c>
      <c r="P26" s="40" t="str">
        <f>IFERROR(VLOOKUP($B26,#REF!,33,FALSE),"")</f>
        <v/>
      </c>
      <c r="Q26" s="40">
        <f t="shared" si="0"/>
        <v>0</v>
      </c>
      <c r="R26" s="26"/>
    </row>
    <row r="27" spans="1:18" ht="26">
      <c r="A27" s="11" t="e">
        <f t="shared" si="1"/>
        <v>#REF!</v>
      </c>
      <c r="B27" s="12" t="e">
        <f>#REF!</f>
        <v>#REF!</v>
      </c>
      <c r="C27" s="14">
        <f>IFERROR(VLOOKUP($B27,#REF!,2,FALSE),0)</f>
        <v>0</v>
      </c>
      <c r="D27" s="14">
        <f>IFERROR(VLOOKUP($B27,#REF!,3,FALSE),0)</f>
        <v>0</v>
      </c>
      <c r="E27" s="14">
        <f>IFERROR(VLOOKUP($B27,#REF!,4,FALSE),0)</f>
        <v>0</v>
      </c>
      <c r="F27" s="41">
        <f>IFERROR(VLOOKUP($B27,محرم!$B$3:$P$42,13,FALSE),0)</f>
        <v>0</v>
      </c>
      <c r="G27" s="41">
        <f>IFERROR(VLOOKUP($B27,صفر!$B$3:$W$44,19,FALSE),0)</f>
        <v>0</v>
      </c>
      <c r="H27" s="41" t="str">
        <f>IFERROR(VLOOKUP($B27,'ربيع أول'!$B$3:$AK$49,33,FALSE),"")</f>
        <v/>
      </c>
      <c r="I27" s="41" t="str">
        <f>IFERROR(VLOOKUP($B27,#REF!,33,FALSE),"")</f>
        <v/>
      </c>
      <c r="J27" s="41" t="str">
        <f>IFERROR(VLOOKUP($B27,#REF!,33,FALSE),"")</f>
        <v/>
      </c>
      <c r="K27" s="41" t="str">
        <f>IFERROR(VLOOKUP($B27,#REF!,33,FALSE),"")</f>
        <v/>
      </c>
      <c r="L27" s="41" t="str">
        <f>IFERROR(VLOOKUP($B27,#REF!,33,FALSE),"")</f>
        <v/>
      </c>
      <c r="M27" s="41" t="str">
        <f>IFERROR(VLOOKUP($B27,#REF!,33,FALSE),"")</f>
        <v/>
      </c>
      <c r="N27" s="41" t="str">
        <f>IFERROR(VLOOKUP($B27,#REF!,33,FALSE),"")</f>
        <v/>
      </c>
      <c r="O27" s="41" t="str">
        <f>IFERROR(VLOOKUP($B27,#REF!,33,FALSE),"")</f>
        <v/>
      </c>
      <c r="P27" s="41" t="str">
        <f>IFERROR(VLOOKUP($B27,#REF!,33,FALSE),"")</f>
        <v/>
      </c>
      <c r="Q27" s="41">
        <f t="shared" si="0"/>
        <v>0</v>
      </c>
      <c r="R27" s="18" t="s">
        <v>24</v>
      </c>
    </row>
    <row r="28" spans="1:18" ht="26">
      <c r="A28" s="19" t="e">
        <f t="shared" si="1"/>
        <v>#REF!</v>
      </c>
      <c r="B28" s="20" t="e">
        <f>#REF!</f>
        <v>#REF!</v>
      </c>
      <c r="C28" s="22">
        <f>IFERROR(VLOOKUP($B28,#REF!,2,FALSE),0)</f>
        <v>0</v>
      </c>
      <c r="D28" s="22">
        <f>IFERROR(VLOOKUP($B28,#REF!,3,FALSE),0)</f>
        <v>0</v>
      </c>
      <c r="E28" s="22">
        <f>IFERROR(VLOOKUP($B28,#REF!,4,FALSE),0)</f>
        <v>0</v>
      </c>
      <c r="F28" s="40">
        <f>IFERROR(VLOOKUP($B28,محرم!$B$3:$P$42,13,FALSE),0)</f>
        <v>0</v>
      </c>
      <c r="G28" s="40">
        <f>IFERROR(VLOOKUP($B28,صفر!$B$3:$W$44,19,FALSE),0)</f>
        <v>0</v>
      </c>
      <c r="H28" s="40" t="str">
        <f>IFERROR(VLOOKUP($B28,'ربيع أول'!$B$3:$AK$49,33,FALSE),"")</f>
        <v/>
      </c>
      <c r="I28" s="40" t="str">
        <f>IFERROR(VLOOKUP($B28,#REF!,33,FALSE),"")</f>
        <v/>
      </c>
      <c r="J28" s="40" t="str">
        <f>IFERROR(VLOOKUP($B28,#REF!,33,FALSE),"")</f>
        <v/>
      </c>
      <c r="K28" s="40" t="str">
        <f>IFERROR(VLOOKUP($B28,#REF!,33,FALSE),"")</f>
        <v/>
      </c>
      <c r="L28" s="40" t="str">
        <f>IFERROR(VLOOKUP($B28,#REF!,33,FALSE),"")</f>
        <v/>
      </c>
      <c r="M28" s="40" t="str">
        <f>IFERROR(VLOOKUP($B28,#REF!,33,FALSE),"")</f>
        <v/>
      </c>
      <c r="N28" s="40" t="str">
        <f>IFERROR(VLOOKUP($B28,#REF!,33,FALSE),"")</f>
        <v/>
      </c>
      <c r="O28" s="40" t="str">
        <f>IFERROR(VLOOKUP($B28,#REF!,33,FALSE),"")</f>
        <v/>
      </c>
      <c r="P28" s="40" t="str">
        <f>IFERROR(VLOOKUP($B28,#REF!,33,FALSE),"")</f>
        <v/>
      </c>
      <c r="Q28" s="40">
        <f t="shared" si="0"/>
        <v>0</v>
      </c>
      <c r="R28" s="26"/>
    </row>
    <row r="29" spans="1:18" ht="26">
      <c r="A29" s="11" t="e">
        <f t="shared" si="1"/>
        <v>#REF!</v>
      </c>
      <c r="B29" s="12" t="e">
        <f>#REF!</f>
        <v>#REF!</v>
      </c>
      <c r="C29" s="14">
        <f>IFERROR(VLOOKUP($B29,#REF!,2,FALSE),0)</f>
        <v>0</v>
      </c>
      <c r="D29" s="14">
        <f>IFERROR(VLOOKUP($B29,#REF!,3,FALSE),0)</f>
        <v>0</v>
      </c>
      <c r="E29" s="14">
        <f>IFERROR(VLOOKUP($B29,#REF!,4,FALSE),0)</f>
        <v>0</v>
      </c>
      <c r="F29" s="41">
        <f>IFERROR(VLOOKUP($B29,محرم!$B$3:$P$42,13,FALSE),0)</f>
        <v>0</v>
      </c>
      <c r="G29" s="41">
        <f>IFERROR(VLOOKUP($B29,صفر!$B$3:$W$44,19,FALSE),0)</f>
        <v>0</v>
      </c>
      <c r="H29" s="41" t="str">
        <f>IFERROR(VLOOKUP($B29,'ربيع أول'!$B$3:$AK$49,33,FALSE),"")</f>
        <v/>
      </c>
      <c r="I29" s="41" t="str">
        <f>IFERROR(VLOOKUP($B29,#REF!,33,FALSE),"")</f>
        <v/>
      </c>
      <c r="J29" s="41" t="str">
        <f>IFERROR(VLOOKUP($B29,#REF!,33,FALSE),"")</f>
        <v/>
      </c>
      <c r="K29" s="41" t="str">
        <f>IFERROR(VLOOKUP($B29,#REF!,33,FALSE),"")</f>
        <v/>
      </c>
      <c r="L29" s="41" t="str">
        <f>IFERROR(VLOOKUP($B29,#REF!,33,FALSE),"")</f>
        <v/>
      </c>
      <c r="M29" s="41" t="str">
        <f>IFERROR(VLOOKUP($B29,#REF!,33,FALSE),"")</f>
        <v/>
      </c>
      <c r="N29" s="41" t="str">
        <f>IFERROR(VLOOKUP($B29,#REF!,33,FALSE),"")</f>
        <v/>
      </c>
      <c r="O29" s="41" t="str">
        <f>IFERROR(VLOOKUP($B29,#REF!,33,FALSE),"")</f>
        <v/>
      </c>
      <c r="P29" s="41" t="str">
        <f>IFERROR(VLOOKUP($B29,#REF!,33,FALSE),"")</f>
        <v/>
      </c>
      <c r="Q29" s="41">
        <f t="shared" si="0"/>
        <v>0</v>
      </c>
      <c r="R29" s="18"/>
    </row>
    <row r="30" spans="1:18" ht="26">
      <c r="A30" s="19" t="e">
        <f t="shared" si="1"/>
        <v>#REF!</v>
      </c>
      <c r="B30" s="20" t="e">
        <f>#REF!</f>
        <v>#REF!</v>
      </c>
      <c r="C30" s="22">
        <f>IFERROR(VLOOKUP($B30,#REF!,2,FALSE),0)</f>
        <v>0</v>
      </c>
      <c r="D30" s="22">
        <f>IFERROR(VLOOKUP($B30,#REF!,3,FALSE),0)</f>
        <v>0</v>
      </c>
      <c r="E30" s="22">
        <f>IFERROR(VLOOKUP($B30,#REF!,4,FALSE),0)</f>
        <v>0</v>
      </c>
      <c r="F30" s="40">
        <f>IFERROR(VLOOKUP($B30,محرم!$B$3:$P$42,13,FALSE),0)</f>
        <v>0</v>
      </c>
      <c r="G30" s="40">
        <f>IFERROR(VLOOKUP($B30,صفر!$B$3:$W$44,19,FALSE),0)</f>
        <v>0</v>
      </c>
      <c r="H30" s="40" t="str">
        <f>IFERROR(VLOOKUP($B30,'ربيع أول'!$B$3:$AK$49,33,FALSE),"")</f>
        <v/>
      </c>
      <c r="I30" s="40" t="str">
        <f>IFERROR(VLOOKUP($B30,#REF!,33,FALSE),"")</f>
        <v/>
      </c>
      <c r="J30" s="40" t="str">
        <f>IFERROR(VLOOKUP($B30,#REF!,33,FALSE),"")</f>
        <v/>
      </c>
      <c r="K30" s="40" t="str">
        <f>IFERROR(VLOOKUP($B30,#REF!,33,FALSE),"")</f>
        <v/>
      </c>
      <c r="L30" s="40" t="str">
        <f>IFERROR(VLOOKUP($B30,#REF!,33,FALSE),"")</f>
        <v/>
      </c>
      <c r="M30" s="40" t="str">
        <f>IFERROR(VLOOKUP($B30,#REF!,33,FALSE),"")</f>
        <v/>
      </c>
      <c r="N30" s="40" t="str">
        <f>IFERROR(VLOOKUP($B30,#REF!,33,FALSE),"")</f>
        <v/>
      </c>
      <c r="O30" s="40" t="str">
        <f>IFERROR(VLOOKUP($B30,#REF!,33,FALSE),"")</f>
        <v/>
      </c>
      <c r="P30" s="40" t="str">
        <f>IFERROR(VLOOKUP($B30,#REF!,33,FALSE),"")</f>
        <v/>
      </c>
      <c r="Q30" s="40">
        <f t="shared" si="0"/>
        <v>0</v>
      </c>
      <c r="R30" s="26"/>
    </row>
    <row r="31" spans="1:18" ht="26">
      <c r="A31" s="11" t="e">
        <f t="shared" si="1"/>
        <v>#REF!</v>
      </c>
      <c r="B31" s="12" t="e">
        <f>#REF!</f>
        <v>#REF!</v>
      </c>
      <c r="C31" s="14">
        <f>IFERROR(VLOOKUP($B31,#REF!,2,FALSE),0)</f>
        <v>0</v>
      </c>
      <c r="D31" s="14">
        <f>IFERROR(VLOOKUP($B31,#REF!,3,FALSE),0)</f>
        <v>0</v>
      </c>
      <c r="E31" s="14">
        <f>IFERROR(VLOOKUP($B31,#REF!,4,FALSE),0)</f>
        <v>0</v>
      </c>
      <c r="F31" s="41">
        <f>IFERROR(VLOOKUP($B31,محرم!$B$3:$P$42,13,FALSE),0)</f>
        <v>0</v>
      </c>
      <c r="G31" s="41">
        <f>IFERROR(VLOOKUP($B31,صفر!$B$3:$W$44,19,FALSE),0)</f>
        <v>0</v>
      </c>
      <c r="H31" s="41" t="str">
        <f>IFERROR(VLOOKUP($B31,'ربيع أول'!$B$3:$AK$49,33,FALSE),"")</f>
        <v/>
      </c>
      <c r="I31" s="41" t="str">
        <f>IFERROR(VLOOKUP($B31,#REF!,33,FALSE),"")</f>
        <v/>
      </c>
      <c r="J31" s="41" t="str">
        <f>IFERROR(VLOOKUP($B31,#REF!,33,FALSE),"")</f>
        <v/>
      </c>
      <c r="K31" s="41" t="str">
        <f>IFERROR(VLOOKUP($B31,#REF!,33,FALSE),"")</f>
        <v/>
      </c>
      <c r="L31" s="41" t="str">
        <f>IFERROR(VLOOKUP($B31,#REF!,33,FALSE),"")</f>
        <v/>
      </c>
      <c r="M31" s="41" t="str">
        <f>IFERROR(VLOOKUP($B31,#REF!,33,FALSE),"")</f>
        <v/>
      </c>
      <c r="N31" s="41" t="str">
        <f>IFERROR(VLOOKUP($B31,#REF!,33,FALSE),"")</f>
        <v/>
      </c>
      <c r="O31" s="41" t="str">
        <f>IFERROR(VLOOKUP($B31,#REF!,33,FALSE),"")</f>
        <v/>
      </c>
      <c r="P31" s="41" t="str">
        <f>IFERROR(VLOOKUP($B31,#REF!,33,FALSE),"")</f>
        <v/>
      </c>
      <c r="Q31" s="41">
        <f t="shared" si="0"/>
        <v>0</v>
      </c>
      <c r="R31" s="18" t="s">
        <v>46</v>
      </c>
    </row>
    <row r="32" spans="1:18" ht="26">
      <c r="A32" s="19" t="e">
        <f t="shared" si="1"/>
        <v>#REF!</v>
      </c>
      <c r="B32" s="20" t="e">
        <f>#REF!</f>
        <v>#REF!</v>
      </c>
      <c r="C32" s="22">
        <f>IFERROR(VLOOKUP($B32,#REF!,2,FALSE),0)</f>
        <v>0</v>
      </c>
      <c r="D32" s="22">
        <f>IFERROR(VLOOKUP($B32,#REF!,3,FALSE),0)</f>
        <v>0</v>
      </c>
      <c r="E32" s="22">
        <f>IFERROR(VLOOKUP($B32,#REF!,4,FALSE),0)</f>
        <v>0</v>
      </c>
      <c r="F32" s="40">
        <f>IFERROR(VLOOKUP($B32,محرم!$B$3:$P$42,13,FALSE),0)</f>
        <v>0</v>
      </c>
      <c r="G32" s="40">
        <f>IFERROR(VLOOKUP($B32,صفر!$B$3:$W$44,19,FALSE),0)</f>
        <v>0</v>
      </c>
      <c r="H32" s="40" t="str">
        <f>IFERROR(VLOOKUP($B32,'ربيع أول'!$B$3:$AK$49,33,FALSE),"")</f>
        <v/>
      </c>
      <c r="I32" s="40" t="str">
        <f>IFERROR(VLOOKUP($B32,#REF!,33,FALSE),"")</f>
        <v/>
      </c>
      <c r="J32" s="40" t="str">
        <f>IFERROR(VLOOKUP($B32,#REF!,33,FALSE),"")</f>
        <v/>
      </c>
      <c r="K32" s="40" t="str">
        <f>IFERROR(VLOOKUP($B32,#REF!,33,FALSE),"")</f>
        <v/>
      </c>
      <c r="L32" s="40" t="str">
        <f>IFERROR(VLOOKUP($B32,#REF!,33,FALSE),"")</f>
        <v/>
      </c>
      <c r="M32" s="40" t="str">
        <f>IFERROR(VLOOKUP($B32,#REF!,33,FALSE),"")</f>
        <v/>
      </c>
      <c r="N32" s="40" t="str">
        <f>IFERROR(VLOOKUP($B32,#REF!,33,FALSE),"")</f>
        <v/>
      </c>
      <c r="O32" s="40" t="str">
        <f>IFERROR(VLOOKUP($B32,#REF!,33,FALSE),"")</f>
        <v/>
      </c>
      <c r="P32" s="40" t="str">
        <f>IFERROR(VLOOKUP($B32,#REF!,33,FALSE),"")</f>
        <v/>
      </c>
      <c r="Q32" s="40">
        <f t="shared" si="0"/>
        <v>0</v>
      </c>
      <c r="R32" s="26"/>
    </row>
    <row r="33" spans="1:18" ht="26">
      <c r="A33" s="11" t="e">
        <f t="shared" si="1"/>
        <v>#REF!</v>
      </c>
      <c r="B33" s="12" t="e">
        <f>#REF!</f>
        <v>#REF!</v>
      </c>
      <c r="C33" s="14">
        <f>IFERROR(VLOOKUP($B33,#REF!,2,FALSE),0)</f>
        <v>0</v>
      </c>
      <c r="D33" s="14">
        <f>IFERROR(VLOOKUP($B33,#REF!,3,FALSE),0)</f>
        <v>0</v>
      </c>
      <c r="E33" s="14">
        <f>IFERROR(VLOOKUP($B33,#REF!,4,FALSE),0)</f>
        <v>0</v>
      </c>
      <c r="F33" s="41">
        <f>IFERROR(VLOOKUP($B33,محرم!$B$3:$P$42,13,FALSE),0)</f>
        <v>0</v>
      </c>
      <c r="G33" s="41">
        <f>IFERROR(VLOOKUP($B33,صفر!$B$3:$W$44,19,FALSE),0)</f>
        <v>0</v>
      </c>
      <c r="H33" s="41" t="str">
        <f>IFERROR(VLOOKUP($B33,'ربيع أول'!$B$3:$AK$49,33,FALSE),"")</f>
        <v/>
      </c>
      <c r="I33" s="41" t="str">
        <f>IFERROR(VLOOKUP($B33,#REF!,33,FALSE),"")</f>
        <v/>
      </c>
      <c r="J33" s="41" t="str">
        <f>IFERROR(VLOOKUP($B33,#REF!,33,FALSE),"")</f>
        <v/>
      </c>
      <c r="K33" s="41" t="str">
        <f>IFERROR(VLOOKUP($B33,#REF!,33,FALSE),"")</f>
        <v/>
      </c>
      <c r="L33" s="41" t="str">
        <f>IFERROR(VLOOKUP($B33,#REF!,33,FALSE),"")</f>
        <v/>
      </c>
      <c r="M33" s="41" t="str">
        <f>IFERROR(VLOOKUP($B33,#REF!,33,FALSE),"")</f>
        <v/>
      </c>
      <c r="N33" s="41" t="str">
        <f>IFERROR(VLOOKUP($B33,#REF!,33,FALSE),"")</f>
        <v/>
      </c>
      <c r="O33" s="41" t="str">
        <f>IFERROR(VLOOKUP($B33,#REF!,33,FALSE),"")</f>
        <v/>
      </c>
      <c r="P33" s="41" t="str">
        <f>IFERROR(VLOOKUP($B33,#REF!,33,FALSE),"")</f>
        <v/>
      </c>
      <c r="Q33" s="41">
        <f t="shared" si="0"/>
        <v>0</v>
      </c>
      <c r="R33" s="18"/>
    </row>
    <row r="34" spans="1:18" ht="26">
      <c r="A34" s="48" t="e">
        <f t="shared" si="1"/>
        <v>#REF!</v>
      </c>
      <c r="B34" s="49" t="e">
        <f>#REF!</f>
        <v>#REF!</v>
      </c>
      <c r="C34" s="51">
        <f>IFERROR(VLOOKUP($B34,#REF!,2,FALSE),0)</f>
        <v>0</v>
      </c>
      <c r="D34" s="51">
        <f>IFERROR(VLOOKUP($B34,#REF!,3,FALSE),0)</f>
        <v>0</v>
      </c>
      <c r="E34" s="51">
        <f>IFERROR(VLOOKUP($B34,#REF!,4,FALSE),0)</f>
        <v>0</v>
      </c>
      <c r="F34" s="52">
        <f>IFERROR(VLOOKUP($B34,محرم!$B$3:$P$42,13,FALSE),0)</f>
        <v>0</v>
      </c>
      <c r="G34" s="52">
        <f>IFERROR(VLOOKUP($B34,صفر!$B$3:$W$44,19,FALSE),0)</f>
        <v>0</v>
      </c>
      <c r="H34" s="52" t="str">
        <f>IFERROR(VLOOKUP($B34,'ربيع أول'!$B$3:$AK$49,33,FALSE),"")</f>
        <v/>
      </c>
      <c r="I34" s="52" t="str">
        <f>IFERROR(VLOOKUP($B34,#REF!,33,FALSE),"")</f>
        <v/>
      </c>
      <c r="J34" s="52" t="str">
        <f>IFERROR(VLOOKUP($B34,#REF!,33,FALSE),"")</f>
        <v/>
      </c>
      <c r="K34" s="52" t="str">
        <f>IFERROR(VLOOKUP($B34,#REF!,33,FALSE),"")</f>
        <v/>
      </c>
      <c r="L34" s="52" t="str">
        <f>IFERROR(VLOOKUP($B34,#REF!,33,FALSE),"")</f>
        <v/>
      </c>
      <c r="M34" s="52" t="str">
        <f>IFERROR(VLOOKUP($B34,#REF!,33,FALSE),"")</f>
        <v/>
      </c>
      <c r="N34" s="52" t="str">
        <f>IFERROR(VLOOKUP($B34,#REF!,33,FALSE),"")</f>
        <v/>
      </c>
      <c r="O34" s="52" t="str">
        <f>IFERROR(VLOOKUP($B34,#REF!,33,FALSE),"")</f>
        <v/>
      </c>
      <c r="P34" s="52" t="str">
        <f>IFERROR(VLOOKUP($B34,#REF!,33,FALSE),"")</f>
        <v/>
      </c>
      <c r="Q34" s="52">
        <f t="shared" si="0"/>
        <v>0</v>
      </c>
      <c r="R34" s="53"/>
    </row>
    <row r="35" spans="1:18" ht="26">
      <c r="A35" s="11" t="e">
        <f t="shared" si="1"/>
        <v>#REF!</v>
      </c>
      <c r="B35" s="12" t="e">
        <f>#REF!</f>
        <v>#REF!</v>
      </c>
      <c r="C35" s="14">
        <f>IFERROR(VLOOKUP($B35,#REF!,2,FALSE),0)</f>
        <v>0</v>
      </c>
      <c r="D35" s="14">
        <f>IFERROR(VLOOKUP($B35,#REF!,3,FALSE),0)</f>
        <v>0</v>
      </c>
      <c r="E35" s="14">
        <f>IFERROR(VLOOKUP($B35,#REF!,4,FALSE),0)</f>
        <v>0</v>
      </c>
      <c r="F35" s="41">
        <f>IFERROR(VLOOKUP($B35,محرم!$B$3:$P$42,13,FALSE),0)</f>
        <v>0</v>
      </c>
      <c r="G35" s="41">
        <f>IFERROR(VLOOKUP($B35,صفر!$B$3:$W$44,19,FALSE),0)</f>
        <v>0</v>
      </c>
      <c r="H35" s="41" t="str">
        <f>IFERROR(VLOOKUP($B35,'ربيع أول'!$B$3:$AK$49,33,FALSE),"")</f>
        <v/>
      </c>
      <c r="I35" s="41" t="str">
        <f>IFERROR(VLOOKUP($B35,#REF!,33,FALSE),"")</f>
        <v/>
      </c>
      <c r="J35" s="41" t="str">
        <f>IFERROR(VLOOKUP($B35,#REF!,33,FALSE),"")</f>
        <v/>
      </c>
      <c r="K35" s="41" t="str">
        <f>IFERROR(VLOOKUP($B35,#REF!,33,FALSE),"")</f>
        <v/>
      </c>
      <c r="L35" s="41" t="str">
        <f>IFERROR(VLOOKUP($B35,#REF!,33,FALSE),"")</f>
        <v/>
      </c>
      <c r="M35" s="41" t="str">
        <f>IFERROR(VLOOKUP($B35,#REF!,33,FALSE),"")</f>
        <v/>
      </c>
      <c r="N35" s="41" t="str">
        <f>IFERROR(VLOOKUP($B35,#REF!,33,FALSE),"")</f>
        <v/>
      </c>
      <c r="O35" s="41" t="str">
        <f>IFERROR(VLOOKUP($B35,#REF!,33,FALSE),"")</f>
        <v/>
      </c>
      <c r="P35" s="41" t="str">
        <f>IFERROR(VLOOKUP($B35,#REF!,33,FALSE),"")</f>
        <v/>
      </c>
      <c r="Q35" s="41">
        <f t="shared" si="0"/>
        <v>0</v>
      </c>
      <c r="R35" s="18"/>
    </row>
    <row r="36" spans="1:18" ht="26">
      <c r="A36" s="19" t="e">
        <f t="shared" si="1"/>
        <v>#REF!</v>
      </c>
      <c r="B36" s="20" t="e">
        <f>#REF!</f>
        <v>#REF!</v>
      </c>
      <c r="C36" s="22">
        <f>IFERROR(VLOOKUP($B36,#REF!,2,FALSE),0)</f>
        <v>0</v>
      </c>
      <c r="D36" s="22">
        <f>IFERROR(VLOOKUP($B36,#REF!,3,FALSE),0)</f>
        <v>0</v>
      </c>
      <c r="E36" s="22">
        <f>IFERROR(VLOOKUP($B36,#REF!,4,FALSE),0)</f>
        <v>0</v>
      </c>
      <c r="F36" s="40">
        <f>IFERROR(VLOOKUP($B36,محرم!$B$3:$P$42,13,FALSE),0)</f>
        <v>0</v>
      </c>
      <c r="G36" s="40">
        <f>IFERROR(VLOOKUP($B36,صفر!$B$3:$W$44,19,FALSE),0)</f>
        <v>0</v>
      </c>
      <c r="H36" s="40" t="str">
        <f>IFERROR(VLOOKUP($B36,'ربيع أول'!$B$3:$AK$49,33,FALSE),"")</f>
        <v/>
      </c>
      <c r="I36" s="40" t="str">
        <f>IFERROR(VLOOKUP($B36,#REF!,33,FALSE),"")</f>
        <v/>
      </c>
      <c r="J36" s="40" t="str">
        <f>IFERROR(VLOOKUP($B36,#REF!,33,FALSE),"")</f>
        <v/>
      </c>
      <c r="K36" s="40" t="str">
        <f>IFERROR(VLOOKUP($B36,#REF!,33,FALSE),"")</f>
        <v/>
      </c>
      <c r="L36" s="40" t="str">
        <f>IFERROR(VLOOKUP($B36,#REF!,33,FALSE),"")</f>
        <v/>
      </c>
      <c r="M36" s="40" t="str">
        <f>IFERROR(VLOOKUP($B36,#REF!,33,FALSE),"")</f>
        <v/>
      </c>
      <c r="N36" s="40" t="str">
        <f>IFERROR(VLOOKUP($B36,#REF!,33,FALSE),"")</f>
        <v/>
      </c>
      <c r="O36" s="40" t="str">
        <f>IFERROR(VLOOKUP($B36,#REF!,33,FALSE),"")</f>
        <v/>
      </c>
      <c r="P36" s="40" t="str">
        <f>IFERROR(VLOOKUP($B36,#REF!,33,FALSE),"")</f>
        <v/>
      </c>
      <c r="Q36" s="40">
        <f t="shared" si="0"/>
        <v>0</v>
      </c>
      <c r="R36" s="26"/>
    </row>
    <row r="37" spans="1:18" ht="26">
      <c r="A37" s="11" t="e">
        <f t="shared" si="1"/>
        <v>#REF!</v>
      </c>
      <c r="B37" s="12" t="e">
        <f>#REF!</f>
        <v>#REF!</v>
      </c>
      <c r="C37" s="14">
        <f>IFERROR(VLOOKUP($B37,#REF!,2,FALSE),0)</f>
        <v>0</v>
      </c>
      <c r="D37" s="14">
        <f>IFERROR(VLOOKUP($B37,#REF!,3,FALSE),0)</f>
        <v>0</v>
      </c>
      <c r="E37" s="14">
        <f>IFERROR(VLOOKUP($B37,#REF!,4,FALSE),0)</f>
        <v>0</v>
      </c>
      <c r="F37" s="41">
        <f>IFERROR(VLOOKUP($B37,محرم!$B$3:$P$42,13,FALSE),0)</f>
        <v>0</v>
      </c>
      <c r="G37" s="41">
        <f>IFERROR(VLOOKUP($B37,صفر!$B$3:$W$44,19,FALSE),0)</f>
        <v>0</v>
      </c>
      <c r="H37" s="41" t="str">
        <f>IFERROR(VLOOKUP($B37,'ربيع أول'!$B$3:$AK$49,33,FALSE),"")</f>
        <v/>
      </c>
      <c r="I37" s="41" t="str">
        <f>IFERROR(VLOOKUP($B37,#REF!,33,FALSE),"")</f>
        <v/>
      </c>
      <c r="J37" s="41" t="str">
        <f>IFERROR(VLOOKUP($B37,#REF!,33,FALSE),"")</f>
        <v/>
      </c>
      <c r="K37" s="41" t="str">
        <f>IFERROR(VLOOKUP($B37,#REF!,33,FALSE),"")</f>
        <v/>
      </c>
      <c r="L37" s="41" t="str">
        <f>IFERROR(VLOOKUP($B37,#REF!,33,FALSE),"")</f>
        <v/>
      </c>
      <c r="M37" s="41" t="str">
        <f>IFERROR(VLOOKUP($B37,#REF!,33,FALSE),"")</f>
        <v/>
      </c>
      <c r="N37" s="41" t="str">
        <f>IFERROR(VLOOKUP($B37,#REF!,33,FALSE),"")</f>
        <v/>
      </c>
      <c r="O37" s="41" t="str">
        <f>IFERROR(VLOOKUP($B37,#REF!,33,FALSE),"")</f>
        <v/>
      </c>
      <c r="P37" s="41" t="str">
        <f>IFERROR(VLOOKUP($B37,#REF!,33,FALSE),"")</f>
        <v/>
      </c>
      <c r="Q37" s="41">
        <f t="shared" si="0"/>
        <v>0</v>
      </c>
      <c r="R37" s="18"/>
    </row>
    <row r="38" spans="1:18" ht="26">
      <c r="A38" s="19" t="e">
        <f t="shared" si="1"/>
        <v>#REF!</v>
      </c>
      <c r="B38" s="20" t="e">
        <f>#REF!</f>
        <v>#REF!</v>
      </c>
      <c r="C38" s="22">
        <f>IFERROR(VLOOKUP($B38,#REF!,2,FALSE),0)</f>
        <v>0</v>
      </c>
      <c r="D38" s="22">
        <f>IFERROR(VLOOKUP($B38,#REF!,3,FALSE),0)</f>
        <v>0</v>
      </c>
      <c r="E38" s="22">
        <f>IFERROR(VLOOKUP($B38,#REF!,4,FALSE),0)</f>
        <v>0</v>
      </c>
      <c r="F38" s="40">
        <f>IFERROR(VLOOKUP($B38,محرم!$B$3:$P$42,13,FALSE),0)</f>
        <v>0</v>
      </c>
      <c r="G38" s="40">
        <f>IFERROR(VLOOKUP($B38,صفر!$B$3:$W$44,19,FALSE),0)</f>
        <v>0</v>
      </c>
      <c r="H38" s="40" t="str">
        <f>IFERROR(VLOOKUP($B38,'ربيع أول'!$B$3:$AK$49,33,FALSE),"")</f>
        <v/>
      </c>
      <c r="I38" s="40" t="str">
        <f>IFERROR(VLOOKUP($B38,#REF!,33,FALSE),"")</f>
        <v/>
      </c>
      <c r="J38" s="40" t="str">
        <f>IFERROR(VLOOKUP($B38,#REF!,33,FALSE),"")</f>
        <v/>
      </c>
      <c r="K38" s="40" t="str">
        <f>IFERROR(VLOOKUP($B38,#REF!,33,FALSE),"")</f>
        <v/>
      </c>
      <c r="L38" s="40" t="str">
        <f>IFERROR(VLOOKUP($B38,#REF!,33,FALSE),"")</f>
        <v/>
      </c>
      <c r="M38" s="40" t="str">
        <f>IFERROR(VLOOKUP($B38,#REF!,33,FALSE),"")</f>
        <v/>
      </c>
      <c r="N38" s="40" t="str">
        <f>IFERROR(VLOOKUP($B38,#REF!,33,FALSE),"")</f>
        <v/>
      </c>
      <c r="O38" s="40" t="str">
        <f>IFERROR(VLOOKUP($B38,#REF!,33,FALSE),"")</f>
        <v/>
      </c>
      <c r="P38" s="40" t="str">
        <f>IFERROR(VLOOKUP($B38,#REF!,33,FALSE),"")</f>
        <v/>
      </c>
      <c r="Q38" s="40">
        <f t="shared" si="0"/>
        <v>0</v>
      </c>
      <c r="R38" s="26"/>
    </row>
    <row r="39" spans="1:18" ht="26">
      <c r="A39" s="11" t="e">
        <f t="shared" si="1"/>
        <v>#REF!</v>
      </c>
      <c r="B39" s="12" t="e">
        <f>#REF!</f>
        <v>#REF!</v>
      </c>
      <c r="C39" s="14">
        <f>IFERROR(VLOOKUP($B39,#REF!,2,FALSE),0)</f>
        <v>0</v>
      </c>
      <c r="D39" s="14">
        <f>IFERROR(VLOOKUP($B39,#REF!,3,FALSE),0)</f>
        <v>0</v>
      </c>
      <c r="E39" s="14">
        <f>IFERROR(VLOOKUP($B39,#REF!,4,FALSE),0)</f>
        <v>0</v>
      </c>
      <c r="F39" s="41">
        <f>IFERROR(VLOOKUP($B39,محرم!$B$3:$P$42,13,FALSE),0)</f>
        <v>0</v>
      </c>
      <c r="G39" s="41">
        <f>IFERROR(VLOOKUP($B39,صفر!$B$3:$W$44,19,FALSE),0)</f>
        <v>0</v>
      </c>
      <c r="H39" s="41" t="str">
        <f>IFERROR(VLOOKUP($B39,'ربيع أول'!$B$3:$AK$49,33,FALSE),"")</f>
        <v/>
      </c>
      <c r="I39" s="41" t="str">
        <f>IFERROR(VLOOKUP($B39,#REF!,33,FALSE),"")</f>
        <v/>
      </c>
      <c r="J39" s="41" t="str">
        <f>IFERROR(VLOOKUP($B39,#REF!,33,FALSE),"")</f>
        <v/>
      </c>
      <c r="K39" s="41" t="str">
        <f>IFERROR(VLOOKUP($B39,#REF!,33,FALSE),"")</f>
        <v/>
      </c>
      <c r="L39" s="41" t="str">
        <f>IFERROR(VLOOKUP($B39,#REF!,33,FALSE),"")</f>
        <v/>
      </c>
      <c r="M39" s="41" t="str">
        <f>IFERROR(VLOOKUP($B39,#REF!,33,FALSE),"")</f>
        <v/>
      </c>
      <c r="N39" s="41" t="str">
        <f>IFERROR(VLOOKUP($B39,#REF!,33,FALSE),"")</f>
        <v/>
      </c>
      <c r="O39" s="41" t="str">
        <f>IFERROR(VLOOKUP($B39,#REF!,33,FALSE),"")</f>
        <v/>
      </c>
      <c r="P39" s="41" t="str">
        <f>IFERROR(VLOOKUP($B39,#REF!,33,FALSE),"")</f>
        <v/>
      </c>
      <c r="Q39" s="41">
        <f t="shared" si="0"/>
        <v>0</v>
      </c>
      <c r="R39" s="18"/>
    </row>
    <row r="40" spans="1:18" ht="26">
      <c r="A40" s="19" t="e">
        <f t="shared" si="1"/>
        <v>#REF!</v>
      </c>
      <c r="B40" s="20" t="e">
        <f>#REF!</f>
        <v>#REF!</v>
      </c>
      <c r="C40" s="22">
        <f>IFERROR(VLOOKUP($B40,#REF!,2,FALSE),0)</f>
        <v>0</v>
      </c>
      <c r="D40" s="22">
        <f>IFERROR(VLOOKUP($B40,#REF!,3,FALSE),0)</f>
        <v>0</v>
      </c>
      <c r="E40" s="22">
        <f>IFERROR(VLOOKUP($B40,#REF!,4,FALSE),0)</f>
        <v>0</v>
      </c>
      <c r="F40" s="40">
        <f>IFERROR(VLOOKUP($B40,محرم!$B$3:$P$42,13,FALSE),0)</f>
        <v>0</v>
      </c>
      <c r="G40" s="40">
        <f>IFERROR(VLOOKUP($B40,صفر!$B$3:$W$44,19,FALSE),0)</f>
        <v>0</v>
      </c>
      <c r="H40" s="40" t="str">
        <f>IFERROR(VLOOKUP($B40,'ربيع أول'!$B$3:$AK$49,33,FALSE),"")</f>
        <v/>
      </c>
      <c r="I40" s="40" t="str">
        <f>IFERROR(VLOOKUP($B40,#REF!,33,FALSE),"")</f>
        <v/>
      </c>
      <c r="J40" s="40" t="str">
        <f>IFERROR(VLOOKUP($B40,#REF!,33,FALSE),"")</f>
        <v/>
      </c>
      <c r="K40" s="40" t="str">
        <f>IFERROR(VLOOKUP($B40,#REF!,33,FALSE),"")</f>
        <v/>
      </c>
      <c r="L40" s="40" t="str">
        <f>IFERROR(VLOOKUP($B40,#REF!,33,FALSE),"")</f>
        <v/>
      </c>
      <c r="M40" s="40" t="str">
        <f>IFERROR(VLOOKUP($B40,#REF!,33,FALSE),"")</f>
        <v/>
      </c>
      <c r="N40" s="40" t="str">
        <f>IFERROR(VLOOKUP($B40,#REF!,33,FALSE),"")</f>
        <v/>
      </c>
      <c r="O40" s="40" t="str">
        <f>IFERROR(VLOOKUP($B40,#REF!,33,FALSE),"")</f>
        <v/>
      </c>
      <c r="P40" s="40" t="str">
        <f>IFERROR(VLOOKUP($B40,#REF!,33,FALSE),"")</f>
        <v/>
      </c>
      <c r="Q40" s="40">
        <f t="shared" si="0"/>
        <v>0</v>
      </c>
      <c r="R40" s="26"/>
    </row>
    <row r="41" spans="1:18" ht="26">
      <c r="A41" s="11" t="e">
        <f t="shared" si="1"/>
        <v>#REF!</v>
      </c>
      <c r="B41" s="12" t="e">
        <f>#REF!</f>
        <v>#REF!</v>
      </c>
      <c r="C41" s="14">
        <f>IFERROR(VLOOKUP($B41,#REF!,2,FALSE),0)</f>
        <v>0</v>
      </c>
      <c r="D41" s="14">
        <f>IFERROR(VLOOKUP($B41,#REF!,3,FALSE),0)</f>
        <v>0</v>
      </c>
      <c r="E41" s="14">
        <f>IFERROR(VLOOKUP($B41,#REF!,4,FALSE),0)</f>
        <v>0</v>
      </c>
      <c r="F41" s="41">
        <f>IFERROR(VLOOKUP($B41,محرم!$B$3:$P$42,13,FALSE),0)</f>
        <v>0</v>
      </c>
      <c r="G41" s="41">
        <f>IFERROR(VLOOKUP($B41,صفر!$B$3:$W$44,19,FALSE),0)</f>
        <v>0</v>
      </c>
      <c r="H41" s="41" t="str">
        <f>IFERROR(VLOOKUP($B41,'ربيع أول'!$B$3:$AK$49,33,FALSE),"")</f>
        <v/>
      </c>
      <c r="I41" s="41" t="str">
        <f>IFERROR(VLOOKUP($B41,#REF!,33,FALSE),"")</f>
        <v/>
      </c>
      <c r="J41" s="41" t="str">
        <f>IFERROR(VLOOKUP($B41,#REF!,33,FALSE),"")</f>
        <v/>
      </c>
      <c r="K41" s="41" t="str">
        <f>IFERROR(VLOOKUP($B41,#REF!,33,FALSE),"")</f>
        <v/>
      </c>
      <c r="L41" s="41" t="str">
        <f>IFERROR(VLOOKUP($B41,#REF!,33,FALSE),"")</f>
        <v/>
      </c>
      <c r="M41" s="41" t="str">
        <f>IFERROR(VLOOKUP($B41,#REF!,33,FALSE),"")</f>
        <v/>
      </c>
      <c r="N41" s="41" t="str">
        <f>IFERROR(VLOOKUP($B41,#REF!,33,FALSE),"")</f>
        <v/>
      </c>
      <c r="O41" s="41" t="str">
        <f>IFERROR(VLOOKUP($B41,#REF!,33,FALSE),"")</f>
        <v/>
      </c>
      <c r="P41" s="41" t="str">
        <f>IFERROR(VLOOKUP($B41,#REF!,33,FALSE),"")</f>
        <v/>
      </c>
      <c r="Q41" s="41">
        <f t="shared" si="0"/>
        <v>0</v>
      </c>
      <c r="R41" s="18"/>
    </row>
    <row r="42" spans="1:18" ht="26.5" thickBot="1">
      <c r="A42" s="31" t="e">
        <f t="shared" si="1"/>
        <v>#REF!</v>
      </c>
      <c r="B42" s="32" t="e">
        <f>#REF!</f>
        <v>#REF!</v>
      </c>
      <c r="C42" s="34">
        <f>IFERROR(VLOOKUP($B42,#REF!,2,FALSE),0)</f>
        <v>0</v>
      </c>
      <c r="D42" s="22">
        <f>IFERROR(VLOOKUP($B42,#REF!,3,FALSE),0)</f>
        <v>0</v>
      </c>
      <c r="E42" s="22">
        <f>IFERROR(VLOOKUP($B42,#REF!,4,FALSE),0)</f>
        <v>0</v>
      </c>
      <c r="F42" s="42">
        <f>IFERROR(VLOOKUP($B42,محرم!$B$3:$P$42,13,FALSE),0)</f>
        <v>0</v>
      </c>
      <c r="G42" s="42">
        <f>IFERROR(VLOOKUP($B42,صفر!$B$3:$W$44,19,FALSE),0)</f>
        <v>0</v>
      </c>
      <c r="H42" s="42" t="str">
        <f>IFERROR(VLOOKUP($B42,'ربيع أول'!$B$3:$AK$49,33,FALSE),"")</f>
        <v/>
      </c>
      <c r="I42" s="42" t="str">
        <f>IFERROR(VLOOKUP($B42,#REF!,33,FALSE),"")</f>
        <v/>
      </c>
      <c r="J42" s="42" t="str">
        <f>IFERROR(VLOOKUP($B42,#REF!,33,FALSE),"")</f>
        <v/>
      </c>
      <c r="K42" s="42" t="str">
        <f>IFERROR(VLOOKUP($B42,#REF!,33,FALSE),"")</f>
        <v/>
      </c>
      <c r="L42" s="42" t="str">
        <f>IFERROR(VLOOKUP($B42,#REF!,33,FALSE),"")</f>
        <v/>
      </c>
      <c r="M42" s="42" t="str">
        <f>IFERROR(VLOOKUP($B42,#REF!,33,FALSE),"")</f>
        <v/>
      </c>
      <c r="N42" s="42" t="str">
        <f>IFERROR(VLOOKUP($B42,#REF!,33,FALSE),"")</f>
        <v/>
      </c>
      <c r="O42" s="42" t="str">
        <f>IFERROR(VLOOKUP($B42,#REF!,33,FALSE),"")</f>
        <v/>
      </c>
      <c r="P42" s="42" t="str">
        <f>IFERROR(VLOOKUP($B42,#REF!,33,FALSE),"")</f>
        <v/>
      </c>
      <c r="Q42" s="42">
        <f t="shared" si="0"/>
        <v>0</v>
      </c>
      <c r="R42" s="37"/>
    </row>
    <row r="43" spans="1:18" ht="20.5" thickTop="1"/>
  </sheetData>
  <sheetProtection formatColumns="0" formatRows="0" sort="0" autoFilter="0"/>
  <autoFilter ref="A2:R34" xr:uid="{D3AAEC7B-E6E7-48D6-97AE-DF1ACA33F38B}"/>
  <mergeCells count="4">
    <mergeCell ref="A1:A2"/>
    <mergeCell ref="R1:R2"/>
    <mergeCell ref="B1:E1"/>
    <mergeCell ref="F1:Q1"/>
  </mergeCells>
  <conditionalFormatting sqref="B1">
    <cfRule type="duplicateValues" dxfId="63" priority="38"/>
  </conditionalFormatting>
  <conditionalFormatting sqref="B4:B5">
    <cfRule type="duplicateValues" dxfId="62" priority="33"/>
  </conditionalFormatting>
  <conditionalFormatting sqref="B43:B1048576 B2:B3">
    <cfRule type="duplicateValues" dxfId="61" priority="39"/>
  </conditionalFormatting>
  <conditionalFormatting sqref="B6:B20">
    <cfRule type="duplicateValues" dxfId="60" priority="40"/>
  </conditionalFormatting>
  <conditionalFormatting sqref="B21:B34">
    <cfRule type="duplicateValues" dxfId="59" priority="28"/>
  </conditionalFormatting>
  <conditionalFormatting sqref="F5:F34">
    <cfRule type="cellIs" dxfId="58" priority="21" operator="between">
      <formula>0.5</formula>
      <formula>0.6</formula>
    </cfRule>
    <cfRule type="cellIs" dxfId="57" priority="22" operator="lessThan">
      <formula>0.5</formula>
    </cfRule>
    <cfRule type="cellIs" dxfId="56" priority="23" operator="greaterThan">
      <formula>0.99</formula>
    </cfRule>
  </conditionalFormatting>
  <conditionalFormatting sqref="F3:F4">
    <cfRule type="cellIs" dxfId="55" priority="17" operator="between">
      <formula>0.5</formula>
      <formula>0.6</formula>
    </cfRule>
    <cfRule type="cellIs" dxfId="54" priority="18" operator="lessThan">
      <formula>0.5</formula>
    </cfRule>
    <cfRule type="cellIs" dxfId="53" priority="19" operator="greaterThan">
      <formula>0.99</formula>
    </cfRule>
  </conditionalFormatting>
  <conditionalFormatting sqref="G4:G34">
    <cfRule type="cellIs" dxfId="52" priority="14" operator="between">
      <formula>0.5</formula>
      <formula>0.6</formula>
    </cfRule>
    <cfRule type="cellIs" dxfId="51" priority="15" operator="lessThan">
      <formula>0.5</formula>
    </cfRule>
    <cfRule type="cellIs" dxfId="50" priority="16" operator="greaterThan">
      <formula>0.99</formula>
    </cfRule>
  </conditionalFormatting>
  <conditionalFormatting sqref="H4:Q34">
    <cfRule type="cellIs" dxfId="49" priority="11" operator="between">
      <formula>0.5</formula>
      <formula>0.6</formula>
    </cfRule>
    <cfRule type="cellIs" dxfId="48" priority="12" operator="lessThan">
      <formula>0.5</formula>
    </cfRule>
    <cfRule type="cellIs" dxfId="47" priority="13" operator="greaterThan">
      <formula>0.99</formula>
    </cfRule>
  </conditionalFormatting>
  <conditionalFormatting sqref="B35:B42">
    <cfRule type="duplicateValues" dxfId="46" priority="10"/>
  </conditionalFormatting>
  <conditionalFormatting sqref="F35:F42">
    <cfRule type="cellIs" dxfId="45" priority="7" operator="between">
      <formula>0.5</formula>
      <formula>0.6</formula>
    </cfRule>
    <cfRule type="cellIs" dxfId="44" priority="8" operator="lessThan">
      <formula>0.5</formula>
    </cfRule>
    <cfRule type="cellIs" dxfId="43" priority="9" operator="greaterThan">
      <formula>0.99</formula>
    </cfRule>
  </conditionalFormatting>
  <conditionalFormatting sqref="G35:G42">
    <cfRule type="cellIs" dxfId="42" priority="4" operator="between">
      <formula>0.5</formula>
      <formula>0.6</formula>
    </cfRule>
    <cfRule type="cellIs" dxfId="41" priority="5" operator="lessThan">
      <formula>0.5</formula>
    </cfRule>
    <cfRule type="cellIs" dxfId="40" priority="6" operator="greaterThan">
      <formula>0.99</formula>
    </cfRule>
  </conditionalFormatting>
  <conditionalFormatting sqref="H35:Q42">
    <cfRule type="cellIs" dxfId="39" priority="1" operator="between">
      <formula>0.5</formula>
      <formula>0.6</formula>
    </cfRule>
    <cfRule type="cellIs" dxfId="38" priority="2" operator="lessThan">
      <formula>0.5</formula>
    </cfRule>
    <cfRule type="cellIs" dxfId="37" priority="3" operator="greaterThan">
      <formula>0.99</formula>
    </cfRule>
  </conditionalFormatting>
  <printOptions horizontalCentered="1"/>
  <pageMargins left="0" right="0" top="1.4960629921259843" bottom="1.299212598425197" header="0.27559055118110237" footer="0.15748031496062992"/>
  <pageSetup paperSize="9" pageOrder="overThenDown" orientation="portrait" r:id="rId1"/>
  <headerFooter alignWithMargins="0">
    <oddHeader>&amp;L&amp;"SKR HEAD1,Regular"&amp;16التاريخ  : 7/ 11 / 1443هـ
المــوافــــق : 8/ 6 /2022م
&amp;18خريجي الدفعة التاسعة&amp;C&amp;G&amp;R&amp;"PT Bold Heading,Regular"&amp;14&amp;G</oddHeader>
    <oddFooter>&amp;L&amp;"SKR HEAD1,Regular"&amp;16
محمد بشير قرجه
الأمين العام&amp;C&amp;"SKR HEAD1,Regular"&amp;16
جدو آدم أبوالدرداء
الشيخ المحفظ&amp;R&amp;"SKR HEAD1,Regular"&amp;16&amp;Uالتواقيع :&amp;U
الطيب محمود
مدير المركز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0BB63-63A4-4F09-87E1-661A81A6E1CA}">
  <sheetPr>
    <tabColor rgb="FF1422AC"/>
  </sheetPr>
  <dimension ref="A1:Q49"/>
  <sheetViews>
    <sheetView rightToLeft="1" view="pageBreakPreview" zoomScaleSheetLayoutView="100" workbookViewId="0">
      <pane xSplit="2" ySplit="2" topLeftCell="C31" activePane="bottomRight" state="frozen"/>
      <selection activeCell="B14" sqref="B14"/>
      <selection pane="topRight" activeCell="B14" sqref="B14"/>
      <selection pane="bottomLeft" activeCell="B14" sqref="B14"/>
      <selection pane="bottomRight" activeCell="C33" sqref="C33"/>
    </sheetView>
  </sheetViews>
  <sheetFormatPr defaultColWidth="9" defaultRowHeight="20"/>
  <cols>
    <col min="1" max="1" width="4.25" style="2" bestFit="1" customWidth="1"/>
    <col min="2" max="2" width="25.58203125" style="3" bestFit="1" customWidth="1"/>
    <col min="3" max="3" width="9.33203125" style="4" bestFit="1" customWidth="1"/>
    <col min="4" max="4" width="6.08203125" style="5" bestFit="1" customWidth="1"/>
    <col min="5" max="5" width="10.9140625" style="5" bestFit="1" customWidth="1"/>
    <col min="6" max="6" width="15.1640625" style="3" bestFit="1" customWidth="1"/>
    <col min="7" max="7" width="12" style="3" bestFit="1" customWidth="1"/>
    <col min="8" max="10" width="14.58203125" style="3" customWidth="1"/>
    <col min="11" max="11" width="10.6640625" style="6" bestFit="1" customWidth="1"/>
    <col min="12" max="12" width="9.25" style="7" bestFit="1" customWidth="1"/>
    <col min="13" max="13" width="8.75" style="7" bestFit="1" customWidth="1"/>
    <col min="14" max="14" width="12.25" style="7" bestFit="1" customWidth="1"/>
    <col min="15" max="15" width="9.5" style="6" customWidth="1"/>
    <col min="16" max="16" width="10.75" style="6" bestFit="1" customWidth="1"/>
    <col min="17" max="17" width="21.9140625" style="3" bestFit="1" customWidth="1"/>
    <col min="18" max="16384" width="9" style="1"/>
  </cols>
  <sheetData>
    <row r="1" spans="1:17" ht="35" thickTop="1" thickBot="1">
      <c r="A1" s="82" t="s">
        <v>0</v>
      </c>
      <c r="B1" s="89" t="s">
        <v>1</v>
      </c>
      <c r="C1" s="89"/>
      <c r="D1" s="89"/>
      <c r="E1" s="89"/>
      <c r="F1" s="89"/>
      <c r="G1" s="89"/>
      <c r="H1" s="9"/>
      <c r="I1" s="86" t="s">
        <v>2</v>
      </c>
      <c r="J1" s="87"/>
      <c r="K1" s="87"/>
      <c r="L1" s="87"/>
      <c r="M1" s="87"/>
      <c r="N1" s="87"/>
      <c r="O1" s="87"/>
      <c r="P1" s="87"/>
      <c r="Q1" s="84" t="s">
        <v>3</v>
      </c>
    </row>
    <row r="2" spans="1:17" ht="30" thickTop="1" thickBot="1">
      <c r="A2" s="83"/>
      <c r="B2" s="10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103</v>
      </c>
      <c r="H2" s="10" t="s">
        <v>9</v>
      </c>
      <c r="I2" s="10" t="s">
        <v>16</v>
      </c>
      <c r="J2" s="10" t="s">
        <v>17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85"/>
    </row>
    <row r="3" spans="1:17" ht="29.25" customHeight="1" thickTop="1">
      <c r="A3" s="11">
        <f>IF(B3&lt;&gt;"",ROW()-2,"")</f>
        <v>1</v>
      </c>
      <c r="B3" s="12" t="s">
        <v>79</v>
      </c>
      <c r="C3" s="13" t="s">
        <v>19</v>
      </c>
      <c r="D3" s="12" t="s">
        <v>20</v>
      </c>
      <c r="E3" s="14" t="s">
        <v>44</v>
      </c>
      <c r="F3" s="14">
        <v>44460</v>
      </c>
      <c r="G3" s="14" t="s">
        <v>56</v>
      </c>
      <c r="H3" s="14" t="s">
        <v>31</v>
      </c>
      <c r="I3" s="68">
        <v>45480</v>
      </c>
      <c r="J3" s="68">
        <v>45497</v>
      </c>
      <c r="K3" s="15" t="s">
        <v>49</v>
      </c>
      <c r="L3" s="16">
        <v>22</v>
      </c>
      <c r="M3" s="16">
        <v>49</v>
      </c>
      <c r="N3" s="17">
        <f>IF(M3&lt;&gt;"",IF(L3&lt;M3,M3-L3,L3-M3),"")</f>
        <v>27</v>
      </c>
      <c r="O3" s="17">
        <f t="shared" ref="O3:O5" si="0">IF(J3&lt;&gt;"",IF(I3&lt;&gt;"",NETWORKDAYS.INTL(I3,J3,15),""),"")</f>
        <v>16</v>
      </c>
      <c r="P3" s="41">
        <f>IF(N3&lt;&gt;"",N3/O3,0)</f>
        <v>1.6875</v>
      </c>
      <c r="Q3" s="18"/>
    </row>
    <row r="4" spans="1:17" ht="26">
      <c r="A4" s="19">
        <f>IF(B4&lt;&gt;"",A3+1,"")</f>
        <v>2</v>
      </c>
      <c r="B4" s="20" t="s">
        <v>80</v>
      </c>
      <c r="C4" s="21" t="s">
        <v>19</v>
      </c>
      <c r="D4" s="20" t="s">
        <v>57</v>
      </c>
      <c r="E4" s="22" t="s">
        <v>60</v>
      </c>
      <c r="F4" s="22">
        <v>44774</v>
      </c>
      <c r="G4" s="22"/>
      <c r="H4" s="22" t="s">
        <v>31</v>
      </c>
      <c r="I4" s="69">
        <v>45480</v>
      </c>
      <c r="J4" s="69">
        <v>45497</v>
      </c>
      <c r="K4" s="23" t="s">
        <v>61</v>
      </c>
      <c r="L4" s="24">
        <v>281</v>
      </c>
      <c r="M4" s="24">
        <v>267</v>
      </c>
      <c r="N4" s="25">
        <f t="shared" ref="N4:N48" si="1">IF(M4&lt;&gt;"",IF(L4&lt;M4,M4-L4,L4-M4),"")</f>
        <v>14</v>
      </c>
      <c r="O4" s="72">
        <f t="shared" si="0"/>
        <v>16</v>
      </c>
      <c r="P4" s="40">
        <f t="shared" ref="P4:P48" si="2">IF(N4&lt;&gt;"",N4/O4,0)</f>
        <v>0.875</v>
      </c>
      <c r="Q4" s="26"/>
    </row>
    <row r="5" spans="1:17" ht="26">
      <c r="A5" s="11">
        <f t="shared" ref="A5:A48" si="3">IF(B5&lt;&gt;"",A4+1,"")</f>
        <v>3</v>
      </c>
      <c r="B5" s="12" t="s">
        <v>81</v>
      </c>
      <c r="C5" s="13" t="s">
        <v>19</v>
      </c>
      <c r="D5" s="12" t="s">
        <v>57</v>
      </c>
      <c r="E5" s="14" t="s">
        <v>60</v>
      </c>
      <c r="F5" s="14">
        <v>44774</v>
      </c>
      <c r="G5" s="14"/>
      <c r="H5" s="14" t="s">
        <v>31</v>
      </c>
      <c r="I5" s="68">
        <v>45480</v>
      </c>
      <c r="J5" s="68">
        <v>45497</v>
      </c>
      <c r="K5" s="15" t="s">
        <v>70</v>
      </c>
      <c r="L5" s="16">
        <v>106</v>
      </c>
      <c r="M5" s="16">
        <v>77</v>
      </c>
      <c r="N5" s="17">
        <f t="shared" si="1"/>
        <v>29</v>
      </c>
      <c r="O5" s="73">
        <f t="shared" si="0"/>
        <v>16</v>
      </c>
      <c r="P5" s="41">
        <f t="shared" si="2"/>
        <v>1.8125</v>
      </c>
      <c r="Q5" s="18"/>
    </row>
    <row r="6" spans="1:17" ht="26">
      <c r="A6" s="19">
        <f t="shared" si="3"/>
        <v>4</v>
      </c>
      <c r="B6" s="20" t="s">
        <v>73</v>
      </c>
      <c r="C6" s="21" t="s">
        <v>52</v>
      </c>
      <c r="D6" s="20" t="s">
        <v>53</v>
      </c>
      <c r="E6" s="22" t="s">
        <v>54</v>
      </c>
      <c r="F6" s="22">
        <v>44791</v>
      </c>
      <c r="G6" s="22" t="s">
        <v>56</v>
      </c>
      <c r="H6" s="22"/>
      <c r="I6" s="69">
        <v>45480</v>
      </c>
      <c r="J6" s="69">
        <v>45497</v>
      </c>
      <c r="K6" s="23" t="s">
        <v>49</v>
      </c>
      <c r="L6" s="24">
        <v>2</v>
      </c>
      <c r="M6" s="24">
        <v>49</v>
      </c>
      <c r="N6" s="25">
        <f t="shared" si="1"/>
        <v>47</v>
      </c>
      <c r="O6" s="72">
        <f>IF(J6&lt;&gt;"",IF(I6&lt;&gt;"",NETWORKDAYS.INTL(I6,J6,15),""),"")</f>
        <v>16</v>
      </c>
      <c r="P6" s="40">
        <f t="shared" si="2"/>
        <v>2.9375</v>
      </c>
      <c r="Q6" s="26"/>
    </row>
    <row r="7" spans="1:17" ht="26">
      <c r="A7" s="11">
        <f t="shared" si="3"/>
        <v>5</v>
      </c>
      <c r="B7" s="12" t="s">
        <v>76</v>
      </c>
      <c r="C7" s="13" t="s">
        <v>19</v>
      </c>
      <c r="D7" s="12" t="s">
        <v>20</v>
      </c>
      <c r="E7" s="14" t="s">
        <v>44</v>
      </c>
      <c r="F7" s="14">
        <v>44839</v>
      </c>
      <c r="G7" s="14"/>
      <c r="H7" s="14" t="s">
        <v>23</v>
      </c>
      <c r="I7" s="68">
        <v>45480</v>
      </c>
      <c r="J7" s="68">
        <v>45497</v>
      </c>
      <c r="K7" s="15" t="s">
        <v>74</v>
      </c>
      <c r="L7" s="16">
        <v>395</v>
      </c>
      <c r="M7" s="16">
        <v>385</v>
      </c>
      <c r="N7" s="17">
        <f t="shared" si="1"/>
        <v>10</v>
      </c>
      <c r="O7" s="73">
        <f t="shared" ref="O7:O48" si="4">IF(J7&lt;&gt;"",IF(I7&lt;&gt;"",NETWORKDAYS.INTL(I7,J7,15),""),"")</f>
        <v>16</v>
      </c>
      <c r="P7" s="41">
        <f t="shared" si="2"/>
        <v>0.625</v>
      </c>
      <c r="Q7" s="18"/>
    </row>
    <row r="8" spans="1:17" ht="26">
      <c r="A8" s="19">
        <f t="shared" si="3"/>
        <v>6</v>
      </c>
      <c r="B8" s="20" t="s">
        <v>77</v>
      </c>
      <c r="C8" s="21" t="s">
        <v>52</v>
      </c>
      <c r="D8" s="20"/>
      <c r="E8" s="22"/>
      <c r="F8" s="22">
        <v>44890</v>
      </c>
      <c r="G8" s="22"/>
      <c r="H8" s="22" t="s">
        <v>23</v>
      </c>
      <c r="I8" s="69">
        <v>45480</v>
      </c>
      <c r="J8" s="69">
        <v>45497</v>
      </c>
      <c r="K8" s="23" t="s">
        <v>70</v>
      </c>
      <c r="L8" s="24">
        <v>106</v>
      </c>
      <c r="M8" s="24">
        <v>77</v>
      </c>
      <c r="N8" s="25">
        <f t="shared" si="1"/>
        <v>29</v>
      </c>
      <c r="O8" s="72">
        <f t="shared" si="4"/>
        <v>16</v>
      </c>
      <c r="P8" s="40">
        <f t="shared" si="2"/>
        <v>1.8125</v>
      </c>
      <c r="Q8" s="26"/>
    </row>
    <row r="9" spans="1:17" ht="26">
      <c r="A9" s="11">
        <f t="shared" si="3"/>
        <v>7</v>
      </c>
      <c r="B9" s="12" t="s">
        <v>82</v>
      </c>
      <c r="C9" s="13"/>
      <c r="D9" s="12"/>
      <c r="E9" s="14"/>
      <c r="F9" s="14">
        <v>44948</v>
      </c>
      <c r="G9" s="14" t="s">
        <v>22</v>
      </c>
      <c r="H9" s="14" t="s">
        <v>23</v>
      </c>
      <c r="I9" s="68">
        <v>45480</v>
      </c>
      <c r="J9" s="68">
        <v>45497</v>
      </c>
      <c r="K9" s="15" t="s">
        <v>42</v>
      </c>
      <c r="L9" s="16">
        <v>262</v>
      </c>
      <c r="M9" s="16">
        <v>249</v>
      </c>
      <c r="N9" s="17">
        <f t="shared" si="1"/>
        <v>13</v>
      </c>
      <c r="O9" s="73">
        <f t="shared" si="4"/>
        <v>16</v>
      </c>
      <c r="P9" s="41">
        <f t="shared" si="2"/>
        <v>0.8125</v>
      </c>
      <c r="Q9" s="18"/>
    </row>
    <row r="10" spans="1:17" ht="26">
      <c r="A10" s="19">
        <f t="shared" si="3"/>
        <v>8</v>
      </c>
      <c r="B10" s="20" t="s">
        <v>83</v>
      </c>
      <c r="C10" s="21" t="s">
        <v>19</v>
      </c>
      <c r="D10" s="20" t="s">
        <v>57</v>
      </c>
      <c r="E10" s="22" t="s">
        <v>58</v>
      </c>
      <c r="F10" s="22">
        <v>44954</v>
      </c>
      <c r="G10" s="22" t="s">
        <v>56</v>
      </c>
      <c r="H10" s="22" t="s">
        <v>31</v>
      </c>
      <c r="I10" s="69">
        <v>45480</v>
      </c>
      <c r="J10" s="69">
        <v>45497</v>
      </c>
      <c r="K10" s="23" t="s">
        <v>59</v>
      </c>
      <c r="L10" s="24">
        <v>1</v>
      </c>
      <c r="M10" s="24">
        <v>49</v>
      </c>
      <c r="N10" s="25">
        <f t="shared" si="1"/>
        <v>48</v>
      </c>
      <c r="O10" s="72">
        <f t="shared" si="4"/>
        <v>16</v>
      </c>
      <c r="P10" s="40">
        <f t="shared" si="2"/>
        <v>3</v>
      </c>
      <c r="Q10" s="26"/>
    </row>
    <row r="11" spans="1:17" ht="26">
      <c r="A11" s="11">
        <f t="shared" si="3"/>
        <v>9</v>
      </c>
      <c r="B11" s="12" t="s">
        <v>84</v>
      </c>
      <c r="C11" s="13" t="s">
        <v>19</v>
      </c>
      <c r="D11" s="12" t="s">
        <v>20</v>
      </c>
      <c r="E11" s="14" t="s">
        <v>65</v>
      </c>
      <c r="F11" s="14">
        <v>44954</v>
      </c>
      <c r="G11" s="14" t="s">
        <v>22</v>
      </c>
      <c r="H11" s="14" t="s">
        <v>23</v>
      </c>
      <c r="I11" s="68">
        <v>45480</v>
      </c>
      <c r="J11" s="68">
        <v>45497</v>
      </c>
      <c r="K11" s="15" t="s">
        <v>63</v>
      </c>
      <c r="L11" s="16">
        <v>445</v>
      </c>
      <c r="M11" s="16">
        <v>434</v>
      </c>
      <c r="N11" s="17">
        <f t="shared" si="1"/>
        <v>11</v>
      </c>
      <c r="O11" s="73">
        <f t="shared" si="4"/>
        <v>16</v>
      </c>
      <c r="P11" s="41">
        <f t="shared" si="2"/>
        <v>0.6875</v>
      </c>
      <c r="Q11" s="18"/>
    </row>
    <row r="12" spans="1:17" ht="26">
      <c r="A12" s="19">
        <f t="shared" si="3"/>
        <v>10</v>
      </c>
      <c r="B12" s="20" t="s">
        <v>85</v>
      </c>
      <c r="C12" s="21" t="s">
        <v>19</v>
      </c>
      <c r="D12" s="20"/>
      <c r="E12" s="22"/>
      <c r="F12" s="22">
        <v>45155</v>
      </c>
      <c r="G12" s="22" t="s">
        <v>22</v>
      </c>
      <c r="H12" s="22" t="s">
        <v>23</v>
      </c>
      <c r="I12" s="69">
        <v>45480</v>
      </c>
      <c r="J12" s="69">
        <v>45497</v>
      </c>
      <c r="K12" s="23" t="s">
        <v>62</v>
      </c>
      <c r="L12" s="24">
        <v>488</v>
      </c>
      <c r="M12" s="24">
        <v>467</v>
      </c>
      <c r="N12" s="25">
        <f t="shared" si="1"/>
        <v>21</v>
      </c>
      <c r="O12" s="72">
        <f t="shared" si="4"/>
        <v>16</v>
      </c>
      <c r="P12" s="40">
        <f t="shared" si="2"/>
        <v>1.3125</v>
      </c>
      <c r="Q12" s="26"/>
    </row>
    <row r="13" spans="1:17" ht="26">
      <c r="A13" s="11">
        <f t="shared" si="3"/>
        <v>11</v>
      </c>
      <c r="B13" s="12" t="s">
        <v>86</v>
      </c>
      <c r="C13" s="13"/>
      <c r="D13" s="12"/>
      <c r="E13" s="14"/>
      <c r="F13" s="14">
        <v>45155</v>
      </c>
      <c r="G13" s="14" t="s">
        <v>22</v>
      </c>
      <c r="H13" s="14" t="s">
        <v>23</v>
      </c>
      <c r="I13" s="68">
        <v>45480</v>
      </c>
      <c r="J13" s="68">
        <v>45497</v>
      </c>
      <c r="K13" s="15" t="s">
        <v>63</v>
      </c>
      <c r="L13" s="16">
        <v>445</v>
      </c>
      <c r="M13" s="16">
        <v>434</v>
      </c>
      <c r="N13" s="17">
        <f t="shared" si="1"/>
        <v>11</v>
      </c>
      <c r="O13" s="73">
        <f t="shared" si="4"/>
        <v>16</v>
      </c>
      <c r="P13" s="41">
        <f t="shared" si="2"/>
        <v>0.6875</v>
      </c>
      <c r="Q13" s="18"/>
    </row>
    <row r="14" spans="1:17" ht="26">
      <c r="A14" s="19">
        <f t="shared" si="3"/>
        <v>12</v>
      </c>
      <c r="B14" s="20" t="s">
        <v>87</v>
      </c>
      <c r="C14" s="21" t="s">
        <v>19</v>
      </c>
      <c r="D14" s="20" t="s">
        <v>20</v>
      </c>
      <c r="E14" s="22" t="s">
        <v>69</v>
      </c>
      <c r="F14" s="22">
        <v>45164</v>
      </c>
      <c r="G14" s="22" t="s">
        <v>22</v>
      </c>
      <c r="H14" s="22" t="s">
        <v>31</v>
      </c>
      <c r="I14" s="69">
        <v>45480</v>
      </c>
      <c r="J14" s="69">
        <v>45497</v>
      </c>
      <c r="K14" s="23" t="s">
        <v>61</v>
      </c>
      <c r="L14" s="24">
        <v>281</v>
      </c>
      <c r="M14" s="24">
        <v>249</v>
      </c>
      <c r="N14" s="25">
        <f t="shared" si="1"/>
        <v>32</v>
      </c>
      <c r="O14" s="72">
        <f t="shared" si="4"/>
        <v>16</v>
      </c>
      <c r="P14" s="40">
        <f t="shared" si="2"/>
        <v>2</v>
      </c>
      <c r="Q14" s="26"/>
    </row>
    <row r="15" spans="1:17" ht="26">
      <c r="A15" s="11">
        <f t="shared" si="3"/>
        <v>13</v>
      </c>
      <c r="B15" s="12" t="s">
        <v>88</v>
      </c>
      <c r="C15" s="13" t="s">
        <v>19</v>
      </c>
      <c r="D15" s="12" t="s">
        <v>20</v>
      </c>
      <c r="E15" s="14" t="s">
        <v>67</v>
      </c>
      <c r="F15" s="14">
        <v>45234</v>
      </c>
      <c r="G15" s="14" t="s">
        <v>22</v>
      </c>
      <c r="H15" s="14" t="s">
        <v>23</v>
      </c>
      <c r="I15" s="68">
        <v>45480</v>
      </c>
      <c r="J15" s="68">
        <v>45497</v>
      </c>
      <c r="K15" s="15" t="s">
        <v>68</v>
      </c>
      <c r="L15" s="16">
        <v>571</v>
      </c>
      <c r="M15" s="16">
        <v>568</v>
      </c>
      <c r="N15" s="17">
        <f t="shared" si="1"/>
        <v>3</v>
      </c>
      <c r="O15" s="73">
        <f t="shared" si="4"/>
        <v>16</v>
      </c>
      <c r="P15" s="41">
        <f t="shared" si="2"/>
        <v>0.1875</v>
      </c>
      <c r="Q15" s="18"/>
    </row>
    <row r="16" spans="1:17" ht="26">
      <c r="A16" s="19">
        <f t="shared" si="3"/>
        <v>14</v>
      </c>
      <c r="B16" s="20" t="s">
        <v>89</v>
      </c>
      <c r="C16" s="21" t="s">
        <v>19</v>
      </c>
      <c r="D16" s="20" t="s">
        <v>20</v>
      </c>
      <c r="E16" s="22" t="s">
        <v>44</v>
      </c>
      <c r="F16" s="22">
        <v>45235</v>
      </c>
      <c r="G16" s="22" t="s">
        <v>22</v>
      </c>
      <c r="H16" s="22" t="s">
        <v>31</v>
      </c>
      <c r="I16" s="69">
        <v>45480</v>
      </c>
      <c r="J16" s="69">
        <v>45497</v>
      </c>
      <c r="K16" s="23" t="s">
        <v>66</v>
      </c>
      <c r="L16" s="24">
        <v>514</v>
      </c>
      <c r="M16" s="24">
        <v>507</v>
      </c>
      <c r="N16" s="25">
        <f t="shared" si="1"/>
        <v>7</v>
      </c>
      <c r="O16" s="72">
        <f t="shared" si="4"/>
        <v>16</v>
      </c>
      <c r="P16" s="40">
        <f t="shared" si="2"/>
        <v>0.4375</v>
      </c>
      <c r="Q16" s="26"/>
    </row>
    <row r="17" spans="1:17" ht="26">
      <c r="A17" s="11">
        <f t="shared" si="3"/>
        <v>15</v>
      </c>
      <c r="B17" s="12" t="s">
        <v>78</v>
      </c>
      <c r="C17" s="13"/>
      <c r="D17" s="12"/>
      <c r="E17" s="14"/>
      <c r="F17" s="14">
        <v>45275</v>
      </c>
      <c r="G17" s="14" t="s">
        <v>22</v>
      </c>
      <c r="H17" s="14" t="s">
        <v>31</v>
      </c>
      <c r="I17" s="68">
        <v>45480</v>
      </c>
      <c r="J17" s="68">
        <v>45497</v>
      </c>
      <c r="K17" s="15" t="s">
        <v>72</v>
      </c>
      <c r="L17" s="16">
        <v>349</v>
      </c>
      <c r="M17" s="16">
        <v>332</v>
      </c>
      <c r="N17" s="17">
        <f t="shared" si="1"/>
        <v>17</v>
      </c>
      <c r="O17" s="73">
        <f t="shared" si="4"/>
        <v>16</v>
      </c>
      <c r="P17" s="41">
        <f t="shared" si="2"/>
        <v>1.0625</v>
      </c>
      <c r="Q17" s="18"/>
    </row>
    <row r="18" spans="1:17" ht="26">
      <c r="A18" s="19">
        <f t="shared" si="3"/>
        <v>16</v>
      </c>
      <c r="B18" s="20" t="s">
        <v>90</v>
      </c>
      <c r="C18" s="21" t="s">
        <v>19</v>
      </c>
      <c r="D18" s="20" t="s">
        <v>20</v>
      </c>
      <c r="E18" s="22" t="s">
        <v>69</v>
      </c>
      <c r="F18" s="22">
        <v>45275</v>
      </c>
      <c r="G18" s="22" t="s">
        <v>22</v>
      </c>
      <c r="H18" s="22" t="s">
        <v>23</v>
      </c>
      <c r="I18" s="69">
        <v>45480</v>
      </c>
      <c r="J18" s="69">
        <v>45497</v>
      </c>
      <c r="K18" s="23" t="s">
        <v>64</v>
      </c>
      <c r="L18" s="24">
        <v>440</v>
      </c>
      <c r="M18" s="24">
        <v>418</v>
      </c>
      <c r="N18" s="25">
        <f t="shared" si="1"/>
        <v>22</v>
      </c>
      <c r="O18" s="72">
        <f t="shared" si="4"/>
        <v>16</v>
      </c>
      <c r="P18" s="40">
        <f t="shared" si="2"/>
        <v>1.375</v>
      </c>
      <c r="Q18" s="26"/>
    </row>
    <row r="19" spans="1:17" ht="26">
      <c r="A19" s="11">
        <f t="shared" si="3"/>
        <v>17</v>
      </c>
      <c r="B19" s="12" t="s">
        <v>51</v>
      </c>
      <c r="C19" s="13" t="s">
        <v>52</v>
      </c>
      <c r="D19" s="12" t="s">
        <v>53</v>
      </c>
      <c r="E19" s="14" t="s">
        <v>54</v>
      </c>
      <c r="F19" s="14">
        <v>45275</v>
      </c>
      <c r="G19" s="14" t="s">
        <v>22</v>
      </c>
      <c r="H19" s="14" t="s">
        <v>31</v>
      </c>
      <c r="I19" s="68">
        <v>45480</v>
      </c>
      <c r="J19" s="68">
        <v>45497</v>
      </c>
      <c r="K19" s="15" t="s">
        <v>55</v>
      </c>
      <c r="L19" s="16">
        <v>476</v>
      </c>
      <c r="M19" s="16">
        <v>453</v>
      </c>
      <c r="N19" s="17">
        <f t="shared" si="1"/>
        <v>23</v>
      </c>
      <c r="O19" s="73">
        <f t="shared" si="4"/>
        <v>16</v>
      </c>
      <c r="P19" s="41">
        <f t="shared" si="2"/>
        <v>1.4375</v>
      </c>
      <c r="Q19" s="18"/>
    </row>
    <row r="20" spans="1:17" ht="26">
      <c r="A20" s="19">
        <f t="shared" si="3"/>
        <v>18</v>
      </c>
      <c r="B20" s="20" t="s">
        <v>91</v>
      </c>
      <c r="C20" s="21" t="s">
        <v>99</v>
      </c>
      <c r="D20" s="20" t="s">
        <v>100</v>
      </c>
      <c r="E20" s="22" t="s">
        <v>101</v>
      </c>
      <c r="F20" s="22">
        <v>45323</v>
      </c>
      <c r="G20" s="22"/>
      <c r="H20" s="22" t="s">
        <v>23</v>
      </c>
      <c r="I20" s="69"/>
      <c r="J20" s="69"/>
      <c r="K20" s="23"/>
      <c r="L20" s="24"/>
      <c r="M20" s="24"/>
      <c r="N20" s="25" t="str">
        <f t="shared" si="1"/>
        <v/>
      </c>
      <c r="O20" s="72" t="str">
        <f t="shared" si="4"/>
        <v/>
      </c>
      <c r="P20" s="40">
        <f t="shared" si="2"/>
        <v>0</v>
      </c>
      <c r="Q20" s="26"/>
    </row>
    <row r="21" spans="1:17" ht="26">
      <c r="A21" s="11">
        <f t="shared" si="3"/>
        <v>19</v>
      </c>
      <c r="B21" s="12" t="s">
        <v>98</v>
      </c>
      <c r="C21" s="13" t="s">
        <v>99</v>
      </c>
      <c r="D21" s="12" t="s">
        <v>100</v>
      </c>
      <c r="E21" s="14" t="s">
        <v>101</v>
      </c>
      <c r="F21" s="14">
        <v>45340</v>
      </c>
      <c r="G21" s="14"/>
      <c r="H21" s="14"/>
      <c r="I21" s="68"/>
      <c r="J21" s="68"/>
      <c r="K21" s="15"/>
      <c r="L21" s="16"/>
      <c r="M21" s="16"/>
      <c r="N21" s="17" t="str">
        <f t="shared" si="1"/>
        <v/>
      </c>
      <c r="O21" s="73" t="str">
        <f t="shared" si="4"/>
        <v/>
      </c>
      <c r="P21" s="41">
        <f t="shared" si="2"/>
        <v>0</v>
      </c>
      <c r="Q21" s="18"/>
    </row>
    <row r="22" spans="1:17" ht="26">
      <c r="A22" s="19">
        <f t="shared" si="3"/>
        <v>20</v>
      </c>
      <c r="B22" s="20" t="s">
        <v>92</v>
      </c>
      <c r="C22" s="21"/>
      <c r="D22" s="20"/>
      <c r="E22" s="22"/>
      <c r="F22" s="22">
        <v>45365</v>
      </c>
      <c r="G22" s="22" t="s">
        <v>56</v>
      </c>
      <c r="H22" s="22" t="s">
        <v>31</v>
      </c>
      <c r="I22" s="69">
        <v>45480</v>
      </c>
      <c r="J22" s="69">
        <v>45497</v>
      </c>
      <c r="K22" s="23" t="s">
        <v>75</v>
      </c>
      <c r="L22" s="24">
        <v>177</v>
      </c>
      <c r="M22" s="24">
        <v>207</v>
      </c>
      <c r="N22" s="25">
        <f t="shared" si="1"/>
        <v>30</v>
      </c>
      <c r="O22" s="72">
        <f t="shared" si="4"/>
        <v>16</v>
      </c>
      <c r="P22" s="40">
        <f t="shared" si="2"/>
        <v>1.875</v>
      </c>
      <c r="Q22" s="26"/>
    </row>
    <row r="23" spans="1:17" ht="26">
      <c r="A23" s="11">
        <f t="shared" si="3"/>
        <v>21</v>
      </c>
      <c r="B23" s="12" t="s">
        <v>93</v>
      </c>
      <c r="C23" s="13" t="s">
        <v>19</v>
      </c>
      <c r="D23" s="12" t="s">
        <v>20</v>
      </c>
      <c r="E23" s="14"/>
      <c r="F23" s="14">
        <v>45409</v>
      </c>
      <c r="G23" s="14" t="s">
        <v>56</v>
      </c>
      <c r="H23" s="14" t="s">
        <v>31</v>
      </c>
      <c r="I23" s="68">
        <v>45480</v>
      </c>
      <c r="J23" s="68">
        <v>45497</v>
      </c>
      <c r="K23" s="15" t="s">
        <v>71</v>
      </c>
      <c r="L23" s="16">
        <v>151</v>
      </c>
      <c r="M23" s="16">
        <v>176</v>
      </c>
      <c r="N23" s="17">
        <f t="shared" si="1"/>
        <v>25</v>
      </c>
      <c r="O23" s="73">
        <f t="shared" si="4"/>
        <v>16</v>
      </c>
      <c r="P23" s="41">
        <f t="shared" si="2"/>
        <v>1.5625</v>
      </c>
      <c r="Q23" s="18"/>
    </row>
    <row r="24" spans="1:17" ht="26">
      <c r="A24" s="19">
        <f t="shared" si="3"/>
        <v>22</v>
      </c>
      <c r="B24" s="20" t="s">
        <v>26</v>
      </c>
      <c r="C24" s="21" t="s">
        <v>19</v>
      </c>
      <c r="D24" s="20" t="s">
        <v>20</v>
      </c>
      <c r="E24" s="22" t="s">
        <v>27</v>
      </c>
      <c r="F24" s="22">
        <v>45480</v>
      </c>
      <c r="G24" s="22" t="s">
        <v>22</v>
      </c>
      <c r="H24" s="22" t="s">
        <v>23</v>
      </c>
      <c r="I24" s="69">
        <v>45480</v>
      </c>
      <c r="J24" s="69">
        <v>45497</v>
      </c>
      <c r="K24" s="23" t="s">
        <v>28</v>
      </c>
      <c r="L24" s="24">
        <v>604</v>
      </c>
      <c r="M24" s="24">
        <v>554</v>
      </c>
      <c r="N24" s="25">
        <f t="shared" si="1"/>
        <v>50</v>
      </c>
      <c r="O24" s="72">
        <f t="shared" si="4"/>
        <v>16</v>
      </c>
      <c r="P24" s="40">
        <f t="shared" si="2"/>
        <v>3.125</v>
      </c>
      <c r="Q24" s="26"/>
    </row>
    <row r="25" spans="1:17" ht="26">
      <c r="A25" s="11">
        <f t="shared" si="3"/>
        <v>23</v>
      </c>
      <c r="B25" s="12" t="s">
        <v>47</v>
      </c>
      <c r="C25" s="13" t="s">
        <v>19</v>
      </c>
      <c r="D25" s="12" t="s">
        <v>20</v>
      </c>
      <c r="E25" s="14" t="s">
        <v>48</v>
      </c>
      <c r="F25" s="14">
        <v>45480</v>
      </c>
      <c r="G25" s="14" t="s">
        <v>56</v>
      </c>
      <c r="H25" s="14" t="s">
        <v>23</v>
      </c>
      <c r="I25" s="68">
        <v>45480</v>
      </c>
      <c r="J25" s="68">
        <v>45497</v>
      </c>
      <c r="K25" s="15" t="s">
        <v>49</v>
      </c>
      <c r="L25" s="16">
        <v>2</v>
      </c>
      <c r="M25" s="16">
        <v>21</v>
      </c>
      <c r="N25" s="17">
        <f t="shared" si="1"/>
        <v>19</v>
      </c>
      <c r="O25" s="73">
        <f t="shared" si="4"/>
        <v>16</v>
      </c>
      <c r="P25" s="41">
        <f t="shared" si="2"/>
        <v>1.1875</v>
      </c>
      <c r="Q25" s="18"/>
    </row>
    <row r="26" spans="1:17" ht="26">
      <c r="A26" s="19">
        <f t="shared" si="3"/>
        <v>24</v>
      </c>
      <c r="B26" s="20" t="s">
        <v>18</v>
      </c>
      <c r="C26" s="21" t="s">
        <v>19</v>
      </c>
      <c r="D26" s="20" t="s">
        <v>20</v>
      </c>
      <c r="E26" s="22" t="s">
        <v>21</v>
      </c>
      <c r="F26" s="22">
        <v>45483</v>
      </c>
      <c r="G26" s="22" t="s">
        <v>22</v>
      </c>
      <c r="H26" s="22" t="s">
        <v>23</v>
      </c>
      <c r="I26" s="69"/>
      <c r="J26" s="69"/>
      <c r="K26" s="23"/>
      <c r="L26" s="24"/>
      <c r="M26" s="24"/>
      <c r="N26" s="25" t="str">
        <f t="shared" si="1"/>
        <v/>
      </c>
      <c r="O26" s="72" t="str">
        <f t="shared" si="4"/>
        <v/>
      </c>
      <c r="P26" s="40">
        <f t="shared" si="2"/>
        <v>0</v>
      </c>
      <c r="Q26" s="26"/>
    </row>
    <row r="27" spans="1:17" ht="26">
      <c r="A27" s="11">
        <f t="shared" si="3"/>
        <v>25</v>
      </c>
      <c r="B27" s="12" t="s">
        <v>36</v>
      </c>
      <c r="C27" s="13" t="s">
        <v>19</v>
      </c>
      <c r="D27" s="12" t="s">
        <v>20</v>
      </c>
      <c r="E27" s="14" t="s">
        <v>37</v>
      </c>
      <c r="F27" s="14">
        <v>45485</v>
      </c>
      <c r="G27" s="14" t="s">
        <v>22</v>
      </c>
      <c r="H27" s="14" t="s">
        <v>23</v>
      </c>
      <c r="I27" s="68">
        <v>45480</v>
      </c>
      <c r="J27" s="68">
        <v>45497</v>
      </c>
      <c r="K27" s="15" t="s">
        <v>38</v>
      </c>
      <c r="L27" s="16">
        <v>548</v>
      </c>
      <c r="M27" s="16">
        <v>542</v>
      </c>
      <c r="N27" s="17">
        <f t="shared" si="1"/>
        <v>6</v>
      </c>
      <c r="O27" s="73">
        <f t="shared" si="4"/>
        <v>16</v>
      </c>
      <c r="P27" s="41">
        <f t="shared" si="2"/>
        <v>0.375</v>
      </c>
      <c r="Q27" s="18"/>
    </row>
    <row r="28" spans="1:17" ht="26">
      <c r="A28" s="19">
        <f t="shared" si="3"/>
        <v>26</v>
      </c>
      <c r="B28" s="20" t="s">
        <v>94</v>
      </c>
      <c r="C28" s="21" t="s">
        <v>19</v>
      </c>
      <c r="D28" s="20" t="s">
        <v>20</v>
      </c>
      <c r="E28" s="22" t="s">
        <v>39</v>
      </c>
      <c r="F28" s="22">
        <v>45486</v>
      </c>
      <c r="G28" s="22" t="s">
        <v>22</v>
      </c>
      <c r="H28" s="22" t="s">
        <v>31</v>
      </c>
      <c r="I28" s="69">
        <v>45480</v>
      </c>
      <c r="J28" s="69">
        <v>45497</v>
      </c>
      <c r="K28" s="23" t="s">
        <v>28</v>
      </c>
      <c r="L28" s="24">
        <v>604</v>
      </c>
      <c r="M28" s="24">
        <v>549</v>
      </c>
      <c r="N28" s="25">
        <f t="shared" si="1"/>
        <v>55</v>
      </c>
      <c r="O28" s="72">
        <f t="shared" si="4"/>
        <v>16</v>
      </c>
      <c r="P28" s="40">
        <f t="shared" si="2"/>
        <v>3.4375</v>
      </c>
      <c r="Q28" s="26"/>
    </row>
    <row r="29" spans="1:17" ht="26">
      <c r="A29" s="11">
        <f t="shared" si="3"/>
        <v>27</v>
      </c>
      <c r="B29" s="12" t="s">
        <v>29</v>
      </c>
      <c r="C29" s="13" t="s">
        <v>19</v>
      </c>
      <c r="D29" s="12" t="s">
        <v>20</v>
      </c>
      <c r="E29" s="14" t="s">
        <v>30</v>
      </c>
      <c r="F29" s="14">
        <v>45487</v>
      </c>
      <c r="G29" s="14" t="s">
        <v>22</v>
      </c>
      <c r="H29" s="14" t="s">
        <v>31</v>
      </c>
      <c r="I29" s="68">
        <v>45480</v>
      </c>
      <c r="J29" s="68">
        <v>45497</v>
      </c>
      <c r="K29" s="15" t="s">
        <v>32</v>
      </c>
      <c r="L29" s="16">
        <v>541</v>
      </c>
      <c r="M29" s="16">
        <v>531</v>
      </c>
      <c r="N29" s="17">
        <f t="shared" si="1"/>
        <v>10</v>
      </c>
      <c r="O29" s="73">
        <f t="shared" si="4"/>
        <v>16</v>
      </c>
      <c r="P29" s="41">
        <f t="shared" si="2"/>
        <v>0.625</v>
      </c>
      <c r="Q29" s="18"/>
    </row>
    <row r="30" spans="1:17" ht="26">
      <c r="A30" s="19">
        <f t="shared" si="3"/>
        <v>28</v>
      </c>
      <c r="B30" s="20" t="s">
        <v>95</v>
      </c>
      <c r="C30" s="21"/>
      <c r="D30" s="20"/>
      <c r="E30" s="22"/>
      <c r="F30" s="22">
        <v>45488</v>
      </c>
      <c r="G30" s="22" t="s">
        <v>22</v>
      </c>
      <c r="H30" s="22" t="s">
        <v>31</v>
      </c>
      <c r="I30" s="69">
        <v>45480</v>
      </c>
      <c r="J30" s="69">
        <v>45497</v>
      </c>
      <c r="K30" s="23" t="s">
        <v>42</v>
      </c>
      <c r="L30" s="24">
        <v>267</v>
      </c>
      <c r="M30" s="24">
        <v>262</v>
      </c>
      <c r="N30" s="25">
        <f t="shared" si="1"/>
        <v>5</v>
      </c>
      <c r="O30" s="72">
        <f t="shared" si="4"/>
        <v>16</v>
      </c>
      <c r="P30" s="40">
        <f t="shared" si="2"/>
        <v>0.3125</v>
      </c>
      <c r="Q30" s="26"/>
    </row>
    <row r="31" spans="1:17" ht="26">
      <c r="A31" s="11">
        <f t="shared" si="3"/>
        <v>29</v>
      </c>
      <c r="B31" s="12" t="s">
        <v>40</v>
      </c>
      <c r="C31" s="13" t="s">
        <v>19</v>
      </c>
      <c r="D31" s="12" t="s">
        <v>20</v>
      </c>
      <c r="E31" s="14" t="s">
        <v>41</v>
      </c>
      <c r="F31" s="14">
        <v>45493</v>
      </c>
      <c r="G31" s="14" t="s">
        <v>22</v>
      </c>
      <c r="H31" s="14" t="s">
        <v>31</v>
      </c>
      <c r="I31" s="68">
        <v>45480</v>
      </c>
      <c r="J31" s="68">
        <v>45497</v>
      </c>
      <c r="K31" s="15" t="s">
        <v>28</v>
      </c>
      <c r="L31" s="16">
        <v>604</v>
      </c>
      <c r="M31" s="16">
        <v>601</v>
      </c>
      <c r="N31" s="17">
        <f t="shared" si="1"/>
        <v>3</v>
      </c>
      <c r="O31" s="73">
        <f t="shared" si="4"/>
        <v>16</v>
      </c>
      <c r="P31" s="41">
        <f t="shared" si="2"/>
        <v>0.1875</v>
      </c>
      <c r="Q31" s="18"/>
    </row>
    <row r="32" spans="1:17" ht="26">
      <c r="A32" s="19">
        <f t="shared" si="3"/>
        <v>30</v>
      </c>
      <c r="B32" s="20" t="s">
        <v>96</v>
      </c>
      <c r="C32" s="21" t="s">
        <v>19</v>
      </c>
      <c r="D32" s="20" t="s">
        <v>20</v>
      </c>
      <c r="E32" s="22" t="s">
        <v>33</v>
      </c>
      <c r="F32" s="22">
        <v>45493</v>
      </c>
      <c r="G32" s="22" t="s">
        <v>22</v>
      </c>
      <c r="H32" s="22" t="s">
        <v>23</v>
      </c>
      <c r="I32" s="69">
        <v>45480</v>
      </c>
      <c r="J32" s="69">
        <v>45497</v>
      </c>
      <c r="K32" s="23" t="s">
        <v>28</v>
      </c>
      <c r="L32" s="24">
        <v>604</v>
      </c>
      <c r="M32" s="24">
        <v>575</v>
      </c>
      <c r="N32" s="25">
        <f t="shared" si="1"/>
        <v>29</v>
      </c>
      <c r="O32" s="72">
        <f t="shared" si="4"/>
        <v>16</v>
      </c>
      <c r="P32" s="40">
        <f t="shared" si="2"/>
        <v>1.8125</v>
      </c>
      <c r="Q32" s="26"/>
    </row>
    <row r="33" spans="1:17" ht="26">
      <c r="A33" s="11">
        <f t="shared" si="3"/>
        <v>31</v>
      </c>
      <c r="B33" s="12" t="s">
        <v>50</v>
      </c>
      <c r="C33" s="13"/>
      <c r="D33" s="12"/>
      <c r="E33" s="14"/>
      <c r="F33" s="14">
        <v>45500</v>
      </c>
      <c r="G33" s="14"/>
      <c r="H33" s="14"/>
      <c r="I33" s="68"/>
      <c r="J33" s="68"/>
      <c r="K33" s="15"/>
      <c r="L33" s="16"/>
      <c r="M33" s="16"/>
      <c r="N33" s="17" t="str">
        <f t="shared" si="1"/>
        <v/>
      </c>
      <c r="O33" s="73" t="str">
        <f t="shared" si="4"/>
        <v/>
      </c>
      <c r="P33" s="41">
        <f t="shared" si="2"/>
        <v>0</v>
      </c>
      <c r="Q33" s="18"/>
    </row>
    <row r="34" spans="1:17" ht="26">
      <c r="A34" s="48">
        <f t="shared" si="3"/>
        <v>32</v>
      </c>
      <c r="B34" s="49" t="s">
        <v>35</v>
      </c>
      <c r="C34" s="50"/>
      <c r="D34" s="49"/>
      <c r="E34" s="51"/>
      <c r="F34" s="51">
        <v>45500</v>
      </c>
      <c r="G34" s="51"/>
      <c r="H34" s="51"/>
      <c r="I34" s="70"/>
      <c r="J34" s="70"/>
      <c r="K34" s="54"/>
      <c r="L34" s="55"/>
      <c r="M34" s="55"/>
      <c r="N34" s="57" t="str">
        <f t="shared" si="1"/>
        <v/>
      </c>
      <c r="O34" s="74" t="str">
        <f t="shared" si="4"/>
        <v/>
      </c>
      <c r="P34" s="52">
        <f t="shared" si="2"/>
        <v>0</v>
      </c>
      <c r="Q34" s="53"/>
    </row>
    <row r="35" spans="1:17" ht="26">
      <c r="A35" s="11">
        <f t="shared" si="3"/>
        <v>33</v>
      </c>
      <c r="B35" s="12" t="s">
        <v>34</v>
      </c>
      <c r="C35" s="13"/>
      <c r="D35" s="12"/>
      <c r="E35" s="14"/>
      <c r="F35" s="14">
        <v>45500</v>
      </c>
      <c r="G35" s="14"/>
      <c r="H35" s="14"/>
      <c r="I35" s="68"/>
      <c r="J35" s="68"/>
      <c r="K35" s="15"/>
      <c r="L35" s="16"/>
      <c r="M35" s="16"/>
      <c r="N35" s="17" t="str">
        <f t="shared" si="1"/>
        <v/>
      </c>
      <c r="O35" s="73" t="str">
        <f t="shared" si="4"/>
        <v/>
      </c>
      <c r="P35" s="41">
        <f t="shared" si="2"/>
        <v>0</v>
      </c>
      <c r="Q35" s="18"/>
    </row>
    <row r="36" spans="1:17" ht="26">
      <c r="A36" s="19">
        <f t="shared" si="3"/>
        <v>34</v>
      </c>
      <c r="B36" s="20" t="s">
        <v>25</v>
      </c>
      <c r="C36" s="21"/>
      <c r="D36" s="20"/>
      <c r="E36" s="22"/>
      <c r="F36" s="22">
        <v>45500</v>
      </c>
      <c r="G36" s="22"/>
      <c r="H36" s="22"/>
      <c r="I36" s="69"/>
      <c r="J36" s="69"/>
      <c r="K36" s="23"/>
      <c r="L36" s="24"/>
      <c r="M36" s="24"/>
      <c r="N36" s="57" t="str">
        <f t="shared" si="1"/>
        <v/>
      </c>
      <c r="O36" s="72" t="str">
        <f t="shared" si="4"/>
        <v/>
      </c>
      <c r="P36" s="40">
        <f t="shared" si="2"/>
        <v>0</v>
      </c>
      <c r="Q36" s="26"/>
    </row>
    <row r="37" spans="1:17" ht="26">
      <c r="A37" s="11">
        <f t="shared" si="3"/>
        <v>35</v>
      </c>
      <c r="B37" s="12" t="s">
        <v>45</v>
      </c>
      <c r="C37" s="13"/>
      <c r="D37" s="12"/>
      <c r="E37" s="14"/>
      <c r="F37" s="14">
        <v>45507</v>
      </c>
      <c r="G37" s="14"/>
      <c r="H37" s="14"/>
      <c r="I37" s="68"/>
      <c r="J37" s="68"/>
      <c r="K37" s="15"/>
      <c r="L37" s="16"/>
      <c r="M37" s="16"/>
      <c r="N37" s="17" t="str">
        <f t="shared" si="1"/>
        <v/>
      </c>
      <c r="O37" s="73" t="str">
        <f t="shared" si="4"/>
        <v/>
      </c>
      <c r="P37" s="41">
        <f t="shared" si="2"/>
        <v>0</v>
      </c>
      <c r="Q37" s="18"/>
    </row>
    <row r="38" spans="1:17" ht="26">
      <c r="A38" s="19">
        <f t="shared" si="3"/>
        <v>36</v>
      </c>
      <c r="B38" s="20" t="s">
        <v>43</v>
      </c>
      <c r="C38" s="21"/>
      <c r="D38" s="20"/>
      <c r="E38" s="22"/>
      <c r="F38" s="22">
        <v>45507</v>
      </c>
      <c r="G38" s="22"/>
      <c r="H38" s="22"/>
      <c r="I38" s="69"/>
      <c r="J38" s="69"/>
      <c r="K38" s="23"/>
      <c r="L38" s="24"/>
      <c r="M38" s="24"/>
      <c r="N38" s="57" t="str">
        <f t="shared" si="1"/>
        <v/>
      </c>
      <c r="O38" s="72" t="str">
        <f t="shared" si="4"/>
        <v/>
      </c>
      <c r="P38" s="40">
        <f t="shared" si="2"/>
        <v>0</v>
      </c>
      <c r="Q38" s="26"/>
    </row>
    <row r="39" spans="1:17" ht="26">
      <c r="A39" s="11" t="str">
        <f t="shared" si="3"/>
        <v/>
      </c>
      <c r="B39" s="12"/>
      <c r="C39" s="13"/>
      <c r="D39" s="12"/>
      <c r="E39" s="14"/>
      <c r="F39" s="14"/>
      <c r="G39" s="14"/>
      <c r="H39" s="14"/>
      <c r="I39" s="68"/>
      <c r="J39" s="68"/>
      <c r="K39" s="15"/>
      <c r="L39" s="16"/>
      <c r="M39" s="16"/>
      <c r="N39" s="17" t="str">
        <f t="shared" si="1"/>
        <v/>
      </c>
      <c r="O39" s="73" t="str">
        <f t="shared" si="4"/>
        <v/>
      </c>
      <c r="P39" s="41">
        <f t="shared" si="2"/>
        <v>0</v>
      </c>
      <c r="Q39" s="18"/>
    </row>
    <row r="40" spans="1:17" ht="26">
      <c r="A40" s="19" t="str">
        <f t="shared" si="3"/>
        <v/>
      </c>
      <c r="B40" s="20"/>
      <c r="C40" s="21"/>
      <c r="D40" s="20"/>
      <c r="E40" s="22"/>
      <c r="F40" s="22"/>
      <c r="G40" s="22"/>
      <c r="H40" s="22"/>
      <c r="I40" s="69"/>
      <c r="J40" s="69"/>
      <c r="K40" s="23"/>
      <c r="L40" s="24"/>
      <c r="M40" s="24"/>
      <c r="N40" s="57" t="str">
        <f t="shared" si="1"/>
        <v/>
      </c>
      <c r="O40" s="72" t="str">
        <f t="shared" si="4"/>
        <v/>
      </c>
      <c r="P40" s="40">
        <f t="shared" si="2"/>
        <v>0</v>
      </c>
      <c r="Q40" s="26"/>
    </row>
    <row r="41" spans="1:17" ht="26">
      <c r="A41" s="11" t="str">
        <f t="shared" si="3"/>
        <v/>
      </c>
      <c r="B41" s="12"/>
      <c r="C41" s="13"/>
      <c r="D41" s="12"/>
      <c r="E41" s="14"/>
      <c r="F41" s="14"/>
      <c r="G41" s="14"/>
      <c r="H41" s="14"/>
      <c r="I41" s="68"/>
      <c r="J41" s="68"/>
      <c r="K41" s="15"/>
      <c r="L41" s="16"/>
      <c r="M41" s="16"/>
      <c r="N41" s="17" t="str">
        <f t="shared" si="1"/>
        <v/>
      </c>
      <c r="O41" s="73" t="str">
        <f t="shared" si="4"/>
        <v/>
      </c>
      <c r="P41" s="41">
        <f t="shared" si="2"/>
        <v>0</v>
      </c>
      <c r="Q41" s="18"/>
    </row>
    <row r="42" spans="1:17" ht="26">
      <c r="A42" s="48" t="str">
        <f t="shared" si="3"/>
        <v/>
      </c>
      <c r="B42" s="49"/>
      <c r="C42" s="50"/>
      <c r="D42" s="49"/>
      <c r="E42" s="51"/>
      <c r="F42" s="51"/>
      <c r="G42" s="51"/>
      <c r="H42" s="51"/>
      <c r="I42" s="70"/>
      <c r="J42" s="70"/>
      <c r="K42" s="54"/>
      <c r="L42" s="55"/>
      <c r="M42" s="55"/>
      <c r="N42" s="57" t="str">
        <f t="shared" si="1"/>
        <v/>
      </c>
      <c r="O42" s="74" t="str">
        <f t="shared" si="4"/>
        <v/>
      </c>
      <c r="P42" s="52">
        <f t="shared" si="2"/>
        <v>0</v>
      </c>
      <c r="Q42" s="53"/>
    </row>
    <row r="43" spans="1:17" ht="26">
      <c r="A43" s="11" t="str">
        <f t="shared" si="3"/>
        <v/>
      </c>
      <c r="B43" s="12"/>
      <c r="C43" s="13"/>
      <c r="D43" s="12"/>
      <c r="E43" s="14"/>
      <c r="F43" s="14"/>
      <c r="G43" s="14"/>
      <c r="H43" s="14"/>
      <c r="I43" s="68"/>
      <c r="J43" s="68"/>
      <c r="K43" s="15"/>
      <c r="L43" s="16"/>
      <c r="M43" s="16"/>
      <c r="N43" s="17" t="str">
        <f t="shared" si="1"/>
        <v/>
      </c>
      <c r="O43" s="73" t="str">
        <f t="shared" si="4"/>
        <v/>
      </c>
      <c r="P43" s="41">
        <f t="shared" si="2"/>
        <v>0</v>
      </c>
      <c r="Q43" s="18"/>
    </row>
    <row r="44" spans="1:17" ht="26">
      <c r="A44" s="19" t="str">
        <f t="shared" si="3"/>
        <v/>
      </c>
      <c r="B44" s="20"/>
      <c r="C44" s="21"/>
      <c r="D44" s="20"/>
      <c r="E44" s="22"/>
      <c r="F44" s="22"/>
      <c r="G44" s="22"/>
      <c r="H44" s="22"/>
      <c r="I44" s="69"/>
      <c r="J44" s="69"/>
      <c r="K44" s="23"/>
      <c r="L44" s="24"/>
      <c r="M44" s="24"/>
      <c r="N44" s="25" t="str">
        <f t="shared" si="1"/>
        <v/>
      </c>
      <c r="O44" s="72" t="str">
        <f t="shared" si="4"/>
        <v/>
      </c>
      <c r="P44" s="40">
        <f t="shared" si="2"/>
        <v>0</v>
      </c>
      <c r="Q44" s="26"/>
    </row>
    <row r="45" spans="1:17" ht="26">
      <c r="A45" s="11" t="str">
        <f t="shared" si="3"/>
        <v/>
      </c>
      <c r="B45" s="12"/>
      <c r="C45" s="13"/>
      <c r="D45" s="12"/>
      <c r="E45" s="14"/>
      <c r="F45" s="14"/>
      <c r="G45" s="14"/>
      <c r="H45" s="14"/>
      <c r="I45" s="68"/>
      <c r="J45" s="68"/>
      <c r="K45" s="15"/>
      <c r="L45" s="16"/>
      <c r="M45" s="16"/>
      <c r="N45" s="17" t="str">
        <f t="shared" si="1"/>
        <v/>
      </c>
      <c r="O45" s="73" t="str">
        <f t="shared" si="4"/>
        <v/>
      </c>
      <c r="P45" s="41">
        <f t="shared" si="2"/>
        <v>0</v>
      </c>
      <c r="Q45" s="18"/>
    </row>
    <row r="46" spans="1:17" ht="26">
      <c r="A46" s="19" t="str">
        <f t="shared" si="3"/>
        <v/>
      </c>
      <c r="B46" s="20"/>
      <c r="C46" s="21"/>
      <c r="D46" s="20"/>
      <c r="E46" s="22"/>
      <c r="F46" s="22"/>
      <c r="G46" s="22"/>
      <c r="H46" s="22"/>
      <c r="I46" s="69"/>
      <c r="J46" s="69"/>
      <c r="K46" s="23"/>
      <c r="L46" s="24"/>
      <c r="M46" s="24"/>
      <c r="N46" s="25" t="str">
        <f t="shared" si="1"/>
        <v/>
      </c>
      <c r="O46" s="72" t="str">
        <f t="shared" si="4"/>
        <v/>
      </c>
      <c r="P46" s="40">
        <f t="shared" si="2"/>
        <v>0</v>
      </c>
      <c r="Q46" s="26"/>
    </row>
    <row r="47" spans="1:17" ht="26">
      <c r="A47" s="11" t="str">
        <f t="shared" si="3"/>
        <v/>
      </c>
      <c r="B47" s="12"/>
      <c r="C47" s="13"/>
      <c r="D47" s="12"/>
      <c r="E47" s="14"/>
      <c r="F47" s="14"/>
      <c r="G47" s="14"/>
      <c r="H47" s="14"/>
      <c r="I47" s="68"/>
      <c r="J47" s="68"/>
      <c r="K47" s="15"/>
      <c r="L47" s="16"/>
      <c r="M47" s="16"/>
      <c r="N47" s="17" t="str">
        <f t="shared" si="1"/>
        <v/>
      </c>
      <c r="O47" s="73" t="str">
        <f t="shared" si="4"/>
        <v/>
      </c>
      <c r="P47" s="41">
        <f t="shared" si="2"/>
        <v>0</v>
      </c>
      <c r="Q47" s="18"/>
    </row>
    <row r="48" spans="1:17" ht="26.5" thickBot="1">
      <c r="A48" s="31" t="str">
        <f t="shared" si="3"/>
        <v/>
      </c>
      <c r="B48" s="32"/>
      <c r="C48" s="33"/>
      <c r="D48" s="32"/>
      <c r="E48" s="34"/>
      <c r="F48" s="34"/>
      <c r="G48" s="34"/>
      <c r="H48" s="34"/>
      <c r="I48" s="71"/>
      <c r="J48" s="71"/>
      <c r="K48" s="38"/>
      <c r="L48" s="35"/>
      <c r="M48" s="35"/>
      <c r="N48" s="36" t="str">
        <f t="shared" si="1"/>
        <v/>
      </c>
      <c r="O48" s="75" t="str">
        <f t="shared" si="4"/>
        <v/>
      </c>
      <c r="P48" s="42">
        <f t="shared" si="2"/>
        <v>0</v>
      </c>
      <c r="Q48" s="37"/>
    </row>
    <row r="49" ht="20.5" thickTop="1"/>
  </sheetData>
  <sheetProtection formatColumns="0" formatRows="0" sort="0" autoFilter="0"/>
  <autoFilter ref="A2:Q48" xr:uid="{D3AAEC7B-E6E7-48D6-97AE-DF1ACA33F38B}"/>
  <sortState ref="A4:Q34">
    <sortCondition ref="A3:A34"/>
  </sortState>
  <mergeCells count="4">
    <mergeCell ref="A1:A2"/>
    <mergeCell ref="B1:G1"/>
    <mergeCell ref="Q1:Q2"/>
    <mergeCell ref="I1:P1"/>
  </mergeCells>
  <conditionalFormatting sqref="B1">
    <cfRule type="duplicateValues" dxfId="36" priority="44"/>
  </conditionalFormatting>
  <conditionalFormatting sqref="B4:B5">
    <cfRule type="duplicateValues" dxfId="35" priority="32"/>
  </conditionalFormatting>
  <conditionalFormatting sqref="B49:B1048576 B2:B3">
    <cfRule type="duplicateValues" dxfId="34" priority="46"/>
  </conditionalFormatting>
  <conditionalFormatting sqref="B7:B20">
    <cfRule type="duplicateValues" dxfId="33" priority="79"/>
  </conditionalFormatting>
  <conditionalFormatting sqref="B21:B34">
    <cfRule type="duplicateValues" dxfId="32" priority="17"/>
  </conditionalFormatting>
  <conditionalFormatting sqref="P3:P34">
    <cfRule type="cellIs" dxfId="31" priority="10" operator="between">
      <formula>0.6</formula>
      <formula>0.5</formula>
    </cfRule>
    <cfRule type="cellIs" dxfId="30" priority="11" operator="lessThan">
      <formula>0.5</formula>
    </cfRule>
    <cfRule type="cellIs" dxfId="29" priority="12" operator="greaterThan">
      <formula>0.99</formula>
    </cfRule>
  </conditionalFormatting>
  <conditionalFormatting sqref="B35:B42">
    <cfRule type="duplicateValues" dxfId="28" priority="9"/>
  </conditionalFormatting>
  <conditionalFormatting sqref="P35:P42">
    <cfRule type="cellIs" dxfId="27" priority="6" operator="between">
      <formula>0.6</formula>
      <formula>0.5</formula>
    </cfRule>
    <cfRule type="cellIs" dxfId="26" priority="7" operator="lessThan">
      <formula>0.5</formula>
    </cfRule>
    <cfRule type="cellIs" dxfId="25" priority="8" operator="greaterThan">
      <formula>0.99</formula>
    </cfRule>
  </conditionalFormatting>
  <conditionalFormatting sqref="B43:B48">
    <cfRule type="duplicateValues" dxfId="24" priority="5"/>
  </conditionalFormatting>
  <conditionalFormatting sqref="P43:P48">
    <cfRule type="cellIs" dxfId="23" priority="2" operator="between">
      <formula>0.6</formula>
      <formula>0.5</formula>
    </cfRule>
    <cfRule type="cellIs" dxfId="22" priority="3" operator="lessThan">
      <formula>0.5</formula>
    </cfRule>
    <cfRule type="cellIs" dxfId="21" priority="4" operator="greaterThan">
      <formula>0.99</formula>
    </cfRule>
  </conditionalFormatting>
  <conditionalFormatting sqref="B6">
    <cfRule type="duplicateValues" dxfId="0" priority="1"/>
  </conditionalFormatting>
  <printOptions horizontalCentered="1"/>
  <pageMargins left="0" right="0" top="1.4960629921259843" bottom="1.299212598425197" header="0.27559055118110237" footer="0.15748031496062992"/>
  <pageSetup paperSize="9" pageOrder="overThenDown" orientation="portrait" r:id="rId1"/>
  <headerFooter alignWithMargins="0">
    <oddHeader>&amp;L&amp;"SKR HEAD1,Regular"&amp;16التاريخ  : 7/ 11 / 1443هـ
المــوافــــق : 8/ 6 /2022م
&amp;18خريجي الدفعة التاسعة&amp;C&amp;G&amp;R&amp;"PT Bold Heading,Regular"&amp;14&amp;G</oddHeader>
    <oddFooter>&amp;L&amp;"SKR HEAD1,Regular"&amp;16
محمد بشير قرجه
الأمين العام&amp;C&amp;"SKR HEAD1,Regular"&amp;16
جدو آدم أبوالدرداء
الشيخ المحفظ&amp;R&amp;"SKR HEAD1,Regular"&amp;16&amp;Uالتواقيع :&amp;U
الطيب محمود
مدير المركز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819AC-7A75-4CDD-868E-D3D869CD0EB3}">
  <sheetPr>
    <tabColor rgb="FFFFFF00"/>
  </sheetPr>
  <dimension ref="A1:X50"/>
  <sheetViews>
    <sheetView rightToLeft="1" view="pageBreakPreview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4" sqref="J4"/>
    </sheetView>
  </sheetViews>
  <sheetFormatPr defaultColWidth="9" defaultRowHeight="20"/>
  <cols>
    <col min="1" max="1" width="4.25" style="2" bestFit="1" customWidth="1"/>
    <col min="2" max="2" width="25.58203125" style="3" bestFit="1" customWidth="1"/>
    <col min="3" max="3" width="10.4140625" style="3" bestFit="1" customWidth="1"/>
    <col min="4" max="4" width="10.25" style="3" bestFit="1" customWidth="1"/>
    <col min="5" max="5" width="11.08203125" style="3" bestFit="1" customWidth="1"/>
    <col min="6" max="6" width="15.9140625" style="3" bestFit="1" customWidth="1"/>
    <col min="7" max="7" width="12" style="3" bestFit="1" customWidth="1"/>
    <col min="8" max="8" width="13.58203125" style="3" bestFit="1" customWidth="1"/>
    <col min="9" max="10" width="15.1640625" style="6" bestFit="1" customWidth="1"/>
    <col min="11" max="11" width="7.25" style="6" customWidth="1"/>
    <col min="12" max="12" width="7.33203125" style="7" customWidth="1"/>
    <col min="13" max="13" width="7.08203125" style="7" customWidth="1"/>
    <col min="14" max="14" width="9.5" style="6" bestFit="1" customWidth="1"/>
    <col min="15" max="15" width="8.9140625" style="6" customWidth="1"/>
    <col min="16" max="16" width="15.1640625" style="3" bestFit="1" customWidth="1"/>
    <col min="17" max="17" width="15.1640625" style="1" bestFit="1" customWidth="1"/>
    <col min="18" max="18" width="7.08203125" style="1" customWidth="1"/>
    <col min="19" max="19" width="7.1640625" style="1" customWidth="1"/>
    <col min="20" max="20" width="7.08203125" style="1" customWidth="1"/>
    <col min="21" max="21" width="9.5" style="1" bestFit="1" customWidth="1"/>
    <col min="22" max="22" width="6.83203125" style="1" bestFit="1" customWidth="1"/>
    <col min="23" max="23" width="9" style="1"/>
    <col min="24" max="24" width="23.1640625" style="1" bestFit="1" customWidth="1"/>
    <col min="25" max="16384" width="9" style="1"/>
  </cols>
  <sheetData>
    <row r="1" spans="1:24" ht="35" thickTop="1" thickBot="1">
      <c r="A1" s="82" t="s">
        <v>0</v>
      </c>
      <c r="B1" s="89" t="s">
        <v>1</v>
      </c>
      <c r="C1" s="89"/>
      <c r="D1" s="89"/>
      <c r="E1" s="89"/>
      <c r="F1" s="89"/>
      <c r="G1" s="89"/>
      <c r="H1" s="27"/>
      <c r="I1" s="86" t="s">
        <v>2</v>
      </c>
      <c r="J1" s="87"/>
      <c r="K1" s="87"/>
      <c r="L1" s="87"/>
      <c r="M1" s="87"/>
      <c r="N1" s="87"/>
      <c r="O1" s="88"/>
      <c r="P1" s="86" t="s">
        <v>2</v>
      </c>
      <c r="Q1" s="87"/>
      <c r="R1" s="87"/>
      <c r="S1" s="87"/>
      <c r="T1" s="87"/>
      <c r="U1" s="87"/>
      <c r="V1" s="88"/>
      <c r="W1" s="92" t="s">
        <v>108</v>
      </c>
      <c r="X1" s="90" t="s">
        <v>3</v>
      </c>
    </row>
    <row r="2" spans="1:24" ht="30" customHeight="1" thickTop="1" thickBot="1">
      <c r="A2" s="83"/>
      <c r="B2" s="10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103</v>
      </c>
      <c r="H2" s="10" t="s">
        <v>9</v>
      </c>
      <c r="I2" s="10" t="s">
        <v>16</v>
      </c>
      <c r="J2" s="10" t="s">
        <v>17</v>
      </c>
      <c r="K2" s="10" t="s">
        <v>11</v>
      </c>
      <c r="L2" s="10" t="s">
        <v>12</v>
      </c>
      <c r="M2" s="10" t="s">
        <v>13</v>
      </c>
      <c r="N2" s="10" t="s">
        <v>14</v>
      </c>
      <c r="O2" s="39" t="s">
        <v>102</v>
      </c>
      <c r="P2" s="10" t="s">
        <v>16</v>
      </c>
      <c r="Q2" s="10" t="s">
        <v>17</v>
      </c>
      <c r="R2" s="10" t="s">
        <v>11</v>
      </c>
      <c r="S2" s="10" t="s">
        <v>12</v>
      </c>
      <c r="T2" s="10" t="s">
        <v>13</v>
      </c>
      <c r="U2" s="10" t="s">
        <v>14</v>
      </c>
      <c r="V2" s="39" t="s">
        <v>102</v>
      </c>
      <c r="W2" s="93"/>
      <c r="X2" s="91"/>
    </row>
    <row r="3" spans="1:24" ht="29.25" customHeight="1" thickTop="1">
      <c r="A3" s="11">
        <f>IF(B3&lt;&gt;"",ROW()-2,"")</f>
        <v>1</v>
      </c>
      <c r="B3" s="12" t="str">
        <f>IF(محرم!B3&lt;&gt;"",محرم!B3,"")</f>
        <v>فاروق صالح عبدالله صالح</v>
      </c>
      <c r="C3" s="12" t="str">
        <f>IFERROR(VLOOKUP($B3,محرم!$B$3:$F$48,2,FALSE),"")</f>
        <v>الشماليه</v>
      </c>
      <c r="D3" s="12" t="str">
        <f>IFERROR(VLOOKUP($B3,محرم!$B$3:$F$48,3,FALSE),"")</f>
        <v>دنقلا</v>
      </c>
      <c r="E3" s="12" t="str">
        <f>IFERROR(VLOOKUP($B3,محرم!$B$3:$F$48,4,FALSE),"")</f>
        <v>أقجه</v>
      </c>
      <c r="F3" s="14">
        <f>IFERROR(VLOOKUP($B3,محرم!$B$3:$F$48,5,FALSE),"")</f>
        <v>44460</v>
      </c>
      <c r="G3" s="14" t="str">
        <f>IFERROR(VLOOKUP($B3,محرم!$B$3:$H$48,6,FALSE),"")</f>
        <v>عائد</v>
      </c>
      <c r="H3" s="80" t="str">
        <f>IFERROR(VLOOKUP($B3,محرم!$B$3:$H$48,7,FALSE),"")</f>
        <v>عبدالوهاب إسحاق</v>
      </c>
      <c r="I3" s="76">
        <f>IFERROR(VLOOKUP($B3,محرم!$B$3:$P$48,9,FALSE),"")</f>
        <v>45497</v>
      </c>
      <c r="J3" s="76">
        <v>45533</v>
      </c>
      <c r="K3" s="16">
        <f>IF(I3&lt;&gt;"",IFERROR(VLOOKUP($B3,محرم!$B$3:$M$48,12,FALSE),""),"")</f>
        <v>49</v>
      </c>
      <c r="L3" s="16">
        <v>49</v>
      </c>
      <c r="M3" s="17">
        <f t="shared" ref="M3" si="0">IF(J3&lt;&gt;"",IF(K3&lt;L3,L3-K3,K3-L3),"")</f>
        <v>0</v>
      </c>
      <c r="N3" s="17">
        <f>IF(J3&lt;&gt;"",IF(I3&lt;&gt;"",NETWORKDAYS.INTL(I3,J3,15),""),"")</f>
        <v>31</v>
      </c>
      <c r="O3" s="41">
        <f>IF(M3&lt;&gt;"",IF(M3&lt;&gt;"",M3/N3,0),"")</f>
        <v>0</v>
      </c>
      <c r="P3" s="76">
        <f>IF(J3&lt;&gt;"",J3,"")</f>
        <v>45533</v>
      </c>
      <c r="Q3" s="76">
        <v>45539</v>
      </c>
      <c r="R3" s="17">
        <f>IF(P3&lt;&gt;"",L3,"")</f>
        <v>49</v>
      </c>
      <c r="S3" s="16"/>
      <c r="T3" s="17" t="str">
        <f>IF(S3&lt;&gt;"",IF(R3&lt;S3,S3-R3,R3-S3),"")</f>
        <v/>
      </c>
      <c r="U3" s="17">
        <f>IF(Q3&lt;&gt;"",IF(P3&lt;&gt;"",NETWORKDAYS.INTL(P3,Q3,15),""),"")</f>
        <v>6</v>
      </c>
      <c r="V3" s="41">
        <f>IF(Q3&lt;&gt;"",IF(T3&lt;&gt;"",T3/U3,0),"")</f>
        <v>0</v>
      </c>
      <c r="W3" s="43">
        <f>IFERROR(AVERAGE(O3,V3),"")</f>
        <v>0</v>
      </c>
      <c r="X3" s="18"/>
    </row>
    <row r="4" spans="1:24" ht="26">
      <c r="A4" s="19">
        <f>IF(B4&lt;&gt;"",A3+1,"")</f>
        <v>2</v>
      </c>
      <c r="B4" s="20" t="str">
        <f>IF(محرم!B4&lt;&gt;"",محرم!B4,"")</f>
        <v>محمد علم الدين محمد شمد</v>
      </c>
      <c r="C4" s="20" t="str">
        <f>IFERROR(VLOOKUP($B4,محرم!$B$3:$F$48,2,FALSE),"")</f>
        <v>الشماليه</v>
      </c>
      <c r="D4" s="20" t="str">
        <f>IFERROR(VLOOKUP($B4,محرم!$B$3:$F$48,3,FALSE),"")</f>
        <v>البرقيق</v>
      </c>
      <c r="E4" s="20" t="str">
        <f>IFERROR(VLOOKUP($B4,محرم!$B$3:$F$48,4,FALSE),"")</f>
        <v>بدين</v>
      </c>
      <c r="F4" s="22">
        <f>IFERROR(VLOOKUP($B4,محرم!$B$3:$F$48,5,FALSE),"")</f>
        <v>44774</v>
      </c>
      <c r="G4" s="79">
        <f>IFERROR(VLOOKUP($B4,محرم!$B$3:$H$48,6,FALSE),"")</f>
        <v>0</v>
      </c>
      <c r="H4" s="79" t="str">
        <f>IFERROR(VLOOKUP($B4,محرم!$B$3:$H$48,7,FALSE),"")</f>
        <v>عبدالوهاب إسحاق</v>
      </c>
      <c r="I4" s="77">
        <f>IFERROR(VLOOKUP($B4,محرم!$B$3:$P$48,9,FALSE),"")</f>
        <v>45497</v>
      </c>
      <c r="J4" s="77">
        <v>45533</v>
      </c>
      <c r="K4" s="24">
        <f>IF(I4&lt;&gt;"",IFERROR(VLOOKUP($B4,محرم!$B$3:$M$48,12,FALSE),""),"")</f>
        <v>267</v>
      </c>
      <c r="L4" s="24">
        <v>207</v>
      </c>
      <c r="M4" s="25">
        <f t="shared" ref="M4:M49" si="1">IF(J4&lt;&gt;"",IF(K4&lt;L4,L4-K4,K4-L4),"")</f>
        <v>60</v>
      </c>
      <c r="N4" s="25">
        <f t="shared" ref="N4:N49" si="2">IF(J4&lt;&gt;"",IF(I4&lt;&gt;"",NETWORKDAYS.INTL(I4,J4,15),""),"")</f>
        <v>31</v>
      </c>
      <c r="O4" s="40">
        <f t="shared" ref="O4:O49" si="3">IF(M4&lt;&gt;"",IF(M4&lt;&gt;"",M4/N4,0),"")</f>
        <v>1.935483870967742</v>
      </c>
      <c r="P4" s="77">
        <f t="shared" ref="P4:P49" si="4">IF(J4&lt;&gt;"",J4,"")</f>
        <v>45533</v>
      </c>
      <c r="Q4" s="77">
        <v>45539</v>
      </c>
      <c r="R4" s="25">
        <f t="shared" ref="R4:R49" si="5">IF(P4&lt;&gt;"",L4,"")</f>
        <v>207</v>
      </c>
      <c r="S4" s="24"/>
      <c r="T4" s="25" t="str">
        <f t="shared" ref="T4:T49" si="6">IF(S4&lt;&gt;"",IF(R4&lt;S4,S4-R4,R4-S4),"")</f>
        <v/>
      </c>
      <c r="U4" s="25">
        <f t="shared" ref="U4:U49" si="7">IF(Q4&lt;&gt;"",IF(P4&lt;&gt;"",NETWORKDAYS.INTL(P4,Q4,15),""),"")</f>
        <v>6</v>
      </c>
      <c r="V4" s="40">
        <f t="shared" ref="V4:V49" si="8">IF(Q4&lt;&gt;"",IF(T4&lt;&gt;"",T4/U4,0),"")</f>
        <v>0</v>
      </c>
      <c r="W4" s="44">
        <f t="shared" ref="W4:W49" si="9">IFERROR(AVERAGE(O4,V4),"")</f>
        <v>0.967741935483871</v>
      </c>
      <c r="X4" s="26"/>
    </row>
    <row r="5" spans="1:24" ht="26">
      <c r="A5" s="11">
        <f t="shared" ref="A5:A49" si="10">IF(B5&lt;&gt;"",A4+1,"")</f>
        <v>3</v>
      </c>
      <c r="B5" s="12" t="str">
        <f>IF(محرم!B5&lt;&gt;"",محرم!B5,"")</f>
        <v>معاذ عبدالرحيم محي الدين محمد</v>
      </c>
      <c r="C5" s="12" t="str">
        <f>IFERROR(VLOOKUP($B5,محرم!$B$3:$F$48,2,FALSE),"")</f>
        <v>الشماليه</v>
      </c>
      <c r="D5" s="12" t="str">
        <f>IFERROR(VLOOKUP($B5,محرم!$B$3:$F$48,3,FALSE),"")</f>
        <v>البرقيق</v>
      </c>
      <c r="E5" s="12" t="str">
        <f>IFERROR(VLOOKUP($B5,محرم!$B$3:$F$48,4,FALSE),"")</f>
        <v>بدين</v>
      </c>
      <c r="F5" s="14">
        <f>IFERROR(VLOOKUP($B5,محرم!$B$3:$F$48,5,FALSE),"")</f>
        <v>44774</v>
      </c>
      <c r="G5" s="80">
        <f>IFERROR(VLOOKUP($B5,محرم!$B$3:$H$48,6,FALSE),"")</f>
        <v>0</v>
      </c>
      <c r="H5" s="80" t="str">
        <f>IFERROR(VLOOKUP($B5,محرم!$B$3:$H$48,7,FALSE),"")</f>
        <v>عبدالوهاب إسحاق</v>
      </c>
      <c r="I5" s="76">
        <f>IFERROR(VLOOKUP($B5,محرم!$B$3:$P$48,9,FALSE),"")</f>
        <v>45497</v>
      </c>
      <c r="J5" s="76">
        <v>45533</v>
      </c>
      <c r="K5" s="16">
        <f>IF(I5&lt;&gt;"",IFERROR(VLOOKUP($B5,محرم!$B$3:$M$48,12,FALSE),""),"")</f>
        <v>77</v>
      </c>
      <c r="L5" s="16">
        <v>1</v>
      </c>
      <c r="M5" s="17">
        <f t="shared" si="1"/>
        <v>76</v>
      </c>
      <c r="N5" s="17">
        <f t="shared" si="2"/>
        <v>31</v>
      </c>
      <c r="O5" s="41">
        <f t="shared" si="3"/>
        <v>2.4516129032258065</v>
      </c>
      <c r="P5" s="76">
        <f t="shared" si="4"/>
        <v>45533</v>
      </c>
      <c r="Q5" s="76">
        <v>45539</v>
      </c>
      <c r="R5" s="17">
        <f t="shared" si="5"/>
        <v>1</v>
      </c>
      <c r="S5" s="16"/>
      <c r="T5" s="17" t="str">
        <f t="shared" si="6"/>
        <v/>
      </c>
      <c r="U5" s="17">
        <f t="shared" si="7"/>
        <v>6</v>
      </c>
      <c r="V5" s="41">
        <f t="shared" si="8"/>
        <v>0</v>
      </c>
      <c r="W5" s="43">
        <f t="shared" si="9"/>
        <v>1.2258064516129032</v>
      </c>
      <c r="X5" s="18"/>
    </row>
    <row r="6" spans="1:24" ht="26">
      <c r="A6" s="19">
        <f t="shared" si="10"/>
        <v>4</v>
      </c>
      <c r="B6" s="20" t="str">
        <f>IF(محرم!B6&lt;&gt;"",محرم!B6,"")</f>
        <v>الطيب بابكر المبارك البشير</v>
      </c>
      <c r="C6" s="20" t="str">
        <f>IFERROR(VLOOKUP($B6,محرم!$B$3:$F$48,2,FALSE),"")</f>
        <v>الجزيرة</v>
      </c>
      <c r="D6" s="20" t="str">
        <f>IFERROR(VLOOKUP($B6,محرم!$B$3:$F$48,3,FALSE),"")</f>
        <v>الحصاحيصا</v>
      </c>
      <c r="E6" s="20" t="str">
        <f>IFERROR(VLOOKUP($B6,محرم!$B$3:$F$48,4,FALSE),"")</f>
        <v>الجنيد</v>
      </c>
      <c r="F6" s="22">
        <f>IFERROR(VLOOKUP($B6,محرم!$B$3:$F$48,5,FALSE),"")</f>
        <v>44791</v>
      </c>
      <c r="G6" s="79" t="str">
        <f>IFERROR(VLOOKUP($B6,محرم!$B$3:$H$48,6,FALSE),"")</f>
        <v>عائد</v>
      </c>
      <c r="H6" s="79">
        <f>IFERROR(VLOOKUP($B6,محرم!$B$3:$H$48,7,FALSE),"")</f>
        <v>0</v>
      </c>
      <c r="I6" s="77">
        <f>IFERROR(VLOOKUP($B6,محرم!$B$3:$P$48,9,FALSE),"")</f>
        <v>45497</v>
      </c>
      <c r="J6" s="77"/>
      <c r="K6" s="24">
        <f>IF(I6&lt;&gt;"",IFERROR(VLOOKUP($B6,محرم!$B$3:$M$48,12,FALSE),""),"")</f>
        <v>49</v>
      </c>
      <c r="L6" s="24"/>
      <c r="M6" s="25" t="str">
        <f t="shared" si="1"/>
        <v/>
      </c>
      <c r="N6" s="25" t="str">
        <f t="shared" si="2"/>
        <v/>
      </c>
      <c r="O6" s="40" t="str">
        <f t="shared" si="3"/>
        <v/>
      </c>
      <c r="P6" s="77" t="str">
        <f t="shared" si="4"/>
        <v/>
      </c>
      <c r="Q6" s="77"/>
      <c r="R6" s="25" t="str">
        <f t="shared" si="5"/>
        <v/>
      </c>
      <c r="S6" s="24"/>
      <c r="T6" s="25" t="str">
        <f t="shared" si="6"/>
        <v/>
      </c>
      <c r="U6" s="25" t="str">
        <f t="shared" si="7"/>
        <v/>
      </c>
      <c r="V6" s="40" t="str">
        <f t="shared" si="8"/>
        <v/>
      </c>
      <c r="W6" s="44" t="str">
        <f t="shared" si="9"/>
        <v/>
      </c>
      <c r="X6" s="26"/>
    </row>
    <row r="7" spans="1:24" ht="26">
      <c r="A7" s="11">
        <f t="shared" si="10"/>
        <v>5</v>
      </c>
      <c r="B7" s="12" t="str">
        <f>IF(محرم!B7&lt;&gt;"",محرم!B7,"")</f>
        <v>عبدالرحمن المبارك محمد حسن</v>
      </c>
      <c r="C7" s="12" t="str">
        <f>IFERROR(VLOOKUP($B7,محرم!$B$3:$F$48,2,FALSE),"")</f>
        <v>الشماليه</v>
      </c>
      <c r="D7" s="12" t="str">
        <f>IFERROR(VLOOKUP($B7,محرم!$B$3:$F$48,3,FALSE),"")</f>
        <v>دنقلا</v>
      </c>
      <c r="E7" s="12" t="str">
        <f>IFERROR(VLOOKUP($B7,محرم!$B$3:$F$48,4,FALSE),"")</f>
        <v>أقجه</v>
      </c>
      <c r="F7" s="14">
        <f>IFERROR(VLOOKUP($B7,محرم!$B$3:$F$48,5,FALSE),"")</f>
        <v>44839</v>
      </c>
      <c r="G7" s="80">
        <f>IFERROR(VLOOKUP($B7,محرم!$B$3:$H$48,6,FALSE),"")</f>
        <v>0</v>
      </c>
      <c r="H7" s="80" t="str">
        <f>IFERROR(VLOOKUP($B7,محرم!$B$3:$H$48,7,FALSE),"")</f>
        <v>جدو آدم</v>
      </c>
      <c r="I7" s="76">
        <f>IFERROR(VLOOKUP($B7,محرم!$B$3:$P$48,9,FALSE),"")</f>
        <v>45497</v>
      </c>
      <c r="J7" s="76">
        <v>45533</v>
      </c>
      <c r="K7" s="16">
        <f>IF(I7&lt;&gt;"",IFERROR(VLOOKUP($B7,محرم!$B$3:$M$48,12,FALSE),""),"")</f>
        <v>385</v>
      </c>
      <c r="L7" s="16">
        <v>49</v>
      </c>
      <c r="M7" s="17">
        <f t="shared" si="1"/>
        <v>336</v>
      </c>
      <c r="N7" s="17">
        <f t="shared" si="2"/>
        <v>31</v>
      </c>
      <c r="O7" s="41">
        <f t="shared" si="3"/>
        <v>10.838709677419354</v>
      </c>
      <c r="P7" s="76">
        <f t="shared" si="4"/>
        <v>45533</v>
      </c>
      <c r="Q7" s="76">
        <v>45539</v>
      </c>
      <c r="R7" s="17">
        <f t="shared" si="5"/>
        <v>49</v>
      </c>
      <c r="S7" s="16"/>
      <c r="T7" s="17" t="str">
        <f t="shared" si="6"/>
        <v/>
      </c>
      <c r="U7" s="17">
        <f t="shared" si="7"/>
        <v>6</v>
      </c>
      <c r="V7" s="41">
        <f t="shared" si="8"/>
        <v>0</v>
      </c>
      <c r="W7" s="43">
        <f t="shared" si="9"/>
        <v>5.419354838709677</v>
      </c>
      <c r="X7" s="18" t="s">
        <v>46</v>
      </c>
    </row>
    <row r="8" spans="1:24" ht="26">
      <c r="A8" s="19">
        <f t="shared" si="10"/>
        <v>6</v>
      </c>
      <c r="B8" s="20" t="str">
        <f>IF(محرم!B8&lt;&gt;"",محرم!B8,"")</f>
        <v>الهادي أحمد البشير الأغبش</v>
      </c>
      <c r="C8" s="20" t="str">
        <f>IFERROR(VLOOKUP($B8,محرم!$B$3:$F$48,2,FALSE),"")</f>
        <v>الجزيرة</v>
      </c>
      <c r="D8" s="20">
        <f>IFERROR(VLOOKUP($B8,محرم!$B$3:$F$48,3,FALSE),"")</f>
        <v>0</v>
      </c>
      <c r="E8" s="20">
        <f>IFERROR(VLOOKUP($B8,محرم!$B$3:$F$48,4,FALSE),"")</f>
        <v>0</v>
      </c>
      <c r="F8" s="22">
        <f>IFERROR(VLOOKUP($B8,محرم!$B$3:$F$48,5,FALSE),"")</f>
        <v>44890</v>
      </c>
      <c r="G8" s="79">
        <f>IFERROR(VLOOKUP($B8,محرم!$B$3:$H$48,6,FALSE),"")</f>
        <v>0</v>
      </c>
      <c r="H8" s="79" t="str">
        <f>IFERROR(VLOOKUP($B8,محرم!$B$3:$H$48,7,FALSE),"")</f>
        <v>جدو آدم</v>
      </c>
      <c r="I8" s="77">
        <f>IFERROR(VLOOKUP($B8,محرم!$B$3:$P$48,9,FALSE),"")</f>
        <v>45497</v>
      </c>
      <c r="J8" s="77">
        <v>45533</v>
      </c>
      <c r="K8" s="24">
        <f>IF(I8&lt;&gt;"",IFERROR(VLOOKUP($B8,محرم!$B$3:$M$48,12,FALSE),""),"")</f>
        <v>77</v>
      </c>
      <c r="L8" s="24">
        <v>349</v>
      </c>
      <c r="M8" s="25">
        <f t="shared" si="1"/>
        <v>272</v>
      </c>
      <c r="N8" s="25">
        <f t="shared" si="2"/>
        <v>31</v>
      </c>
      <c r="O8" s="40">
        <f t="shared" si="3"/>
        <v>8.7741935483870961</v>
      </c>
      <c r="P8" s="77">
        <f t="shared" si="4"/>
        <v>45533</v>
      </c>
      <c r="Q8" s="77">
        <v>45539</v>
      </c>
      <c r="R8" s="25">
        <f t="shared" si="5"/>
        <v>349</v>
      </c>
      <c r="S8" s="24"/>
      <c r="T8" s="25" t="str">
        <f t="shared" si="6"/>
        <v/>
      </c>
      <c r="U8" s="25">
        <f t="shared" si="7"/>
        <v>6</v>
      </c>
      <c r="V8" s="40">
        <f t="shared" si="8"/>
        <v>0</v>
      </c>
      <c r="W8" s="44">
        <f t="shared" si="9"/>
        <v>4.387096774193548</v>
      </c>
      <c r="X8" s="26"/>
    </row>
    <row r="9" spans="1:24" ht="26">
      <c r="A9" s="11">
        <f t="shared" si="10"/>
        <v>7</v>
      </c>
      <c r="B9" s="12" t="str">
        <f>IF(محرم!B9&lt;&gt;"",محرم!B9,"")</f>
        <v>عثمان علي الضرضاعي مهاجر</v>
      </c>
      <c r="C9" s="12">
        <f>IFERROR(VLOOKUP($B9,محرم!$B$3:$F$48,2,FALSE),"")</f>
        <v>0</v>
      </c>
      <c r="D9" s="12">
        <f>IFERROR(VLOOKUP($B9,محرم!$B$3:$F$48,3,FALSE),"")</f>
        <v>0</v>
      </c>
      <c r="E9" s="12">
        <f>IFERROR(VLOOKUP($B9,محرم!$B$3:$F$48,4,FALSE),"")</f>
        <v>0</v>
      </c>
      <c r="F9" s="14">
        <f>IFERROR(VLOOKUP($B9,محرم!$B$3:$F$48,5,FALSE),"")</f>
        <v>44948</v>
      </c>
      <c r="G9" s="80" t="str">
        <f>IFERROR(VLOOKUP($B9,محرم!$B$3:$H$48,6,FALSE),"")</f>
        <v>بادي</v>
      </c>
      <c r="H9" s="80" t="str">
        <f>IFERROR(VLOOKUP($B9,محرم!$B$3:$H$48,7,FALSE),"")</f>
        <v>جدو آدم</v>
      </c>
      <c r="I9" s="76">
        <f>IFERROR(VLOOKUP($B9,محرم!$B$3:$P$48,9,FALSE),"")</f>
        <v>45497</v>
      </c>
      <c r="J9" s="76">
        <v>45533</v>
      </c>
      <c r="K9" s="16">
        <f>IF(I9&lt;&gt;"",IFERROR(VLOOKUP($B9,محرم!$B$3:$M$48,12,FALSE),""),"")</f>
        <v>249</v>
      </c>
      <c r="L9" s="16">
        <v>49</v>
      </c>
      <c r="M9" s="17">
        <f t="shared" si="1"/>
        <v>200</v>
      </c>
      <c r="N9" s="17">
        <f t="shared" si="2"/>
        <v>31</v>
      </c>
      <c r="O9" s="41">
        <f t="shared" si="3"/>
        <v>6.4516129032258061</v>
      </c>
      <c r="P9" s="76">
        <f t="shared" si="4"/>
        <v>45533</v>
      </c>
      <c r="Q9" s="76">
        <v>45539</v>
      </c>
      <c r="R9" s="17">
        <f t="shared" si="5"/>
        <v>49</v>
      </c>
      <c r="S9" s="16"/>
      <c r="T9" s="17" t="str">
        <f t="shared" si="6"/>
        <v/>
      </c>
      <c r="U9" s="17">
        <f t="shared" si="7"/>
        <v>6</v>
      </c>
      <c r="V9" s="41">
        <f t="shared" si="8"/>
        <v>0</v>
      </c>
      <c r="W9" s="43">
        <f t="shared" si="9"/>
        <v>3.225806451612903</v>
      </c>
      <c r="X9" s="18"/>
    </row>
    <row r="10" spans="1:24" ht="26">
      <c r="A10" s="19">
        <f t="shared" si="10"/>
        <v>8</v>
      </c>
      <c r="B10" s="20" t="str">
        <f>IF(محرم!B10&lt;&gt;"",محرم!B10,"")</f>
        <v>الحارث عبدالله فضل الله إبراهيم</v>
      </c>
      <c r="C10" s="20" t="str">
        <f>IFERROR(VLOOKUP($B10,محرم!$B$3:$F$48,2,FALSE),"")</f>
        <v>الشماليه</v>
      </c>
      <c r="D10" s="20" t="str">
        <f>IFERROR(VLOOKUP($B10,محرم!$B$3:$F$48,3,FALSE),"")</f>
        <v>البرقيق</v>
      </c>
      <c r="E10" s="20" t="str">
        <f>IFERROR(VLOOKUP($B10,محرم!$B$3:$F$48,4,FALSE),"")</f>
        <v>أبوفاطمه</v>
      </c>
      <c r="F10" s="22">
        <f>IFERROR(VLOOKUP($B10,محرم!$B$3:$F$48,5,FALSE),"")</f>
        <v>44954</v>
      </c>
      <c r="G10" s="79" t="str">
        <f>IFERROR(VLOOKUP($B10,محرم!$B$3:$H$48,6,FALSE),"")</f>
        <v>عائد</v>
      </c>
      <c r="H10" s="79" t="str">
        <f>IFERROR(VLOOKUP($B10,محرم!$B$3:$H$48,7,FALSE),"")</f>
        <v>عبدالوهاب إسحاق</v>
      </c>
      <c r="I10" s="77">
        <f>IFERROR(VLOOKUP($B10,محرم!$B$3:$P$48,9,FALSE),"")</f>
        <v>45497</v>
      </c>
      <c r="J10" s="77">
        <v>45533</v>
      </c>
      <c r="K10" s="24">
        <f>IF(I10&lt;&gt;"",IFERROR(VLOOKUP($B10,محرم!$B$3:$M$48,12,FALSE),""),"")</f>
        <v>49</v>
      </c>
      <c r="L10" s="24">
        <v>207</v>
      </c>
      <c r="M10" s="25">
        <f t="shared" si="1"/>
        <v>158</v>
      </c>
      <c r="N10" s="25">
        <f t="shared" si="2"/>
        <v>31</v>
      </c>
      <c r="O10" s="40">
        <f t="shared" si="3"/>
        <v>5.096774193548387</v>
      </c>
      <c r="P10" s="77">
        <f t="shared" si="4"/>
        <v>45533</v>
      </c>
      <c r="Q10" s="77">
        <v>45539</v>
      </c>
      <c r="R10" s="25">
        <f t="shared" si="5"/>
        <v>207</v>
      </c>
      <c r="S10" s="24"/>
      <c r="T10" s="25" t="str">
        <f t="shared" si="6"/>
        <v/>
      </c>
      <c r="U10" s="25">
        <f t="shared" si="7"/>
        <v>6</v>
      </c>
      <c r="V10" s="40">
        <f t="shared" si="8"/>
        <v>0</v>
      </c>
      <c r="W10" s="44">
        <f t="shared" si="9"/>
        <v>2.5483870967741935</v>
      </c>
      <c r="X10" s="26"/>
    </row>
    <row r="11" spans="1:24" ht="26">
      <c r="A11" s="11">
        <f t="shared" si="10"/>
        <v>9</v>
      </c>
      <c r="B11" s="12" t="str">
        <f>IF(محرم!B11&lt;&gt;"",محرم!B11,"")</f>
        <v>محمد محمود طه محمدأحمد</v>
      </c>
      <c r="C11" s="12" t="str">
        <f>IFERROR(VLOOKUP($B11,محرم!$B$3:$F$48,2,FALSE),"")</f>
        <v>الشماليه</v>
      </c>
      <c r="D11" s="12" t="str">
        <f>IFERROR(VLOOKUP($B11,محرم!$B$3:$F$48,3,FALSE),"")</f>
        <v>دنقلا</v>
      </c>
      <c r="E11" s="12" t="str">
        <f>IFERROR(VLOOKUP($B11,محرم!$B$3:$F$48,4,FALSE),"")</f>
        <v>مراغه</v>
      </c>
      <c r="F11" s="14">
        <f>IFERROR(VLOOKUP($B11,محرم!$B$3:$F$48,5,FALSE),"")</f>
        <v>44954</v>
      </c>
      <c r="G11" s="80" t="str">
        <f>IFERROR(VLOOKUP($B11,محرم!$B$3:$H$48,6,FALSE),"")</f>
        <v>بادي</v>
      </c>
      <c r="H11" s="80" t="str">
        <f>IFERROR(VLOOKUP($B11,محرم!$B$3:$H$48,7,FALSE),"")</f>
        <v>جدو آدم</v>
      </c>
      <c r="I11" s="76">
        <f>IFERROR(VLOOKUP($B11,محرم!$B$3:$P$48,9,FALSE),"")</f>
        <v>45497</v>
      </c>
      <c r="J11" s="76">
        <v>45533</v>
      </c>
      <c r="K11" s="16">
        <f>IF(I11&lt;&gt;"",IFERROR(VLOOKUP($B11,محرم!$B$3:$M$48,12,FALSE),""),"")</f>
        <v>434</v>
      </c>
      <c r="L11" s="16">
        <v>186</v>
      </c>
      <c r="M11" s="17">
        <f t="shared" si="1"/>
        <v>248</v>
      </c>
      <c r="N11" s="17">
        <f t="shared" si="2"/>
        <v>31</v>
      </c>
      <c r="O11" s="41">
        <f t="shared" si="3"/>
        <v>8</v>
      </c>
      <c r="P11" s="76">
        <f t="shared" si="4"/>
        <v>45533</v>
      </c>
      <c r="Q11" s="76">
        <v>45539</v>
      </c>
      <c r="R11" s="17">
        <f t="shared" si="5"/>
        <v>186</v>
      </c>
      <c r="S11" s="16"/>
      <c r="T11" s="17" t="str">
        <f t="shared" si="6"/>
        <v/>
      </c>
      <c r="U11" s="17">
        <f t="shared" si="7"/>
        <v>6</v>
      </c>
      <c r="V11" s="41">
        <f t="shared" si="8"/>
        <v>0</v>
      </c>
      <c r="W11" s="43">
        <f t="shared" si="9"/>
        <v>4</v>
      </c>
      <c r="X11" s="18"/>
    </row>
    <row r="12" spans="1:24" ht="26">
      <c r="A12" s="19">
        <f t="shared" si="10"/>
        <v>10</v>
      </c>
      <c r="B12" s="20" t="str">
        <f>IF(محرم!B12&lt;&gt;"",محرم!B12,"")</f>
        <v>عزام صلاح عمر الحاج</v>
      </c>
      <c r="C12" s="20" t="str">
        <f>IFERROR(VLOOKUP($B12,محرم!$B$3:$F$48,2,FALSE),"")</f>
        <v>الشماليه</v>
      </c>
      <c r="D12" s="20">
        <f>IFERROR(VLOOKUP($B12,محرم!$B$3:$F$48,3,FALSE),"")</f>
        <v>0</v>
      </c>
      <c r="E12" s="20">
        <f>IFERROR(VLOOKUP($B12,محرم!$B$3:$F$48,4,FALSE),"")</f>
        <v>0</v>
      </c>
      <c r="F12" s="22">
        <f>IFERROR(VLOOKUP($B12,محرم!$B$3:$F$48,5,FALSE),"")</f>
        <v>45155</v>
      </c>
      <c r="G12" s="79" t="str">
        <f>IFERROR(VLOOKUP($B12,محرم!$B$3:$H$48,6,FALSE),"")</f>
        <v>بادي</v>
      </c>
      <c r="H12" s="79" t="str">
        <f>IFERROR(VLOOKUP($B12,محرم!$B$3:$H$48,7,FALSE),"")</f>
        <v>جدو آدم</v>
      </c>
      <c r="I12" s="77">
        <f>IFERROR(VLOOKUP($B12,محرم!$B$3:$P$48,9,FALSE),"")</f>
        <v>45497</v>
      </c>
      <c r="J12" s="77">
        <v>45533</v>
      </c>
      <c r="K12" s="24">
        <f>IF(I12&lt;&gt;"",IFERROR(VLOOKUP($B12,محرم!$B$3:$M$48,12,FALSE),""),"")</f>
        <v>467</v>
      </c>
      <c r="L12" s="24">
        <v>404</v>
      </c>
      <c r="M12" s="25">
        <f t="shared" si="1"/>
        <v>63</v>
      </c>
      <c r="N12" s="25">
        <f t="shared" si="2"/>
        <v>31</v>
      </c>
      <c r="O12" s="40">
        <f t="shared" si="3"/>
        <v>2.032258064516129</v>
      </c>
      <c r="P12" s="77">
        <f t="shared" si="4"/>
        <v>45533</v>
      </c>
      <c r="Q12" s="77">
        <v>45539</v>
      </c>
      <c r="R12" s="25">
        <f t="shared" si="5"/>
        <v>404</v>
      </c>
      <c r="S12" s="24"/>
      <c r="T12" s="25" t="str">
        <f t="shared" si="6"/>
        <v/>
      </c>
      <c r="U12" s="25">
        <f t="shared" si="7"/>
        <v>6</v>
      </c>
      <c r="V12" s="40">
        <f t="shared" si="8"/>
        <v>0</v>
      </c>
      <c r="W12" s="44">
        <f t="shared" si="9"/>
        <v>1.0161290322580645</v>
      </c>
      <c r="X12" s="26"/>
    </row>
    <row r="13" spans="1:24" ht="26">
      <c r="A13" s="11">
        <f t="shared" si="10"/>
        <v>11</v>
      </c>
      <c r="B13" s="12" t="str">
        <f>IF(محرم!B13&lt;&gt;"",محرم!B13,"")</f>
        <v>نزار الصادق عثمان نصر</v>
      </c>
      <c r="C13" s="12">
        <f>IFERROR(VLOOKUP($B13,محرم!$B$3:$F$48,2,FALSE),"")</f>
        <v>0</v>
      </c>
      <c r="D13" s="12">
        <f>IFERROR(VLOOKUP($B13,محرم!$B$3:$F$48,3,FALSE),"")</f>
        <v>0</v>
      </c>
      <c r="E13" s="12">
        <f>IFERROR(VLOOKUP($B13,محرم!$B$3:$F$48,4,FALSE),"")</f>
        <v>0</v>
      </c>
      <c r="F13" s="14">
        <f>IFERROR(VLOOKUP($B13,محرم!$B$3:$F$48,5,FALSE),"")</f>
        <v>45155</v>
      </c>
      <c r="G13" s="80" t="str">
        <f>IFERROR(VLOOKUP($B13,محرم!$B$3:$H$48,6,FALSE),"")</f>
        <v>بادي</v>
      </c>
      <c r="H13" s="80" t="str">
        <f>IFERROR(VLOOKUP($B13,محرم!$B$3:$H$48,7,FALSE),"")</f>
        <v>جدو آدم</v>
      </c>
      <c r="I13" s="76">
        <f>IFERROR(VLOOKUP($B13,محرم!$B$3:$P$48,9,FALSE),"")</f>
        <v>45497</v>
      </c>
      <c r="J13" s="76">
        <v>45533</v>
      </c>
      <c r="K13" s="16">
        <f>IF(I13&lt;&gt;"",IFERROR(VLOOKUP($B13,محرم!$B$3:$M$48,12,FALSE),""),"")</f>
        <v>434</v>
      </c>
      <c r="L13" s="16">
        <v>439</v>
      </c>
      <c r="M13" s="17">
        <f t="shared" si="1"/>
        <v>5</v>
      </c>
      <c r="N13" s="17">
        <f t="shared" si="2"/>
        <v>31</v>
      </c>
      <c r="O13" s="41">
        <f t="shared" si="3"/>
        <v>0.16129032258064516</v>
      </c>
      <c r="P13" s="76">
        <f t="shared" si="4"/>
        <v>45533</v>
      </c>
      <c r="Q13" s="76">
        <v>45539</v>
      </c>
      <c r="R13" s="17">
        <f t="shared" si="5"/>
        <v>439</v>
      </c>
      <c r="S13" s="16"/>
      <c r="T13" s="17" t="str">
        <f t="shared" si="6"/>
        <v/>
      </c>
      <c r="U13" s="17">
        <f t="shared" si="7"/>
        <v>6</v>
      </c>
      <c r="V13" s="41">
        <f t="shared" si="8"/>
        <v>0</v>
      </c>
      <c r="W13" s="43">
        <f t="shared" si="9"/>
        <v>8.0645161290322578E-2</v>
      </c>
      <c r="X13" s="18"/>
    </row>
    <row r="14" spans="1:24" ht="26">
      <c r="A14" s="19">
        <f t="shared" si="10"/>
        <v>12</v>
      </c>
      <c r="B14" s="20" t="str">
        <f>IF(محرم!B14&lt;&gt;"",محرم!B14,"")</f>
        <v>علاءالدين بشرى محمدصالح طه</v>
      </c>
      <c r="C14" s="20" t="str">
        <f>IFERROR(VLOOKUP($B14,محرم!$B$3:$F$48,2,FALSE),"")</f>
        <v>الشماليه</v>
      </c>
      <c r="D14" s="20" t="str">
        <f>IFERROR(VLOOKUP($B14,محرم!$B$3:$F$48,3,FALSE),"")</f>
        <v>دنقلا</v>
      </c>
      <c r="E14" s="20" t="str">
        <f>IFERROR(VLOOKUP($B14,محرم!$B$3:$F$48,4,FALSE),"")</f>
        <v>السليم قسم3 ق</v>
      </c>
      <c r="F14" s="22">
        <f>IFERROR(VLOOKUP($B14,محرم!$B$3:$F$48,5,FALSE),"")</f>
        <v>45164</v>
      </c>
      <c r="G14" s="79" t="str">
        <f>IFERROR(VLOOKUP($B14,محرم!$B$3:$H$48,6,FALSE),"")</f>
        <v>بادي</v>
      </c>
      <c r="H14" s="79" t="str">
        <f>IFERROR(VLOOKUP($B14,محرم!$B$3:$H$48,7,FALSE),"")</f>
        <v>عبدالوهاب إسحاق</v>
      </c>
      <c r="I14" s="77">
        <f>IFERROR(VLOOKUP($B14,محرم!$B$3:$P$48,9,FALSE),"")</f>
        <v>45497</v>
      </c>
      <c r="J14" s="77">
        <v>45533</v>
      </c>
      <c r="K14" s="24">
        <f>IF(I14&lt;&gt;"",IFERROR(VLOOKUP($B14,محرم!$B$3:$M$48,12,FALSE),""),"")</f>
        <v>249</v>
      </c>
      <c r="L14" s="24">
        <v>404</v>
      </c>
      <c r="M14" s="25">
        <f t="shared" si="1"/>
        <v>155</v>
      </c>
      <c r="N14" s="25">
        <f t="shared" si="2"/>
        <v>31</v>
      </c>
      <c r="O14" s="40">
        <f t="shared" si="3"/>
        <v>5</v>
      </c>
      <c r="P14" s="77">
        <f t="shared" si="4"/>
        <v>45533</v>
      </c>
      <c r="Q14" s="77">
        <v>45539</v>
      </c>
      <c r="R14" s="25">
        <f t="shared" si="5"/>
        <v>404</v>
      </c>
      <c r="S14" s="24"/>
      <c r="T14" s="25" t="str">
        <f t="shared" si="6"/>
        <v/>
      </c>
      <c r="U14" s="25">
        <f t="shared" si="7"/>
        <v>6</v>
      </c>
      <c r="V14" s="40">
        <f t="shared" si="8"/>
        <v>0</v>
      </c>
      <c r="W14" s="44">
        <f t="shared" si="9"/>
        <v>2.5</v>
      </c>
      <c r="X14" s="26"/>
    </row>
    <row r="15" spans="1:24" ht="26">
      <c r="A15" s="11">
        <f t="shared" si="10"/>
        <v>13</v>
      </c>
      <c r="B15" s="12" t="str">
        <f>IF(محرم!B15&lt;&gt;"",محرم!B15,"")</f>
        <v>محمود ميرغني عثمان علي</v>
      </c>
      <c r="C15" s="12" t="str">
        <f>IFERROR(VLOOKUP($B15,محرم!$B$3:$F$48,2,FALSE),"")</f>
        <v>الشماليه</v>
      </c>
      <c r="D15" s="12" t="str">
        <f>IFERROR(VLOOKUP($B15,محرم!$B$3:$F$48,3,FALSE),"")</f>
        <v>دنقلا</v>
      </c>
      <c r="E15" s="12" t="str">
        <f>IFERROR(VLOOKUP($B15,محرم!$B$3:$F$48,4,FALSE),"")</f>
        <v>قسم4 ج</v>
      </c>
      <c r="F15" s="14">
        <f>IFERROR(VLOOKUP($B15,محرم!$B$3:$F$48,5,FALSE),"")</f>
        <v>45234</v>
      </c>
      <c r="G15" s="80" t="str">
        <f>IFERROR(VLOOKUP($B15,محرم!$B$3:$H$48,6,FALSE),"")</f>
        <v>بادي</v>
      </c>
      <c r="H15" s="80" t="str">
        <f>IFERROR(VLOOKUP($B15,محرم!$B$3:$H$48,7,FALSE),"")</f>
        <v>جدو آدم</v>
      </c>
      <c r="I15" s="76">
        <f>IFERROR(VLOOKUP($B15,محرم!$B$3:$P$48,9,FALSE),"")</f>
        <v>45497</v>
      </c>
      <c r="J15" s="76">
        <v>45533</v>
      </c>
      <c r="K15" s="16">
        <f>IF(I15&lt;&gt;"",IFERROR(VLOOKUP($B15,محرم!$B$3:$M$48,12,FALSE),""),"")</f>
        <v>568</v>
      </c>
      <c r="L15" s="16">
        <v>207</v>
      </c>
      <c r="M15" s="17">
        <f t="shared" si="1"/>
        <v>361</v>
      </c>
      <c r="N15" s="17">
        <f t="shared" si="2"/>
        <v>31</v>
      </c>
      <c r="O15" s="41">
        <f t="shared" si="3"/>
        <v>11.64516129032258</v>
      </c>
      <c r="P15" s="76">
        <f t="shared" si="4"/>
        <v>45533</v>
      </c>
      <c r="Q15" s="76">
        <v>45539</v>
      </c>
      <c r="R15" s="17">
        <f t="shared" si="5"/>
        <v>207</v>
      </c>
      <c r="S15" s="16"/>
      <c r="T15" s="17" t="str">
        <f t="shared" si="6"/>
        <v/>
      </c>
      <c r="U15" s="17">
        <f t="shared" si="7"/>
        <v>6</v>
      </c>
      <c r="V15" s="41">
        <f t="shared" si="8"/>
        <v>0</v>
      </c>
      <c r="W15" s="43">
        <f t="shared" si="9"/>
        <v>5.82258064516129</v>
      </c>
      <c r="X15" s="18"/>
    </row>
    <row r="16" spans="1:24" ht="26">
      <c r="A16" s="19">
        <f t="shared" si="10"/>
        <v>14</v>
      </c>
      <c r="B16" s="20" t="str">
        <f>IF(محرم!B16&lt;&gt;"",محرم!B16,"")</f>
        <v>محمد بدوي عوض عبدالهادي</v>
      </c>
      <c r="C16" s="20" t="str">
        <f>IFERROR(VLOOKUP($B16,محرم!$B$3:$F$48,2,FALSE),"")</f>
        <v>الشماليه</v>
      </c>
      <c r="D16" s="20" t="str">
        <f>IFERROR(VLOOKUP($B16,محرم!$B$3:$F$48,3,FALSE),"")</f>
        <v>دنقلا</v>
      </c>
      <c r="E16" s="20" t="str">
        <f>IFERROR(VLOOKUP($B16,محرم!$B$3:$F$48,4,FALSE),"")</f>
        <v>أقجه</v>
      </c>
      <c r="F16" s="22">
        <f>IFERROR(VLOOKUP($B16,محرم!$B$3:$F$48,5,FALSE),"")</f>
        <v>45235</v>
      </c>
      <c r="G16" s="79" t="str">
        <f>IFERROR(VLOOKUP($B16,محرم!$B$3:$H$48,6,FALSE),"")</f>
        <v>بادي</v>
      </c>
      <c r="H16" s="79" t="str">
        <f>IFERROR(VLOOKUP($B16,محرم!$B$3:$H$48,7,FALSE),"")</f>
        <v>عبدالوهاب إسحاق</v>
      </c>
      <c r="I16" s="77">
        <f>IFERROR(VLOOKUP($B16,محرم!$B$3:$P$48,9,FALSE),"")</f>
        <v>45497</v>
      </c>
      <c r="J16" s="77">
        <v>45533</v>
      </c>
      <c r="K16" s="24">
        <f>IF(I16&lt;&gt;"",IFERROR(VLOOKUP($B16,محرم!$B$3:$M$48,12,FALSE),""),"")</f>
        <v>507</v>
      </c>
      <c r="L16" s="24">
        <v>587</v>
      </c>
      <c r="M16" s="25">
        <f t="shared" si="1"/>
        <v>80</v>
      </c>
      <c r="N16" s="25">
        <f t="shared" si="2"/>
        <v>31</v>
      </c>
      <c r="O16" s="40">
        <f t="shared" si="3"/>
        <v>2.5806451612903225</v>
      </c>
      <c r="P16" s="77">
        <f t="shared" si="4"/>
        <v>45533</v>
      </c>
      <c r="Q16" s="77">
        <v>45539</v>
      </c>
      <c r="R16" s="25">
        <f t="shared" si="5"/>
        <v>587</v>
      </c>
      <c r="S16" s="24"/>
      <c r="T16" s="25" t="str">
        <f t="shared" si="6"/>
        <v/>
      </c>
      <c r="U16" s="25">
        <f t="shared" si="7"/>
        <v>6</v>
      </c>
      <c r="V16" s="40">
        <f t="shared" si="8"/>
        <v>0</v>
      </c>
      <c r="W16" s="44">
        <f t="shared" si="9"/>
        <v>1.2903225806451613</v>
      </c>
      <c r="X16" s="26"/>
    </row>
    <row r="17" spans="1:24" ht="26">
      <c r="A17" s="11">
        <f t="shared" si="10"/>
        <v>15</v>
      </c>
      <c r="B17" s="12" t="str">
        <f>IF(محرم!B17&lt;&gt;"",محرم!B17,"")</f>
        <v>عبدالرحمن عبدالله حاج عثمان</v>
      </c>
      <c r="C17" s="12">
        <f>IFERROR(VLOOKUP($B17,محرم!$B$3:$F$48,2,FALSE),"")</f>
        <v>0</v>
      </c>
      <c r="D17" s="12">
        <f>IFERROR(VLOOKUP($B17,محرم!$B$3:$F$48,3,FALSE),"")</f>
        <v>0</v>
      </c>
      <c r="E17" s="12">
        <f>IFERROR(VLOOKUP($B17,محرم!$B$3:$F$48,4,FALSE),"")</f>
        <v>0</v>
      </c>
      <c r="F17" s="14">
        <f>IFERROR(VLOOKUP($B17,محرم!$B$3:$F$48,5,FALSE),"")</f>
        <v>45275</v>
      </c>
      <c r="G17" s="80" t="str">
        <f>IFERROR(VLOOKUP($B17,محرم!$B$3:$H$48,6,FALSE),"")</f>
        <v>بادي</v>
      </c>
      <c r="H17" s="80" t="str">
        <f>IFERROR(VLOOKUP($B17,محرم!$B$3:$H$48,7,FALSE),"")</f>
        <v>عبدالوهاب إسحاق</v>
      </c>
      <c r="I17" s="76">
        <f>IFERROR(VLOOKUP($B17,محرم!$B$3:$P$48,9,FALSE),"")</f>
        <v>45497</v>
      </c>
      <c r="J17" s="76">
        <v>45533</v>
      </c>
      <c r="K17" s="16">
        <f>IF(I17&lt;&gt;"",IFERROR(VLOOKUP($B17,محرم!$B$3:$M$48,12,FALSE),""),"")</f>
        <v>332</v>
      </c>
      <c r="L17" s="16">
        <v>483</v>
      </c>
      <c r="M17" s="17">
        <f t="shared" si="1"/>
        <v>151</v>
      </c>
      <c r="N17" s="17">
        <f t="shared" si="2"/>
        <v>31</v>
      </c>
      <c r="O17" s="41">
        <f t="shared" si="3"/>
        <v>4.870967741935484</v>
      </c>
      <c r="P17" s="76">
        <f t="shared" si="4"/>
        <v>45533</v>
      </c>
      <c r="Q17" s="76">
        <v>45539</v>
      </c>
      <c r="R17" s="17">
        <f t="shared" si="5"/>
        <v>483</v>
      </c>
      <c r="S17" s="16"/>
      <c r="T17" s="17" t="str">
        <f t="shared" si="6"/>
        <v/>
      </c>
      <c r="U17" s="17">
        <f t="shared" si="7"/>
        <v>6</v>
      </c>
      <c r="V17" s="41">
        <f t="shared" si="8"/>
        <v>0</v>
      </c>
      <c r="W17" s="43">
        <f t="shared" si="9"/>
        <v>2.435483870967742</v>
      </c>
      <c r="X17" s="18"/>
    </row>
    <row r="18" spans="1:24" ht="26">
      <c r="A18" s="19">
        <f t="shared" si="10"/>
        <v>16</v>
      </c>
      <c r="B18" s="20" t="str">
        <f>IF(محرم!B18&lt;&gt;"",محرم!B18,"")</f>
        <v>محمد مهدي عبداللطيف عثمان</v>
      </c>
      <c r="C18" s="20" t="str">
        <f>IFERROR(VLOOKUP($B18,محرم!$B$3:$F$48,2,FALSE),"")</f>
        <v>الشماليه</v>
      </c>
      <c r="D18" s="20" t="str">
        <f>IFERROR(VLOOKUP($B18,محرم!$B$3:$F$48,3,FALSE),"")</f>
        <v>دنقلا</v>
      </c>
      <c r="E18" s="20" t="str">
        <f>IFERROR(VLOOKUP($B18,محرم!$B$3:$F$48,4,FALSE),"")</f>
        <v>السليم قسم3 ق</v>
      </c>
      <c r="F18" s="22">
        <f>IFERROR(VLOOKUP($B18,محرم!$B$3:$F$48,5,FALSE),"")</f>
        <v>45275</v>
      </c>
      <c r="G18" s="79" t="str">
        <f>IFERROR(VLOOKUP($B18,محرم!$B$3:$H$48,6,FALSE),"")</f>
        <v>بادي</v>
      </c>
      <c r="H18" s="79" t="str">
        <f>IFERROR(VLOOKUP($B18,محرم!$B$3:$H$48,7,FALSE),"")</f>
        <v>جدو آدم</v>
      </c>
      <c r="I18" s="77">
        <f>IFERROR(VLOOKUP($B18,محرم!$B$3:$P$48,9,FALSE),"")</f>
        <v>45497</v>
      </c>
      <c r="J18" s="77">
        <v>45533</v>
      </c>
      <c r="K18" s="24">
        <f>IF(I18&lt;&gt;"",IFERROR(VLOOKUP($B18,محرم!$B$3:$M$48,12,FALSE),""),"")</f>
        <v>418</v>
      </c>
      <c r="L18" s="24">
        <v>281</v>
      </c>
      <c r="M18" s="25">
        <f t="shared" si="1"/>
        <v>137</v>
      </c>
      <c r="N18" s="25">
        <f t="shared" si="2"/>
        <v>31</v>
      </c>
      <c r="O18" s="40">
        <f t="shared" si="3"/>
        <v>4.419354838709677</v>
      </c>
      <c r="P18" s="77">
        <f t="shared" si="4"/>
        <v>45533</v>
      </c>
      <c r="Q18" s="77">
        <v>45539</v>
      </c>
      <c r="R18" s="25">
        <f t="shared" si="5"/>
        <v>281</v>
      </c>
      <c r="S18" s="24"/>
      <c r="T18" s="25" t="str">
        <f t="shared" si="6"/>
        <v/>
      </c>
      <c r="U18" s="25">
        <f t="shared" si="7"/>
        <v>6</v>
      </c>
      <c r="V18" s="40">
        <f t="shared" si="8"/>
        <v>0</v>
      </c>
      <c r="W18" s="44">
        <f t="shared" si="9"/>
        <v>2.2096774193548385</v>
      </c>
      <c r="X18" s="26"/>
    </row>
    <row r="19" spans="1:24" ht="26">
      <c r="A19" s="11">
        <f t="shared" si="10"/>
        <v>17</v>
      </c>
      <c r="B19" s="12" t="str">
        <f>IF(محرم!B19&lt;&gt;"",محرم!B19,"")</f>
        <v>هجانه بابكر المبارك البشير</v>
      </c>
      <c r="C19" s="12" t="str">
        <f>IFERROR(VLOOKUP($B19,محرم!$B$3:$F$48,2,FALSE),"")</f>
        <v>الجزيرة</v>
      </c>
      <c r="D19" s="12" t="str">
        <f>IFERROR(VLOOKUP($B19,محرم!$B$3:$F$48,3,FALSE),"")</f>
        <v>الحصاحيصا</v>
      </c>
      <c r="E19" s="12" t="str">
        <f>IFERROR(VLOOKUP($B19,محرم!$B$3:$F$48,4,FALSE),"")</f>
        <v>الجنيد</v>
      </c>
      <c r="F19" s="14">
        <f>IFERROR(VLOOKUP($B19,محرم!$B$3:$F$48,5,FALSE),"")</f>
        <v>45275</v>
      </c>
      <c r="G19" s="80" t="str">
        <f>IFERROR(VLOOKUP($B19,محرم!$B$3:$H$48,6,FALSE),"")</f>
        <v>بادي</v>
      </c>
      <c r="H19" s="80" t="str">
        <f>IFERROR(VLOOKUP($B19,محرم!$B$3:$H$48,7,FALSE),"")</f>
        <v>عبدالوهاب إسحاق</v>
      </c>
      <c r="I19" s="76">
        <f>IFERROR(VLOOKUP($B19,محرم!$B$3:$P$48,9,FALSE),"")</f>
        <v>45497</v>
      </c>
      <c r="J19" s="76">
        <v>45533</v>
      </c>
      <c r="K19" s="16">
        <f>IF(I19&lt;&gt;"",IFERROR(VLOOKUP($B19,محرم!$B$3:$M$48,12,FALSE),""),"")</f>
        <v>453</v>
      </c>
      <c r="L19" s="16">
        <v>376</v>
      </c>
      <c r="M19" s="17">
        <f t="shared" si="1"/>
        <v>77</v>
      </c>
      <c r="N19" s="17">
        <f t="shared" si="2"/>
        <v>31</v>
      </c>
      <c r="O19" s="41">
        <f t="shared" si="3"/>
        <v>2.4838709677419355</v>
      </c>
      <c r="P19" s="76">
        <f t="shared" si="4"/>
        <v>45533</v>
      </c>
      <c r="Q19" s="76">
        <v>45539</v>
      </c>
      <c r="R19" s="17">
        <f t="shared" si="5"/>
        <v>376</v>
      </c>
      <c r="S19" s="16"/>
      <c r="T19" s="17" t="str">
        <f t="shared" si="6"/>
        <v/>
      </c>
      <c r="U19" s="17">
        <f t="shared" si="7"/>
        <v>6</v>
      </c>
      <c r="V19" s="41">
        <f t="shared" si="8"/>
        <v>0</v>
      </c>
      <c r="W19" s="43">
        <f t="shared" si="9"/>
        <v>1.2419354838709677</v>
      </c>
      <c r="X19" s="18"/>
    </row>
    <row r="20" spans="1:24" ht="26">
      <c r="A20" s="19">
        <f t="shared" si="10"/>
        <v>18</v>
      </c>
      <c r="B20" s="20" t="str">
        <f>IF(محرم!B20&lt;&gt;"",محرم!B20,"")</f>
        <v>البخاري عبدالله محمد عثمان</v>
      </c>
      <c r="C20" s="20" t="str">
        <f>IFERROR(VLOOKUP($B20,محرم!$B$3:$F$48,2,FALSE),"")</f>
        <v>الخرطوم</v>
      </c>
      <c r="D20" s="20" t="str">
        <f>IFERROR(VLOOKUP($B20,محرم!$B$3:$F$48,3,FALSE),"")</f>
        <v>أمبده</v>
      </c>
      <c r="E20" s="20" t="str">
        <f>IFERROR(VLOOKUP($B20,محرم!$B$3:$F$48,4,FALSE),"")</f>
        <v>الريف الغربي</v>
      </c>
      <c r="F20" s="22">
        <f>IFERROR(VLOOKUP($B20,محرم!$B$3:$F$48,5,FALSE),"")</f>
        <v>45323</v>
      </c>
      <c r="G20" s="79">
        <f>IFERROR(VLOOKUP($B20,محرم!$B$3:$H$48,6,FALSE),"")</f>
        <v>0</v>
      </c>
      <c r="H20" s="79" t="str">
        <f>IFERROR(VLOOKUP($B20,محرم!$B$3:$H$48,7,FALSE),"")</f>
        <v>جدو آدم</v>
      </c>
      <c r="I20" s="77">
        <f>IFERROR(VLOOKUP($B20,محرم!$B$3:$P$48,9,FALSE),"")</f>
        <v>0</v>
      </c>
      <c r="J20" s="77">
        <v>45533</v>
      </c>
      <c r="K20" s="24">
        <f>IF(I20&lt;&gt;"",IFERROR(VLOOKUP($B20,محرم!$B$3:$M$48,12,FALSE),""),"")</f>
        <v>0</v>
      </c>
      <c r="L20" s="24">
        <v>453</v>
      </c>
      <c r="M20" s="25">
        <f t="shared" si="1"/>
        <v>453</v>
      </c>
      <c r="N20" s="25">
        <f t="shared" si="2"/>
        <v>39029</v>
      </c>
      <c r="O20" s="40">
        <f t="shared" si="3"/>
        <v>1.1606753952189398E-2</v>
      </c>
      <c r="P20" s="77">
        <f t="shared" si="4"/>
        <v>45533</v>
      </c>
      <c r="Q20" s="77">
        <v>45539</v>
      </c>
      <c r="R20" s="25">
        <f t="shared" si="5"/>
        <v>453</v>
      </c>
      <c r="S20" s="24"/>
      <c r="T20" s="25" t="str">
        <f t="shared" si="6"/>
        <v/>
      </c>
      <c r="U20" s="25">
        <f t="shared" si="7"/>
        <v>6</v>
      </c>
      <c r="V20" s="40">
        <f t="shared" si="8"/>
        <v>0</v>
      </c>
      <c r="W20" s="44">
        <f t="shared" si="9"/>
        <v>5.8033769760946988E-3</v>
      </c>
      <c r="X20" s="26"/>
    </row>
    <row r="21" spans="1:24" ht="26">
      <c r="A21" s="11">
        <f t="shared" si="10"/>
        <v>19</v>
      </c>
      <c r="B21" s="12" t="str">
        <f>IF(محرم!B21&lt;&gt;"",محرم!B21,"")</f>
        <v>محمد عبدالله محمد عثمان</v>
      </c>
      <c r="C21" s="12" t="str">
        <f>IFERROR(VLOOKUP($B21,محرم!$B$3:$F$48,2,FALSE),"")</f>
        <v>الخرطوم</v>
      </c>
      <c r="D21" s="12" t="str">
        <f>IFERROR(VLOOKUP($B21,محرم!$B$3:$F$48,3,FALSE),"")</f>
        <v>أمبده</v>
      </c>
      <c r="E21" s="12" t="str">
        <f>IFERROR(VLOOKUP($B21,محرم!$B$3:$F$48,4,FALSE),"")</f>
        <v>الريف الغربي</v>
      </c>
      <c r="F21" s="14">
        <f>IFERROR(VLOOKUP($B21,محرم!$B$3:$F$48,5,FALSE),"")</f>
        <v>45340</v>
      </c>
      <c r="G21" s="80">
        <f>IFERROR(VLOOKUP($B21,محرم!$B$3:$H$48,6,FALSE),"")</f>
        <v>0</v>
      </c>
      <c r="H21" s="80">
        <f>IFERROR(VLOOKUP($B21,محرم!$B$3:$H$48,7,FALSE),"")</f>
        <v>0</v>
      </c>
      <c r="I21" s="76">
        <f>IFERROR(VLOOKUP($B21,محرم!$B$3:$P$48,9,FALSE),"")</f>
        <v>0</v>
      </c>
      <c r="J21" s="76">
        <v>45533</v>
      </c>
      <c r="K21" s="16">
        <f>IF(I21&lt;&gt;"",IFERROR(VLOOKUP($B21,محرم!$B$3:$M$48,12,FALSE),""),"")</f>
        <v>0</v>
      </c>
      <c r="L21" s="16">
        <v>191</v>
      </c>
      <c r="M21" s="17">
        <f t="shared" si="1"/>
        <v>191</v>
      </c>
      <c r="N21" s="17">
        <f t="shared" si="2"/>
        <v>39029</v>
      </c>
      <c r="O21" s="41">
        <f t="shared" si="3"/>
        <v>4.8937969202387964E-3</v>
      </c>
      <c r="P21" s="76">
        <f t="shared" si="4"/>
        <v>45533</v>
      </c>
      <c r="Q21" s="76">
        <v>45539</v>
      </c>
      <c r="R21" s="17">
        <f t="shared" si="5"/>
        <v>191</v>
      </c>
      <c r="S21" s="16"/>
      <c r="T21" s="17" t="str">
        <f t="shared" si="6"/>
        <v/>
      </c>
      <c r="U21" s="17">
        <f t="shared" si="7"/>
        <v>6</v>
      </c>
      <c r="V21" s="41">
        <f t="shared" si="8"/>
        <v>0</v>
      </c>
      <c r="W21" s="43">
        <f t="shared" si="9"/>
        <v>2.4468984601193982E-3</v>
      </c>
      <c r="X21" s="18"/>
    </row>
    <row r="22" spans="1:24" ht="26">
      <c r="A22" s="19">
        <f t="shared" si="10"/>
        <v>20</v>
      </c>
      <c r="B22" s="20" t="str">
        <f>IF(محرم!B22&lt;&gt;"",محرم!B22,"")</f>
        <v>آدم محمد عبدالله آدم</v>
      </c>
      <c r="C22" s="20">
        <f>IFERROR(VLOOKUP($B22,محرم!$B$3:$F$48,2,FALSE),"")</f>
        <v>0</v>
      </c>
      <c r="D22" s="20">
        <f>IFERROR(VLOOKUP($B22,محرم!$B$3:$F$48,3,FALSE),"")</f>
        <v>0</v>
      </c>
      <c r="E22" s="20">
        <f>IFERROR(VLOOKUP($B22,محرم!$B$3:$F$48,4,FALSE),"")</f>
        <v>0</v>
      </c>
      <c r="F22" s="22">
        <f>IFERROR(VLOOKUP($B22,محرم!$B$3:$F$48,5,FALSE),"")</f>
        <v>45365</v>
      </c>
      <c r="G22" s="79" t="str">
        <f>IFERROR(VLOOKUP($B22,محرم!$B$3:$H$48,6,FALSE),"")</f>
        <v>عائد</v>
      </c>
      <c r="H22" s="79" t="str">
        <f>IFERROR(VLOOKUP($B22,محرم!$B$3:$H$48,7,FALSE),"")</f>
        <v>عبدالوهاب إسحاق</v>
      </c>
      <c r="I22" s="77">
        <f>IFERROR(VLOOKUP($B22,محرم!$B$3:$P$48,9,FALSE),"")</f>
        <v>45497</v>
      </c>
      <c r="J22" s="77">
        <v>45533</v>
      </c>
      <c r="K22" s="24">
        <f>IF(I22&lt;&gt;"",IFERROR(VLOOKUP($B22,محرم!$B$3:$M$48,12,FALSE),""),"")</f>
        <v>207</v>
      </c>
      <c r="L22" s="24">
        <v>150</v>
      </c>
      <c r="M22" s="25">
        <f t="shared" si="1"/>
        <v>57</v>
      </c>
      <c r="N22" s="25">
        <f t="shared" si="2"/>
        <v>31</v>
      </c>
      <c r="O22" s="40">
        <f t="shared" si="3"/>
        <v>1.8387096774193548</v>
      </c>
      <c r="P22" s="77">
        <f t="shared" si="4"/>
        <v>45533</v>
      </c>
      <c r="Q22" s="77">
        <v>45539</v>
      </c>
      <c r="R22" s="25">
        <f t="shared" si="5"/>
        <v>150</v>
      </c>
      <c r="S22" s="24"/>
      <c r="T22" s="25" t="str">
        <f t="shared" si="6"/>
        <v/>
      </c>
      <c r="U22" s="25">
        <f t="shared" si="7"/>
        <v>6</v>
      </c>
      <c r="V22" s="40">
        <f t="shared" si="8"/>
        <v>0</v>
      </c>
      <c r="W22" s="44">
        <f t="shared" si="9"/>
        <v>0.91935483870967738</v>
      </c>
      <c r="X22" s="26"/>
    </row>
    <row r="23" spans="1:24" ht="26">
      <c r="A23" s="11">
        <f t="shared" si="10"/>
        <v>21</v>
      </c>
      <c r="B23" s="12" t="str">
        <f>IF(محرم!B23&lt;&gt;"",محرم!B23,"")</f>
        <v>نوح مصطفى حميده محمد</v>
      </c>
      <c r="C23" s="12" t="str">
        <f>IFERROR(VLOOKUP($B23,محرم!$B$3:$F$48,2,FALSE),"")</f>
        <v>الشماليه</v>
      </c>
      <c r="D23" s="12" t="str">
        <f>IFERROR(VLOOKUP($B23,محرم!$B$3:$F$48,3,FALSE),"")</f>
        <v>دنقلا</v>
      </c>
      <c r="E23" s="12">
        <f>IFERROR(VLOOKUP($B23,محرم!$B$3:$F$48,4,FALSE),"")</f>
        <v>0</v>
      </c>
      <c r="F23" s="14">
        <f>IFERROR(VLOOKUP($B23,محرم!$B$3:$F$48,5,FALSE),"")</f>
        <v>45409</v>
      </c>
      <c r="G23" s="80" t="str">
        <f>IFERROR(VLOOKUP($B23,محرم!$B$3:$H$48,6,FALSE),"")</f>
        <v>عائد</v>
      </c>
      <c r="H23" s="80" t="str">
        <f>IFERROR(VLOOKUP($B23,محرم!$B$3:$H$48,7,FALSE),"")</f>
        <v>عبدالوهاب إسحاق</v>
      </c>
      <c r="I23" s="76">
        <f>IFERROR(VLOOKUP($B23,محرم!$B$3:$P$48,9,FALSE),"")</f>
        <v>45497</v>
      </c>
      <c r="J23" s="76">
        <v>45533</v>
      </c>
      <c r="K23" s="16">
        <f>IF(I23&lt;&gt;"",IFERROR(VLOOKUP($B23,محرم!$B$3:$M$48,12,FALSE),""),"")</f>
        <v>176</v>
      </c>
      <c r="L23" s="16">
        <v>207</v>
      </c>
      <c r="M23" s="17">
        <f t="shared" si="1"/>
        <v>31</v>
      </c>
      <c r="N23" s="17">
        <f t="shared" si="2"/>
        <v>31</v>
      </c>
      <c r="O23" s="41">
        <f t="shared" si="3"/>
        <v>1</v>
      </c>
      <c r="P23" s="76">
        <f t="shared" si="4"/>
        <v>45533</v>
      </c>
      <c r="Q23" s="76">
        <v>45539</v>
      </c>
      <c r="R23" s="17">
        <f t="shared" si="5"/>
        <v>207</v>
      </c>
      <c r="S23" s="16"/>
      <c r="T23" s="17" t="str">
        <f t="shared" si="6"/>
        <v/>
      </c>
      <c r="U23" s="17">
        <f t="shared" si="7"/>
        <v>6</v>
      </c>
      <c r="V23" s="41">
        <f t="shared" si="8"/>
        <v>0</v>
      </c>
      <c r="W23" s="43">
        <f t="shared" si="9"/>
        <v>0.5</v>
      </c>
      <c r="X23" s="18" t="s">
        <v>46</v>
      </c>
    </row>
    <row r="24" spans="1:24" ht="26">
      <c r="A24" s="19">
        <f t="shared" si="10"/>
        <v>22</v>
      </c>
      <c r="B24" s="20" t="str">
        <f>IF(محرم!B24&lt;&gt;"",محرم!B24,"")</f>
        <v>حمزه عبدالإله عبدالمجيد عوض</v>
      </c>
      <c r="C24" s="20" t="str">
        <f>IFERROR(VLOOKUP($B24,محرم!$B$3:$F$48,2,FALSE),"")</f>
        <v>الشماليه</v>
      </c>
      <c r="D24" s="20" t="str">
        <f>IFERROR(VLOOKUP($B24,محرم!$B$3:$F$48,3,FALSE),"")</f>
        <v>دنقلا</v>
      </c>
      <c r="E24" s="20" t="str">
        <f>IFERROR(VLOOKUP($B24,محرم!$B$3:$F$48,4,FALSE),"")</f>
        <v>السليم قسم3 غ</v>
      </c>
      <c r="F24" s="22">
        <f>IFERROR(VLOOKUP($B24,محرم!$B$3:$F$48,5,FALSE),"")</f>
        <v>45480</v>
      </c>
      <c r="G24" s="79" t="str">
        <f>IFERROR(VLOOKUP($B24,محرم!$B$3:$H$48,6,FALSE),"")</f>
        <v>بادي</v>
      </c>
      <c r="H24" s="79" t="str">
        <f>IFERROR(VLOOKUP($B24,محرم!$B$3:$H$48,7,FALSE),"")</f>
        <v>جدو آدم</v>
      </c>
      <c r="I24" s="77">
        <f>IFERROR(VLOOKUP($B24,محرم!$B$3:$P$48,9,FALSE),"")</f>
        <v>45497</v>
      </c>
      <c r="J24" s="77">
        <v>45533</v>
      </c>
      <c r="K24" s="24">
        <f>IF(I24&lt;&gt;"",IFERROR(VLOOKUP($B24,محرم!$B$3:$M$48,12,FALSE),""),"")</f>
        <v>554</v>
      </c>
      <c r="L24" s="24">
        <v>261</v>
      </c>
      <c r="M24" s="25">
        <f t="shared" si="1"/>
        <v>293</v>
      </c>
      <c r="N24" s="25">
        <f t="shared" si="2"/>
        <v>31</v>
      </c>
      <c r="O24" s="40">
        <f t="shared" si="3"/>
        <v>9.4516129032258061</v>
      </c>
      <c r="P24" s="77">
        <f t="shared" si="4"/>
        <v>45533</v>
      </c>
      <c r="Q24" s="77">
        <v>45539</v>
      </c>
      <c r="R24" s="25">
        <f t="shared" si="5"/>
        <v>261</v>
      </c>
      <c r="S24" s="24"/>
      <c r="T24" s="25" t="str">
        <f t="shared" si="6"/>
        <v/>
      </c>
      <c r="U24" s="25">
        <f t="shared" si="7"/>
        <v>6</v>
      </c>
      <c r="V24" s="40">
        <f t="shared" si="8"/>
        <v>0</v>
      </c>
      <c r="W24" s="44">
        <f t="shared" si="9"/>
        <v>4.725806451612903</v>
      </c>
      <c r="X24" s="26"/>
    </row>
    <row r="25" spans="1:24" ht="26">
      <c r="A25" s="11">
        <f t="shared" si="10"/>
        <v>23</v>
      </c>
      <c r="B25" s="12" t="str">
        <f>IF(محرم!B25&lt;&gt;"",محرم!B25,"")</f>
        <v>محمد يس إبراهيم عثمان مختار</v>
      </c>
      <c r="C25" s="12" t="str">
        <f>IFERROR(VLOOKUP($B25,محرم!$B$3:$F$48,2,FALSE),"")</f>
        <v>الشماليه</v>
      </c>
      <c r="D25" s="12" t="str">
        <f>IFERROR(VLOOKUP($B25,محرم!$B$3:$F$48,3,FALSE),"")</f>
        <v>دنقلا</v>
      </c>
      <c r="E25" s="12" t="str">
        <f>IFERROR(VLOOKUP($B25,محرم!$B$3:$F$48,4,FALSE),"")</f>
        <v>الكاسوره</v>
      </c>
      <c r="F25" s="14">
        <f>IFERROR(VLOOKUP($B25,محرم!$B$3:$F$48,5,FALSE),"")</f>
        <v>45480</v>
      </c>
      <c r="G25" s="80" t="str">
        <f>IFERROR(VLOOKUP($B25,محرم!$B$3:$H$48,6,FALSE),"")</f>
        <v>عائد</v>
      </c>
      <c r="H25" s="80" t="str">
        <f>IFERROR(VLOOKUP($B25,محرم!$B$3:$H$48,7,FALSE),"")</f>
        <v>جدو آدم</v>
      </c>
      <c r="I25" s="76">
        <f>IFERROR(VLOOKUP($B25,محرم!$B$3:$P$48,9,FALSE),"")</f>
        <v>45497</v>
      </c>
      <c r="J25" s="76">
        <v>45533</v>
      </c>
      <c r="K25" s="16">
        <f>IF(I25&lt;&gt;"",IFERROR(VLOOKUP($B25,محرم!$B$3:$M$48,12,FALSE),""),"")</f>
        <v>21</v>
      </c>
      <c r="L25" s="16">
        <v>467</v>
      </c>
      <c r="M25" s="17">
        <f t="shared" si="1"/>
        <v>446</v>
      </c>
      <c r="N25" s="17">
        <f t="shared" si="2"/>
        <v>31</v>
      </c>
      <c r="O25" s="41">
        <f t="shared" si="3"/>
        <v>14.387096774193548</v>
      </c>
      <c r="P25" s="76">
        <f t="shared" si="4"/>
        <v>45533</v>
      </c>
      <c r="Q25" s="76">
        <v>45539</v>
      </c>
      <c r="R25" s="17">
        <f t="shared" si="5"/>
        <v>467</v>
      </c>
      <c r="S25" s="16"/>
      <c r="T25" s="17" t="str">
        <f t="shared" si="6"/>
        <v/>
      </c>
      <c r="U25" s="17">
        <f t="shared" si="7"/>
        <v>6</v>
      </c>
      <c r="V25" s="41">
        <f t="shared" si="8"/>
        <v>0</v>
      </c>
      <c r="W25" s="43">
        <f t="shared" si="9"/>
        <v>7.193548387096774</v>
      </c>
      <c r="X25" s="18"/>
    </row>
    <row r="26" spans="1:24" ht="26">
      <c r="A26" s="19">
        <f t="shared" si="10"/>
        <v>24</v>
      </c>
      <c r="B26" s="20" t="str">
        <f>IF(محرم!B26&lt;&gt;"",محرم!B26,"")</f>
        <v>إبراهيم محمد موسى حامد</v>
      </c>
      <c r="C26" s="20" t="str">
        <f>IFERROR(VLOOKUP($B26,محرم!$B$3:$F$48,2,FALSE),"")</f>
        <v>الشماليه</v>
      </c>
      <c r="D26" s="20" t="str">
        <f>IFERROR(VLOOKUP($B26,محرم!$B$3:$F$48,3,FALSE),"")</f>
        <v>دنقلا</v>
      </c>
      <c r="E26" s="20" t="str">
        <f>IFERROR(VLOOKUP($B26,محرم!$B$3:$F$48,4,FALSE),"")</f>
        <v>سوري</v>
      </c>
      <c r="F26" s="22">
        <f>IFERROR(VLOOKUP($B26,محرم!$B$3:$F$48,5,FALSE),"")</f>
        <v>45483</v>
      </c>
      <c r="G26" s="79" t="str">
        <f>IFERROR(VLOOKUP($B26,محرم!$B$3:$H$48,6,FALSE),"")</f>
        <v>بادي</v>
      </c>
      <c r="H26" s="79" t="str">
        <f>IFERROR(VLOOKUP($B26,محرم!$B$3:$H$48,7,FALSE),"")</f>
        <v>جدو آدم</v>
      </c>
      <c r="I26" s="77">
        <f>IFERROR(VLOOKUP($B26,محرم!$B$3:$P$48,9,FALSE),"")</f>
        <v>0</v>
      </c>
      <c r="J26" s="77">
        <v>45533</v>
      </c>
      <c r="K26" s="24">
        <f>IF(I26&lt;&gt;"",IFERROR(VLOOKUP($B26,محرم!$B$3:$M$48,12,FALSE),""),"")</f>
        <v>0</v>
      </c>
      <c r="L26" s="24">
        <v>21</v>
      </c>
      <c r="M26" s="25">
        <f t="shared" si="1"/>
        <v>21</v>
      </c>
      <c r="N26" s="25">
        <f t="shared" si="2"/>
        <v>39029</v>
      </c>
      <c r="O26" s="40">
        <f t="shared" si="3"/>
        <v>5.3806144149222369E-4</v>
      </c>
      <c r="P26" s="77">
        <f t="shared" si="4"/>
        <v>45533</v>
      </c>
      <c r="Q26" s="77">
        <v>45539</v>
      </c>
      <c r="R26" s="25">
        <f t="shared" si="5"/>
        <v>21</v>
      </c>
      <c r="S26" s="24"/>
      <c r="T26" s="25" t="str">
        <f t="shared" si="6"/>
        <v/>
      </c>
      <c r="U26" s="25">
        <f t="shared" si="7"/>
        <v>6</v>
      </c>
      <c r="V26" s="40">
        <f t="shared" si="8"/>
        <v>0</v>
      </c>
      <c r="W26" s="44">
        <f t="shared" si="9"/>
        <v>2.6903072074611185E-4</v>
      </c>
      <c r="X26" s="26"/>
    </row>
    <row r="27" spans="1:24" ht="26">
      <c r="A27" s="11">
        <f t="shared" si="10"/>
        <v>25</v>
      </c>
      <c r="B27" s="12" t="str">
        <f>IF(محرم!B27&lt;&gt;"",محرم!B27,"")</f>
        <v>محمد نورالدين يعقوب يحيى</v>
      </c>
      <c r="C27" s="12" t="str">
        <f>IFERROR(VLOOKUP($B27,محرم!$B$3:$F$48,2,FALSE),"")</f>
        <v>الشماليه</v>
      </c>
      <c r="D27" s="12" t="str">
        <f>IFERROR(VLOOKUP($B27,محرم!$B$3:$F$48,3,FALSE),"")</f>
        <v>دنقلا</v>
      </c>
      <c r="E27" s="12" t="str">
        <f>IFERROR(VLOOKUP($B27,محرم!$B$3:$F$48,4,FALSE),"")</f>
        <v>إيماني</v>
      </c>
      <c r="F27" s="14">
        <f>IFERROR(VLOOKUP($B27,محرم!$B$3:$F$48,5,FALSE),"")</f>
        <v>45485</v>
      </c>
      <c r="G27" s="80" t="str">
        <f>IFERROR(VLOOKUP($B27,محرم!$B$3:$H$48,6,FALSE),"")</f>
        <v>بادي</v>
      </c>
      <c r="H27" s="80" t="str">
        <f>IFERROR(VLOOKUP($B27,محرم!$B$3:$H$48,7,FALSE),"")</f>
        <v>جدو آدم</v>
      </c>
      <c r="I27" s="76">
        <f>IFERROR(VLOOKUP($B27,محرم!$B$3:$P$48,9,FALSE),"")</f>
        <v>45497</v>
      </c>
      <c r="J27" s="76">
        <v>45533</v>
      </c>
      <c r="K27" s="16">
        <f>IF(I27&lt;&gt;"",IFERROR(VLOOKUP($B27,محرم!$B$3:$M$48,12,FALSE),""),"")</f>
        <v>542</v>
      </c>
      <c r="L27" s="16">
        <v>106</v>
      </c>
      <c r="M27" s="17">
        <f t="shared" si="1"/>
        <v>436</v>
      </c>
      <c r="N27" s="17">
        <f t="shared" si="2"/>
        <v>31</v>
      </c>
      <c r="O27" s="41">
        <f t="shared" si="3"/>
        <v>14.064516129032258</v>
      </c>
      <c r="P27" s="76">
        <f t="shared" si="4"/>
        <v>45533</v>
      </c>
      <c r="Q27" s="76">
        <v>45539</v>
      </c>
      <c r="R27" s="17">
        <f t="shared" si="5"/>
        <v>106</v>
      </c>
      <c r="S27" s="16"/>
      <c r="T27" s="17" t="str">
        <f t="shared" si="6"/>
        <v/>
      </c>
      <c r="U27" s="17">
        <f t="shared" si="7"/>
        <v>6</v>
      </c>
      <c r="V27" s="41">
        <f t="shared" si="8"/>
        <v>0</v>
      </c>
      <c r="W27" s="43">
        <f t="shared" si="9"/>
        <v>7.032258064516129</v>
      </c>
      <c r="X27" s="18"/>
    </row>
    <row r="28" spans="1:24" ht="26">
      <c r="A28" s="19">
        <f t="shared" si="10"/>
        <v>26</v>
      </c>
      <c r="B28" s="20" t="str">
        <f>IF(محرم!B28&lt;&gt;"",محرم!B28,"")</f>
        <v>نجيب محمد مصطفى محمد</v>
      </c>
      <c r="C28" s="20" t="str">
        <f>IFERROR(VLOOKUP($B28,محرم!$B$3:$F$48,2,FALSE),"")</f>
        <v>الشماليه</v>
      </c>
      <c r="D28" s="20" t="str">
        <f>IFERROR(VLOOKUP($B28,محرم!$B$3:$F$48,3,FALSE),"")</f>
        <v>دنقلا</v>
      </c>
      <c r="E28" s="20" t="str">
        <f>IFERROR(VLOOKUP($B28,محرم!$B$3:$F$48,4,FALSE),"")</f>
        <v>حامدنارتي</v>
      </c>
      <c r="F28" s="22">
        <f>IFERROR(VLOOKUP($B28,محرم!$B$3:$F$48,5,FALSE),"")</f>
        <v>45486</v>
      </c>
      <c r="G28" s="79" t="str">
        <f>IFERROR(VLOOKUP($B28,محرم!$B$3:$H$48,6,FALSE),"")</f>
        <v>بادي</v>
      </c>
      <c r="H28" s="79" t="str">
        <f>IFERROR(VLOOKUP($B28,محرم!$B$3:$H$48,7,FALSE),"")</f>
        <v>عبدالوهاب إسحاق</v>
      </c>
      <c r="I28" s="77">
        <f>IFERROR(VLOOKUP($B28,محرم!$B$3:$P$48,9,FALSE),"")</f>
        <v>45497</v>
      </c>
      <c r="J28" s="77">
        <v>45533</v>
      </c>
      <c r="K28" s="24">
        <f>IF(I28&lt;&gt;"",IFERROR(VLOOKUP($B28,محرم!$B$3:$M$48,12,FALSE),""),"")</f>
        <v>549</v>
      </c>
      <c r="L28" s="24">
        <v>501</v>
      </c>
      <c r="M28" s="25">
        <f t="shared" si="1"/>
        <v>48</v>
      </c>
      <c r="N28" s="25">
        <f t="shared" si="2"/>
        <v>31</v>
      </c>
      <c r="O28" s="40">
        <f t="shared" si="3"/>
        <v>1.5483870967741935</v>
      </c>
      <c r="P28" s="77">
        <f t="shared" si="4"/>
        <v>45533</v>
      </c>
      <c r="Q28" s="77">
        <v>45539</v>
      </c>
      <c r="R28" s="25">
        <f t="shared" si="5"/>
        <v>501</v>
      </c>
      <c r="S28" s="24"/>
      <c r="T28" s="25" t="str">
        <f t="shared" si="6"/>
        <v/>
      </c>
      <c r="U28" s="25">
        <f t="shared" si="7"/>
        <v>6</v>
      </c>
      <c r="V28" s="40">
        <f t="shared" si="8"/>
        <v>0</v>
      </c>
      <c r="W28" s="44">
        <f t="shared" si="9"/>
        <v>0.77419354838709675</v>
      </c>
      <c r="X28" s="26"/>
    </row>
    <row r="29" spans="1:24" ht="26">
      <c r="A29" s="11">
        <f t="shared" si="10"/>
        <v>27</v>
      </c>
      <c r="B29" s="12" t="str">
        <f>IF(محرم!B29&lt;&gt;"",محرم!B29,"")</f>
        <v>محمد يوسف حسين عبدالله</v>
      </c>
      <c r="C29" s="12" t="str">
        <f>IFERROR(VLOOKUP($B29,محرم!$B$3:$F$48,2,FALSE),"")</f>
        <v>الشماليه</v>
      </c>
      <c r="D29" s="12" t="str">
        <f>IFERROR(VLOOKUP($B29,محرم!$B$3:$F$48,3,FALSE),"")</f>
        <v>دنقلا</v>
      </c>
      <c r="E29" s="12" t="str">
        <f>IFERROR(VLOOKUP($B29,محرم!$B$3:$F$48,4,FALSE),"")</f>
        <v>كودي</v>
      </c>
      <c r="F29" s="14">
        <f>IFERROR(VLOOKUP($B29,محرم!$B$3:$F$48,5,FALSE),"")</f>
        <v>45487</v>
      </c>
      <c r="G29" s="80" t="str">
        <f>IFERROR(VLOOKUP($B29,محرم!$B$3:$H$48,6,FALSE),"")</f>
        <v>بادي</v>
      </c>
      <c r="H29" s="80" t="str">
        <f>IFERROR(VLOOKUP($B29,محرم!$B$3:$H$48,7,FALSE),"")</f>
        <v>عبدالوهاب إسحاق</v>
      </c>
      <c r="I29" s="76">
        <f>IFERROR(VLOOKUP($B29,محرم!$B$3:$P$48,9,FALSE),"")</f>
        <v>45497</v>
      </c>
      <c r="J29" s="76">
        <v>45533</v>
      </c>
      <c r="K29" s="16">
        <f>IF(I29&lt;&gt;"",IFERROR(VLOOKUP($B29,محرم!$B$3:$M$48,12,FALSE),""),"")</f>
        <v>531</v>
      </c>
      <c r="L29" s="16">
        <v>502</v>
      </c>
      <c r="M29" s="17">
        <f t="shared" si="1"/>
        <v>29</v>
      </c>
      <c r="N29" s="17">
        <f t="shared" si="2"/>
        <v>31</v>
      </c>
      <c r="O29" s="41">
        <f t="shared" si="3"/>
        <v>0.93548387096774188</v>
      </c>
      <c r="P29" s="76">
        <f t="shared" si="4"/>
        <v>45533</v>
      </c>
      <c r="Q29" s="76">
        <v>45539</v>
      </c>
      <c r="R29" s="17">
        <f t="shared" si="5"/>
        <v>502</v>
      </c>
      <c r="S29" s="16"/>
      <c r="T29" s="17" t="str">
        <f t="shared" si="6"/>
        <v/>
      </c>
      <c r="U29" s="17">
        <f t="shared" si="7"/>
        <v>6</v>
      </c>
      <c r="V29" s="41">
        <f t="shared" si="8"/>
        <v>0</v>
      </c>
      <c r="W29" s="43">
        <f t="shared" si="9"/>
        <v>0.46774193548387094</v>
      </c>
      <c r="X29" s="18"/>
    </row>
    <row r="30" spans="1:24" ht="26">
      <c r="A30" s="19">
        <f t="shared" si="10"/>
        <v>28</v>
      </c>
      <c r="B30" s="20" t="str">
        <f>IF(محرم!B30&lt;&gt;"",محرم!B30,"")</f>
        <v>أنس علم الدين عيسى أحمد</v>
      </c>
      <c r="C30" s="20">
        <f>IFERROR(VLOOKUP($B30,محرم!$B$3:$F$48,2,FALSE),"")</f>
        <v>0</v>
      </c>
      <c r="D30" s="20">
        <f>IFERROR(VLOOKUP($B30,محرم!$B$3:$F$48,3,FALSE),"")</f>
        <v>0</v>
      </c>
      <c r="E30" s="20">
        <f>IFERROR(VLOOKUP($B30,محرم!$B$3:$F$48,4,FALSE),"")</f>
        <v>0</v>
      </c>
      <c r="F30" s="22">
        <f>IFERROR(VLOOKUP($B30,محرم!$B$3:$F$48,5,FALSE),"")</f>
        <v>45488</v>
      </c>
      <c r="G30" s="79" t="str">
        <f>IFERROR(VLOOKUP($B30,محرم!$B$3:$H$48,6,FALSE),"")</f>
        <v>بادي</v>
      </c>
      <c r="H30" s="79" t="str">
        <f>IFERROR(VLOOKUP($B30,محرم!$B$3:$H$48,7,FALSE),"")</f>
        <v>عبدالوهاب إسحاق</v>
      </c>
      <c r="I30" s="77">
        <f>IFERROR(VLOOKUP($B30,محرم!$B$3:$P$48,9,FALSE),"")</f>
        <v>45497</v>
      </c>
      <c r="J30" s="77">
        <v>45533</v>
      </c>
      <c r="K30" s="24">
        <f>IF(I30&lt;&gt;"",IFERROR(VLOOKUP($B30,محرم!$B$3:$M$48,12,FALSE),""),"")</f>
        <v>262</v>
      </c>
      <c r="L30" s="24">
        <v>439</v>
      </c>
      <c r="M30" s="25">
        <f t="shared" si="1"/>
        <v>177</v>
      </c>
      <c r="N30" s="25">
        <f t="shared" si="2"/>
        <v>31</v>
      </c>
      <c r="O30" s="40">
        <f t="shared" si="3"/>
        <v>5.709677419354839</v>
      </c>
      <c r="P30" s="77">
        <f t="shared" si="4"/>
        <v>45533</v>
      </c>
      <c r="Q30" s="77">
        <v>45539</v>
      </c>
      <c r="R30" s="25">
        <f t="shared" si="5"/>
        <v>439</v>
      </c>
      <c r="S30" s="24"/>
      <c r="T30" s="25" t="str">
        <f t="shared" si="6"/>
        <v/>
      </c>
      <c r="U30" s="25">
        <f t="shared" si="7"/>
        <v>6</v>
      </c>
      <c r="V30" s="40">
        <f t="shared" si="8"/>
        <v>0</v>
      </c>
      <c r="W30" s="44">
        <f t="shared" si="9"/>
        <v>2.8548387096774195</v>
      </c>
      <c r="X30" s="26"/>
    </row>
    <row r="31" spans="1:24" ht="26">
      <c r="A31" s="11">
        <f t="shared" si="10"/>
        <v>29</v>
      </c>
      <c r="B31" s="12" t="str">
        <f>IF(محرم!B31&lt;&gt;"",محرم!B31,"")</f>
        <v>عبدالدائم مدثر حاج محمد سيد علي</v>
      </c>
      <c r="C31" s="12" t="str">
        <f>IFERROR(VLOOKUP($B31,محرم!$B$3:$F$48,2,FALSE),"")</f>
        <v>الشماليه</v>
      </c>
      <c r="D31" s="12" t="str">
        <f>IFERROR(VLOOKUP($B31,محرم!$B$3:$F$48,3,FALSE),"")</f>
        <v>دنقلا</v>
      </c>
      <c r="E31" s="12" t="str">
        <f>IFERROR(VLOOKUP($B31,محرم!$B$3:$F$48,4,FALSE),"")</f>
        <v>دار العوضه</v>
      </c>
      <c r="F31" s="14">
        <f>IFERROR(VLOOKUP($B31,محرم!$B$3:$F$48,5,FALSE),"")</f>
        <v>45493</v>
      </c>
      <c r="G31" s="80" t="str">
        <f>IFERROR(VLOOKUP($B31,محرم!$B$3:$H$48,6,FALSE),"")</f>
        <v>بادي</v>
      </c>
      <c r="H31" s="80" t="str">
        <f>IFERROR(VLOOKUP($B31,محرم!$B$3:$H$48,7,FALSE),"")</f>
        <v>عبدالوهاب إسحاق</v>
      </c>
      <c r="I31" s="76">
        <f>IFERROR(VLOOKUP($B31,محرم!$B$3:$P$48,9,FALSE),"")</f>
        <v>45497</v>
      </c>
      <c r="J31" s="76">
        <v>45533</v>
      </c>
      <c r="K31" s="16">
        <f>IF(I31&lt;&gt;"",IFERROR(VLOOKUP($B31,محرم!$B$3:$M$48,12,FALSE),""),"")</f>
        <v>601</v>
      </c>
      <c r="L31" s="16">
        <v>221</v>
      </c>
      <c r="M31" s="17">
        <f t="shared" si="1"/>
        <v>380</v>
      </c>
      <c r="N31" s="17">
        <f t="shared" si="2"/>
        <v>31</v>
      </c>
      <c r="O31" s="41">
        <f t="shared" si="3"/>
        <v>12.258064516129032</v>
      </c>
      <c r="P31" s="76">
        <f t="shared" si="4"/>
        <v>45533</v>
      </c>
      <c r="Q31" s="76">
        <v>45539</v>
      </c>
      <c r="R31" s="17">
        <f t="shared" si="5"/>
        <v>221</v>
      </c>
      <c r="S31" s="16"/>
      <c r="T31" s="17" t="str">
        <f t="shared" si="6"/>
        <v/>
      </c>
      <c r="U31" s="17">
        <f t="shared" si="7"/>
        <v>6</v>
      </c>
      <c r="V31" s="41">
        <f t="shared" si="8"/>
        <v>0</v>
      </c>
      <c r="W31" s="43">
        <f t="shared" si="9"/>
        <v>6.129032258064516</v>
      </c>
      <c r="X31" s="18"/>
    </row>
    <row r="32" spans="1:24" ht="26">
      <c r="A32" s="19">
        <f t="shared" si="10"/>
        <v>30</v>
      </c>
      <c r="B32" s="20" t="str">
        <f>IF(محرم!B32&lt;&gt;"",محرم!B32,"")</f>
        <v>محمد إبراهيم سليمان طواب</v>
      </c>
      <c r="C32" s="20" t="str">
        <f>IFERROR(VLOOKUP($B32,محرم!$B$3:$F$48,2,FALSE),"")</f>
        <v>الشماليه</v>
      </c>
      <c r="D32" s="20" t="str">
        <f>IFERROR(VLOOKUP($B32,محرم!$B$3:$F$48,3,FALSE),"")</f>
        <v>دنقلا</v>
      </c>
      <c r="E32" s="20" t="str">
        <f>IFERROR(VLOOKUP($B32,محرم!$B$3:$F$48,4,FALSE),"")</f>
        <v>الديم</v>
      </c>
      <c r="F32" s="22">
        <f>IFERROR(VLOOKUP($B32,محرم!$B$3:$F$48,5,FALSE),"")</f>
        <v>45493</v>
      </c>
      <c r="G32" s="79" t="str">
        <f>IFERROR(VLOOKUP($B32,محرم!$B$3:$H$48,6,FALSE),"")</f>
        <v>بادي</v>
      </c>
      <c r="H32" s="79" t="str">
        <f>IFERROR(VLOOKUP($B32,محرم!$B$3:$H$48,7,FALSE),"")</f>
        <v>جدو آدم</v>
      </c>
      <c r="I32" s="77">
        <f>IFERROR(VLOOKUP($B32,محرم!$B$3:$P$48,9,FALSE),"")</f>
        <v>45497</v>
      </c>
      <c r="J32" s="77">
        <v>45533</v>
      </c>
      <c r="K32" s="24">
        <f>IF(I32&lt;&gt;"",IFERROR(VLOOKUP($B32,محرم!$B$3:$M$48,12,FALSE),""),"")</f>
        <v>575</v>
      </c>
      <c r="L32" s="24">
        <v>573</v>
      </c>
      <c r="M32" s="25">
        <f t="shared" si="1"/>
        <v>2</v>
      </c>
      <c r="N32" s="25">
        <f t="shared" si="2"/>
        <v>31</v>
      </c>
      <c r="O32" s="40">
        <f t="shared" si="3"/>
        <v>6.4516129032258063E-2</v>
      </c>
      <c r="P32" s="77">
        <f t="shared" si="4"/>
        <v>45533</v>
      </c>
      <c r="Q32" s="77">
        <v>45539</v>
      </c>
      <c r="R32" s="25">
        <f t="shared" si="5"/>
        <v>573</v>
      </c>
      <c r="S32" s="24"/>
      <c r="T32" s="25" t="str">
        <f t="shared" si="6"/>
        <v/>
      </c>
      <c r="U32" s="25">
        <f t="shared" si="7"/>
        <v>6</v>
      </c>
      <c r="V32" s="40">
        <f t="shared" si="8"/>
        <v>0</v>
      </c>
      <c r="W32" s="44">
        <f t="shared" si="9"/>
        <v>3.2258064516129031E-2</v>
      </c>
      <c r="X32" s="26"/>
    </row>
    <row r="33" spans="1:24" ht="26">
      <c r="A33" s="11">
        <f t="shared" si="10"/>
        <v>31</v>
      </c>
      <c r="B33" s="12" t="str">
        <f>IF(محرم!B33&lt;&gt;"",محرم!B33,"")</f>
        <v>منير محمد بشير عبدالمهيمن</v>
      </c>
      <c r="C33" s="12">
        <f>IFERROR(VLOOKUP($B33,محرم!$B$3:$F$48,2,FALSE),"")</f>
        <v>0</v>
      </c>
      <c r="D33" s="12">
        <f>IFERROR(VLOOKUP($B33,محرم!$B$3:$F$48,3,FALSE),"")</f>
        <v>0</v>
      </c>
      <c r="E33" s="12">
        <f>IFERROR(VLOOKUP($B33,محرم!$B$3:$F$48,4,FALSE),"")</f>
        <v>0</v>
      </c>
      <c r="F33" s="14">
        <f>IFERROR(VLOOKUP($B33,محرم!$B$3:$F$48,5,FALSE),"")</f>
        <v>45500</v>
      </c>
      <c r="G33" s="80">
        <f>IFERROR(VLOOKUP($B33,محرم!$B$3:$H$48,6,FALSE),"")</f>
        <v>0</v>
      </c>
      <c r="H33" s="80">
        <f>IFERROR(VLOOKUP($B33,محرم!$B$3:$H$48,7,FALSE),"")</f>
        <v>0</v>
      </c>
      <c r="I33" s="76">
        <f>IFERROR(VLOOKUP($B33,محرم!$B$3:$P$48,9,FALSE),"")</f>
        <v>0</v>
      </c>
      <c r="J33" s="76">
        <v>45533</v>
      </c>
      <c r="K33" s="16">
        <f>IF(I33&lt;&gt;"",IFERROR(VLOOKUP($B33,محرم!$B$3:$M$48,12,FALSE),""),"")</f>
        <v>0</v>
      </c>
      <c r="L33" s="16">
        <v>534</v>
      </c>
      <c r="M33" s="17">
        <f t="shared" si="1"/>
        <v>534</v>
      </c>
      <c r="N33" s="17">
        <f t="shared" si="2"/>
        <v>39029</v>
      </c>
      <c r="O33" s="41">
        <f t="shared" si="3"/>
        <v>1.3682133797945117E-2</v>
      </c>
      <c r="P33" s="76">
        <f t="shared" si="4"/>
        <v>45533</v>
      </c>
      <c r="Q33" s="76">
        <v>45539</v>
      </c>
      <c r="R33" s="17">
        <f t="shared" si="5"/>
        <v>534</v>
      </c>
      <c r="S33" s="16"/>
      <c r="T33" s="17" t="str">
        <f t="shared" si="6"/>
        <v/>
      </c>
      <c r="U33" s="17">
        <f t="shared" si="7"/>
        <v>6</v>
      </c>
      <c r="V33" s="41">
        <f t="shared" si="8"/>
        <v>0</v>
      </c>
      <c r="W33" s="43">
        <f t="shared" si="9"/>
        <v>6.8410668989725585E-3</v>
      </c>
      <c r="X33" s="18"/>
    </row>
    <row r="34" spans="1:24" ht="26">
      <c r="A34" s="19">
        <f t="shared" si="10"/>
        <v>32</v>
      </c>
      <c r="B34" s="20" t="str">
        <f>IF(محرم!B34&lt;&gt;"",محرم!B34,"")</f>
        <v>الوازف إبراهيم عبده عبدالله</v>
      </c>
      <c r="C34" s="20">
        <f>IFERROR(VLOOKUP($B34,محرم!$B$3:$F$48,2,FALSE),"")</f>
        <v>0</v>
      </c>
      <c r="D34" s="20">
        <f>IFERROR(VLOOKUP($B34,محرم!$B$3:$F$48,3,FALSE),"")</f>
        <v>0</v>
      </c>
      <c r="E34" s="20">
        <f>IFERROR(VLOOKUP($B34,محرم!$B$3:$F$48,4,FALSE),"")</f>
        <v>0</v>
      </c>
      <c r="F34" s="22">
        <f>IFERROR(VLOOKUP($B34,محرم!$B$3:$F$48,5,FALSE),"")</f>
        <v>45500</v>
      </c>
      <c r="G34" s="79">
        <f>IFERROR(VLOOKUP($B34,محرم!$B$3:$H$48,6,FALSE),"")</f>
        <v>0</v>
      </c>
      <c r="H34" s="79">
        <f>IFERROR(VLOOKUP($B34,محرم!$B$3:$H$48,7,FALSE),"")</f>
        <v>0</v>
      </c>
      <c r="I34" s="77">
        <f>IFERROR(VLOOKUP($B34,محرم!$B$3:$P$48,9,FALSE),"")</f>
        <v>0</v>
      </c>
      <c r="J34" s="77">
        <v>45533</v>
      </c>
      <c r="K34" s="24">
        <f>IF(I34&lt;&gt;"",IFERROR(VLOOKUP($B34,محرم!$B$3:$M$48,12,FALSE),""),"")</f>
        <v>0</v>
      </c>
      <c r="L34" s="24">
        <v>50</v>
      </c>
      <c r="M34" s="25">
        <f t="shared" si="1"/>
        <v>50</v>
      </c>
      <c r="N34" s="25">
        <f t="shared" si="2"/>
        <v>39029</v>
      </c>
      <c r="O34" s="40">
        <f t="shared" si="3"/>
        <v>1.2810986702195804E-3</v>
      </c>
      <c r="P34" s="77">
        <f t="shared" si="4"/>
        <v>45533</v>
      </c>
      <c r="Q34" s="77">
        <v>45539</v>
      </c>
      <c r="R34" s="25">
        <f t="shared" si="5"/>
        <v>50</v>
      </c>
      <c r="S34" s="24"/>
      <c r="T34" s="25" t="str">
        <f t="shared" si="6"/>
        <v/>
      </c>
      <c r="U34" s="25">
        <f t="shared" si="7"/>
        <v>6</v>
      </c>
      <c r="V34" s="40">
        <f t="shared" si="8"/>
        <v>0</v>
      </c>
      <c r="W34" s="44">
        <f t="shared" si="9"/>
        <v>6.405493351097902E-4</v>
      </c>
      <c r="X34" s="26"/>
    </row>
    <row r="35" spans="1:24" ht="26">
      <c r="A35" s="11">
        <f t="shared" si="10"/>
        <v>33</v>
      </c>
      <c r="B35" s="12" t="str">
        <f>IF(محرم!B35&lt;&gt;"",محرم!B35,"")</f>
        <v>مبارك علي يونس يوسف</v>
      </c>
      <c r="C35" s="12">
        <f>IFERROR(VLOOKUP($B35,محرم!$B$3:$F$48,2,FALSE),"")</f>
        <v>0</v>
      </c>
      <c r="D35" s="12">
        <f>IFERROR(VLOOKUP($B35,محرم!$B$3:$F$48,3,FALSE),"")</f>
        <v>0</v>
      </c>
      <c r="E35" s="12">
        <f>IFERROR(VLOOKUP($B35,محرم!$B$3:$F$48,4,FALSE),"")</f>
        <v>0</v>
      </c>
      <c r="F35" s="14">
        <f>IFERROR(VLOOKUP($B35,محرم!$B$3:$F$48,5,FALSE),"")</f>
        <v>45500</v>
      </c>
      <c r="G35" s="80">
        <f>IFERROR(VLOOKUP($B35,محرم!$B$3:$H$48,6,FALSE),"")</f>
        <v>0</v>
      </c>
      <c r="H35" s="80">
        <f>IFERROR(VLOOKUP($B35,محرم!$B$3:$H$48,7,FALSE),"")</f>
        <v>0</v>
      </c>
      <c r="I35" s="76">
        <f>IFERROR(VLOOKUP($B35,محرم!$B$3:$P$48,9,FALSE),"")</f>
        <v>0</v>
      </c>
      <c r="J35" s="76">
        <v>45533</v>
      </c>
      <c r="K35" s="16">
        <f>IF(I35&lt;&gt;"",IFERROR(VLOOKUP($B35,محرم!$B$3:$M$48,12,FALSE),""),"")</f>
        <v>0</v>
      </c>
      <c r="L35" s="16">
        <v>50</v>
      </c>
      <c r="M35" s="17">
        <f t="shared" si="1"/>
        <v>50</v>
      </c>
      <c r="N35" s="17">
        <f t="shared" si="2"/>
        <v>39029</v>
      </c>
      <c r="O35" s="41">
        <f t="shared" si="3"/>
        <v>1.2810986702195804E-3</v>
      </c>
      <c r="P35" s="76">
        <f t="shared" si="4"/>
        <v>45533</v>
      </c>
      <c r="Q35" s="76">
        <v>45539</v>
      </c>
      <c r="R35" s="17">
        <f t="shared" si="5"/>
        <v>50</v>
      </c>
      <c r="S35" s="16"/>
      <c r="T35" s="17" t="str">
        <f t="shared" si="6"/>
        <v/>
      </c>
      <c r="U35" s="17">
        <f t="shared" si="7"/>
        <v>6</v>
      </c>
      <c r="V35" s="41">
        <f t="shared" si="8"/>
        <v>0</v>
      </c>
      <c r="W35" s="43">
        <f t="shared" si="9"/>
        <v>6.405493351097902E-4</v>
      </c>
      <c r="X35" s="18"/>
    </row>
    <row r="36" spans="1:24" ht="26">
      <c r="A36" s="19">
        <f t="shared" si="10"/>
        <v>34</v>
      </c>
      <c r="B36" s="20" t="str">
        <f>IF(محرم!B36&lt;&gt;"",محرم!B36,"")</f>
        <v>هيثم إسحاق آدم خير</v>
      </c>
      <c r="C36" s="20">
        <f>IFERROR(VLOOKUP($B36,محرم!$B$3:$F$48,2,FALSE),"")</f>
        <v>0</v>
      </c>
      <c r="D36" s="20">
        <f>IFERROR(VLOOKUP($B36,محرم!$B$3:$F$48,3,FALSE),"")</f>
        <v>0</v>
      </c>
      <c r="E36" s="20">
        <f>IFERROR(VLOOKUP($B36,محرم!$B$3:$F$48,4,FALSE),"")</f>
        <v>0</v>
      </c>
      <c r="F36" s="22">
        <f>IFERROR(VLOOKUP($B36,محرم!$B$3:$F$48,5,FALSE),"")</f>
        <v>45500</v>
      </c>
      <c r="G36" s="79">
        <f>IFERROR(VLOOKUP($B36,محرم!$B$3:$H$48,6,FALSE),"")</f>
        <v>0</v>
      </c>
      <c r="H36" s="79">
        <f>IFERROR(VLOOKUP($B36,محرم!$B$3:$H$48,7,FALSE),"")</f>
        <v>0</v>
      </c>
      <c r="I36" s="77">
        <f>IFERROR(VLOOKUP($B36,محرم!$B$3:$P$48,9,FALSE),"")</f>
        <v>0</v>
      </c>
      <c r="J36" s="77">
        <v>45533</v>
      </c>
      <c r="K36" s="24">
        <f>IF(I36&lt;&gt;"",IFERROR(VLOOKUP($B36,محرم!$B$3:$M$48,12,FALSE),""),"")</f>
        <v>0</v>
      </c>
      <c r="L36" s="24">
        <v>577</v>
      </c>
      <c r="M36" s="25">
        <f t="shared" si="1"/>
        <v>577</v>
      </c>
      <c r="N36" s="25">
        <f t="shared" si="2"/>
        <v>39029</v>
      </c>
      <c r="O36" s="40">
        <f t="shared" si="3"/>
        <v>1.4783878654333957E-2</v>
      </c>
      <c r="P36" s="77">
        <f t="shared" si="4"/>
        <v>45533</v>
      </c>
      <c r="Q36" s="77">
        <v>45539</v>
      </c>
      <c r="R36" s="25">
        <f t="shared" si="5"/>
        <v>577</v>
      </c>
      <c r="S36" s="24"/>
      <c r="T36" s="25" t="str">
        <f t="shared" si="6"/>
        <v/>
      </c>
      <c r="U36" s="25">
        <f t="shared" si="7"/>
        <v>6</v>
      </c>
      <c r="V36" s="40">
        <f t="shared" si="8"/>
        <v>0</v>
      </c>
      <c r="W36" s="44">
        <f t="shared" si="9"/>
        <v>7.3919393271669786E-3</v>
      </c>
      <c r="X36" s="26"/>
    </row>
    <row r="37" spans="1:24" ht="26">
      <c r="A37" s="11">
        <f t="shared" si="10"/>
        <v>35</v>
      </c>
      <c r="B37" s="12" t="str">
        <f>IF(محرم!B37&lt;&gt;"",محرم!B37,"")</f>
        <v>إيهاب أبوبكر أحمد عبدالله</v>
      </c>
      <c r="C37" s="12">
        <f>IFERROR(VLOOKUP($B37,محرم!$B$3:$F$48,2,FALSE),"")</f>
        <v>0</v>
      </c>
      <c r="D37" s="12">
        <f>IFERROR(VLOOKUP($B37,محرم!$B$3:$F$48,3,FALSE),"")</f>
        <v>0</v>
      </c>
      <c r="E37" s="12">
        <f>IFERROR(VLOOKUP($B37,محرم!$B$3:$F$48,4,FALSE),"")</f>
        <v>0</v>
      </c>
      <c r="F37" s="14">
        <f>IFERROR(VLOOKUP($B37,محرم!$B$3:$F$48,5,FALSE),"")</f>
        <v>45507</v>
      </c>
      <c r="G37" s="80">
        <f>IFERROR(VLOOKUP($B37,محرم!$B$3:$H$48,6,FALSE),"")</f>
        <v>0</v>
      </c>
      <c r="H37" s="80">
        <f>IFERROR(VLOOKUP($B37,محرم!$B$3:$H$48,7,FALSE),"")</f>
        <v>0</v>
      </c>
      <c r="I37" s="76">
        <f>IFERROR(VLOOKUP($B37,محرم!$B$3:$P$48,9,FALSE),"")</f>
        <v>0</v>
      </c>
      <c r="J37" s="76">
        <v>45533</v>
      </c>
      <c r="K37" s="16">
        <f>IF(I37&lt;&gt;"",IFERROR(VLOOKUP($B37,محرم!$B$3:$M$48,12,FALSE),""),"")</f>
        <v>0</v>
      </c>
      <c r="L37" s="16">
        <v>41</v>
      </c>
      <c r="M37" s="17">
        <f t="shared" si="1"/>
        <v>41</v>
      </c>
      <c r="N37" s="17">
        <f t="shared" si="2"/>
        <v>39029</v>
      </c>
      <c r="O37" s="41">
        <f t="shared" si="3"/>
        <v>1.0505009095800558E-3</v>
      </c>
      <c r="P37" s="76">
        <f t="shared" si="4"/>
        <v>45533</v>
      </c>
      <c r="Q37" s="76">
        <v>45539</v>
      </c>
      <c r="R37" s="17">
        <f t="shared" si="5"/>
        <v>41</v>
      </c>
      <c r="S37" s="16"/>
      <c r="T37" s="17" t="str">
        <f t="shared" si="6"/>
        <v/>
      </c>
      <c r="U37" s="17">
        <f t="shared" si="7"/>
        <v>6</v>
      </c>
      <c r="V37" s="41">
        <f t="shared" si="8"/>
        <v>0</v>
      </c>
      <c r="W37" s="43">
        <f t="shared" si="9"/>
        <v>5.252504547900279E-4</v>
      </c>
      <c r="X37" s="18"/>
    </row>
    <row r="38" spans="1:24" ht="26">
      <c r="A38" s="19">
        <f t="shared" si="10"/>
        <v>36</v>
      </c>
      <c r="B38" s="20" t="str">
        <f>IF(محرم!B38&lt;&gt;"",محرم!B38,"")</f>
        <v>محمد حاتم عبدالله صالح</v>
      </c>
      <c r="C38" s="20">
        <f>IFERROR(VLOOKUP($B38,محرم!$B$3:$F$48,2,FALSE),"")</f>
        <v>0</v>
      </c>
      <c r="D38" s="20">
        <f>IFERROR(VLOOKUP($B38,محرم!$B$3:$F$48,3,FALSE),"")</f>
        <v>0</v>
      </c>
      <c r="E38" s="20">
        <f>IFERROR(VLOOKUP($B38,محرم!$B$3:$F$48,4,FALSE),"")</f>
        <v>0</v>
      </c>
      <c r="F38" s="22">
        <f>IFERROR(VLOOKUP($B38,محرم!$B$3:$F$48,5,FALSE),"")</f>
        <v>45507</v>
      </c>
      <c r="G38" s="79">
        <f>IFERROR(VLOOKUP($B38,محرم!$B$3:$H$48,6,FALSE),"")</f>
        <v>0</v>
      </c>
      <c r="H38" s="79">
        <f>IFERROR(VLOOKUP($B38,محرم!$B$3:$H$48,7,FALSE),"")</f>
        <v>0</v>
      </c>
      <c r="I38" s="77">
        <f>IFERROR(VLOOKUP($B38,محرم!$B$3:$P$48,9,FALSE),"")</f>
        <v>0</v>
      </c>
      <c r="J38" s="77">
        <v>45533</v>
      </c>
      <c r="K38" s="24">
        <f>IF(I38&lt;&gt;"",IFERROR(VLOOKUP($B38,محرم!$B$3:$M$48,12,FALSE),""),"")</f>
        <v>0</v>
      </c>
      <c r="L38" s="24">
        <v>584</v>
      </c>
      <c r="M38" s="25">
        <f t="shared" si="1"/>
        <v>584</v>
      </c>
      <c r="N38" s="25">
        <f t="shared" si="2"/>
        <v>39029</v>
      </c>
      <c r="O38" s="40">
        <f t="shared" si="3"/>
        <v>1.4963232468164698E-2</v>
      </c>
      <c r="P38" s="77">
        <f t="shared" si="4"/>
        <v>45533</v>
      </c>
      <c r="Q38" s="77">
        <v>45539</v>
      </c>
      <c r="R38" s="25">
        <f t="shared" si="5"/>
        <v>584</v>
      </c>
      <c r="S38" s="24"/>
      <c r="T38" s="25" t="str">
        <f t="shared" si="6"/>
        <v/>
      </c>
      <c r="U38" s="25">
        <f t="shared" si="7"/>
        <v>6</v>
      </c>
      <c r="V38" s="40">
        <f t="shared" si="8"/>
        <v>0</v>
      </c>
      <c r="W38" s="44">
        <f t="shared" si="9"/>
        <v>7.481616234082349E-3</v>
      </c>
      <c r="X38" s="26"/>
    </row>
    <row r="39" spans="1:24" ht="26">
      <c r="A39" s="11">
        <f t="shared" si="10"/>
        <v>37</v>
      </c>
      <c r="B39" s="12" t="s">
        <v>121</v>
      </c>
      <c r="C39" s="12" t="s">
        <v>52</v>
      </c>
      <c r="D39" s="12" t="s">
        <v>53</v>
      </c>
      <c r="E39" s="12" t="s">
        <v>122</v>
      </c>
      <c r="F39" s="14">
        <v>45510</v>
      </c>
      <c r="G39" s="80" t="str">
        <f>IFERROR(VLOOKUP($B39,محرم!$B$3:$H$48,6,FALSE),"")</f>
        <v/>
      </c>
      <c r="H39" s="80" t="str">
        <f>IFERROR(VLOOKUP($B39,محرم!$B$3:$H$48,7,FALSE),"")</f>
        <v/>
      </c>
      <c r="I39" s="76" t="str">
        <f>IFERROR(VLOOKUP($B39,محرم!$B$3:$P$48,9,FALSE),"")</f>
        <v/>
      </c>
      <c r="J39" s="76">
        <v>45533</v>
      </c>
      <c r="K39" s="16" t="str">
        <f>IF(I39&lt;&gt;"",IFERROR(VLOOKUP($B39,محرم!$B$3:$M$48,12,FALSE),""),"")</f>
        <v/>
      </c>
      <c r="L39" s="16">
        <v>584</v>
      </c>
      <c r="M39" s="17" t="e">
        <f t="shared" si="1"/>
        <v>#VALUE!</v>
      </c>
      <c r="N39" s="17" t="str">
        <f t="shared" si="2"/>
        <v/>
      </c>
      <c r="O39" s="41" t="e">
        <f t="shared" si="3"/>
        <v>#VALUE!</v>
      </c>
      <c r="P39" s="76">
        <f t="shared" si="4"/>
        <v>45533</v>
      </c>
      <c r="Q39" s="76">
        <v>45539</v>
      </c>
      <c r="R39" s="17">
        <f t="shared" si="5"/>
        <v>584</v>
      </c>
      <c r="S39" s="16"/>
      <c r="T39" s="17" t="str">
        <f t="shared" si="6"/>
        <v/>
      </c>
      <c r="U39" s="17">
        <f t="shared" si="7"/>
        <v>6</v>
      </c>
      <c r="V39" s="41">
        <f t="shared" si="8"/>
        <v>0</v>
      </c>
      <c r="W39" s="43" t="str">
        <f t="shared" si="9"/>
        <v/>
      </c>
      <c r="X39" s="18"/>
    </row>
    <row r="40" spans="1:24" ht="26">
      <c r="A40" s="19">
        <f t="shared" si="10"/>
        <v>38</v>
      </c>
      <c r="B40" s="20" t="s">
        <v>123</v>
      </c>
      <c r="C40" s="20" t="s">
        <v>124</v>
      </c>
      <c r="D40" s="20" t="s">
        <v>125</v>
      </c>
      <c r="E40" s="20" t="s">
        <v>126</v>
      </c>
      <c r="F40" s="22">
        <v>45510</v>
      </c>
      <c r="G40" s="79" t="str">
        <f>IFERROR(VLOOKUP($B40,محرم!$B$3:$H$48,6,FALSE),"")</f>
        <v/>
      </c>
      <c r="H40" s="79" t="str">
        <f>IFERROR(VLOOKUP($B40,محرم!$B$3:$H$48,7,FALSE),"")</f>
        <v/>
      </c>
      <c r="I40" s="77" t="str">
        <f>IFERROR(VLOOKUP($B40,محرم!$B$3:$P$48,9,FALSE),"")</f>
        <v/>
      </c>
      <c r="J40" s="77">
        <v>45533</v>
      </c>
      <c r="K40" s="24" t="str">
        <f>IF(I40&lt;&gt;"",IFERROR(VLOOKUP($B40,محرم!$B$3:$M$48,12,FALSE),""),"")</f>
        <v/>
      </c>
      <c r="L40" s="24">
        <v>150</v>
      </c>
      <c r="M40" s="25" t="e">
        <f t="shared" si="1"/>
        <v>#VALUE!</v>
      </c>
      <c r="N40" s="25" t="str">
        <f t="shared" si="2"/>
        <v/>
      </c>
      <c r="O40" s="40" t="e">
        <f t="shared" si="3"/>
        <v>#VALUE!</v>
      </c>
      <c r="P40" s="77">
        <f t="shared" si="4"/>
        <v>45533</v>
      </c>
      <c r="Q40" s="77">
        <v>45539</v>
      </c>
      <c r="R40" s="25">
        <f t="shared" si="5"/>
        <v>150</v>
      </c>
      <c r="S40" s="24"/>
      <c r="T40" s="25" t="str">
        <f t="shared" si="6"/>
        <v/>
      </c>
      <c r="U40" s="25">
        <f t="shared" si="7"/>
        <v>6</v>
      </c>
      <c r="V40" s="40">
        <f t="shared" si="8"/>
        <v>0</v>
      </c>
      <c r="W40" s="44" t="str">
        <f t="shared" si="9"/>
        <v/>
      </c>
      <c r="X40" s="26"/>
    </row>
    <row r="41" spans="1:24" ht="26">
      <c r="A41" s="11">
        <f t="shared" si="10"/>
        <v>39</v>
      </c>
      <c r="B41" s="12" t="s">
        <v>127</v>
      </c>
      <c r="C41" s="12" t="s">
        <v>19</v>
      </c>
      <c r="D41" s="12" t="s">
        <v>20</v>
      </c>
      <c r="E41" s="12" t="s">
        <v>44</v>
      </c>
      <c r="F41" s="14">
        <v>45512</v>
      </c>
      <c r="G41" s="80" t="str">
        <f>IFERROR(VLOOKUP($B41,محرم!$B$3:$H$48,6,FALSE),"")</f>
        <v/>
      </c>
      <c r="H41" s="80" t="str">
        <f>IFERROR(VLOOKUP($B41,محرم!$B$3:$H$48,7,FALSE),"")</f>
        <v/>
      </c>
      <c r="I41" s="76" t="str">
        <f>IFERROR(VLOOKUP($B41,محرم!$B$3:$P$48,9,FALSE),"")</f>
        <v/>
      </c>
      <c r="J41" s="76"/>
      <c r="K41" s="16" t="str">
        <f>IF(I41&lt;&gt;"",IFERROR(VLOOKUP($B41,محرم!$B$3:$M$48,12,FALSE),""),"")</f>
        <v/>
      </c>
      <c r="L41" s="16"/>
      <c r="M41" s="17" t="str">
        <f t="shared" si="1"/>
        <v/>
      </c>
      <c r="N41" s="17" t="str">
        <f t="shared" si="2"/>
        <v/>
      </c>
      <c r="O41" s="41" t="str">
        <f t="shared" si="3"/>
        <v/>
      </c>
      <c r="P41" s="76" t="str">
        <f t="shared" si="4"/>
        <v/>
      </c>
      <c r="Q41" s="76"/>
      <c r="R41" s="17" t="str">
        <f t="shared" si="5"/>
        <v/>
      </c>
      <c r="S41" s="16"/>
      <c r="T41" s="17" t="str">
        <f t="shared" si="6"/>
        <v/>
      </c>
      <c r="U41" s="17" t="str">
        <f t="shared" si="7"/>
        <v/>
      </c>
      <c r="V41" s="41" t="str">
        <f t="shared" si="8"/>
        <v/>
      </c>
      <c r="W41" s="43" t="str">
        <f t="shared" si="9"/>
        <v/>
      </c>
      <c r="X41" s="18"/>
    </row>
    <row r="42" spans="1:24" ht="26">
      <c r="A42" s="19" t="str">
        <f t="shared" si="10"/>
        <v/>
      </c>
      <c r="B42" s="20"/>
      <c r="C42" s="20"/>
      <c r="D42" s="20"/>
      <c r="E42" s="20"/>
      <c r="F42" s="22"/>
      <c r="G42" s="79"/>
      <c r="H42" s="79"/>
      <c r="I42" s="77"/>
      <c r="J42" s="77"/>
      <c r="K42" s="24"/>
      <c r="L42" s="24"/>
      <c r="M42" s="25"/>
      <c r="N42" s="25"/>
      <c r="O42" s="40"/>
      <c r="P42" s="77"/>
      <c r="Q42" s="77"/>
      <c r="R42" s="25"/>
      <c r="S42" s="24"/>
      <c r="T42" s="25"/>
      <c r="U42" s="25"/>
      <c r="V42" s="40"/>
      <c r="W42" s="44"/>
      <c r="X42" s="26"/>
    </row>
    <row r="43" spans="1:24" ht="26">
      <c r="A43" s="11" t="str">
        <f t="shared" si="10"/>
        <v/>
      </c>
      <c r="B43" s="12"/>
      <c r="C43" s="12"/>
      <c r="D43" s="12"/>
      <c r="E43" s="12"/>
      <c r="F43" s="14"/>
      <c r="G43" s="80"/>
      <c r="H43" s="80"/>
      <c r="I43" s="76"/>
      <c r="J43" s="76"/>
      <c r="K43" s="16"/>
      <c r="L43" s="16"/>
      <c r="M43" s="17"/>
      <c r="N43" s="17"/>
      <c r="O43" s="41"/>
      <c r="P43" s="76"/>
      <c r="Q43" s="76"/>
      <c r="R43" s="17"/>
      <c r="S43" s="16"/>
      <c r="T43" s="17"/>
      <c r="U43" s="17"/>
      <c r="V43" s="41"/>
      <c r="W43" s="43"/>
      <c r="X43" s="18"/>
    </row>
    <row r="44" spans="1:24" ht="26">
      <c r="A44" s="19" t="str">
        <f t="shared" si="10"/>
        <v/>
      </c>
      <c r="B44" s="20"/>
      <c r="C44" s="20"/>
      <c r="D44" s="20"/>
      <c r="E44" s="20"/>
      <c r="F44" s="22"/>
      <c r="G44" s="79"/>
      <c r="H44" s="79"/>
      <c r="I44" s="77"/>
      <c r="J44" s="77"/>
      <c r="K44" s="24"/>
      <c r="L44" s="24"/>
      <c r="M44" s="25"/>
      <c r="N44" s="25"/>
      <c r="O44" s="40"/>
      <c r="P44" s="77"/>
      <c r="Q44" s="77"/>
      <c r="R44" s="25"/>
      <c r="S44" s="24"/>
      <c r="T44" s="25"/>
      <c r="U44" s="25"/>
      <c r="V44" s="40"/>
      <c r="W44" s="44"/>
      <c r="X44" s="26"/>
    </row>
    <row r="45" spans="1:24" ht="26">
      <c r="A45" s="11" t="str">
        <f t="shared" si="10"/>
        <v/>
      </c>
      <c r="B45" s="12"/>
      <c r="C45" s="12"/>
      <c r="D45" s="12"/>
      <c r="E45" s="12"/>
      <c r="F45" s="14"/>
      <c r="G45" s="80"/>
      <c r="H45" s="80"/>
      <c r="I45" s="76"/>
      <c r="J45" s="76"/>
      <c r="K45" s="16"/>
      <c r="L45" s="16"/>
      <c r="M45" s="17"/>
      <c r="N45" s="17"/>
      <c r="O45" s="41"/>
      <c r="P45" s="76"/>
      <c r="Q45" s="76"/>
      <c r="R45" s="17"/>
      <c r="S45" s="16"/>
      <c r="T45" s="17"/>
      <c r="U45" s="17"/>
      <c r="V45" s="41"/>
      <c r="W45" s="43"/>
      <c r="X45" s="18"/>
    </row>
    <row r="46" spans="1:24" ht="26">
      <c r="A46" s="19" t="str">
        <f t="shared" si="10"/>
        <v/>
      </c>
      <c r="B46" s="20"/>
      <c r="C46" s="20"/>
      <c r="D46" s="20"/>
      <c r="E46" s="20"/>
      <c r="F46" s="22"/>
      <c r="G46" s="79"/>
      <c r="H46" s="79"/>
      <c r="I46" s="77"/>
      <c r="J46" s="77"/>
      <c r="K46" s="24"/>
      <c r="L46" s="24"/>
      <c r="M46" s="25"/>
      <c r="N46" s="25"/>
      <c r="O46" s="40"/>
      <c r="P46" s="77"/>
      <c r="Q46" s="77"/>
      <c r="R46" s="25"/>
      <c r="S46" s="24"/>
      <c r="T46" s="25"/>
      <c r="U46" s="25"/>
      <c r="V46" s="40"/>
      <c r="W46" s="44"/>
      <c r="X46" s="26"/>
    </row>
    <row r="47" spans="1:24" ht="26">
      <c r="A47" s="11" t="str">
        <f t="shared" si="10"/>
        <v/>
      </c>
      <c r="B47" s="12"/>
      <c r="C47" s="12"/>
      <c r="D47" s="12"/>
      <c r="E47" s="12"/>
      <c r="F47" s="14"/>
      <c r="G47" s="80"/>
      <c r="H47" s="80"/>
      <c r="I47" s="76"/>
      <c r="J47" s="76"/>
      <c r="K47" s="16"/>
      <c r="L47" s="16"/>
      <c r="M47" s="17"/>
      <c r="N47" s="17"/>
      <c r="O47" s="41"/>
      <c r="P47" s="76"/>
      <c r="Q47" s="76"/>
      <c r="R47" s="17"/>
      <c r="S47" s="16"/>
      <c r="T47" s="17"/>
      <c r="U47" s="17"/>
      <c r="V47" s="41"/>
      <c r="W47" s="43"/>
      <c r="X47" s="18"/>
    </row>
    <row r="48" spans="1:24" ht="26">
      <c r="A48" s="19" t="str">
        <f t="shared" si="10"/>
        <v/>
      </c>
      <c r="B48" s="20"/>
      <c r="C48" s="20"/>
      <c r="D48" s="20"/>
      <c r="E48" s="20"/>
      <c r="F48" s="22"/>
      <c r="G48" s="79"/>
      <c r="H48" s="79"/>
      <c r="I48" s="77"/>
      <c r="J48" s="77"/>
      <c r="K48" s="24"/>
      <c r="L48" s="24"/>
      <c r="M48" s="25"/>
      <c r="N48" s="25"/>
      <c r="O48" s="40"/>
      <c r="P48" s="77"/>
      <c r="Q48" s="77"/>
      <c r="R48" s="25"/>
      <c r="S48" s="24"/>
      <c r="T48" s="25"/>
      <c r="U48" s="25"/>
      <c r="V48" s="40"/>
      <c r="W48" s="44"/>
      <c r="X48" s="26"/>
    </row>
    <row r="49" spans="1:24" ht="26.5" thickBot="1">
      <c r="A49" s="58" t="str">
        <f t="shared" si="10"/>
        <v/>
      </c>
      <c r="B49" s="59"/>
      <c r="C49" s="59"/>
      <c r="D49" s="59"/>
      <c r="E49" s="59"/>
      <c r="F49" s="60"/>
      <c r="G49" s="81"/>
      <c r="H49" s="81"/>
      <c r="I49" s="78"/>
      <c r="J49" s="78"/>
      <c r="K49" s="62"/>
      <c r="L49" s="62"/>
      <c r="M49" s="63"/>
      <c r="N49" s="63"/>
      <c r="O49" s="64"/>
      <c r="P49" s="78"/>
      <c r="Q49" s="78"/>
      <c r="R49" s="63"/>
      <c r="S49" s="62"/>
      <c r="T49" s="63"/>
      <c r="U49" s="63"/>
      <c r="V49" s="64"/>
      <c r="W49" s="66"/>
      <c r="X49" s="67"/>
    </row>
    <row r="50" spans="1:24" ht="20.5" thickTop="1"/>
  </sheetData>
  <sheetProtection formatColumns="0" formatRows="0" sort="0" autoFilter="0"/>
  <autoFilter ref="A2:P44" xr:uid="{D3AAEC7B-E6E7-48D6-97AE-DF1ACA33F38B}"/>
  <mergeCells count="6">
    <mergeCell ref="A1:A2"/>
    <mergeCell ref="B1:G1"/>
    <mergeCell ref="X1:X2"/>
    <mergeCell ref="I1:O1"/>
    <mergeCell ref="P1:V1"/>
    <mergeCell ref="W1:W2"/>
  </mergeCells>
  <conditionalFormatting sqref="B1:E1">
    <cfRule type="duplicateValues" dxfId="20" priority="56"/>
  </conditionalFormatting>
  <conditionalFormatting sqref="O3:O5">
    <cfRule type="cellIs" dxfId="19" priority="26" operator="between">
      <formula>0.6</formula>
      <formula>0.5</formula>
    </cfRule>
    <cfRule type="cellIs" dxfId="18" priority="27" operator="lessThan">
      <formula>0.5</formula>
    </cfRule>
    <cfRule type="cellIs" dxfId="17" priority="28" operator="greaterThan">
      <formula>0.99</formula>
    </cfRule>
  </conditionalFormatting>
  <conditionalFormatting sqref="V3:W5">
    <cfRule type="cellIs" dxfId="16" priority="19" operator="between">
      <formula>0.6</formula>
      <formula>0.5</formula>
    </cfRule>
    <cfRule type="cellIs" dxfId="15" priority="20" operator="lessThan">
      <formula>0.5</formula>
    </cfRule>
    <cfRule type="cellIs" dxfId="14" priority="21" operator="greaterThan">
      <formula>0.99</formula>
    </cfRule>
  </conditionalFormatting>
  <conditionalFormatting sqref="O6:O49">
    <cfRule type="cellIs" dxfId="13" priority="4" operator="between">
      <formula>0.6</formula>
      <formula>0.5</formula>
    </cfRule>
    <cfRule type="cellIs" dxfId="12" priority="5" operator="lessThan">
      <formula>0.5</formula>
    </cfRule>
    <cfRule type="cellIs" dxfId="11" priority="6" operator="greaterThan">
      <formula>0.99</formula>
    </cfRule>
  </conditionalFormatting>
  <conditionalFormatting sqref="V6:W49">
    <cfRule type="cellIs" dxfId="10" priority="1" operator="between">
      <formula>0.6</formula>
      <formula>0.5</formula>
    </cfRule>
    <cfRule type="cellIs" dxfId="9" priority="2" operator="lessThan">
      <formula>0.5</formula>
    </cfRule>
    <cfRule type="cellIs" dxfId="8" priority="3" operator="greaterThan">
      <formula>0.99</formula>
    </cfRule>
  </conditionalFormatting>
  <printOptions horizontalCentered="1"/>
  <pageMargins left="0" right="0" top="1.4960629921259843" bottom="1.299212598425197" header="0.27559055118110237" footer="0.15748031496062992"/>
  <pageSetup paperSize="9" pageOrder="overThenDown" orientation="portrait" r:id="rId1"/>
  <headerFooter alignWithMargins="0">
    <oddHeader>&amp;L&amp;"SKR HEAD1,Regular"&amp;16التاريخ  : 7/ 11 / 1443هـ
المــوافــــق : 8/ 6 /2022م
&amp;18خريجي الدفعة التاسعة&amp;C&amp;G&amp;R&amp;"PT Bold Heading,Regular"&amp;14&amp;G</oddHeader>
    <oddFooter>&amp;L&amp;"SKR HEAD1,Regular"&amp;16
محمد بشير قرجه
الأمين العام&amp;C&amp;"SKR HEAD1,Regular"&amp;16
جدو آدم أبوالدرداء
الشيخ المحفظ&amp;R&amp;"SKR HEAD1,Regular"&amp;16&amp;Uالتواقيع :&amp;U
الطيب محمود
مدير المركز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05158-0EAE-4BC6-BB9C-19423A5F1C05}">
  <sheetPr>
    <tabColor rgb="FF1422AC"/>
  </sheetPr>
  <dimension ref="A1:AL50"/>
  <sheetViews>
    <sheetView rightToLeft="1" tabSelected="1" view="pageBreakPreview" zoomScaleSheetLayoutView="100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I4" sqref="I4"/>
    </sheetView>
  </sheetViews>
  <sheetFormatPr defaultColWidth="9" defaultRowHeight="20"/>
  <cols>
    <col min="1" max="1" width="4.25" style="2" bestFit="1" customWidth="1"/>
    <col min="2" max="2" width="25.58203125" style="3" bestFit="1" customWidth="1"/>
    <col min="3" max="3" width="10.4140625" style="3" bestFit="1" customWidth="1"/>
    <col min="4" max="4" width="10.25" style="3" bestFit="1" customWidth="1"/>
    <col min="5" max="5" width="11.08203125" style="3" bestFit="1" customWidth="1"/>
    <col min="6" max="6" width="15.1640625" style="3" bestFit="1" customWidth="1"/>
    <col min="7" max="7" width="12" style="3" bestFit="1" customWidth="1"/>
    <col min="8" max="8" width="14.58203125" style="3" customWidth="1"/>
    <col min="9" max="10" width="14.58203125" style="6" customWidth="1"/>
    <col min="11" max="11" width="10.6640625" style="6" bestFit="1" customWidth="1"/>
    <col min="12" max="12" width="8.75" style="7" bestFit="1" customWidth="1"/>
    <col min="13" max="13" width="12.25" style="7" bestFit="1" customWidth="1"/>
    <col min="14" max="14" width="9.5" style="6" bestFit="1" customWidth="1"/>
    <col min="15" max="15" width="11" style="6" bestFit="1" customWidth="1"/>
    <col min="16" max="16" width="13" style="3" bestFit="1" customWidth="1"/>
    <col min="17" max="16384" width="9" style="1"/>
  </cols>
  <sheetData>
    <row r="1" spans="1:38" ht="35" thickTop="1" thickBot="1">
      <c r="A1" s="82" t="s">
        <v>0</v>
      </c>
      <c r="B1" s="89" t="s">
        <v>1</v>
      </c>
      <c r="C1" s="89"/>
      <c r="D1" s="89"/>
      <c r="E1" s="89"/>
      <c r="F1" s="89"/>
      <c r="G1" s="89"/>
      <c r="H1" s="56"/>
      <c r="I1" s="86" t="s">
        <v>104</v>
      </c>
      <c r="J1" s="87"/>
      <c r="K1" s="87"/>
      <c r="L1" s="87"/>
      <c r="M1" s="87"/>
      <c r="N1" s="87"/>
      <c r="O1" s="88"/>
      <c r="P1" s="86" t="s">
        <v>105</v>
      </c>
      <c r="Q1" s="87"/>
      <c r="R1" s="87"/>
      <c r="S1" s="87"/>
      <c r="T1" s="87"/>
      <c r="U1" s="87"/>
      <c r="V1" s="88"/>
      <c r="W1" s="86" t="s">
        <v>106</v>
      </c>
      <c r="X1" s="87"/>
      <c r="Y1" s="87"/>
      <c r="Z1" s="87"/>
      <c r="AA1" s="87"/>
      <c r="AB1" s="87"/>
      <c r="AC1" s="88"/>
      <c r="AD1" s="86" t="s">
        <v>107</v>
      </c>
      <c r="AE1" s="87"/>
      <c r="AF1" s="87"/>
      <c r="AG1" s="87"/>
      <c r="AH1" s="87"/>
      <c r="AI1" s="87"/>
      <c r="AJ1" s="88"/>
      <c r="AK1" s="92" t="s">
        <v>108</v>
      </c>
      <c r="AL1" s="90" t="s">
        <v>3</v>
      </c>
    </row>
    <row r="2" spans="1:38" ht="30" customHeight="1" thickTop="1" thickBot="1">
      <c r="A2" s="83"/>
      <c r="B2" s="10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103</v>
      </c>
      <c r="H2" s="10" t="s">
        <v>9</v>
      </c>
      <c r="I2" s="10" t="s">
        <v>16</v>
      </c>
      <c r="J2" s="10" t="s">
        <v>17</v>
      </c>
      <c r="K2" s="10" t="s">
        <v>11</v>
      </c>
      <c r="L2" s="10" t="s">
        <v>12</v>
      </c>
      <c r="M2" s="10" t="s">
        <v>13</v>
      </c>
      <c r="N2" s="10" t="s">
        <v>14</v>
      </c>
      <c r="O2" s="39" t="s">
        <v>102</v>
      </c>
      <c r="P2" s="10" t="s">
        <v>16</v>
      </c>
      <c r="Q2" s="10" t="s">
        <v>17</v>
      </c>
      <c r="R2" s="10" t="s">
        <v>11</v>
      </c>
      <c r="S2" s="10" t="s">
        <v>12</v>
      </c>
      <c r="T2" s="10" t="s">
        <v>13</v>
      </c>
      <c r="U2" s="10" t="s">
        <v>14</v>
      </c>
      <c r="V2" s="39" t="s">
        <v>102</v>
      </c>
      <c r="W2" s="10" t="s">
        <v>16</v>
      </c>
      <c r="X2" s="10" t="s">
        <v>17</v>
      </c>
      <c r="Y2" s="10" t="s">
        <v>11</v>
      </c>
      <c r="Z2" s="10" t="s">
        <v>12</v>
      </c>
      <c r="AA2" s="10" t="s">
        <v>13</v>
      </c>
      <c r="AB2" s="10" t="s">
        <v>14</v>
      </c>
      <c r="AC2" s="39" t="s">
        <v>102</v>
      </c>
      <c r="AD2" s="10" t="s">
        <v>16</v>
      </c>
      <c r="AE2" s="10" t="s">
        <v>17</v>
      </c>
      <c r="AF2" s="10" t="s">
        <v>11</v>
      </c>
      <c r="AG2" s="10" t="s">
        <v>12</v>
      </c>
      <c r="AH2" s="10" t="s">
        <v>13</v>
      </c>
      <c r="AI2" s="10" t="s">
        <v>14</v>
      </c>
      <c r="AJ2" s="39" t="s">
        <v>102</v>
      </c>
      <c r="AK2" s="93"/>
      <c r="AL2" s="91"/>
    </row>
    <row r="3" spans="1:38" ht="29.25" customHeight="1" thickTop="1">
      <c r="A3" s="11">
        <f>IF(B3&lt;&gt;"",ROW()-2,"")</f>
        <v>1</v>
      </c>
      <c r="B3" s="12" t="str">
        <f>IF(صفر!B3&lt;&gt;"",صفر!B3,"")</f>
        <v>فاروق صالح عبدالله صالح</v>
      </c>
      <c r="C3" s="12" t="str">
        <f>IFERROR(VLOOKUP($B3,صفر!$B$3:$F$48,2,FALSE),"")</f>
        <v>الشماليه</v>
      </c>
      <c r="D3" s="12" t="str">
        <f>IFERROR(VLOOKUP($B3,صفر!$B$3:$F$48,3,FALSE),"")</f>
        <v>دنقلا</v>
      </c>
      <c r="E3" s="12" t="str">
        <f>IFERROR(VLOOKUP($B3,صفر!$B$3:$F$48,4,FALSE),"")</f>
        <v>أقجه</v>
      </c>
      <c r="F3" s="14">
        <f>IF(B3&lt;&gt;"",VLOOKUP($B3,صفر!$B$3:$F$48,5,FALSE),"")</f>
        <v>44460</v>
      </c>
      <c r="G3" s="80" t="str">
        <f>IFERROR(VLOOKUP($B3,صفر!$B$3:$H$48,6,FALSE),"")</f>
        <v>عائد</v>
      </c>
      <c r="H3" s="80" t="str">
        <f>IFERROR(VLOOKUP($B3,صفر!$B$3:$H$48,7,FALSE),"")</f>
        <v>عبدالوهاب إسحاق</v>
      </c>
      <c r="I3" s="45">
        <f>IFERROR(VLOOKUP($B3,صفر!$B$3:$J$49,9),"")</f>
        <v>45533</v>
      </c>
      <c r="J3" s="29"/>
      <c r="K3" s="17">
        <f>IFERROR(IF(I3&lt;&gt;"",VLOOKUP($B3,صفر!B3:L49,11,FALSE),""),"")</f>
        <v>49</v>
      </c>
      <c r="L3" s="16"/>
      <c r="M3" s="17" t="str">
        <f>IF(J3&lt;&gt;"",IF(K3&lt;L3,L3-K3,K3-L3),"")</f>
        <v/>
      </c>
      <c r="N3" s="17" t="str">
        <f>IF(J3&lt;&gt;"",IF(I3&lt;&gt;"",NETWORKDAYS.INTL(I3,J3,15),""),"")</f>
        <v/>
      </c>
      <c r="O3" s="41" t="str">
        <f>IF(J3&lt;&gt;"",IF(M3&lt;&gt;"",M3/N3,0),"")</f>
        <v/>
      </c>
      <c r="P3" s="45" t="str">
        <f>IF(J3&lt;&gt;"",J3,"")</f>
        <v/>
      </c>
      <c r="Q3" s="29"/>
      <c r="R3" s="17" t="str">
        <f>IF(P3&lt;&gt;"",L3,"")</f>
        <v/>
      </c>
      <c r="S3" s="16"/>
      <c r="T3" s="17" t="str">
        <f>IF(S3&lt;&gt;"",IF(R3&lt;S3,S3-R3,R3-S3),"")</f>
        <v/>
      </c>
      <c r="U3" s="17" t="str">
        <f t="shared" ref="U3" si="0">IF(Q3&lt;&gt;"",IF(P3&lt;&gt;"",NETWORKDAYS.INTL(P3,Q3,15),""),"")</f>
        <v/>
      </c>
      <c r="V3" s="41" t="str">
        <f>IF(Q3&lt;&gt;"",IF(T3&lt;&gt;"",T3/U3,0),"")</f>
        <v/>
      </c>
      <c r="W3" s="45" t="str">
        <f>IF(Q3&lt;&gt;"",Q3,"")</f>
        <v/>
      </c>
      <c r="X3" s="29"/>
      <c r="Y3" s="17" t="str">
        <f>IF(S3&lt;&gt;"",S3,"")</f>
        <v/>
      </c>
      <c r="Z3" s="16"/>
      <c r="AA3" s="17" t="str">
        <f t="shared" ref="AA3" si="1">IF(X3&lt;&gt;"",IF(Y3&lt;Z3,Z3-Y3,Y3-Z3),"")</f>
        <v/>
      </c>
      <c r="AB3" s="17" t="str">
        <f t="shared" ref="AB3" si="2">IF(X3&lt;&gt;"",IF(W3&lt;&gt;"",NETWORKDAYS.INTL(W3,X3,15),""),"")</f>
        <v/>
      </c>
      <c r="AC3" s="41" t="str">
        <f>IF(X3&lt;&gt;"",IF(AA3&lt;&gt;"",AA3/AB3,0),"")</f>
        <v/>
      </c>
      <c r="AD3" s="45" t="str">
        <f>IF(X3&lt;&gt;"",X3,"")</f>
        <v/>
      </c>
      <c r="AE3" s="29"/>
      <c r="AF3" s="17" t="str">
        <f>IF(Z3&lt;&gt;"",Z3,"")</f>
        <v/>
      </c>
      <c r="AG3" s="16"/>
      <c r="AH3" s="17" t="str">
        <f t="shared" ref="AH3" si="3">IF(AE3&lt;&gt;"",IF(AF3&lt;AG3,AG3-AF3,AF3-AG3),"")</f>
        <v/>
      </c>
      <c r="AI3" s="17" t="str">
        <f t="shared" ref="AI3" si="4">IF(AE3&lt;&gt;"",IF(AD3&lt;&gt;"",NETWORKDAYS.INTL(AD3,AE3,15),""),"")</f>
        <v/>
      </c>
      <c r="AJ3" s="41" t="str">
        <f>IF(AE3&lt;&gt;"",IF(AH3&lt;&gt;"",AH3/AI3,0),"")</f>
        <v/>
      </c>
      <c r="AK3" s="43" t="str">
        <f>IFERROR(AVERAGE(O3,V3,AC3,AJ3),"")</f>
        <v/>
      </c>
      <c r="AL3" s="18"/>
    </row>
    <row r="4" spans="1:38" ht="26">
      <c r="A4" s="19">
        <f>IF(B4&lt;&gt;"",A3+1,"")</f>
        <v>2</v>
      </c>
      <c r="B4" s="20" t="str">
        <f>IF(صفر!B4&lt;&gt;"",صفر!B4,"")</f>
        <v>محمد علم الدين محمد شمد</v>
      </c>
      <c r="C4" s="20" t="str">
        <f>IFERROR(VLOOKUP($B4,صفر!$B$3:$F$48,2,FALSE),"")</f>
        <v>الشماليه</v>
      </c>
      <c r="D4" s="20" t="str">
        <f>IFERROR(VLOOKUP($B4,صفر!$B$3:$F$48,3,FALSE),"")</f>
        <v>البرقيق</v>
      </c>
      <c r="E4" s="20" t="str">
        <f>IFERROR(VLOOKUP($B4,صفر!$B$3:$F$48,4,FALSE),"")</f>
        <v>بدين</v>
      </c>
      <c r="F4" s="22">
        <f>IF(B4&lt;&gt;"",VLOOKUP($B4,صفر!$B$3:$F$48,5,FALSE),"")</f>
        <v>44774</v>
      </c>
      <c r="G4" s="79">
        <f>IFERROR(VLOOKUP($B4,صفر!$B$3:$H$48,6,FALSE),"")</f>
        <v>0</v>
      </c>
      <c r="H4" s="79" t="str">
        <f>IFERROR(VLOOKUP($B4,صفر!$B$3:$H$48,7,FALSE),"")</f>
        <v>عبدالوهاب إسحاق</v>
      </c>
      <c r="I4" s="46">
        <f>IFERROR(VLOOKUP($B4,صفر!$B$3:$J$49,9),"")</f>
        <v>0</v>
      </c>
      <c r="J4" s="30"/>
      <c r="K4" s="25">
        <f>IFERROR(IF(I4&lt;&gt;"",VLOOKUP($B4,صفر!B4:L50,11,FALSE),""),"")</f>
        <v>207</v>
      </c>
      <c r="L4" s="24"/>
      <c r="M4" s="25" t="str">
        <f t="shared" ref="M4:M49" si="5">IF(J4&lt;&gt;"",IF(K4&lt;L4,L4-K4,K4-L4),"")</f>
        <v/>
      </c>
      <c r="N4" s="25" t="str">
        <f t="shared" ref="N4:N49" si="6">IF(J4&lt;&gt;"",IF(I4&lt;&gt;"",NETWORKDAYS.INTL(I4,J4,15),""),"")</f>
        <v/>
      </c>
      <c r="O4" s="40" t="str">
        <f t="shared" ref="O4:O49" si="7">IF(J4&lt;&gt;"",IF(M4&lt;&gt;"",M4/N4,0),"")</f>
        <v/>
      </c>
      <c r="P4" s="46" t="str">
        <f t="shared" ref="P4:P49" si="8">IF(J4&lt;&gt;"",J4,"")</f>
        <v/>
      </c>
      <c r="Q4" s="30"/>
      <c r="R4" s="25" t="str">
        <f t="shared" ref="R4:R49" si="9">IF(P4&lt;&gt;"",L4,"")</f>
        <v/>
      </c>
      <c r="S4" s="24"/>
      <c r="T4" s="25" t="str">
        <f t="shared" ref="T4:T49" si="10">IF(S4&lt;&gt;"",IF(R4&lt;S4,S4-R4,R4-S4),"")</f>
        <v/>
      </c>
      <c r="U4" s="25" t="str">
        <f t="shared" ref="U4:U49" si="11">IF(Q4&lt;&gt;"",IF(P4&lt;&gt;"",NETWORKDAYS.INTL(P4,Q4,15),""),"")</f>
        <v/>
      </c>
      <c r="V4" s="40" t="str">
        <f t="shared" ref="V4:V49" si="12">IF(Q4&lt;&gt;"",IF(T4&lt;&gt;"",T4/U4,0),"")</f>
        <v/>
      </c>
      <c r="W4" s="46" t="str">
        <f t="shared" ref="W4:W49" si="13">IF(Q4&lt;&gt;"",Q4,"")</f>
        <v/>
      </c>
      <c r="X4" s="30"/>
      <c r="Y4" s="25" t="str">
        <f t="shared" ref="Y4:Y49" si="14">IF(S4&lt;&gt;"",S4,"")</f>
        <v/>
      </c>
      <c r="Z4" s="24"/>
      <c r="AA4" s="25" t="str">
        <f t="shared" ref="AA4:AA49" si="15">IF(X4&lt;&gt;"",IF(Y4&lt;Z4,Z4-Y4,Y4-Z4),"")</f>
        <v/>
      </c>
      <c r="AB4" s="25" t="str">
        <f t="shared" ref="AB4:AB49" si="16">IF(X4&lt;&gt;"",IF(W4&lt;&gt;"",NETWORKDAYS.INTL(W4,X4,15),""),"")</f>
        <v/>
      </c>
      <c r="AC4" s="40" t="str">
        <f t="shared" ref="AC4:AC49" si="17">IF(X4&lt;&gt;"",IF(AA4&lt;&gt;"",AA4/AB4,0),"")</f>
        <v/>
      </c>
      <c r="AD4" s="46" t="str">
        <f t="shared" ref="AD4:AD49" si="18">IF(X4&lt;&gt;"",X4,"")</f>
        <v/>
      </c>
      <c r="AE4" s="30"/>
      <c r="AF4" s="25" t="str">
        <f t="shared" ref="AF4:AF49" si="19">IF(Z4&lt;&gt;"",Z4,"")</f>
        <v/>
      </c>
      <c r="AG4" s="24"/>
      <c r="AH4" s="25" t="str">
        <f t="shared" ref="AH4:AH49" si="20">IF(AE4&lt;&gt;"",IF(AF4&lt;AG4,AG4-AF4,AF4-AG4),"")</f>
        <v/>
      </c>
      <c r="AI4" s="25" t="str">
        <f t="shared" ref="AI4:AI49" si="21">IF(AE4&lt;&gt;"",IF(AD4&lt;&gt;"",NETWORKDAYS.INTL(AD4,AE4,15),""),"")</f>
        <v/>
      </c>
      <c r="AJ4" s="40" t="str">
        <f t="shared" ref="AJ4:AJ49" si="22">IF(AE4&lt;&gt;"",IF(AH4&lt;&gt;"",AH4/AI4,0),"")</f>
        <v/>
      </c>
      <c r="AK4" s="44" t="str">
        <f t="shared" ref="AK4:AK49" si="23">IFERROR(AVERAGE(O4,V4,AC4,AJ4),"")</f>
        <v/>
      </c>
      <c r="AL4" s="26"/>
    </row>
    <row r="5" spans="1:38" ht="26">
      <c r="A5" s="11">
        <f t="shared" ref="A5:A49" si="24">IF(B5&lt;&gt;"",A4+1,"")</f>
        <v>3</v>
      </c>
      <c r="B5" s="12" t="str">
        <f>IF(صفر!B5&lt;&gt;"",صفر!B5,"")</f>
        <v>معاذ عبدالرحيم محي الدين محمد</v>
      </c>
      <c r="C5" s="12" t="str">
        <f>IFERROR(VLOOKUP($B5,صفر!$B$3:$F$48,2,FALSE),"")</f>
        <v>الشماليه</v>
      </c>
      <c r="D5" s="12" t="str">
        <f>IFERROR(VLOOKUP($B5,صفر!$B$3:$F$48,3,FALSE),"")</f>
        <v>البرقيق</v>
      </c>
      <c r="E5" s="12" t="str">
        <f>IFERROR(VLOOKUP($B5,صفر!$B$3:$F$48,4,FALSE),"")</f>
        <v>بدين</v>
      </c>
      <c r="F5" s="14">
        <f>IF(B5&lt;&gt;"",VLOOKUP($B5,صفر!$B$3:$F$48,5,FALSE),"")</f>
        <v>44774</v>
      </c>
      <c r="G5" s="80">
        <f>IFERROR(VLOOKUP($B5,صفر!$B$3:$H$48,6,FALSE),"")</f>
        <v>0</v>
      </c>
      <c r="H5" s="80" t="str">
        <f>IFERROR(VLOOKUP($B5,صفر!$B$3:$H$48,7,FALSE),"")</f>
        <v>عبدالوهاب إسحاق</v>
      </c>
      <c r="I5" s="45">
        <f>IFERROR(VLOOKUP($B5,صفر!$B$3:$J$49,9),"")</f>
        <v>0</v>
      </c>
      <c r="J5" s="29"/>
      <c r="K5" s="17">
        <f>IFERROR(IF(I5&lt;&gt;"",VLOOKUP($B5,صفر!B5:L51,11,FALSE),""),"")</f>
        <v>1</v>
      </c>
      <c r="L5" s="16"/>
      <c r="M5" s="17" t="str">
        <f t="shared" si="5"/>
        <v/>
      </c>
      <c r="N5" s="17" t="str">
        <f t="shared" si="6"/>
        <v/>
      </c>
      <c r="O5" s="41" t="str">
        <f t="shared" si="7"/>
        <v/>
      </c>
      <c r="P5" s="45" t="str">
        <f t="shared" si="8"/>
        <v/>
      </c>
      <c r="Q5" s="29"/>
      <c r="R5" s="17" t="str">
        <f t="shared" si="9"/>
        <v/>
      </c>
      <c r="S5" s="16"/>
      <c r="T5" s="17" t="str">
        <f t="shared" si="10"/>
        <v/>
      </c>
      <c r="U5" s="17" t="str">
        <f t="shared" si="11"/>
        <v/>
      </c>
      <c r="V5" s="41" t="str">
        <f t="shared" si="12"/>
        <v/>
      </c>
      <c r="W5" s="45" t="str">
        <f t="shared" si="13"/>
        <v/>
      </c>
      <c r="X5" s="29"/>
      <c r="Y5" s="17" t="str">
        <f t="shared" si="14"/>
        <v/>
      </c>
      <c r="Z5" s="16"/>
      <c r="AA5" s="17" t="str">
        <f t="shared" si="15"/>
        <v/>
      </c>
      <c r="AB5" s="17" t="str">
        <f t="shared" si="16"/>
        <v/>
      </c>
      <c r="AC5" s="41" t="str">
        <f t="shared" si="17"/>
        <v/>
      </c>
      <c r="AD5" s="45" t="str">
        <f t="shared" si="18"/>
        <v/>
      </c>
      <c r="AE5" s="29"/>
      <c r="AF5" s="17" t="str">
        <f t="shared" si="19"/>
        <v/>
      </c>
      <c r="AG5" s="16"/>
      <c r="AH5" s="17" t="str">
        <f t="shared" si="20"/>
        <v/>
      </c>
      <c r="AI5" s="17" t="str">
        <f t="shared" si="21"/>
        <v/>
      </c>
      <c r="AJ5" s="41" t="str">
        <f t="shared" si="22"/>
        <v/>
      </c>
      <c r="AK5" s="43" t="str">
        <f t="shared" si="23"/>
        <v/>
      </c>
      <c r="AL5" s="18"/>
    </row>
    <row r="6" spans="1:38" ht="26">
      <c r="A6" s="19">
        <f t="shared" si="24"/>
        <v>4</v>
      </c>
      <c r="B6" s="20" t="str">
        <f>IF(صفر!B6&lt;&gt;"",صفر!B6,"")</f>
        <v>الطيب بابكر المبارك البشير</v>
      </c>
      <c r="C6" s="20" t="str">
        <f>IFERROR(VLOOKUP($B6,صفر!$B$3:$F$48,2,FALSE),"")</f>
        <v>الجزيرة</v>
      </c>
      <c r="D6" s="20" t="str">
        <f>IFERROR(VLOOKUP($B6,صفر!$B$3:$F$48,3,FALSE),"")</f>
        <v>الحصاحيصا</v>
      </c>
      <c r="E6" s="20" t="str">
        <f>IFERROR(VLOOKUP($B6,صفر!$B$3:$F$48,4,FALSE),"")</f>
        <v>الجنيد</v>
      </c>
      <c r="F6" s="22">
        <f>IF(B6&lt;&gt;"",VLOOKUP($B6,صفر!$B$3:$F$48,5,FALSE),"")</f>
        <v>44791</v>
      </c>
      <c r="G6" s="79" t="str">
        <f>IFERROR(VLOOKUP($B6,صفر!$B$3:$H$48,6,FALSE),"")</f>
        <v>عائد</v>
      </c>
      <c r="H6" s="79">
        <f>IFERROR(VLOOKUP($B6,صفر!$B$3:$H$48,7,FALSE),"")</f>
        <v>0</v>
      </c>
      <c r="I6" s="46">
        <f>IFERROR(VLOOKUP($B6,صفر!$B$3:$J$49,9),"")</f>
        <v>45533</v>
      </c>
      <c r="J6" s="30"/>
      <c r="K6" s="25">
        <f>IFERROR(IF(I6&lt;&gt;"",VLOOKUP($B6,صفر!B6:L52,11,FALSE),""),"")</f>
        <v>0</v>
      </c>
      <c r="L6" s="24"/>
      <c r="M6" s="25" t="str">
        <f t="shared" si="5"/>
        <v/>
      </c>
      <c r="N6" s="25" t="str">
        <f t="shared" si="6"/>
        <v/>
      </c>
      <c r="O6" s="40" t="str">
        <f t="shared" si="7"/>
        <v/>
      </c>
      <c r="P6" s="46" t="str">
        <f t="shared" si="8"/>
        <v/>
      </c>
      <c r="Q6" s="30"/>
      <c r="R6" s="25" t="str">
        <f t="shared" si="9"/>
        <v/>
      </c>
      <c r="S6" s="24"/>
      <c r="T6" s="25" t="str">
        <f t="shared" si="10"/>
        <v/>
      </c>
      <c r="U6" s="25" t="str">
        <f t="shared" si="11"/>
        <v/>
      </c>
      <c r="V6" s="40" t="str">
        <f t="shared" si="12"/>
        <v/>
      </c>
      <c r="W6" s="46" t="str">
        <f t="shared" si="13"/>
        <v/>
      </c>
      <c r="X6" s="30"/>
      <c r="Y6" s="25" t="str">
        <f t="shared" si="14"/>
        <v/>
      </c>
      <c r="Z6" s="24"/>
      <c r="AA6" s="25" t="str">
        <f t="shared" si="15"/>
        <v/>
      </c>
      <c r="AB6" s="25" t="str">
        <f t="shared" si="16"/>
        <v/>
      </c>
      <c r="AC6" s="40" t="str">
        <f t="shared" si="17"/>
        <v/>
      </c>
      <c r="AD6" s="46" t="str">
        <f t="shared" si="18"/>
        <v/>
      </c>
      <c r="AE6" s="30"/>
      <c r="AF6" s="25" t="str">
        <f t="shared" si="19"/>
        <v/>
      </c>
      <c r="AG6" s="24"/>
      <c r="AH6" s="25" t="str">
        <f t="shared" si="20"/>
        <v/>
      </c>
      <c r="AI6" s="25" t="str">
        <f t="shared" si="21"/>
        <v/>
      </c>
      <c r="AJ6" s="40" t="str">
        <f t="shared" si="22"/>
        <v/>
      </c>
      <c r="AK6" s="44" t="str">
        <f t="shared" si="23"/>
        <v/>
      </c>
      <c r="AL6" s="26"/>
    </row>
    <row r="7" spans="1:38" ht="26">
      <c r="A7" s="11">
        <f t="shared" si="24"/>
        <v>5</v>
      </c>
      <c r="B7" s="12" t="str">
        <f>IF(صفر!B7&lt;&gt;"",صفر!B7,"")</f>
        <v>عبدالرحمن المبارك محمد حسن</v>
      </c>
      <c r="C7" s="12" t="str">
        <f>IFERROR(VLOOKUP($B7,صفر!$B$3:$F$48,2,FALSE),"")</f>
        <v>الشماليه</v>
      </c>
      <c r="D7" s="12" t="str">
        <f>IFERROR(VLOOKUP($B7,صفر!$B$3:$F$48,3,FALSE),"")</f>
        <v>دنقلا</v>
      </c>
      <c r="E7" s="12" t="str">
        <f>IFERROR(VLOOKUP($B7,صفر!$B$3:$F$48,4,FALSE),"")</f>
        <v>أقجه</v>
      </c>
      <c r="F7" s="14">
        <f>IF(B7&lt;&gt;"",VLOOKUP($B7,صفر!$B$3:$F$48,5,FALSE),"")</f>
        <v>44839</v>
      </c>
      <c r="G7" s="80">
        <f>IFERROR(VLOOKUP($B7,صفر!$B$3:$H$48,6,FALSE),"")</f>
        <v>0</v>
      </c>
      <c r="H7" s="80" t="str">
        <f>IFERROR(VLOOKUP($B7,صفر!$B$3:$H$48,7,FALSE),"")</f>
        <v>جدو آدم</v>
      </c>
      <c r="I7" s="45">
        <f>IFERROR(VLOOKUP($B7,صفر!$B$3:$J$49,9),"")</f>
        <v>45533</v>
      </c>
      <c r="J7" s="29"/>
      <c r="K7" s="17">
        <f>IFERROR(IF(I7&lt;&gt;"",VLOOKUP($B7,صفر!B7:L53,11,FALSE),""),"")</f>
        <v>49</v>
      </c>
      <c r="L7" s="16"/>
      <c r="M7" s="17" t="str">
        <f t="shared" si="5"/>
        <v/>
      </c>
      <c r="N7" s="17" t="str">
        <f t="shared" si="6"/>
        <v/>
      </c>
      <c r="O7" s="41" t="str">
        <f t="shared" si="7"/>
        <v/>
      </c>
      <c r="P7" s="45" t="str">
        <f t="shared" si="8"/>
        <v/>
      </c>
      <c r="Q7" s="29"/>
      <c r="R7" s="17" t="str">
        <f t="shared" si="9"/>
        <v/>
      </c>
      <c r="S7" s="16"/>
      <c r="T7" s="17" t="str">
        <f t="shared" si="10"/>
        <v/>
      </c>
      <c r="U7" s="17" t="str">
        <f t="shared" si="11"/>
        <v/>
      </c>
      <c r="V7" s="41" t="str">
        <f t="shared" si="12"/>
        <v/>
      </c>
      <c r="W7" s="45" t="str">
        <f t="shared" si="13"/>
        <v/>
      </c>
      <c r="X7" s="29"/>
      <c r="Y7" s="17" t="str">
        <f t="shared" si="14"/>
        <v/>
      </c>
      <c r="Z7" s="16"/>
      <c r="AA7" s="17" t="str">
        <f t="shared" si="15"/>
        <v/>
      </c>
      <c r="AB7" s="17" t="str">
        <f t="shared" si="16"/>
        <v/>
      </c>
      <c r="AC7" s="41" t="str">
        <f t="shared" si="17"/>
        <v/>
      </c>
      <c r="AD7" s="45" t="str">
        <f t="shared" si="18"/>
        <v/>
      </c>
      <c r="AE7" s="29"/>
      <c r="AF7" s="17" t="str">
        <f t="shared" si="19"/>
        <v/>
      </c>
      <c r="AG7" s="16"/>
      <c r="AH7" s="17" t="str">
        <f t="shared" si="20"/>
        <v/>
      </c>
      <c r="AI7" s="17" t="str">
        <f t="shared" si="21"/>
        <v/>
      </c>
      <c r="AJ7" s="41" t="str">
        <f t="shared" si="22"/>
        <v/>
      </c>
      <c r="AK7" s="43" t="str">
        <f t="shared" si="23"/>
        <v/>
      </c>
      <c r="AL7" s="18"/>
    </row>
    <row r="8" spans="1:38" ht="26">
      <c r="A8" s="19">
        <f t="shared" si="24"/>
        <v>6</v>
      </c>
      <c r="B8" s="20" t="str">
        <f>IF(صفر!B8&lt;&gt;"",صفر!B8,"")</f>
        <v>الهادي أحمد البشير الأغبش</v>
      </c>
      <c r="C8" s="20" t="str">
        <f>IFERROR(VLOOKUP($B8,صفر!$B$3:$F$48,2,FALSE),"")</f>
        <v>الجزيرة</v>
      </c>
      <c r="D8" s="20">
        <f>IFERROR(VLOOKUP($B8,صفر!$B$3:$F$48,3,FALSE),"")</f>
        <v>0</v>
      </c>
      <c r="E8" s="20">
        <f>IFERROR(VLOOKUP($B8,صفر!$B$3:$F$48,4,FALSE),"")</f>
        <v>0</v>
      </c>
      <c r="F8" s="22">
        <f>IF(B8&lt;&gt;"",VLOOKUP($B8,صفر!$B$3:$F$48,5,FALSE),"")</f>
        <v>44890</v>
      </c>
      <c r="G8" s="79">
        <f>IFERROR(VLOOKUP($B8,صفر!$B$3:$H$48,6,FALSE),"")</f>
        <v>0</v>
      </c>
      <c r="H8" s="79" t="str">
        <f>IFERROR(VLOOKUP($B8,صفر!$B$3:$H$48,7,FALSE),"")</f>
        <v>جدو آدم</v>
      </c>
      <c r="I8" s="46">
        <f>IFERROR(VLOOKUP($B8,صفر!$B$3:$J$49,9),"")</f>
        <v>45533</v>
      </c>
      <c r="J8" s="30"/>
      <c r="K8" s="25">
        <f>IFERROR(IF(I8&lt;&gt;"",VLOOKUP($B8,صفر!B8:L54,11,FALSE),""),"")</f>
        <v>349</v>
      </c>
      <c r="L8" s="24"/>
      <c r="M8" s="25" t="str">
        <f t="shared" si="5"/>
        <v/>
      </c>
      <c r="N8" s="25" t="str">
        <f t="shared" si="6"/>
        <v/>
      </c>
      <c r="O8" s="40" t="str">
        <f t="shared" si="7"/>
        <v/>
      </c>
      <c r="P8" s="46" t="str">
        <f t="shared" si="8"/>
        <v/>
      </c>
      <c r="Q8" s="30"/>
      <c r="R8" s="25" t="str">
        <f t="shared" si="9"/>
        <v/>
      </c>
      <c r="S8" s="24"/>
      <c r="T8" s="25" t="str">
        <f t="shared" si="10"/>
        <v/>
      </c>
      <c r="U8" s="25" t="str">
        <f t="shared" si="11"/>
        <v/>
      </c>
      <c r="V8" s="40" t="str">
        <f t="shared" si="12"/>
        <v/>
      </c>
      <c r="W8" s="46" t="str">
        <f t="shared" si="13"/>
        <v/>
      </c>
      <c r="X8" s="30"/>
      <c r="Y8" s="25" t="str">
        <f t="shared" si="14"/>
        <v/>
      </c>
      <c r="Z8" s="24"/>
      <c r="AA8" s="25" t="str">
        <f t="shared" si="15"/>
        <v/>
      </c>
      <c r="AB8" s="25" t="str">
        <f t="shared" si="16"/>
        <v/>
      </c>
      <c r="AC8" s="40" t="str">
        <f t="shared" si="17"/>
        <v/>
      </c>
      <c r="AD8" s="46" t="str">
        <f t="shared" si="18"/>
        <v/>
      </c>
      <c r="AE8" s="30"/>
      <c r="AF8" s="25" t="str">
        <f t="shared" si="19"/>
        <v/>
      </c>
      <c r="AG8" s="24"/>
      <c r="AH8" s="25" t="str">
        <f t="shared" si="20"/>
        <v/>
      </c>
      <c r="AI8" s="25" t="str">
        <f t="shared" si="21"/>
        <v/>
      </c>
      <c r="AJ8" s="40" t="str">
        <f t="shared" si="22"/>
        <v/>
      </c>
      <c r="AK8" s="44" t="str">
        <f t="shared" si="23"/>
        <v/>
      </c>
      <c r="AL8" s="26"/>
    </row>
    <row r="9" spans="1:38" ht="26">
      <c r="A9" s="11">
        <f t="shared" si="24"/>
        <v>7</v>
      </c>
      <c r="B9" s="12" t="str">
        <f>IF(صفر!B9&lt;&gt;"",صفر!B9,"")</f>
        <v>عثمان علي الضرضاعي مهاجر</v>
      </c>
      <c r="C9" s="12">
        <f>IFERROR(VLOOKUP($B9,صفر!$B$3:$F$48,2,FALSE),"")</f>
        <v>0</v>
      </c>
      <c r="D9" s="12">
        <f>IFERROR(VLOOKUP($B9,صفر!$B$3:$F$48,3,FALSE),"")</f>
        <v>0</v>
      </c>
      <c r="E9" s="12">
        <f>IFERROR(VLOOKUP($B9,صفر!$B$3:$F$48,4,FALSE),"")</f>
        <v>0</v>
      </c>
      <c r="F9" s="14">
        <f>IF(B9&lt;&gt;"",VLOOKUP($B9,صفر!$B$3:$F$48,5,FALSE),"")</f>
        <v>44948</v>
      </c>
      <c r="G9" s="80" t="str">
        <f>IFERROR(VLOOKUP($B9,صفر!$B$3:$H$48,6,FALSE),"")</f>
        <v>بادي</v>
      </c>
      <c r="H9" s="80" t="str">
        <f>IFERROR(VLOOKUP($B9,صفر!$B$3:$H$48,7,FALSE),"")</f>
        <v>جدو آدم</v>
      </c>
      <c r="I9" s="45">
        <f>IFERROR(VLOOKUP($B9,صفر!$B$3:$J$49,9),"")</f>
        <v>45533</v>
      </c>
      <c r="J9" s="29"/>
      <c r="K9" s="17">
        <f>IFERROR(IF(I9&lt;&gt;"",VLOOKUP($B9,صفر!B9:L55,11,FALSE),""),"")</f>
        <v>49</v>
      </c>
      <c r="L9" s="16"/>
      <c r="M9" s="17" t="str">
        <f t="shared" si="5"/>
        <v/>
      </c>
      <c r="N9" s="17" t="str">
        <f t="shared" si="6"/>
        <v/>
      </c>
      <c r="O9" s="41" t="str">
        <f t="shared" si="7"/>
        <v/>
      </c>
      <c r="P9" s="45" t="str">
        <f t="shared" si="8"/>
        <v/>
      </c>
      <c r="Q9" s="29"/>
      <c r="R9" s="17" t="str">
        <f t="shared" si="9"/>
        <v/>
      </c>
      <c r="S9" s="16"/>
      <c r="T9" s="17" t="str">
        <f t="shared" si="10"/>
        <v/>
      </c>
      <c r="U9" s="17" t="str">
        <f t="shared" si="11"/>
        <v/>
      </c>
      <c r="V9" s="41" t="str">
        <f t="shared" si="12"/>
        <v/>
      </c>
      <c r="W9" s="45" t="str">
        <f t="shared" si="13"/>
        <v/>
      </c>
      <c r="X9" s="29"/>
      <c r="Y9" s="17" t="str">
        <f t="shared" si="14"/>
        <v/>
      </c>
      <c r="Z9" s="16"/>
      <c r="AA9" s="17" t="str">
        <f t="shared" si="15"/>
        <v/>
      </c>
      <c r="AB9" s="17" t="str">
        <f t="shared" si="16"/>
        <v/>
      </c>
      <c r="AC9" s="41" t="str">
        <f t="shared" si="17"/>
        <v/>
      </c>
      <c r="AD9" s="45" t="str">
        <f t="shared" si="18"/>
        <v/>
      </c>
      <c r="AE9" s="29"/>
      <c r="AF9" s="17" t="str">
        <f t="shared" si="19"/>
        <v/>
      </c>
      <c r="AG9" s="16"/>
      <c r="AH9" s="17" t="str">
        <f t="shared" si="20"/>
        <v/>
      </c>
      <c r="AI9" s="17" t="str">
        <f t="shared" si="21"/>
        <v/>
      </c>
      <c r="AJ9" s="41" t="str">
        <f t="shared" si="22"/>
        <v/>
      </c>
      <c r="AK9" s="43" t="str">
        <f t="shared" si="23"/>
        <v/>
      </c>
      <c r="AL9" s="18"/>
    </row>
    <row r="10" spans="1:38" ht="26">
      <c r="A10" s="19">
        <f t="shared" si="24"/>
        <v>8</v>
      </c>
      <c r="B10" s="20" t="str">
        <f>IF(صفر!B10&lt;&gt;"",صفر!B10,"")</f>
        <v>الحارث عبدالله فضل الله إبراهيم</v>
      </c>
      <c r="C10" s="20" t="str">
        <f>IFERROR(VLOOKUP($B10,صفر!$B$3:$F$48,2,FALSE),"")</f>
        <v>الشماليه</v>
      </c>
      <c r="D10" s="20" t="str">
        <f>IFERROR(VLOOKUP($B10,صفر!$B$3:$F$48,3,FALSE),"")</f>
        <v>البرقيق</v>
      </c>
      <c r="E10" s="20" t="str">
        <f>IFERROR(VLOOKUP($B10,صفر!$B$3:$F$48,4,FALSE),"")</f>
        <v>أبوفاطمه</v>
      </c>
      <c r="F10" s="22">
        <f>IF(B10&lt;&gt;"",VLOOKUP($B10,صفر!$B$3:$F$48,5,FALSE),"")</f>
        <v>44954</v>
      </c>
      <c r="G10" s="79" t="str">
        <f>IFERROR(VLOOKUP($B10,صفر!$B$3:$H$48,6,FALSE),"")</f>
        <v>عائد</v>
      </c>
      <c r="H10" s="79" t="str">
        <f>IFERROR(VLOOKUP($B10,صفر!$B$3:$H$48,7,FALSE),"")</f>
        <v>عبدالوهاب إسحاق</v>
      </c>
      <c r="I10" s="46">
        <f>IFERROR(VLOOKUP($B10,صفر!$B$3:$J$49,9),"")</f>
        <v>45533</v>
      </c>
      <c r="J10" s="30"/>
      <c r="K10" s="25">
        <f>IFERROR(IF(I10&lt;&gt;"",VLOOKUP($B10,صفر!B10:L56,11,FALSE),""),"")</f>
        <v>207</v>
      </c>
      <c r="L10" s="24"/>
      <c r="M10" s="25" t="str">
        <f t="shared" si="5"/>
        <v/>
      </c>
      <c r="N10" s="25" t="str">
        <f t="shared" si="6"/>
        <v/>
      </c>
      <c r="O10" s="40" t="str">
        <f t="shared" si="7"/>
        <v/>
      </c>
      <c r="P10" s="46" t="str">
        <f t="shared" si="8"/>
        <v/>
      </c>
      <c r="Q10" s="30"/>
      <c r="R10" s="25" t="str">
        <f t="shared" si="9"/>
        <v/>
      </c>
      <c r="S10" s="24"/>
      <c r="T10" s="25" t="str">
        <f t="shared" si="10"/>
        <v/>
      </c>
      <c r="U10" s="25" t="str">
        <f t="shared" si="11"/>
        <v/>
      </c>
      <c r="V10" s="40" t="str">
        <f t="shared" si="12"/>
        <v/>
      </c>
      <c r="W10" s="46" t="str">
        <f t="shared" si="13"/>
        <v/>
      </c>
      <c r="X10" s="30"/>
      <c r="Y10" s="25" t="str">
        <f t="shared" si="14"/>
        <v/>
      </c>
      <c r="Z10" s="24"/>
      <c r="AA10" s="25" t="str">
        <f t="shared" si="15"/>
        <v/>
      </c>
      <c r="AB10" s="25" t="str">
        <f t="shared" si="16"/>
        <v/>
      </c>
      <c r="AC10" s="40" t="str">
        <f t="shared" si="17"/>
        <v/>
      </c>
      <c r="AD10" s="46" t="str">
        <f t="shared" si="18"/>
        <v/>
      </c>
      <c r="AE10" s="30"/>
      <c r="AF10" s="25" t="str">
        <f t="shared" si="19"/>
        <v/>
      </c>
      <c r="AG10" s="24"/>
      <c r="AH10" s="25" t="str">
        <f t="shared" si="20"/>
        <v/>
      </c>
      <c r="AI10" s="25" t="str">
        <f t="shared" si="21"/>
        <v/>
      </c>
      <c r="AJ10" s="40" t="str">
        <f t="shared" si="22"/>
        <v/>
      </c>
      <c r="AK10" s="44" t="str">
        <f t="shared" si="23"/>
        <v/>
      </c>
      <c r="AL10" s="26"/>
    </row>
    <row r="11" spans="1:38" ht="26">
      <c r="A11" s="11">
        <f t="shared" si="24"/>
        <v>9</v>
      </c>
      <c r="B11" s="12" t="str">
        <f>IF(صفر!B11&lt;&gt;"",صفر!B11,"")</f>
        <v>محمد محمود طه محمدأحمد</v>
      </c>
      <c r="C11" s="12" t="str">
        <f>IFERROR(VLOOKUP($B11,صفر!$B$3:$F$48,2,FALSE),"")</f>
        <v>الشماليه</v>
      </c>
      <c r="D11" s="12" t="str">
        <f>IFERROR(VLOOKUP($B11,صفر!$B$3:$F$48,3,FALSE),"")</f>
        <v>دنقلا</v>
      </c>
      <c r="E11" s="12" t="str">
        <f>IFERROR(VLOOKUP($B11,صفر!$B$3:$F$48,4,FALSE),"")</f>
        <v>مراغه</v>
      </c>
      <c r="F11" s="14">
        <f>IF(B11&lt;&gt;"",VLOOKUP($B11,صفر!$B$3:$F$48,5,FALSE),"")</f>
        <v>44954</v>
      </c>
      <c r="G11" s="80" t="str">
        <f>IFERROR(VLOOKUP($B11,صفر!$B$3:$H$48,6,FALSE),"")</f>
        <v>بادي</v>
      </c>
      <c r="H11" s="80" t="str">
        <f>IFERROR(VLOOKUP($B11,صفر!$B$3:$H$48,7,FALSE),"")</f>
        <v>جدو آدم</v>
      </c>
      <c r="I11" s="45">
        <f>IFERROR(VLOOKUP($B11,صفر!$B$3:$J$49,9),"")</f>
        <v>0</v>
      </c>
      <c r="J11" s="29"/>
      <c r="K11" s="17">
        <f>IFERROR(IF(I11&lt;&gt;"",VLOOKUP($B11,صفر!B11:L57,11,FALSE),""),"")</f>
        <v>186</v>
      </c>
      <c r="L11" s="16"/>
      <c r="M11" s="17" t="str">
        <f t="shared" si="5"/>
        <v/>
      </c>
      <c r="N11" s="17" t="str">
        <f t="shared" si="6"/>
        <v/>
      </c>
      <c r="O11" s="41" t="str">
        <f t="shared" si="7"/>
        <v/>
      </c>
      <c r="P11" s="45" t="str">
        <f t="shared" si="8"/>
        <v/>
      </c>
      <c r="Q11" s="29"/>
      <c r="R11" s="17" t="str">
        <f t="shared" si="9"/>
        <v/>
      </c>
      <c r="S11" s="16"/>
      <c r="T11" s="17" t="str">
        <f t="shared" si="10"/>
        <v/>
      </c>
      <c r="U11" s="17" t="str">
        <f t="shared" si="11"/>
        <v/>
      </c>
      <c r="V11" s="41" t="str">
        <f t="shared" si="12"/>
        <v/>
      </c>
      <c r="W11" s="45" t="str">
        <f t="shared" si="13"/>
        <v/>
      </c>
      <c r="X11" s="29"/>
      <c r="Y11" s="17" t="str">
        <f t="shared" si="14"/>
        <v/>
      </c>
      <c r="Z11" s="16"/>
      <c r="AA11" s="17" t="str">
        <f t="shared" si="15"/>
        <v/>
      </c>
      <c r="AB11" s="17" t="str">
        <f t="shared" si="16"/>
        <v/>
      </c>
      <c r="AC11" s="41" t="str">
        <f t="shared" si="17"/>
        <v/>
      </c>
      <c r="AD11" s="45" t="str">
        <f t="shared" si="18"/>
        <v/>
      </c>
      <c r="AE11" s="29"/>
      <c r="AF11" s="17" t="str">
        <f t="shared" si="19"/>
        <v/>
      </c>
      <c r="AG11" s="16"/>
      <c r="AH11" s="17" t="str">
        <f t="shared" si="20"/>
        <v/>
      </c>
      <c r="AI11" s="17" t="str">
        <f t="shared" si="21"/>
        <v/>
      </c>
      <c r="AJ11" s="41" t="str">
        <f t="shared" si="22"/>
        <v/>
      </c>
      <c r="AK11" s="43" t="str">
        <f t="shared" si="23"/>
        <v/>
      </c>
      <c r="AL11" s="18"/>
    </row>
    <row r="12" spans="1:38" ht="26">
      <c r="A12" s="19">
        <f t="shared" si="24"/>
        <v>10</v>
      </c>
      <c r="B12" s="20" t="str">
        <f>IF(صفر!B12&lt;&gt;"",صفر!B12,"")</f>
        <v>عزام صلاح عمر الحاج</v>
      </c>
      <c r="C12" s="20" t="str">
        <f>IFERROR(VLOOKUP($B12,صفر!$B$3:$F$48,2,FALSE),"")</f>
        <v>الشماليه</v>
      </c>
      <c r="D12" s="20">
        <f>IFERROR(VLOOKUP($B12,صفر!$B$3:$F$48,3,FALSE),"")</f>
        <v>0</v>
      </c>
      <c r="E12" s="20">
        <f>IFERROR(VLOOKUP($B12,صفر!$B$3:$F$48,4,FALSE),"")</f>
        <v>0</v>
      </c>
      <c r="F12" s="22">
        <f>IF(B12&lt;&gt;"",VLOOKUP($B12,صفر!$B$3:$F$48,5,FALSE),"")</f>
        <v>45155</v>
      </c>
      <c r="G12" s="79" t="str">
        <f>IFERROR(VLOOKUP($B12,صفر!$B$3:$H$48,6,FALSE),"")</f>
        <v>بادي</v>
      </c>
      <c r="H12" s="79" t="str">
        <f>IFERROR(VLOOKUP($B12,صفر!$B$3:$H$48,7,FALSE),"")</f>
        <v>جدو آدم</v>
      </c>
      <c r="I12" s="46">
        <f>IFERROR(VLOOKUP($B12,صفر!$B$3:$J$49,9),"")</f>
        <v>45533</v>
      </c>
      <c r="J12" s="30"/>
      <c r="K12" s="25">
        <f>IFERROR(IF(I12&lt;&gt;"",VLOOKUP($B12,صفر!B12:L58,11,FALSE),""),"")</f>
        <v>404</v>
      </c>
      <c r="L12" s="24"/>
      <c r="M12" s="25" t="str">
        <f t="shared" si="5"/>
        <v/>
      </c>
      <c r="N12" s="25" t="str">
        <f t="shared" si="6"/>
        <v/>
      </c>
      <c r="O12" s="40" t="str">
        <f t="shared" si="7"/>
        <v/>
      </c>
      <c r="P12" s="46" t="str">
        <f t="shared" si="8"/>
        <v/>
      </c>
      <c r="Q12" s="30"/>
      <c r="R12" s="25" t="str">
        <f t="shared" si="9"/>
        <v/>
      </c>
      <c r="S12" s="24"/>
      <c r="T12" s="25" t="str">
        <f t="shared" si="10"/>
        <v/>
      </c>
      <c r="U12" s="25" t="str">
        <f t="shared" si="11"/>
        <v/>
      </c>
      <c r="V12" s="40" t="str">
        <f t="shared" si="12"/>
        <v/>
      </c>
      <c r="W12" s="46" t="str">
        <f t="shared" si="13"/>
        <v/>
      </c>
      <c r="X12" s="30"/>
      <c r="Y12" s="25" t="str">
        <f t="shared" si="14"/>
        <v/>
      </c>
      <c r="Z12" s="24"/>
      <c r="AA12" s="25" t="str">
        <f t="shared" si="15"/>
        <v/>
      </c>
      <c r="AB12" s="25" t="str">
        <f t="shared" si="16"/>
        <v/>
      </c>
      <c r="AC12" s="40" t="str">
        <f t="shared" si="17"/>
        <v/>
      </c>
      <c r="AD12" s="46" t="str">
        <f t="shared" si="18"/>
        <v/>
      </c>
      <c r="AE12" s="30"/>
      <c r="AF12" s="25" t="str">
        <f t="shared" si="19"/>
        <v/>
      </c>
      <c r="AG12" s="24"/>
      <c r="AH12" s="25" t="str">
        <f t="shared" si="20"/>
        <v/>
      </c>
      <c r="AI12" s="25" t="str">
        <f t="shared" si="21"/>
        <v/>
      </c>
      <c r="AJ12" s="40" t="str">
        <f t="shared" si="22"/>
        <v/>
      </c>
      <c r="AK12" s="44" t="str">
        <f t="shared" si="23"/>
        <v/>
      </c>
      <c r="AL12" s="26"/>
    </row>
    <row r="13" spans="1:38" ht="26">
      <c r="A13" s="11">
        <f t="shared" si="24"/>
        <v>11</v>
      </c>
      <c r="B13" s="12" t="str">
        <f>IF(صفر!B13&lt;&gt;"",صفر!B13,"")</f>
        <v>نزار الصادق عثمان نصر</v>
      </c>
      <c r="C13" s="12">
        <f>IFERROR(VLOOKUP($B13,صفر!$B$3:$F$48,2,FALSE),"")</f>
        <v>0</v>
      </c>
      <c r="D13" s="12">
        <f>IFERROR(VLOOKUP($B13,صفر!$B$3:$F$48,3,FALSE),"")</f>
        <v>0</v>
      </c>
      <c r="E13" s="12">
        <f>IFERROR(VLOOKUP($B13,صفر!$B$3:$F$48,4,FALSE),"")</f>
        <v>0</v>
      </c>
      <c r="F13" s="14">
        <f>IF(B13&lt;&gt;"",VLOOKUP($B13,صفر!$B$3:$F$48,5,FALSE),"")</f>
        <v>45155</v>
      </c>
      <c r="G13" s="80" t="str">
        <f>IFERROR(VLOOKUP($B13,صفر!$B$3:$H$48,6,FALSE),"")</f>
        <v>بادي</v>
      </c>
      <c r="H13" s="80" t="str">
        <f>IFERROR(VLOOKUP($B13,صفر!$B$3:$H$48,7,FALSE),"")</f>
        <v>جدو آدم</v>
      </c>
      <c r="I13" s="45">
        <f>IFERROR(VLOOKUP($B13,صفر!$B$3:$J$49,9),"")</f>
        <v>0</v>
      </c>
      <c r="J13" s="29"/>
      <c r="K13" s="17">
        <f>IFERROR(IF(I13&lt;&gt;"",VLOOKUP($B13,صفر!B13:L59,11,FALSE),""),"")</f>
        <v>439</v>
      </c>
      <c r="L13" s="16"/>
      <c r="M13" s="17" t="str">
        <f t="shared" si="5"/>
        <v/>
      </c>
      <c r="N13" s="17" t="str">
        <f t="shared" si="6"/>
        <v/>
      </c>
      <c r="O13" s="41" t="str">
        <f t="shared" si="7"/>
        <v/>
      </c>
      <c r="P13" s="45" t="str">
        <f t="shared" si="8"/>
        <v/>
      </c>
      <c r="Q13" s="29"/>
      <c r="R13" s="17" t="str">
        <f t="shared" si="9"/>
        <v/>
      </c>
      <c r="S13" s="16"/>
      <c r="T13" s="17" t="str">
        <f t="shared" si="10"/>
        <v/>
      </c>
      <c r="U13" s="17" t="str">
        <f t="shared" si="11"/>
        <v/>
      </c>
      <c r="V13" s="41" t="str">
        <f t="shared" si="12"/>
        <v/>
      </c>
      <c r="W13" s="45" t="str">
        <f t="shared" si="13"/>
        <v/>
      </c>
      <c r="X13" s="29"/>
      <c r="Y13" s="17" t="str">
        <f t="shared" si="14"/>
        <v/>
      </c>
      <c r="Z13" s="16"/>
      <c r="AA13" s="17" t="str">
        <f t="shared" si="15"/>
        <v/>
      </c>
      <c r="AB13" s="17" t="str">
        <f t="shared" si="16"/>
        <v/>
      </c>
      <c r="AC13" s="41" t="str">
        <f t="shared" si="17"/>
        <v/>
      </c>
      <c r="AD13" s="45" t="str">
        <f t="shared" si="18"/>
        <v/>
      </c>
      <c r="AE13" s="29"/>
      <c r="AF13" s="17" t="str">
        <f t="shared" si="19"/>
        <v/>
      </c>
      <c r="AG13" s="16"/>
      <c r="AH13" s="17" t="str">
        <f t="shared" si="20"/>
        <v/>
      </c>
      <c r="AI13" s="17" t="str">
        <f t="shared" si="21"/>
        <v/>
      </c>
      <c r="AJ13" s="41" t="str">
        <f t="shared" si="22"/>
        <v/>
      </c>
      <c r="AK13" s="43" t="str">
        <f t="shared" si="23"/>
        <v/>
      </c>
      <c r="AL13" s="18"/>
    </row>
    <row r="14" spans="1:38" ht="26">
      <c r="A14" s="19">
        <f t="shared" si="24"/>
        <v>12</v>
      </c>
      <c r="B14" s="20" t="str">
        <f>IF(صفر!B14&lt;&gt;"",صفر!B14,"")</f>
        <v>علاءالدين بشرى محمدصالح طه</v>
      </c>
      <c r="C14" s="20" t="str">
        <f>IFERROR(VLOOKUP($B14,صفر!$B$3:$F$48,2,FALSE),"")</f>
        <v>الشماليه</v>
      </c>
      <c r="D14" s="20" t="str">
        <f>IFERROR(VLOOKUP($B14,صفر!$B$3:$F$48,3,FALSE),"")</f>
        <v>دنقلا</v>
      </c>
      <c r="E14" s="20" t="str">
        <f>IFERROR(VLOOKUP($B14,صفر!$B$3:$F$48,4,FALSE),"")</f>
        <v>السليم قسم3 ق</v>
      </c>
      <c r="F14" s="22">
        <f>IF(B14&lt;&gt;"",VLOOKUP($B14,صفر!$B$3:$F$48,5,FALSE),"")</f>
        <v>45164</v>
      </c>
      <c r="G14" s="79" t="str">
        <f>IFERROR(VLOOKUP($B14,صفر!$B$3:$H$48,6,FALSE),"")</f>
        <v>بادي</v>
      </c>
      <c r="H14" s="79" t="str">
        <f>IFERROR(VLOOKUP($B14,صفر!$B$3:$H$48,7,FALSE),"")</f>
        <v>عبدالوهاب إسحاق</v>
      </c>
      <c r="I14" s="46">
        <f>IFERROR(VLOOKUP($B14,صفر!$B$3:$J$49,9),"")</f>
        <v>45533</v>
      </c>
      <c r="J14" s="30"/>
      <c r="K14" s="25">
        <f>IFERROR(IF(I14&lt;&gt;"",VLOOKUP($B14,صفر!B14:L60,11,FALSE),""),"")</f>
        <v>404</v>
      </c>
      <c r="L14" s="24"/>
      <c r="M14" s="25" t="str">
        <f t="shared" si="5"/>
        <v/>
      </c>
      <c r="N14" s="25" t="str">
        <f t="shared" si="6"/>
        <v/>
      </c>
      <c r="O14" s="40" t="str">
        <f t="shared" si="7"/>
        <v/>
      </c>
      <c r="P14" s="46" t="str">
        <f t="shared" si="8"/>
        <v/>
      </c>
      <c r="Q14" s="30"/>
      <c r="R14" s="25" t="str">
        <f t="shared" si="9"/>
        <v/>
      </c>
      <c r="S14" s="24"/>
      <c r="T14" s="25" t="str">
        <f t="shared" si="10"/>
        <v/>
      </c>
      <c r="U14" s="25" t="str">
        <f t="shared" si="11"/>
        <v/>
      </c>
      <c r="V14" s="40" t="str">
        <f t="shared" si="12"/>
        <v/>
      </c>
      <c r="W14" s="46" t="str">
        <f t="shared" si="13"/>
        <v/>
      </c>
      <c r="X14" s="30"/>
      <c r="Y14" s="25" t="str">
        <f t="shared" si="14"/>
        <v/>
      </c>
      <c r="Z14" s="24"/>
      <c r="AA14" s="25" t="str">
        <f t="shared" si="15"/>
        <v/>
      </c>
      <c r="AB14" s="25" t="str">
        <f t="shared" si="16"/>
        <v/>
      </c>
      <c r="AC14" s="40" t="str">
        <f t="shared" si="17"/>
        <v/>
      </c>
      <c r="AD14" s="46" t="str">
        <f t="shared" si="18"/>
        <v/>
      </c>
      <c r="AE14" s="30"/>
      <c r="AF14" s="25" t="str">
        <f t="shared" si="19"/>
        <v/>
      </c>
      <c r="AG14" s="24"/>
      <c r="AH14" s="25" t="str">
        <f t="shared" si="20"/>
        <v/>
      </c>
      <c r="AI14" s="25" t="str">
        <f t="shared" si="21"/>
        <v/>
      </c>
      <c r="AJ14" s="40" t="str">
        <f t="shared" si="22"/>
        <v/>
      </c>
      <c r="AK14" s="44" t="str">
        <f t="shared" si="23"/>
        <v/>
      </c>
      <c r="AL14" s="26"/>
    </row>
    <row r="15" spans="1:38" ht="26">
      <c r="A15" s="11">
        <f t="shared" si="24"/>
        <v>13</v>
      </c>
      <c r="B15" s="12" t="str">
        <f>IF(صفر!B15&lt;&gt;"",صفر!B15,"")</f>
        <v>محمود ميرغني عثمان علي</v>
      </c>
      <c r="C15" s="12" t="str">
        <f>IFERROR(VLOOKUP($B15,صفر!$B$3:$F$48,2,FALSE),"")</f>
        <v>الشماليه</v>
      </c>
      <c r="D15" s="12" t="str">
        <f>IFERROR(VLOOKUP($B15,صفر!$B$3:$F$48,3,FALSE),"")</f>
        <v>دنقلا</v>
      </c>
      <c r="E15" s="12" t="str">
        <f>IFERROR(VLOOKUP($B15,صفر!$B$3:$F$48,4,FALSE),"")</f>
        <v>قسم4 ج</v>
      </c>
      <c r="F15" s="14">
        <f>IF(B15&lt;&gt;"",VLOOKUP($B15,صفر!$B$3:$F$48,5,FALSE),"")</f>
        <v>45234</v>
      </c>
      <c r="G15" s="80" t="str">
        <f>IFERROR(VLOOKUP($B15,صفر!$B$3:$H$48,6,FALSE),"")</f>
        <v>بادي</v>
      </c>
      <c r="H15" s="80" t="str">
        <f>IFERROR(VLOOKUP($B15,صفر!$B$3:$H$48,7,FALSE),"")</f>
        <v>جدو آدم</v>
      </c>
      <c r="I15" s="45">
        <f>IFERROR(VLOOKUP($B15,صفر!$B$3:$J$49,9),"")</f>
        <v>0</v>
      </c>
      <c r="J15" s="29"/>
      <c r="K15" s="17">
        <f>IFERROR(IF(I15&lt;&gt;"",VLOOKUP($B15,صفر!B15:L61,11,FALSE),""),"")</f>
        <v>207</v>
      </c>
      <c r="L15" s="16"/>
      <c r="M15" s="17" t="str">
        <f t="shared" si="5"/>
        <v/>
      </c>
      <c r="N15" s="17" t="str">
        <f t="shared" si="6"/>
        <v/>
      </c>
      <c r="O15" s="41" t="str">
        <f t="shared" si="7"/>
        <v/>
      </c>
      <c r="P15" s="45" t="str">
        <f t="shared" si="8"/>
        <v/>
      </c>
      <c r="Q15" s="29"/>
      <c r="R15" s="17" t="str">
        <f t="shared" si="9"/>
        <v/>
      </c>
      <c r="S15" s="16"/>
      <c r="T15" s="17" t="str">
        <f t="shared" si="10"/>
        <v/>
      </c>
      <c r="U15" s="17" t="str">
        <f t="shared" si="11"/>
        <v/>
      </c>
      <c r="V15" s="41" t="str">
        <f t="shared" si="12"/>
        <v/>
      </c>
      <c r="W15" s="45" t="str">
        <f t="shared" si="13"/>
        <v/>
      </c>
      <c r="X15" s="29"/>
      <c r="Y15" s="17" t="str">
        <f t="shared" si="14"/>
        <v/>
      </c>
      <c r="Z15" s="16"/>
      <c r="AA15" s="17" t="str">
        <f t="shared" si="15"/>
        <v/>
      </c>
      <c r="AB15" s="17" t="str">
        <f t="shared" si="16"/>
        <v/>
      </c>
      <c r="AC15" s="41" t="str">
        <f t="shared" si="17"/>
        <v/>
      </c>
      <c r="AD15" s="45" t="str">
        <f t="shared" si="18"/>
        <v/>
      </c>
      <c r="AE15" s="29"/>
      <c r="AF15" s="17" t="str">
        <f t="shared" si="19"/>
        <v/>
      </c>
      <c r="AG15" s="16"/>
      <c r="AH15" s="17" t="str">
        <f t="shared" si="20"/>
        <v/>
      </c>
      <c r="AI15" s="17" t="str">
        <f t="shared" si="21"/>
        <v/>
      </c>
      <c r="AJ15" s="41" t="str">
        <f t="shared" si="22"/>
        <v/>
      </c>
      <c r="AK15" s="43" t="str">
        <f t="shared" si="23"/>
        <v/>
      </c>
      <c r="AL15" s="18"/>
    </row>
    <row r="16" spans="1:38" ht="26">
      <c r="A16" s="19">
        <f t="shared" si="24"/>
        <v>14</v>
      </c>
      <c r="B16" s="20" t="str">
        <f>IF(صفر!B16&lt;&gt;"",صفر!B16,"")</f>
        <v>محمد بدوي عوض عبدالهادي</v>
      </c>
      <c r="C16" s="20" t="str">
        <f>IFERROR(VLOOKUP($B16,صفر!$B$3:$F$48,2,FALSE),"")</f>
        <v>الشماليه</v>
      </c>
      <c r="D16" s="20" t="str">
        <f>IFERROR(VLOOKUP($B16,صفر!$B$3:$F$48,3,FALSE),"")</f>
        <v>دنقلا</v>
      </c>
      <c r="E16" s="20" t="str">
        <f>IFERROR(VLOOKUP($B16,صفر!$B$3:$F$48,4,FALSE),"")</f>
        <v>أقجه</v>
      </c>
      <c r="F16" s="22">
        <f>IF(B16&lt;&gt;"",VLOOKUP($B16,صفر!$B$3:$F$48,5,FALSE),"")</f>
        <v>45235</v>
      </c>
      <c r="G16" s="79" t="str">
        <f>IFERROR(VLOOKUP($B16,صفر!$B$3:$H$48,6,FALSE),"")</f>
        <v>بادي</v>
      </c>
      <c r="H16" s="79" t="str">
        <f>IFERROR(VLOOKUP($B16,صفر!$B$3:$H$48,7,FALSE),"")</f>
        <v>عبدالوهاب إسحاق</v>
      </c>
      <c r="I16" s="46">
        <f>IFERROR(VLOOKUP($B16,صفر!$B$3:$J$49,9),"")</f>
        <v>45533</v>
      </c>
      <c r="J16" s="30"/>
      <c r="K16" s="25">
        <f>IFERROR(IF(I16&lt;&gt;"",VLOOKUP($B16,صفر!B16:L62,11,FALSE),""),"")</f>
        <v>587</v>
      </c>
      <c r="L16" s="24"/>
      <c r="M16" s="25" t="str">
        <f t="shared" si="5"/>
        <v/>
      </c>
      <c r="N16" s="25" t="str">
        <f t="shared" si="6"/>
        <v/>
      </c>
      <c r="O16" s="40" t="str">
        <f t="shared" si="7"/>
        <v/>
      </c>
      <c r="P16" s="46" t="str">
        <f t="shared" si="8"/>
        <v/>
      </c>
      <c r="Q16" s="30"/>
      <c r="R16" s="25" t="str">
        <f t="shared" si="9"/>
        <v/>
      </c>
      <c r="S16" s="24"/>
      <c r="T16" s="25" t="str">
        <f t="shared" si="10"/>
        <v/>
      </c>
      <c r="U16" s="25" t="str">
        <f t="shared" si="11"/>
        <v/>
      </c>
      <c r="V16" s="40" t="str">
        <f t="shared" si="12"/>
        <v/>
      </c>
      <c r="W16" s="46" t="str">
        <f t="shared" si="13"/>
        <v/>
      </c>
      <c r="X16" s="30"/>
      <c r="Y16" s="25" t="str">
        <f t="shared" si="14"/>
        <v/>
      </c>
      <c r="Z16" s="24"/>
      <c r="AA16" s="25" t="str">
        <f t="shared" si="15"/>
        <v/>
      </c>
      <c r="AB16" s="25" t="str">
        <f t="shared" si="16"/>
        <v/>
      </c>
      <c r="AC16" s="40" t="str">
        <f t="shared" si="17"/>
        <v/>
      </c>
      <c r="AD16" s="46" t="str">
        <f t="shared" si="18"/>
        <v/>
      </c>
      <c r="AE16" s="30"/>
      <c r="AF16" s="25" t="str">
        <f t="shared" si="19"/>
        <v/>
      </c>
      <c r="AG16" s="24"/>
      <c r="AH16" s="25" t="str">
        <f t="shared" si="20"/>
        <v/>
      </c>
      <c r="AI16" s="25" t="str">
        <f t="shared" si="21"/>
        <v/>
      </c>
      <c r="AJ16" s="40" t="str">
        <f t="shared" si="22"/>
        <v/>
      </c>
      <c r="AK16" s="44" t="str">
        <f t="shared" si="23"/>
        <v/>
      </c>
      <c r="AL16" s="26"/>
    </row>
    <row r="17" spans="1:38" ht="26">
      <c r="A17" s="11">
        <f t="shared" si="24"/>
        <v>15</v>
      </c>
      <c r="B17" s="12" t="str">
        <f>IF(صفر!B17&lt;&gt;"",صفر!B17,"")</f>
        <v>عبدالرحمن عبدالله حاج عثمان</v>
      </c>
      <c r="C17" s="12">
        <f>IFERROR(VLOOKUP($B17,صفر!$B$3:$F$48,2,FALSE),"")</f>
        <v>0</v>
      </c>
      <c r="D17" s="12">
        <f>IFERROR(VLOOKUP($B17,صفر!$B$3:$F$48,3,FALSE),"")</f>
        <v>0</v>
      </c>
      <c r="E17" s="12">
        <f>IFERROR(VLOOKUP($B17,صفر!$B$3:$F$48,4,FALSE),"")</f>
        <v>0</v>
      </c>
      <c r="F17" s="14">
        <f>IF(B17&lt;&gt;"",VLOOKUP($B17,صفر!$B$3:$F$48,5,FALSE),"")</f>
        <v>45275</v>
      </c>
      <c r="G17" s="80" t="str">
        <f>IFERROR(VLOOKUP($B17,صفر!$B$3:$H$48,6,FALSE),"")</f>
        <v>بادي</v>
      </c>
      <c r="H17" s="80" t="str">
        <f>IFERROR(VLOOKUP($B17,صفر!$B$3:$H$48,7,FALSE),"")</f>
        <v>عبدالوهاب إسحاق</v>
      </c>
      <c r="I17" s="45">
        <f>IFERROR(VLOOKUP($B17,صفر!$B$3:$J$49,9),"")</f>
        <v>45533</v>
      </c>
      <c r="J17" s="29"/>
      <c r="K17" s="17">
        <f>IFERROR(IF(I17&lt;&gt;"",VLOOKUP($B17,صفر!B17:L63,11,FALSE),""),"")</f>
        <v>483</v>
      </c>
      <c r="L17" s="16"/>
      <c r="M17" s="17" t="str">
        <f t="shared" si="5"/>
        <v/>
      </c>
      <c r="N17" s="17" t="str">
        <f t="shared" si="6"/>
        <v/>
      </c>
      <c r="O17" s="41" t="str">
        <f t="shared" si="7"/>
        <v/>
      </c>
      <c r="P17" s="45" t="str">
        <f t="shared" si="8"/>
        <v/>
      </c>
      <c r="Q17" s="29"/>
      <c r="R17" s="17" t="str">
        <f t="shared" si="9"/>
        <v/>
      </c>
      <c r="S17" s="16"/>
      <c r="T17" s="17" t="str">
        <f t="shared" si="10"/>
        <v/>
      </c>
      <c r="U17" s="17" t="str">
        <f t="shared" si="11"/>
        <v/>
      </c>
      <c r="V17" s="41" t="str">
        <f t="shared" si="12"/>
        <v/>
      </c>
      <c r="W17" s="45" t="str">
        <f t="shared" si="13"/>
        <v/>
      </c>
      <c r="X17" s="29"/>
      <c r="Y17" s="17" t="str">
        <f t="shared" si="14"/>
        <v/>
      </c>
      <c r="Z17" s="16"/>
      <c r="AA17" s="17" t="str">
        <f t="shared" si="15"/>
        <v/>
      </c>
      <c r="AB17" s="17" t="str">
        <f t="shared" si="16"/>
        <v/>
      </c>
      <c r="AC17" s="41" t="str">
        <f t="shared" si="17"/>
        <v/>
      </c>
      <c r="AD17" s="45" t="str">
        <f t="shared" si="18"/>
        <v/>
      </c>
      <c r="AE17" s="29"/>
      <c r="AF17" s="17" t="str">
        <f t="shared" si="19"/>
        <v/>
      </c>
      <c r="AG17" s="16"/>
      <c r="AH17" s="17" t="str">
        <f t="shared" si="20"/>
        <v/>
      </c>
      <c r="AI17" s="17" t="str">
        <f t="shared" si="21"/>
        <v/>
      </c>
      <c r="AJ17" s="41" t="str">
        <f t="shared" si="22"/>
        <v/>
      </c>
      <c r="AK17" s="43" t="str">
        <f t="shared" si="23"/>
        <v/>
      </c>
      <c r="AL17" s="18"/>
    </row>
    <row r="18" spans="1:38" ht="26">
      <c r="A18" s="19">
        <f t="shared" si="24"/>
        <v>16</v>
      </c>
      <c r="B18" s="20" t="str">
        <f>IF(صفر!B18&lt;&gt;"",صفر!B18,"")</f>
        <v>محمد مهدي عبداللطيف عثمان</v>
      </c>
      <c r="C18" s="20" t="str">
        <f>IFERROR(VLOOKUP($B18,صفر!$B$3:$F$48,2,FALSE),"")</f>
        <v>الشماليه</v>
      </c>
      <c r="D18" s="20" t="str">
        <f>IFERROR(VLOOKUP($B18,صفر!$B$3:$F$48,3,FALSE),"")</f>
        <v>دنقلا</v>
      </c>
      <c r="E18" s="20" t="str">
        <f>IFERROR(VLOOKUP($B18,صفر!$B$3:$F$48,4,FALSE),"")</f>
        <v>السليم قسم3 ق</v>
      </c>
      <c r="F18" s="22">
        <f>IF(B18&lt;&gt;"",VLOOKUP($B18,صفر!$B$3:$F$48,5,FALSE),"")</f>
        <v>45275</v>
      </c>
      <c r="G18" s="79" t="str">
        <f>IFERROR(VLOOKUP($B18,صفر!$B$3:$H$48,6,FALSE),"")</f>
        <v>بادي</v>
      </c>
      <c r="H18" s="79" t="str">
        <f>IFERROR(VLOOKUP($B18,صفر!$B$3:$H$48,7,FALSE),"")</f>
        <v>جدو آدم</v>
      </c>
      <c r="I18" s="46">
        <f>IFERROR(VLOOKUP($B18,صفر!$B$3:$J$49,9),"")</f>
        <v>0</v>
      </c>
      <c r="J18" s="30"/>
      <c r="K18" s="25">
        <f>IFERROR(IF(I18&lt;&gt;"",VLOOKUP($B18,صفر!B18:L64,11,FALSE),""),"")</f>
        <v>281</v>
      </c>
      <c r="L18" s="24"/>
      <c r="M18" s="25" t="str">
        <f t="shared" si="5"/>
        <v/>
      </c>
      <c r="N18" s="25" t="str">
        <f t="shared" si="6"/>
        <v/>
      </c>
      <c r="O18" s="40" t="str">
        <f t="shared" si="7"/>
        <v/>
      </c>
      <c r="P18" s="46" t="str">
        <f t="shared" si="8"/>
        <v/>
      </c>
      <c r="Q18" s="30"/>
      <c r="R18" s="25" t="str">
        <f t="shared" si="9"/>
        <v/>
      </c>
      <c r="S18" s="24"/>
      <c r="T18" s="25" t="str">
        <f t="shared" si="10"/>
        <v/>
      </c>
      <c r="U18" s="25" t="str">
        <f t="shared" si="11"/>
        <v/>
      </c>
      <c r="V18" s="40" t="str">
        <f t="shared" si="12"/>
        <v/>
      </c>
      <c r="W18" s="46" t="str">
        <f t="shared" si="13"/>
        <v/>
      </c>
      <c r="X18" s="30"/>
      <c r="Y18" s="25" t="str">
        <f t="shared" si="14"/>
        <v/>
      </c>
      <c r="Z18" s="24"/>
      <c r="AA18" s="25" t="str">
        <f t="shared" si="15"/>
        <v/>
      </c>
      <c r="AB18" s="25" t="str">
        <f t="shared" si="16"/>
        <v/>
      </c>
      <c r="AC18" s="40" t="str">
        <f t="shared" si="17"/>
        <v/>
      </c>
      <c r="AD18" s="46" t="str">
        <f t="shared" si="18"/>
        <v/>
      </c>
      <c r="AE18" s="30"/>
      <c r="AF18" s="25" t="str">
        <f t="shared" si="19"/>
        <v/>
      </c>
      <c r="AG18" s="24"/>
      <c r="AH18" s="25" t="str">
        <f t="shared" si="20"/>
        <v/>
      </c>
      <c r="AI18" s="25" t="str">
        <f t="shared" si="21"/>
        <v/>
      </c>
      <c r="AJ18" s="40" t="str">
        <f t="shared" si="22"/>
        <v/>
      </c>
      <c r="AK18" s="44" t="str">
        <f t="shared" si="23"/>
        <v/>
      </c>
      <c r="AL18" s="26"/>
    </row>
    <row r="19" spans="1:38" ht="26">
      <c r="A19" s="11">
        <f t="shared" si="24"/>
        <v>17</v>
      </c>
      <c r="B19" s="12" t="str">
        <f>IF(صفر!B19&lt;&gt;"",صفر!B19,"")</f>
        <v>هجانه بابكر المبارك البشير</v>
      </c>
      <c r="C19" s="12" t="str">
        <f>IFERROR(VLOOKUP($B19,صفر!$B$3:$F$48,2,FALSE),"")</f>
        <v>الجزيرة</v>
      </c>
      <c r="D19" s="12" t="str">
        <f>IFERROR(VLOOKUP($B19,صفر!$B$3:$F$48,3,FALSE),"")</f>
        <v>الحصاحيصا</v>
      </c>
      <c r="E19" s="12" t="str">
        <f>IFERROR(VLOOKUP($B19,صفر!$B$3:$F$48,4,FALSE),"")</f>
        <v>الجنيد</v>
      </c>
      <c r="F19" s="14">
        <f>IF(B19&lt;&gt;"",VLOOKUP($B19,صفر!$B$3:$F$48,5,FALSE),"")</f>
        <v>45275</v>
      </c>
      <c r="G19" s="80" t="str">
        <f>IFERROR(VLOOKUP($B19,صفر!$B$3:$H$48,6,FALSE),"")</f>
        <v>بادي</v>
      </c>
      <c r="H19" s="80" t="str">
        <f>IFERROR(VLOOKUP($B19,صفر!$B$3:$H$48,7,FALSE),"")</f>
        <v>عبدالوهاب إسحاق</v>
      </c>
      <c r="I19" s="45">
        <f>IFERROR(VLOOKUP($B19,صفر!$B$3:$J$49,9),"")</f>
        <v>0</v>
      </c>
      <c r="J19" s="29"/>
      <c r="K19" s="17">
        <f>IFERROR(IF(I19&lt;&gt;"",VLOOKUP($B19,صفر!B19:L65,11,FALSE),""),"")</f>
        <v>376</v>
      </c>
      <c r="L19" s="16"/>
      <c r="M19" s="17" t="str">
        <f t="shared" si="5"/>
        <v/>
      </c>
      <c r="N19" s="17" t="str">
        <f t="shared" si="6"/>
        <v/>
      </c>
      <c r="O19" s="41" t="str">
        <f t="shared" si="7"/>
        <v/>
      </c>
      <c r="P19" s="45" t="str">
        <f t="shared" si="8"/>
        <v/>
      </c>
      <c r="Q19" s="29"/>
      <c r="R19" s="17" t="str">
        <f t="shared" si="9"/>
        <v/>
      </c>
      <c r="S19" s="16"/>
      <c r="T19" s="17" t="str">
        <f t="shared" si="10"/>
        <v/>
      </c>
      <c r="U19" s="17" t="str">
        <f t="shared" si="11"/>
        <v/>
      </c>
      <c r="V19" s="41" t="str">
        <f t="shared" si="12"/>
        <v/>
      </c>
      <c r="W19" s="45" t="str">
        <f t="shared" si="13"/>
        <v/>
      </c>
      <c r="X19" s="29"/>
      <c r="Y19" s="17" t="str">
        <f t="shared" si="14"/>
        <v/>
      </c>
      <c r="Z19" s="16"/>
      <c r="AA19" s="17" t="str">
        <f t="shared" si="15"/>
        <v/>
      </c>
      <c r="AB19" s="17" t="str">
        <f t="shared" si="16"/>
        <v/>
      </c>
      <c r="AC19" s="41" t="str">
        <f t="shared" si="17"/>
        <v/>
      </c>
      <c r="AD19" s="45" t="str">
        <f t="shared" si="18"/>
        <v/>
      </c>
      <c r="AE19" s="29"/>
      <c r="AF19" s="17" t="str">
        <f t="shared" si="19"/>
        <v/>
      </c>
      <c r="AG19" s="16"/>
      <c r="AH19" s="17" t="str">
        <f t="shared" si="20"/>
        <v/>
      </c>
      <c r="AI19" s="17" t="str">
        <f t="shared" si="21"/>
        <v/>
      </c>
      <c r="AJ19" s="41" t="str">
        <f t="shared" si="22"/>
        <v/>
      </c>
      <c r="AK19" s="43" t="str">
        <f t="shared" si="23"/>
        <v/>
      </c>
      <c r="AL19" s="18"/>
    </row>
    <row r="20" spans="1:38" ht="26">
      <c r="A20" s="19">
        <f t="shared" si="24"/>
        <v>18</v>
      </c>
      <c r="B20" s="20" t="str">
        <f>IF(صفر!B20&lt;&gt;"",صفر!B20,"")</f>
        <v>البخاري عبدالله محمد عثمان</v>
      </c>
      <c r="C20" s="20" t="str">
        <f>IFERROR(VLOOKUP($B20,صفر!$B$3:$F$48,2,FALSE),"")</f>
        <v>الخرطوم</v>
      </c>
      <c r="D20" s="20" t="str">
        <f>IFERROR(VLOOKUP($B20,صفر!$B$3:$F$48,3,FALSE),"")</f>
        <v>أمبده</v>
      </c>
      <c r="E20" s="20" t="str">
        <f>IFERROR(VLOOKUP($B20,صفر!$B$3:$F$48,4,FALSE),"")</f>
        <v>الريف الغربي</v>
      </c>
      <c r="F20" s="22">
        <f>IF(B20&lt;&gt;"",VLOOKUP($B20,صفر!$B$3:$F$48,5,FALSE),"")</f>
        <v>45323</v>
      </c>
      <c r="G20" s="79">
        <f>IFERROR(VLOOKUP($B20,صفر!$B$3:$H$48,6,FALSE),"")</f>
        <v>0</v>
      </c>
      <c r="H20" s="79" t="str">
        <f>IFERROR(VLOOKUP($B20,صفر!$B$3:$H$48,7,FALSE),"")</f>
        <v>جدو آدم</v>
      </c>
      <c r="I20" s="46">
        <f>IFERROR(VLOOKUP($B20,صفر!$B$3:$J$49,9),"")</f>
        <v>45533</v>
      </c>
      <c r="J20" s="30"/>
      <c r="K20" s="25">
        <f>IFERROR(IF(I20&lt;&gt;"",VLOOKUP($B20,صفر!B20:L66,11,FALSE),""),"")</f>
        <v>453</v>
      </c>
      <c r="L20" s="24"/>
      <c r="M20" s="25" t="str">
        <f t="shared" si="5"/>
        <v/>
      </c>
      <c r="N20" s="25" t="str">
        <f t="shared" si="6"/>
        <v/>
      </c>
      <c r="O20" s="40" t="str">
        <f t="shared" si="7"/>
        <v/>
      </c>
      <c r="P20" s="46" t="str">
        <f t="shared" si="8"/>
        <v/>
      </c>
      <c r="Q20" s="30"/>
      <c r="R20" s="25" t="str">
        <f t="shared" si="9"/>
        <v/>
      </c>
      <c r="S20" s="24"/>
      <c r="T20" s="25" t="str">
        <f t="shared" si="10"/>
        <v/>
      </c>
      <c r="U20" s="25" t="str">
        <f t="shared" si="11"/>
        <v/>
      </c>
      <c r="V20" s="40" t="str">
        <f t="shared" si="12"/>
        <v/>
      </c>
      <c r="W20" s="46" t="str">
        <f t="shared" si="13"/>
        <v/>
      </c>
      <c r="X20" s="30"/>
      <c r="Y20" s="25" t="str">
        <f t="shared" si="14"/>
        <v/>
      </c>
      <c r="Z20" s="24"/>
      <c r="AA20" s="25" t="str">
        <f t="shared" si="15"/>
        <v/>
      </c>
      <c r="AB20" s="25" t="str">
        <f t="shared" si="16"/>
        <v/>
      </c>
      <c r="AC20" s="40" t="str">
        <f t="shared" si="17"/>
        <v/>
      </c>
      <c r="AD20" s="46" t="str">
        <f t="shared" si="18"/>
        <v/>
      </c>
      <c r="AE20" s="30"/>
      <c r="AF20" s="25" t="str">
        <f t="shared" si="19"/>
        <v/>
      </c>
      <c r="AG20" s="24"/>
      <c r="AH20" s="25" t="str">
        <f t="shared" si="20"/>
        <v/>
      </c>
      <c r="AI20" s="25" t="str">
        <f t="shared" si="21"/>
        <v/>
      </c>
      <c r="AJ20" s="40" t="str">
        <f t="shared" si="22"/>
        <v/>
      </c>
      <c r="AK20" s="44" t="str">
        <f t="shared" si="23"/>
        <v/>
      </c>
      <c r="AL20" s="26"/>
    </row>
    <row r="21" spans="1:38" ht="26">
      <c r="A21" s="11">
        <f t="shared" si="24"/>
        <v>19</v>
      </c>
      <c r="B21" s="12" t="str">
        <f>IF(صفر!B21&lt;&gt;"",صفر!B21,"")</f>
        <v>محمد عبدالله محمد عثمان</v>
      </c>
      <c r="C21" s="12" t="str">
        <f>IFERROR(VLOOKUP($B21,صفر!$B$3:$F$48,2,FALSE),"")</f>
        <v>الخرطوم</v>
      </c>
      <c r="D21" s="12" t="str">
        <f>IFERROR(VLOOKUP($B21,صفر!$B$3:$F$48,3,FALSE),"")</f>
        <v>أمبده</v>
      </c>
      <c r="E21" s="12" t="str">
        <f>IFERROR(VLOOKUP($B21,صفر!$B$3:$F$48,4,FALSE),"")</f>
        <v>الريف الغربي</v>
      </c>
      <c r="F21" s="14">
        <f>IF(B21&lt;&gt;"",VLOOKUP($B21,صفر!$B$3:$F$48,5,FALSE),"")</f>
        <v>45340</v>
      </c>
      <c r="G21" s="80">
        <f>IFERROR(VLOOKUP($B21,صفر!$B$3:$H$48,6,FALSE),"")</f>
        <v>0</v>
      </c>
      <c r="H21" s="80">
        <f>IFERROR(VLOOKUP($B21,صفر!$B$3:$H$48,7,FALSE),"")</f>
        <v>0</v>
      </c>
      <c r="I21" s="45">
        <f>IFERROR(VLOOKUP($B21,صفر!$B$3:$J$49,9),"")</f>
        <v>0</v>
      </c>
      <c r="J21" s="29"/>
      <c r="K21" s="17">
        <f>IFERROR(IF(I21&lt;&gt;"",VLOOKUP($B21,صفر!B21:L67,11,FALSE),""),"")</f>
        <v>191</v>
      </c>
      <c r="L21" s="16"/>
      <c r="M21" s="17" t="str">
        <f t="shared" si="5"/>
        <v/>
      </c>
      <c r="N21" s="17" t="str">
        <f t="shared" si="6"/>
        <v/>
      </c>
      <c r="O21" s="41" t="str">
        <f t="shared" si="7"/>
        <v/>
      </c>
      <c r="P21" s="45" t="str">
        <f t="shared" si="8"/>
        <v/>
      </c>
      <c r="Q21" s="29"/>
      <c r="R21" s="17" t="str">
        <f t="shared" si="9"/>
        <v/>
      </c>
      <c r="S21" s="16"/>
      <c r="T21" s="17" t="str">
        <f t="shared" si="10"/>
        <v/>
      </c>
      <c r="U21" s="17" t="str">
        <f t="shared" si="11"/>
        <v/>
      </c>
      <c r="V21" s="41" t="str">
        <f t="shared" si="12"/>
        <v/>
      </c>
      <c r="W21" s="45" t="str">
        <f t="shared" si="13"/>
        <v/>
      </c>
      <c r="X21" s="29"/>
      <c r="Y21" s="17" t="str">
        <f t="shared" si="14"/>
        <v/>
      </c>
      <c r="Z21" s="16"/>
      <c r="AA21" s="17" t="str">
        <f t="shared" si="15"/>
        <v/>
      </c>
      <c r="AB21" s="17" t="str">
        <f t="shared" si="16"/>
        <v/>
      </c>
      <c r="AC21" s="41" t="str">
        <f t="shared" si="17"/>
        <v/>
      </c>
      <c r="AD21" s="45" t="str">
        <f t="shared" si="18"/>
        <v/>
      </c>
      <c r="AE21" s="29"/>
      <c r="AF21" s="17" t="str">
        <f t="shared" si="19"/>
        <v/>
      </c>
      <c r="AG21" s="16"/>
      <c r="AH21" s="17" t="str">
        <f t="shared" si="20"/>
        <v/>
      </c>
      <c r="AI21" s="17" t="str">
        <f t="shared" si="21"/>
        <v/>
      </c>
      <c r="AJ21" s="41" t="str">
        <f t="shared" si="22"/>
        <v/>
      </c>
      <c r="AK21" s="43" t="str">
        <f t="shared" si="23"/>
        <v/>
      </c>
      <c r="AL21" s="18"/>
    </row>
    <row r="22" spans="1:38" ht="26">
      <c r="A22" s="19">
        <f t="shared" si="24"/>
        <v>20</v>
      </c>
      <c r="B22" s="20" t="str">
        <f>IF(صفر!B22&lt;&gt;"",صفر!B22,"")</f>
        <v>آدم محمد عبدالله آدم</v>
      </c>
      <c r="C22" s="20">
        <f>IFERROR(VLOOKUP($B22,صفر!$B$3:$F$48,2,FALSE),"")</f>
        <v>0</v>
      </c>
      <c r="D22" s="20">
        <f>IFERROR(VLOOKUP($B22,صفر!$B$3:$F$48,3,FALSE),"")</f>
        <v>0</v>
      </c>
      <c r="E22" s="20">
        <f>IFERROR(VLOOKUP($B22,صفر!$B$3:$F$48,4,FALSE),"")</f>
        <v>0</v>
      </c>
      <c r="F22" s="22">
        <f>IF(B22&lt;&gt;"",VLOOKUP($B22,صفر!$B$3:$F$48,5,FALSE),"")</f>
        <v>45365</v>
      </c>
      <c r="G22" s="79" t="str">
        <f>IFERROR(VLOOKUP($B22,صفر!$B$3:$H$48,6,FALSE),"")</f>
        <v>عائد</v>
      </c>
      <c r="H22" s="79" t="str">
        <f>IFERROR(VLOOKUP($B22,صفر!$B$3:$H$48,7,FALSE),"")</f>
        <v>عبدالوهاب إسحاق</v>
      </c>
      <c r="I22" s="46">
        <f>IFERROR(VLOOKUP($B22,صفر!$B$3:$J$49,9),"")</f>
        <v>45533</v>
      </c>
      <c r="J22" s="30"/>
      <c r="K22" s="25">
        <f>IFERROR(IF(I22&lt;&gt;"",VLOOKUP($B22,صفر!B22:L68,11,FALSE),""),"")</f>
        <v>150</v>
      </c>
      <c r="L22" s="24"/>
      <c r="M22" s="25" t="str">
        <f t="shared" si="5"/>
        <v/>
      </c>
      <c r="N22" s="25" t="str">
        <f t="shared" si="6"/>
        <v/>
      </c>
      <c r="O22" s="40" t="str">
        <f t="shared" si="7"/>
        <v/>
      </c>
      <c r="P22" s="46" t="str">
        <f t="shared" si="8"/>
        <v/>
      </c>
      <c r="Q22" s="30"/>
      <c r="R22" s="25" t="str">
        <f t="shared" si="9"/>
        <v/>
      </c>
      <c r="S22" s="24"/>
      <c r="T22" s="25" t="str">
        <f t="shared" si="10"/>
        <v/>
      </c>
      <c r="U22" s="25" t="str">
        <f t="shared" si="11"/>
        <v/>
      </c>
      <c r="V22" s="40" t="str">
        <f t="shared" si="12"/>
        <v/>
      </c>
      <c r="W22" s="46" t="str">
        <f t="shared" si="13"/>
        <v/>
      </c>
      <c r="X22" s="30"/>
      <c r="Y22" s="25" t="str">
        <f t="shared" si="14"/>
        <v/>
      </c>
      <c r="Z22" s="24"/>
      <c r="AA22" s="25" t="str">
        <f t="shared" si="15"/>
        <v/>
      </c>
      <c r="AB22" s="25" t="str">
        <f t="shared" si="16"/>
        <v/>
      </c>
      <c r="AC22" s="40" t="str">
        <f t="shared" si="17"/>
        <v/>
      </c>
      <c r="AD22" s="46" t="str">
        <f t="shared" si="18"/>
        <v/>
      </c>
      <c r="AE22" s="30"/>
      <c r="AF22" s="25" t="str">
        <f t="shared" si="19"/>
        <v/>
      </c>
      <c r="AG22" s="24"/>
      <c r="AH22" s="25" t="str">
        <f t="shared" si="20"/>
        <v/>
      </c>
      <c r="AI22" s="25" t="str">
        <f t="shared" si="21"/>
        <v/>
      </c>
      <c r="AJ22" s="40" t="str">
        <f t="shared" si="22"/>
        <v/>
      </c>
      <c r="AK22" s="44" t="str">
        <f t="shared" si="23"/>
        <v/>
      </c>
      <c r="AL22" s="26"/>
    </row>
    <row r="23" spans="1:38" ht="26">
      <c r="A23" s="11">
        <f t="shared" si="24"/>
        <v>21</v>
      </c>
      <c r="B23" s="12" t="str">
        <f>IF(صفر!B23&lt;&gt;"",صفر!B23,"")</f>
        <v>نوح مصطفى حميده محمد</v>
      </c>
      <c r="C23" s="12" t="str">
        <f>IFERROR(VLOOKUP($B23,صفر!$B$3:$F$48,2,FALSE),"")</f>
        <v>الشماليه</v>
      </c>
      <c r="D23" s="12" t="str">
        <f>IFERROR(VLOOKUP($B23,صفر!$B$3:$F$48,3,FALSE),"")</f>
        <v>دنقلا</v>
      </c>
      <c r="E23" s="12">
        <f>IFERROR(VLOOKUP($B23,صفر!$B$3:$F$48,4,FALSE),"")</f>
        <v>0</v>
      </c>
      <c r="F23" s="14">
        <f>IF(B23&lt;&gt;"",VLOOKUP($B23,صفر!$B$3:$F$48,5,FALSE),"")</f>
        <v>45409</v>
      </c>
      <c r="G23" s="80" t="str">
        <f>IFERROR(VLOOKUP($B23,صفر!$B$3:$H$48,6,FALSE),"")</f>
        <v>عائد</v>
      </c>
      <c r="H23" s="80" t="str">
        <f>IFERROR(VLOOKUP($B23,صفر!$B$3:$H$48,7,FALSE),"")</f>
        <v>عبدالوهاب إسحاق</v>
      </c>
      <c r="I23" s="45">
        <f>IFERROR(VLOOKUP($B23,صفر!$B$3:$J$49,9),"")</f>
        <v>0</v>
      </c>
      <c r="J23" s="29"/>
      <c r="K23" s="17">
        <f>IFERROR(IF(I23&lt;&gt;"",VLOOKUP($B23,صفر!B23:L69,11,FALSE),""),"")</f>
        <v>207</v>
      </c>
      <c r="L23" s="16"/>
      <c r="M23" s="17" t="str">
        <f t="shared" si="5"/>
        <v/>
      </c>
      <c r="N23" s="17" t="str">
        <f t="shared" si="6"/>
        <v/>
      </c>
      <c r="O23" s="41" t="str">
        <f t="shared" si="7"/>
        <v/>
      </c>
      <c r="P23" s="45" t="str">
        <f t="shared" si="8"/>
        <v/>
      </c>
      <c r="Q23" s="29"/>
      <c r="R23" s="17" t="str">
        <f t="shared" si="9"/>
        <v/>
      </c>
      <c r="S23" s="16"/>
      <c r="T23" s="17" t="str">
        <f t="shared" si="10"/>
        <v/>
      </c>
      <c r="U23" s="17" t="str">
        <f t="shared" si="11"/>
        <v/>
      </c>
      <c r="V23" s="41" t="str">
        <f t="shared" si="12"/>
        <v/>
      </c>
      <c r="W23" s="45" t="str">
        <f t="shared" si="13"/>
        <v/>
      </c>
      <c r="X23" s="29"/>
      <c r="Y23" s="17" t="str">
        <f t="shared" si="14"/>
        <v/>
      </c>
      <c r="Z23" s="16"/>
      <c r="AA23" s="17" t="str">
        <f t="shared" si="15"/>
        <v/>
      </c>
      <c r="AB23" s="17" t="str">
        <f t="shared" si="16"/>
        <v/>
      </c>
      <c r="AC23" s="41" t="str">
        <f t="shared" si="17"/>
        <v/>
      </c>
      <c r="AD23" s="45" t="str">
        <f t="shared" si="18"/>
        <v/>
      </c>
      <c r="AE23" s="29"/>
      <c r="AF23" s="17" t="str">
        <f t="shared" si="19"/>
        <v/>
      </c>
      <c r="AG23" s="16"/>
      <c r="AH23" s="17" t="str">
        <f t="shared" si="20"/>
        <v/>
      </c>
      <c r="AI23" s="17" t="str">
        <f t="shared" si="21"/>
        <v/>
      </c>
      <c r="AJ23" s="41" t="str">
        <f t="shared" si="22"/>
        <v/>
      </c>
      <c r="AK23" s="43" t="str">
        <f t="shared" si="23"/>
        <v/>
      </c>
      <c r="AL23" s="18"/>
    </row>
    <row r="24" spans="1:38" ht="26">
      <c r="A24" s="19">
        <f t="shared" si="24"/>
        <v>22</v>
      </c>
      <c r="B24" s="20" t="str">
        <f>IF(صفر!B24&lt;&gt;"",صفر!B24,"")</f>
        <v>حمزه عبدالإله عبدالمجيد عوض</v>
      </c>
      <c r="C24" s="20" t="str">
        <f>IFERROR(VLOOKUP($B24,صفر!$B$3:$F$48,2,FALSE),"")</f>
        <v>الشماليه</v>
      </c>
      <c r="D24" s="20" t="str">
        <f>IFERROR(VLOOKUP($B24,صفر!$B$3:$F$48,3,FALSE),"")</f>
        <v>دنقلا</v>
      </c>
      <c r="E24" s="20" t="str">
        <f>IFERROR(VLOOKUP($B24,صفر!$B$3:$F$48,4,FALSE),"")</f>
        <v>السليم قسم3 غ</v>
      </c>
      <c r="F24" s="22">
        <f>IF(B24&lt;&gt;"",VLOOKUP($B24,صفر!$B$3:$F$48,5,FALSE),"")</f>
        <v>45480</v>
      </c>
      <c r="G24" s="79" t="str">
        <f>IFERROR(VLOOKUP($B24,صفر!$B$3:$H$48,6,FALSE),"")</f>
        <v>بادي</v>
      </c>
      <c r="H24" s="79" t="str">
        <f>IFERROR(VLOOKUP($B24,صفر!$B$3:$H$48,7,FALSE),"")</f>
        <v>جدو آدم</v>
      </c>
      <c r="I24" s="46">
        <f>IFERROR(VLOOKUP($B24,صفر!$B$3:$J$49,9),"")</f>
        <v>45533</v>
      </c>
      <c r="J24" s="30"/>
      <c r="K24" s="25">
        <f>IFERROR(IF(I24&lt;&gt;"",VLOOKUP($B24,صفر!B24:L70,11,FALSE),""),"")</f>
        <v>261</v>
      </c>
      <c r="L24" s="24"/>
      <c r="M24" s="25" t="str">
        <f t="shared" si="5"/>
        <v/>
      </c>
      <c r="N24" s="25" t="str">
        <f t="shared" si="6"/>
        <v/>
      </c>
      <c r="O24" s="40" t="str">
        <f t="shared" si="7"/>
        <v/>
      </c>
      <c r="P24" s="46" t="str">
        <f t="shared" si="8"/>
        <v/>
      </c>
      <c r="Q24" s="30"/>
      <c r="R24" s="25" t="str">
        <f t="shared" si="9"/>
        <v/>
      </c>
      <c r="S24" s="24"/>
      <c r="T24" s="25" t="str">
        <f t="shared" si="10"/>
        <v/>
      </c>
      <c r="U24" s="25" t="str">
        <f t="shared" si="11"/>
        <v/>
      </c>
      <c r="V24" s="40" t="str">
        <f t="shared" si="12"/>
        <v/>
      </c>
      <c r="W24" s="46" t="str">
        <f t="shared" si="13"/>
        <v/>
      </c>
      <c r="X24" s="30"/>
      <c r="Y24" s="25" t="str">
        <f t="shared" si="14"/>
        <v/>
      </c>
      <c r="Z24" s="24"/>
      <c r="AA24" s="25" t="str">
        <f t="shared" si="15"/>
        <v/>
      </c>
      <c r="AB24" s="25" t="str">
        <f t="shared" si="16"/>
        <v/>
      </c>
      <c r="AC24" s="40" t="str">
        <f t="shared" si="17"/>
        <v/>
      </c>
      <c r="AD24" s="46" t="str">
        <f t="shared" si="18"/>
        <v/>
      </c>
      <c r="AE24" s="30"/>
      <c r="AF24" s="25" t="str">
        <f t="shared" si="19"/>
        <v/>
      </c>
      <c r="AG24" s="24"/>
      <c r="AH24" s="25" t="str">
        <f t="shared" si="20"/>
        <v/>
      </c>
      <c r="AI24" s="25" t="str">
        <f t="shared" si="21"/>
        <v/>
      </c>
      <c r="AJ24" s="40" t="str">
        <f t="shared" si="22"/>
        <v/>
      </c>
      <c r="AK24" s="44" t="str">
        <f t="shared" si="23"/>
        <v/>
      </c>
      <c r="AL24" s="26"/>
    </row>
    <row r="25" spans="1:38" ht="26">
      <c r="A25" s="11">
        <f t="shared" si="24"/>
        <v>23</v>
      </c>
      <c r="B25" s="12" t="str">
        <f>IF(صفر!B25&lt;&gt;"",صفر!B25,"")</f>
        <v>محمد يس إبراهيم عثمان مختار</v>
      </c>
      <c r="C25" s="12" t="str">
        <f>IFERROR(VLOOKUP($B25,صفر!$B$3:$F$48,2,FALSE),"")</f>
        <v>الشماليه</v>
      </c>
      <c r="D25" s="12" t="str">
        <f>IFERROR(VLOOKUP($B25,صفر!$B$3:$F$48,3,FALSE),"")</f>
        <v>دنقلا</v>
      </c>
      <c r="E25" s="12" t="str">
        <f>IFERROR(VLOOKUP($B25,صفر!$B$3:$F$48,4,FALSE),"")</f>
        <v>الكاسوره</v>
      </c>
      <c r="F25" s="14">
        <f>IF(B25&lt;&gt;"",VLOOKUP($B25,صفر!$B$3:$F$48,5,FALSE),"")</f>
        <v>45480</v>
      </c>
      <c r="G25" s="80" t="str">
        <f>IFERROR(VLOOKUP($B25,صفر!$B$3:$H$48,6,FALSE),"")</f>
        <v>عائد</v>
      </c>
      <c r="H25" s="80" t="str">
        <f>IFERROR(VLOOKUP($B25,صفر!$B$3:$H$48,7,FALSE),"")</f>
        <v>جدو آدم</v>
      </c>
      <c r="I25" s="45">
        <f>IFERROR(VLOOKUP($B25,صفر!$B$3:$J$49,9),"")</f>
        <v>0</v>
      </c>
      <c r="J25" s="29"/>
      <c r="K25" s="17">
        <f>IFERROR(IF(I25&lt;&gt;"",VLOOKUP($B25,صفر!B25:L71,11,FALSE),""),"")</f>
        <v>467</v>
      </c>
      <c r="L25" s="16"/>
      <c r="M25" s="17" t="str">
        <f t="shared" si="5"/>
        <v/>
      </c>
      <c r="N25" s="17" t="str">
        <f t="shared" si="6"/>
        <v/>
      </c>
      <c r="O25" s="41" t="str">
        <f t="shared" si="7"/>
        <v/>
      </c>
      <c r="P25" s="45" t="str">
        <f t="shared" si="8"/>
        <v/>
      </c>
      <c r="Q25" s="29"/>
      <c r="R25" s="17" t="str">
        <f t="shared" si="9"/>
        <v/>
      </c>
      <c r="S25" s="16"/>
      <c r="T25" s="17" t="str">
        <f t="shared" si="10"/>
        <v/>
      </c>
      <c r="U25" s="17" t="str">
        <f t="shared" si="11"/>
        <v/>
      </c>
      <c r="V25" s="41" t="str">
        <f t="shared" si="12"/>
        <v/>
      </c>
      <c r="W25" s="45" t="str">
        <f t="shared" si="13"/>
        <v/>
      </c>
      <c r="X25" s="29"/>
      <c r="Y25" s="17" t="str">
        <f t="shared" si="14"/>
        <v/>
      </c>
      <c r="Z25" s="16"/>
      <c r="AA25" s="17" t="str">
        <f t="shared" si="15"/>
        <v/>
      </c>
      <c r="AB25" s="17" t="str">
        <f t="shared" si="16"/>
        <v/>
      </c>
      <c r="AC25" s="41" t="str">
        <f t="shared" si="17"/>
        <v/>
      </c>
      <c r="AD25" s="45" t="str">
        <f t="shared" si="18"/>
        <v/>
      </c>
      <c r="AE25" s="29"/>
      <c r="AF25" s="17" t="str">
        <f t="shared" si="19"/>
        <v/>
      </c>
      <c r="AG25" s="16"/>
      <c r="AH25" s="17" t="str">
        <f t="shared" si="20"/>
        <v/>
      </c>
      <c r="AI25" s="17" t="str">
        <f t="shared" si="21"/>
        <v/>
      </c>
      <c r="AJ25" s="41" t="str">
        <f t="shared" si="22"/>
        <v/>
      </c>
      <c r="AK25" s="43" t="str">
        <f t="shared" si="23"/>
        <v/>
      </c>
      <c r="AL25" s="18"/>
    </row>
    <row r="26" spans="1:38" ht="26">
      <c r="A26" s="19">
        <f t="shared" si="24"/>
        <v>24</v>
      </c>
      <c r="B26" s="20" t="str">
        <f>IF(صفر!B26&lt;&gt;"",صفر!B26,"")</f>
        <v>إبراهيم محمد موسى حامد</v>
      </c>
      <c r="C26" s="20" t="str">
        <f>IFERROR(VLOOKUP($B26,صفر!$B$3:$F$48,2,FALSE),"")</f>
        <v>الشماليه</v>
      </c>
      <c r="D26" s="20" t="str">
        <f>IFERROR(VLOOKUP($B26,صفر!$B$3:$F$48,3,FALSE),"")</f>
        <v>دنقلا</v>
      </c>
      <c r="E26" s="20" t="str">
        <f>IFERROR(VLOOKUP($B26,صفر!$B$3:$F$48,4,FALSE),"")</f>
        <v>سوري</v>
      </c>
      <c r="F26" s="22">
        <f>IF(B26&lt;&gt;"",VLOOKUP($B26,صفر!$B$3:$F$48,5,FALSE),"")</f>
        <v>45483</v>
      </c>
      <c r="G26" s="79" t="str">
        <f>IFERROR(VLOOKUP($B26,صفر!$B$3:$H$48,6,FALSE),"")</f>
        <v>بادي</v>
      </c>
      <c r="H26" s="79" t="str">
        <f>IFERROR(VLOOKUP($B26,صفر!$B$3:$H$48,7,FALSE),"")</f>
        <v>جدو آدم</v>
      </c>
      <c r="I26" s="46">
        <f>IFERROR(VLOOKUP($B26,صفر!$B$3:$J$49,9),"")</f>
        <v>45533</v>
      </c>
      <c r="J26" s="30"/>
      <c r="K26" s="25">
        <f>IFERROR(IF(I26&lt;&gt;"",VLOOKUP($B26,صفر!B26:L72,11,FALSE),""),"")</f>
        <v>21</v>
      </c>
      <c r="L26" s="24"/>
      <c r="M26" s="25" t="str">
        <f t="shared" si="5"/>
        <v/>
      </c>
      <c r="N26" s="25" t="str">
        <f t="shared" si="6"/>
        <v/>
      </c>
      <c r="O26" s="40" t="str">
        <f t="shared" si="7"/>
        <v/>
      </c>
      <c r="P26" s="46" t="str">
        <f t="shared" si="8"/>
        <v/>
      </c>
      <c r="Q26" s="30"/>
      <c r="R26" s="25" t="str">
        <f t="shared" si="9"/>
        <v/>
      </c>
      <c r="S26" s="24"/>
      <c r="T26" s="25" t="str">
        <f t="shared" si="10"/>
        <v/>
      </c>
      <c r="U26" s="25" t="str">
        <f t="shared" si="11"/>
        <v/>
      </c>
      <c r="V26" s="40" t="str">
        <f t="shared" si="12"/>
        <v/>
      </c>
      <c r="W26" s="46" t="str">
        <f t="shared" si="13"/>
        <v/>
      </c>
      <c r="X26" s="30"/>
      <c r="Y26" s="25" t="str">
        <f t="shared" si="14"/>
        <v/>
      </c>
      <c r="Z26" s="24"/>
      <c r="AA26" s="25" t="str">
        <f t="shared" si="15"/>
        <v/>
      </c>
      <c r="AB26" s="25" t="str">
        <f t="shared" si="16"/>
        <v/>
      </c>
      <c r="AC26" s="40" t="str">
        <f t="shared" si="17"/>
        <v/>
      </c>
      <c r="AD26" s="46" t="str">
        <f t="shared" si="18"/>
        <v/>
      </c>
      <c r="AE26" s="30"/>
      <c r="AF26" s="25" t="str">
        <f t="shared" si="19"/>
        <v/>
      </c>
      <c r="AG26" s="24"/>
      <c r="AH26" s="25" t="str">
        <f t="shared" si="20"/>
        <v/>
      </c>
      <c r="AI26" s="25" t="str">
        <f t="shared" si="21"/>
        <v/>
      </c>
      <c r="AJ26" s="40" t="str">
        <f t="shared" si="22"/>
        <v/>
      </c>
      <c r="AK26" s="44" t="str">
        <f t="shared" si="23"/>
        <v/>
      </c>
      <c r="AL26" s="26"/>
    </row>
    <row r="27" spans="1:38" ht="26">
      <c r="A27" s="11">
        <f t="shared" si="24"/>
        <v>25</v>
      </c>
      <c r="B27" s="12" t="str">
        <f>IF(صفر!B27&lt;&gt;"",صفر!B27,"")</f>
        <v>محمد نورالدين يعقوب يحيى</v>
      </c>
      <c r="C27" s="12" t="str">
        <f>IFERROR(VLOOKUP($B27,صفر!$B$3:$F$48,2,FALSE),"")</f>
        <v>الشماليه</v>
      </c>
      <c r="D27" s="12" t="str">
        <f>IFERROR(VLOOKUP($B27,صفر!$B$3:$F$48,3,FALSE),"")</f>
        <v>دنقلا</v>
      </c>
      <c r="E27" s="12" t="str">
        <f>IFERROR(VLOOKUP($B27,صفر!$B$3:$F$48,4,FALSE),"")</f>
        <v>إيماني</v>
      </c>
      <c r="F27" s="14">
        <f>IF(B27&lt;&gt;"",VLOOKUP($B27,صفر!$B$3:$F$48,5,FALSE),"")</f>
        <v>45485</v>
      </c>
      <c r="G27" s="80" t="str">
        <f>IFERROR(VLOOKUP($B27,صفر!$B$3:$H$48,6,FALSE),"")</f>
        <v>بادي</v>
      </c>
      <c r="H27" s="80" t="str">
        <f>IFERROR(VLOOKUP($B27,صفر!$B$3:$H$48,7,FALSE),"")</f>
        <v>جدو آدم</v>
      </c>
      <c r="I27" s="45">
        <f>IFERROR(VLOOKUP($B27,صفر!$B$3:$J$49,9),"")</f>
        <v>0</v>
      </c>
      <c r="J27" s="29"/>
      <c r="K27" s="17">
        <f>IFERROR(IF(I27&lt;&gt;"",VLOOKUP($B27,صفر!B27:L73,11,FALSE),""),"")</f>
        <v>106</v>
      </c>
      <c r="L27" s="16"/>
      <c r="M27" s="17" t="str">
        <f t="shared" si="5"/>
        <v/>
      </c>
      <c r="N27" s="17" t="str">
        <f t="shared" si="6"/>
        <v/>
      </c>
      <c r="O27" s="41" t="str">
        <f t="shared" si="7"/>
        <v/>
      </c>
      <c r="P27" s="45" t="str">
        <f t="shared" si="8"/>
        <v/>
      </c>
      <c r="Q27" s="29"/>
      <c r="R27" s="17" t="str">
        <f t="shared" si="9"/>
        <v/>
      </c>
      <c r="S27" s="16"/>
      <c r="T27" s="17" t="str">
        <f t="shared" si="10"/>
        <v/>
      </c>
      <c r="U27" s="17" t="str">
        <f t="shared" si="11"/>
        <v/>
      </c>
      <c r="V27" s="41" t="str">
        <f t="shared" si="12"/>
        <v/>
      </c>
      <c r="W27" s="45" t="str">
        <f t="shared" si="13"/>
        <v/>
      </c>
      <c r="X27" s="29"/>
      <c r="Y27" s="17" t="str">
        <f t="shared" si="14"/>
        <v/>
      </c>
      <c r="Z27" s="16"/>
      <c r="AA27" s="17" t="str">
        <f t="shared" si="15"/>
        <v/>
      </c>
      <c r="AB27" s="17" t="str">
        <f t="shared" si="16"/>
        <v/>
      </c>
      <c r="AC27" s="41" t="str">
        <f t="shared" si="17"/>
        <v/>
      </c>
      <c r="AD27" s="45" t="str">
        <f t="shared" si="18"/>
        <v/>
      </c>
      <c r="AE27" s="29"/>
      <c r="AF27" s="17" t="str">
        <f t="shared" si="19"/>
        <v/>
      </c>
      <c r="AG27" s="16"/>
      <c r="AH27" s="17" t="str">
        <f t="shared" si="20"/>
        <v/>
      </c>
      <c r="AI27" s="17" t="str">
        <f t="shared" si="21"/>
        <v/>
      </c>
      <c r="AJ27" s="41" t="str">
        <f t="shared" si="22"/>
        <v/>
      </c>
      <c r="AK27" s="43" t="str">
        <f t="shared" si="23"/>
        <v/>
      </c>
      <c r="AL27" s="18"/>
    </row>
    <row r="28" spans="1:38" ht="26">
      <c r="A28" s="19">
        <f t="shared" si="24"/>
        <v>26</v>
      </c>
      <c r="B28" s="20" t="str">
        <f>IF(صفر!B28&lt;&gt;"",صفر!B28,"")</f>
        <v>نجيب محمد مصطفى محمد</v>
      </c>
      <c r="C28" s="20" t="str">
        <f>IFERROR(VLOOKUP($B28,صفر!$B$3:$F$48,2,FALSE),"")</f>
        <v>الشماليه</v>
      </c>
      <c r="D28" s="20" t="str">
        <f>IFERROR(VLOOKUP($B28,صفر!$B$3:$F$48,3,FALSE),"")</f>
        <v>دنقلا</v>
      </c>
      <c r="E28" s="20" t="str">
        <f>IFERROR(VLOOKUP($B28,صفر!$B$3:$F$48,4,FALSE),"")</f>
        <v>حامدنارتي</v>
      </c>
      <c r="F28" s="22">
        <f>IF(B28&lt;&gt;"",VLOOKUP($B28,صفر!$B$3:$F$48,5,FALSE),"")</f>
        <v>45486</v>
      </c>
      <c r="G28" s="79" t="str">
        <f>IFERROR(VLOOKUP($B28,صفر!$B$3:$H$48,6,FALSE),"")</f>
        <v>بادي</v>
      </c>
      <c r="H28" s="79" t="str">
        <f>IFERROR(VLOOKUP($B28,صفر!$B$3:$H$48,7,FALSE),"")</f>
        <v>عبدالوهاب إسحاق</v>
      </c>
      <c r="I28" s="46">
        <f>IFERROR(VLOOKUP($B28,صفر!$B$3:$J$49,9),"")</f>
        <v>0</v>
      </c>
      <c r="J28" s="30"/>
      <c r="K28" s="25">
        <f>IFERROR(IF(I28&lt;&gt;"",VLOOKUP($B28,صفر!B28:L74,11,FALSE),""),"")</f>
        <v>501</v>
      </c>
      <c r="L28" s="24"/>
      <c r="M28" s="25" t="str">
        <f t="shared" si="5"/>
        <v/>
      </c>
      <c r="N28" s="25" t="str">
        <f t="shared" si="6"/>
        <v/>
      </c>
      <c r="O28" s="40" t="str">
        <f t="shared" si="7"/>
        <v/>
      </c>
      <c r="P28" s="46" t="str">
        <f t="shared" si="8"/>
        <v/>
      </c>
      <c r="Q28" s="30"/>
      <c r="R28" s="25" t="str">
        <f t="shared" si="9"/>
        <v/>
      </c>
      <c r="S28" s="24"/>
      <c r="T28" s="25" t="str">
        <f t="shared" si="10"/>
        <v/>
      </c>
      <c r="U28" s="25" t="str">
        <f t="shared" si="11"/>
        <v/>
      </c>
      <c r="V28" s="40" t="str">
        <f t="shared" si="12"/>
        <v/>
      </c>
      <c r="W28" s="46" t="str">
        <f t="shared" si="13"/>
        <v/>
      </c>
      <c r="X28" s="30"/>
      <c r="Y28" s="25" t="str">
        <f t="shared" si="14"/>
        <v/>
      </c>
      <c r="Z28" s="24"/>
      <c r="AA28" s="25" t="str">
        <f t="shared" si="15"/>
        <v/>
      </c>
      <c r="AB28" s="25" t="str">
        <f t="shared" si="16"/>
        <v/>
      </c>
      <c r="AC28" s="40" t="str">
        <f t="shared" si="17"/>
        <v/>
      </c>
      <c r="AD28" s="46" t="str">
        <f t="shared" si="18"/>
        <v/>
      </c>
      <c r="AE28" s="30"/>
      <c r="AF28" s="25" t="str">
        <f t="shared" si="19"/>
        <v/>
      </c>
      <c r="AG28" s="24"/>
      <c r="AH28" s="25" t="str">
        <f t="shared" si="20"/>
        <v/>
      </c>
      <c r="AI28" s="25" t="str">
        <f t="shared" si="21"/>
        <v/>
      </c>
      <c r="AJ28" s="40" t="str">
        <f t="shared" si="22"/>
        <v/>
      </c>
      <c r="AK28" s="44" t="str">
        <f t="shared" si="23"/>
        <v/>
      </c>
      <c r="AL28" s="26"/>
    </row>
    <row r="29" spans="1:38" ht="26">
      <c r="A29" s="11">
        <f t="shared" si="24"/>
        <v>27</v>
      </c>
      <c r="B29" s="12" t="str">
        <f>IF(صفر!B29&lt;&gt;"",صفر!B29,"")</f>
        <v>محمد يوسف حسين عبدالله</v>
      </c>
      <c r="C29" s="12" t="str">
        <f>IFERROR(VLOOKUP($B29,صفر!$B$3:$F$48,2,FALSE),"")</f>
        <v>الشماليه</v>
      </c>
      <c r="D29" s="12" t="str">
        <f>IFERROR(VLOOKUP($B29,صفر!$B$3:$F$48,3,FALSE),"")</f>
        <v>دنقلا</v>
      </c>
      <c r="E29" s="12" t="str">
        <f>IFERROR(VLOOKUP($B29,صفر!$B$3:$F$48,4,FALSE),"")</f>
        <v>كودي</v>
      </c>
      <c r="F29" s="14">
        <f>IF(B29&lt;&gt;"",VLOOKUP($B29,صفر!$B$3:$F$48,5,FALSE),"")</f>
        <v>45487</v>
      </c>
      <c r="G29" s="80" t="str">
        <f>IFERROR(VLOOKUP($B29,صفر!$B$3:$H$48,6,FALSE),"")</f>
        <v>بادي</v>
      </c>
      <c r="H29" s="80" t="str">
        <f>IFERROR(VLOOKUP($B29,صفر!$B$3:$H$48,7,FALSE),"")</f>
        <v>عبدالوهاب إسحاق</v>
      </c>
      <c r="I29" s="45">
        <f>IFERROR(VLOOKUP($B29,صفر!$B$3:$J$49,9),"")</f>
        <v>0</v>
      </c>
      <c r="J29" s="29"/>
      <c r="K29" s="17">
        <f>IFERROR(IF(I29&lt;&gt;"",VLOOKUP($B29,صفر!B29:L75,11,FALSE),""),"")</f>
        <v>502</v>
      </c>
      <c r="L29" s="16"/>
      <c r="M29" s="17" t="str">
        <f t="shared" si="5"/>
        <v/>
      </c>
      <c r="N29" s="17" t="str">
        <f t="shared" si="6"/>
        <v/>
      </c>
      <c r="O29" s="41" t="str">
        <f t="shared" si="7"/>
        <v/>
      </c>
      <c r="P29" s="45" t="str">
        <f t="shared" si="8"/>
        <v/>
      </c>
      <c r="Q29" s="29"/>
      <c r="R29" s="17" t="str">
        <f t="shared" si="9"/>
        <v/>
      </c>
      <c r="S29" s="16"/>
      <c r="T29" s="17" t="str">
        <f t="shared" si="10"/>
        <v/>
      </c>
      <c r="U29" s="17" t="str">
        <f t="shared" si="11"/>
        <v/>
      </c>
      <c r="V29" s="41" t="str">
        <f t="shared" si="12"/>
        <v/>
      </c>
      <c r="W29" s="45" t="str">
        <f t="shared" si="13"/>
        <v/>
      </c>
      <c r="X29" s="29"/>
      <c r="Y29" s="17" t="str">
        <f t="shared" si="14"/>
        <v/>
      </c>
      <c r="Z29" s="16"/>
      <c r="AA29" s="17" t="str">
        <f t="shared" si="15"/>
        <v/>
      </c>
      <c r="AB29" s="17" t="str">
        <f t="shared" si="16"/>
        <v/>
      </c>
      <c r="AC29" s="41" t="str">
        <f t="shared" si="17"/>
        <v/>
      </c>
      <c r="AD29" s="45" t="str">
        <f t="shared" si="18"/>
        <v/>
      </c>
      <c r="AE29" s="29"/>
      <c r="AF29" s="17" t="str">
        <f t="shared" si="19"/>
        <v/>
      </c>
      <c r="AG29" s="16"/>
      <c r="AH29" s="17" t="str">
        <f t="shared" si="20"/>
        <v/>
      </c>
      <c r="AI29" s="17" t="str">
        <f t="shared" si="21"/>
        <v/>
      </c>
      <c r="AJ29" s="41" t="str">
        <f t="shared" si="22"/>
        <v/>
      </c>
      <c r="AK29" s="43" t="str">
        <f t="shared" si="23"/>
        <v/>
      </c>
      <c r="AL29" s="18"/>
    </row>
    <row r="30" spans="1:38" ht="26">
      <c r="A30" s="19">
        <f t="shared" si="24"/>
        <v>28</v>
      </c>
      <c r="B30" s="20" t="str">
        <f>IF(صفر!B30&lt;&gt;"",صفر!B30,"")</f>
        <v>أنس علم الدين عيسى أحمد</v>
      </c>
      <c r="C30" s="20">
        <f>IFERROR(VLOOKUP($B30,صفر!$B$3:$F$48,2,FALSE),"")</f>
        <v>0</v>
      </c>
      <c r="D30" s="20">
        <f>IFERROR(VLOOKUP($B30,صفر!$B$3:$F$48,3,FALSE),"")</f>
        <v>0</v>
      </c>
      <c r="E30" s="20">
        <f>IFERROR(VLOOKUP($B30,صفر!$B$3:$F$48,4,FALSE),"")</f>
        <v>0</v>
      </c>
      <c r="F30" s="22">
        <f>IF(B30&lt;&gt;"",VLOOKUP($B30,صفر!$B$3:$F$48,5,FALSE),"")</f>
        <v>45488</v>
      </c>
      <c r="G30" s="79" t="str">
        <f>IFERROR(VLOOKUP($B30,صفر!$B$3:$H$48,6,FALSE),"")</f>
        <v>بادي</v>
      </c>
      <c r="H30" s="79" t="str">
        <f>IFERROR(VLOOKUP($B30,صفر!$B$3:$H$48,7,FALSE),"")</f>
        <v>عبدالوهاب إسحاق</v>
      </c>
      <c r="I30" s="46">
        <f>IFERROR(VLOOKUP($B30,صفر!$B$3:$J$49,9),"")</f>
        <v>45533</v>
      </c>
      <c r="J30" s="30"/>
      <c r="K30" s="25">
        <f>IFERROR(IF(I30&lt;&gt;"",VLOOKUP($B30,صفر!B30:L76,11,FALSE),""),"")</f>
        <v>439</v>
      </c>
      <c r="L30" s="24"/>
      <c r="M30" s="25" t="str">
        <f t="shared" si="5"/>
        <v/>
      </c>
      <c r="N30" s="25" t="str">
        <f t="shared" si="6"/>
        <v/>
      </c>
      <c r="O30" s="40" t="str">
        <f t="shared" si="7"/>
        <v/>
      </c>
      <c r="P30" s="46" t="str">
        <f t="shared" si="8"/>
        <v/>
      </c>
      <c r="Q30" s="30"/>
      <c r="R30" s="25" t="str">
        <f t="shared" si="9"/>
        <v/>
      </c>
      <c r="S30" s="24"/>
      <c r="T30" s="25" t="str">
        <f t="shared" si="10"/>
        <v/>
      </c>
      <c r="U30" s="25" t="str">
        <f t="shared" si="11"/>
        <v/>
      </c>
      <c r="V30" s="40" t="str">
        <f t="shared" si="12"/>
        <v/>
      </c>
      <c r="W30" s="46" t="str">
        <f t="shared" si="13"/>
        <v/>
      </c>
      <c r="X30" s="30"/>
      <c r="Y30" s="25" t="str">
        <f t="shared" si="14"/>
        <v/>
      </c>
      <c r="Z30" s="24"/>
      <c r="AA30" s="25" t="str">
        <f t="shared" si="15"/>
        <v/>
      </c>
      <c r="AB30" s="25" t="str">
        <f t="shared" si="16"/>
        <v/>
      </c>
      <c r="AC30" s="40" t="str">
        <f t="shared" si="17"/>
        <v/>
      </c>
      <c r="AD30" s="46" t="str">
        <f t="shared" si="18"/>
        <v/>
      </c>
      <c r="AE30" s="30"/>
      <c r="AF30" s="25" t="str">
        <f t="shared" si="19"/>
        <v/>
      </c>
      <c r="AG30" s="24"/>
      <c r="AH30" s="25" t="str">
        <f t="shared" si="20"/>
        <v/>
      </c>
      <c r="AI30" s="25" t="str">
        <f t="shared" si="21"/>
        <v/>
      </c>
      <c r="AJ30" s="40" t="str">
        <f t="shared" si="22"/>
        <v/>
      </c>
      <c r="AK30" s="44" t="str">
        <f t="shared" si="23"/>
        <v/>
      </c>
      <c r="AL30" s="26"/>
    </row>
    <row r="31" spans="1:38" ht="26">
      <c r="A31" s="11">
        <f t="shared" si="24"/>
        <v>29</v>
      </c>
      <c r="B31" s="12" t="str">
        <f>IF(صفر!B31&lt;&gt;"",صفر!B31,"")</f>
        <v>عبدالدائم مدثر حاج محمد سيد علي</v>
      </c>
      <c r="C31" s="12" t="str">
        <f>IFERROR(VLOOKUP($B31,صفر!$B$3:$F$48,2,FALSE),"")</f>
        <v>الشماليه</v>
      </c>
      <c r="D31" s="12" t="str">
        <f>IFERROR(VLOOKUP($B31,صفر!$B$3:$F$48,3,FALSE),"")</f>
        <v>دنقلا</v>
      </c>
      <c r="E31" s="12" t="str">
        <f>IFERROR(VLOOKUP($B31,صفر!$B$3:$F$48,4,FALSE),"")</f>
        <v>دار العوضه</v>
      </c>
      <c r="F31" s="14">
        <f>IF(B31&lt;&gt;"",VLOOKUP($B31,صفر!$B$3:$F$48,5,FALSE),"")</f>
        <v>45493</v>
      </c>
      <c r="G31" s="80" t="str">
        <f>IFERROR(VLOOKUP($B31,صفر!$B$3:$H$48,6,FALSE),"")</f>
        <v>بادي</v>
      </c>
      <c r="H31" s="80" t="str">
        <f>IFERROR(VLOOKUP($B31,صفر!$B$3:$H$48,7,FALSE),"")</f>
        <v>عبدالوهاب إسحاق</v>
      </c>
      <c r="I31" s="45">
        <f>IFERROR(VLOOKUP($B31,صفر!$B$3:$J$49,9),"")</f>
        <v>45533</v>
      </c>
      <c r="J31" s="29"/>
      <c r="K31" s="17">
        <f>IFERROR(IF(I31&lt;&gt;"",VLOOKUP($B31,صفر!B31:L77,11,FALSE),""),"")</f>
        <v>221</v>
      </c>
      <c r="L31" s="16"/>
      <c r="M31" s="17" t="str">
        <f t="shared" si="5"/>
        <v/>
      </c>
      <c r="N31" s="17" t="str">
        <f t="shared" si="6"/>
        <v/>
      </c>
      <c r="O31" s="41" t="str">
        <f t="shared" si="7"/>
        <v/>
      </c>
      <c r="P31" s="45" t="str">
        <f t="shared" si="8"/>
        <v/>
      </c>
      <c r="Q31" s="29"/>
      <c r="R31" s="17" t="str">
        <f t="shared" si="9"/>
        <v/>
      </c>
      <c r="S31" s="16"/>
      <c r="T31" s="17" t="str">
        <f t="shared" si="10"/>
        <v/>
      </c>
      <c r="U31" s="17" t="str">
        <f t="shared" si="11"/>
        <v/>
      </c>
      <c r="V31" s="41" t="str">
        <f t="shared" si="12"/>
        <v/>
      </c>
      <c r="W31" s="45" t="str">
        <f t="shared" si="13"/>
        <v/>
      </c>
      <c r="X31" s="29"/>
      <c r="Y31" s="17" t="str">
        <f t="shared" si="14"/>
        <v/>
      </c>
      <c r="Z31" s="16"/>
      <c r="AA31" s="17" t="str">
        <f t="shared" si="15"/>
        <v/>
      </c>
      <c r="AB31" s="17" t="str">
        <f t="shared" si="16"/>
        <v/>
      </c>
      <c r="AC31" s="41" t="str">
        <f t="shared" si="17"/>
        <v/>
      </c>
      <c r="AD31" s="45" t="str">
        <f t="shared" si="18"/>
        <v/>
      </c>
      <c r="AE31" s="29"/>
      <c r="AF31" s="17" t="str">
        <f t="shared" si="19"/>
        <v/>
      </c>
      <c r="AG31" s="16"/>
      <c r="AH31" s="17" t="str">
        <f t="shared" si="20"/>
        <v/>
      </c>
      <c r="AI31" s="17" t="str">
        <f t="shared" si="21"/>
        <v/>
      </c>
      <c r="AJ31" s="41" t="str">
        <f t="shared" si="22"/>
        <v/>
      </c>
      <c r="AK31" s="43" t="str">
        <f t="shared" si="23"/>
        <v/>
      </c>
      <c r="AL31" s="18"/>
    </row>
    <row r="32" spans="1:38" ht="26">
      <c r="A32" s="19">
        <f t="shared" si="24"/>
        <v>30</v>
      </c>
      <c r="B32" s="20" t="str">
        <f>IF(صفر!B32&lt;&gt;"",صفر!B32,"")</f>
        <v>محمد إبراهيم سليمان طواب</v>
      </c>
      <c r="C32" s="20" t="str">
        <f>IFERROR(VLOOKUP($B32,صفر!$B$3:$F$48,2,FALSE),"")</f>
        <v>الشماليه</v>
      </c>
      <c r="D32" s="20" t="str">
        <f>IFERROR(VLOOKUP($B32,صفر!$B$3:$F$48,3,FALSE),"")</f>
        <v>دنقلا</v>
      </c>
      <c r="E32" s="20" t="str">
        <f>IFERROR(VLOOKUP($B32,صفر!$B$3:$F$48,4,FALSE),"")</f>
        <v>الديم</v>
      </c>
      <c r="F32" s="22">
        <f>IF(B32&lt;&gt;"",VLOOKUP($B32,صفر!$B$3:$F$48,5,FALSE),"")</f>
        <v>45493</v>
      </c>
      <c r="G32" s="79" t="str">
        <f>IFERROR(VLOOKUP($B32,صفر!$B$3:$H$48,6,FALSE),"")</f>
        <v>بادي</v>
      </c>
      <c r="H32" s="79" t="str">
        <f>IFERROR(VLOOKUP($B32,صفر!$B$3:$H$48,7,FALSE),"")</f>
        <v>جدو آدم</v>
      </c>
      <c r="I32" s="46">
        <f>IFERROR(VLOOKUP($B32,صفر!$B$3:$J$49,9),"")</f>
        <v>45533</v>
      </c>
      <c r="J32" s="30"/>
      <c r="K32" s="25">
        <f>IFERROR(IF(I32&lt;&gt;"",VLOOKUP($B32,صفر!B32:L78,11,FALSE),""),"")</f>
        <v>573</v>
      </c>
      <c r="L32" s="24"/>
      <c r="M32" s="25" t="str">
        <f t="shared" si="5"/>
        <v/>
      </c>
      <c r="N32" s="25" t="str">
        <f t="shared" si="6"/>
        <v/>
      </c>
      <c r="O32" s="40" t="str">
        <f t="shared" si="7"/>
        <v/>
      </c>
      <c r="P32" s="46" t="str">
        <f t="shared" si="8"/>
        <v/>
      </c>
      <c r="Q32" s="30"/>
      <c r="R32" s="25" t="str">
        <f t="shared" si="9"/>
        <v/>
      </c>
      <c r="S32" s="24"/>
      <c r="T32" s="25" t="str">
        <f t="shared" si="10"/>
        <v/>
      </c>
      <c r="U32" s="25" t="str">
        <f t="shared" si="11"/>
        <v/>
      </c>
      <c r="V32" s="40" t="str">
        <f t="shared" si="12"/>
        <v/>
      </c>
      <c r="W32" s="46" t="str">
        <f t="shared" si="13"/>
        <v/>
      </c>
      <c r="X32" s="30"/>
      <c r="Y32" s="25" t="str">
        <f t="shared" si="14"/>
        <v/>
      </c>
      <c r="Z32" s="24"/>
      <c r="AA32" s="25" t="str">
        <f t="shared" si="15"/>
        <v/>
      </c>
      <c r="AB32" s="25" t="str">
        <f t="shared" si="16"/>
        <v/>
      </c>
      <c r="AC32" s="40" t="str">
        <f t="shared" si="17"/>
        <v/>
      </c>
      <c r="AD32" s="46" t="str">
        <f t="shared" si="18"/>
        <v/>
      </c>
      <c r="AE32" s="30"/>
      <c r="AF32" s="25" t="str">
        <f t="shared" si="19"/>
        <v/>
      </c>
      <c r="AG32" s="24"/>
      <c r="AH32" s="25" t="str">
        <f t="shared" si="20"/>
        <v/>
      </c>
      <c r="AI32" s="25" t="str">
        <f t="shared" si="21"/>
        <v/>
      </c>
      <c r="AJ32" s="40" t="str">
        <f t="shared" si="22"/>
        <v/>
      </c>
      <c r="AK32" s="44" t="str">
        <f t="shared" si="23"/>
        <v/>
      </c>
      <c r="AL32" s="26"/>
    </row>
    <row r="33" spans="1:38" ht="26">
      <c r="A33" s="11">
        <f t="shared" si="24"/>
        <v>31</v>
      </c>
      <c r="B33" s="12" t="str">
        <f>IF(صفر!B33&lt;&gt;"",صفر!B33,"")</f>
        <v>منير محمد بشير عبدالمهيمن</v>
      </c>
      <c r="C33" s="12">
        <f>IFERROR(VLOOKUP($B33,صفر!$B$3:$F$48,2,FALSE),"")</f>
        <v>0</v>
      </c>
      <c r="D33" s="12">
        <f>IFERROR(VLOOKUP($B33,صفر!$B$3:$F$48,3,FALSE),"")</f>
        <v>0</v>
      </c>
      <c r="E33" s="12">
        <f>IFERROR(VLOOKUP($B33,صفر!$B$3:$F$48,4,FALSE),"")</f>
        <v>0</v>
      </c>
      <c r="F33" s="14">
        <f>IF(B33&lt;&gt;"",VLOOKUP($B33,صفر!$B$3:$F$48,5,FALSE),"")</f>
        <v>45500</v>
      </c>
      <c r="G33" s="80">
        <f>IFERROR(VLOOKUP($B33,صفر!$B$3:$H$48,6,FALSE),"")</f>
        <v>0</v>
      </c>
      <c r="H33" s="80">
        <f>IFERROR(VLOOKUP($B33,صفر!$B$3:$H$48,7,FALSE),"")</f>
        <v>0</v>
      </c>
      <c r="I33" s="45">
        <f>IFERROR(VLOOKUP($B33,صفر!$B$3:$J$49,9),"")</f>
        <v>0</v>
      </c>
      <c r="J33" s="29"/>
      <c r="K33" s="17">
        <f>IFERROR(IF(I33&lt;&gt;"",VLOOKUP($B33,صفر!B33:L79,11,FALSE),""),"")</f>
        <v>534</v>
      </c>
      <c r="L33" s="16"/>
      <c r="M33" s="17" t="str">
        <f t="shared" si="5"/>
        <v/>
      </c>
      <c r="N33" s="17" t="str">
        <f t="shared" si="6"/>
        <v/>
      </c>
      <c r="O33" s="41" t="str">
        <f t="shared" si="7"/>
        <v/>
      </c>
      <c r="P33" s="45" t="str">
        <f t="shared" si="8"/>
        <v/>
      </c>
      <c r="Q33" s="29"/>
      <c r="R33" s="17" t="str">
        <f t="shared" si="9"/>
        <v/>
      </c>
      <c r="S33" s="16"/>
      <c r="T33" s="17" t="str">
        <f t="shared" si="10"/>
        <v/>
      </c>
      <c r="U33" s="17" t="str">
        <f t="shared" si="11"/>
        <v/>
      </c>
      <c r="V33" s="41" t="str">
        <f t="shared" si="12"/>
        <v/>
      </c>
      <c r="W33" s="45" t="str">
        <f t="shared" si="13"/>
        <v/>
      </c>
      <c r="X33" s="29"/>
      <c r="Y33" s="17" t="str">
        <f t="shared" si="14"/>
        <v/>
      </c>
      <c r="Z33" s="16"/>
      <c r="AA33" s="17" t="str">
        <f t="shared" si="15"/>
        <v/>
      </c>
      <c r="AB33" s="17" t="str">
        <f t="shared" si="16"/>
        <v/>
      </c>
      <c r="AC33" s="41" t="str">
        <f t="shared" si="17"/>
        <v/>
      </c>
      <c r="AD33" s="45" t="str">
        <f t="shared" si="18"/>
        <v/>
      </c>
      <c r="AE33" s="29"/>
      <c r="AF33" s="17" t="str">
        <f t="shared" si="19"/>
        <v/>
      </c>
      <c r="AG33" s="16"/>
      <c r="AH33" s="17" t="str">
        <f t="shared" si="20"/>
        <v/>
      </c>
      <c r="AI33" s="17" t="str">
        <f t="shared" si="21"/>
        <v/>
      </c>
      <c r="AJ33" s="41" t="str">
        <f t="shared" si="22"/>
        <v/>
      </c>
      <c r="AK33" s="43" t="str">
        <f t="shared" si="23"/>
        <v/>
      </c>
      <c r="AL33" s="18"/>
    </row>
    <row r="34" spans="1:38" ht="26">
      <c r="A34" s="19">
        <f t="shared" si="24"/>
        <v>32</v>
      </c>
      <c r="B34" s="20" t="str">
        <f>IF(صفر!B34&lt;&gt;"",صفر!B34,"")</f>
        <v>الوازف إبراهيم عبده عبدالله</v>
      </c>
      <c r="C34" s="20">
        <f>IFERROR(VLOOKUP($B34,صفر!$B$3:$F$48,2,FALSE),"")</f>
        <v>0</v>
      </c>
      <c r="D34" s="20">
        <f>IFERROR(VLOOKUP($B34,صفر!$B$3:$F$48,3,FALSE),"")</f>
        <v>0</v>
      </c>
      <c r="E34" s="20">
        <f>IFERROR(VLOOKUP($B34,صفر!$B$3:$F$48,4,FALSE),"")</f>
        <v>0</v>
      </c>
      <c r="F34" s="22">
        <f>IF(B34&lt;&gt;"",VLOOKUP($B34,صفر!$B$3:$F$48,5,FALSE),"")</f>
        <v>45500</v>
      </c>
      <c r="G34" s="79">
        <f>IFERROR(VLOOKUP($B34,صفر!$B$3:$H$48,6,FALSE),"")</f>
        <v>0</v>
      </c>
      <c r="H34" s="79">
        <f>IFERROR(VLOOKUP($B34,صفر!$B$3:$H$48,7,FALSE),"")</f>
        <v>0</v>
      </c>
      <c r="I34" s="46">
        <f>IFERROR(VLOOKUP($B34,صفر!$B$3:$J$49,9),"")</f>
        <v>45533</v>
      </c>
      <c r="J34" s="30"/>
      <c r="K34" s="25">
        <f>IFERROR(IF(I34&lt;&gt;"",VLOOKUP($B34,صفر!B34:L80,11,FALSE),""),"")</f>
        <v>50</v>
      </c>
      <c r="L34" s="24"/>
      <c r="M34" s="25" t="str">
        <f t="shared" si="5"/>
        <v/>
      </c>
      <c r="N34" s="25" t="str">
        <f t="shared" si="6"/>
        <v/>
      </c>
      <c r="O34" s="40" t="str">
        <f t="shared" si="7"/>
        <v/>
      </c>
      <c r="P34" s="46" t="str">
        <f t="shared" si="8"/>
        <v/>
      </c>
      <c r="Q34" s="30"/>
      <c r="R34" s="25" t="str">
        <f t="shared" si="9"/>
        <v/>
      </c>
      <c r="S34" s="24"/>
      <c r="T34" s="25" t="str">
        <f t="shared" si="10"/>
        <v/>
      </c>
      <c r="U34" s="25" t="str">
        <f t="shared" si="11"/>
        <v/>
      </c>
      <c r="V34" s="40" t="str">
        <f t="shared" si="12"/>
        <v/>
      </c>
      <c r="W34" s="46" t="str">
        <f t="shared" si="13"/>
        <v/>
      </c>
      <c r="X34" s="30"/>
      <c r="Y34" s="25" t="str">
        <f t="shared" si="14"/>
        <v/>
      </c>
      <c r="Z34" s="24"/>
      <c r="AA34" s="25" t="str">
        <f t="shared" si="15"/>
        <v/>
      </c>
      <c r="AB34" s="25" t="str">
        <f t="shared" si="16"/>
        <v/>
      </c>
      <c r="AC34" s="40" t="str">
        <f t="shared" si="17"/>
        <v/>
      </c>
      <c r="AD34" s="46" t="str">
        <f t="shared" si="18"/>
        <v/>
      </c>
      <c r="AE34" s="30"/>
      <c r="AF34" s="25" t="str">
        <f t="shared" si="19"/>
        <v/>
      </c>
      <c r="AG34" s="24"/>
      <c r="AH34" s="25" t="str">
        <f t="shared" si="20"/>
        <v/>
      </c>
      <c r="AI34" s="25" t="str">
        <f t="shared" si="21"/>
        <v/>
      </c>
      <c r="AJ34" s="40" t="str">
        <f t="shared" si="22"/>
        <v/>
      </c>
      <c r="AK34" s="44" t="str">
        <f t="shared" si="23"/>
        <v/>
      </c>
      <c r="AL34" s="26"/>
    </row>
    <row r="35" spans="1:38" ht="26">
      <c r="A35" s="11">
        <f t="shared" si="24"/>
        <v>33</v>
      </c>
      <c r="B35" s="12" t="str">
        <f>IF(صفر!B35&lt;&gt;"",صفر!B35,"")</f>
        <v>مبارك علي يونس يوسف</v>
      </c>
      <c r="C35" s="12">
        <f>IFERROR(VLOOKUP($B35,صفر!$B$3:$F$48,2,FALSE),"")</f>
        <v>0</v>
      </c>
      <c r="D35" s="12">
        <f>IFERROR(VLOOKUP($B35,صفر!$B$3:$F$48,3,FALSE),"")</f>
        <v>0</v>
      </c>
      <c r="E35" s="12">
        <f>IFERROR(VLOOKUP($B35,صفر!$B$3:$F$48,4,FALSE),"")</f>
        <v>0</v>
      </c>
      <c r="F35" s="14">
        <f>IF(B35&lt;&gt;"",VLOOKUP($B35,صفر!$B$3:$F$48,5,FALSE),"")</f>
        <v>45500</v>
      </c>
      <c r="G35" s="80">
        <f>IFERROR(VLOOKUP($B35,صفر!$B$3:$H$48,6,FALSE),"")</f>
        <v>0</v>
      </c>
      <c r="H35" s="80">
        <f>IFERROR(VLOOKUP($B35,صفر!$B$3:$H$48,7,FALSE),"")</f>
        <v>0</v>
      </c>
      <c r="I35" s="45">
        <f>IFERROR(VLOOKUP($B35,صفر!$B$3:$J$49,9),"")</f>
        <v>45533</v>
      </c>
      <c r="J35" s="29"/>
      <c r="K35" s="17">
        <f>IFERROR(IF(I35&lt;&gt;"",VLOOKUP($B35,صفر!B35:L81,11,FALSE),""),"")</f>
        <v>50</v>
      </c>
      <c r="L35" s="16"/>
      <c r="M35" s="17" t="str">
        <f t="shared" si="5"/>
        <v/>
      </c>
      <c r="N35" s="17" t="str">
        <f t="shared" si="6"/>
        <v/>
      </c>
      <c r="O35" s="41" t="str">
        <f t="shared" si="7"/>
        <v/>
      </c>
      <c r="P35" s="45" t="str">
        <f t="shared" si="8"/>
        <v/>
      </c>
      <c r="Q35" s="29"/>
      <c r="R35" s="17" t="str">
        <f t="shared" si="9"/>
        <v/>
      </c>
      <c r="S35" s="16"/>
      <c r="T35" s="17" t="str">
        <f t="shared" si="10"/>
        <v/>
      </c>
      <c r="U35" s="17" t="str">
        <f t="shared" si="11"/>
        <v/>
      </c>
      <c r="V35" s="41" t="str">
        <f t="shared" si="12"/>
        <v/>
      </c>
      <c r="W35" s="45" t="str">
        <f t="shared" si="13"/>
        <v/>
      </c>
      <c r="X35" s="29"/>
      <c r="Y35" s="17" t="str">
        <f t="shared" si="14"/>
        <v/>
      </c>
      <c r="Z35" s="16"/>
      <c r="AA35" s="17" t="str">
        <f t="shared" si="15"/>
        <v/>
      </c>
      <c r="AB35" s="17" t="str">
        <f t="shared" si="16"/>
        <v/>
      </c>
      <c r="AC35" s="41" t="str">
        <f t="shared" si="17"/>
        <v/>
      </c>
      <c r="AD35" s="45" t="str">
        <f t="shared" si="18"/>
        <v/>
      </c>
      <c r="AE35" s="29"/>
      <c r="AF35" s="17" t="str">
        <f t="shared" si="19"/>
        <v/>
      </c>
      <c r="AG35" s="16"/>
      <c r="AH35" s="17" t="str">
        <f t="shared" si="20"/>
        <v/>
      </c>
      <c r="AI35" s="17" t="str">
        <f t="shared" si="21"/>
        <v/>
      </c>
      <c r="AJ35" s="41" t="str">
        <f t="shared" si="22"/>
        <v/>
      </c>
      <c r="AK35" s="43" t="str">
        <f t="shared" si="23"/>
        <v/>
      </c>
      <c r="AL35" s="18"/>
    </row>
    <row r="36" spans="1:38" ht="26">
      <c r="A36" s="19">
        <f t="shared" si="24"/>
        <v>34</v>
      </c>
      <c r="B36" s="20" t="str">
        <f>IF(صفر!B36&lt;&gt;"",صفر!B36,"")</f>
        <v>هيثم إسحاق آدم خير</v>
      </c>
      <c r="C36" s="20">
        <f>IFERROR(VLOOKUP($B36,صفر!$B$3:$F$48,2,FALSE),"")</f>
        <v>0</v>
      </c>
      <c r="D36" s="20">
        <f>IFERROR(VLOOKUP($B36,صفر!$B$3:$F$48,3,FALSE),"")</f>
        <v>0</v>
      </c>
      <c r="E36" s="20">
        <f>IFERROR(VLOOKUP($B36,صفر!$B$3:$F$48,4,FALSE),"")</f>
        <v>0</v>
      </c>
      <c r="F36" s="22">
        <f>IF(B36&lt;&gt;"",VLOOKUP($B36,صفر!$B$3:$F$48,5,FALSE),"")</f>
        <v>45500</v>
      </c>
      <c r="G36" s="79">
        <f>IFERROR(VLOOKUP($B36,صفر!$B$3:$H$48,6,FALSE),"")</f>
        <v>0</v>
      </c>
      <c r="H36" s="79">
        <f>IFERROR(VLOOKUP($B36,صفر!$B$3:$H$48,7,FALSE),"")</f>
        <v>0</v>
      </c>
      <c r="I36" s="46">
        <f>IFERROR(VLOOKUP($B36,صفر!$B$3:$J$49,9),"")</f>
        <v>0</v>
      </c>
      <c r="J36" s="30"/>
      <c r="K36" s="25">
        <f>IFERROR(IF(I36&lt;&gt;"",VLOOKUP($B36,صفر!B36:L82,11,FALSE),""),"")</f>
        <v>577</v>
      </c>
      <c r="L36" s="24"/>
      <c r="M36" s="25" t="str">
        <f t="shared" si="5"/>
        <v/>
      </c>
      <c r="N36" s="25" t="str">
        <f t="shared" si="6"/>
        <v/>
      </c>
      <c r="O36" s="40" t="str">
        <f t="shared" si="7"/>
        <v/>
      </c>
      <c r="P36" s="46" t="str">
        <f t="shared" si="8"/>
        <v/>
      </c>
      <c r="Q36" s="30"/>
      <c r="R36" s="25" t="str">
        <f t="shared" si="9"/>
        <v/>
      </c>
      <c r="S36" s="24"/>
      <c r="T36" s="25" t="str">
        <f t="shared" si="10"/>
        <v/>
      </c>
      <c r="U36" s="25" t="str">
        <f t="shared" si="11"/>
        <v/>
      </c>
      <c r="V36" s="40" t="str">
        <f t="shared" si="12"/>
        <v/>
      </c>
      <c r="W36" s="46" t="str">
        <f t="shared" si="13"/>
        <v/>
      </c>
      <c r="X36" s="30"/>
      <c r="Y36" s="25" t="str">
        <f t="shared" si="14"/>
        <v/>
      </c>
      <c r="Z36" s="24"/>
      <c r="AA36" s="25" t="str">
        <f t="shared" si="15"/>
        <v/>
      </c>
      <c r="AB36" s="25" t="str">
        <f t="shared" si="16"/>
        <v/>
      </c>
      <c r="AC36" s="40" t="str">
        <f t="shared" si="17"/>
        <v/>
      </c>
      <c r="AD36" s="46" t="str">
        <f t="shared" si="18"/>
        <v/>
      </c>
      <c r="AE36" s="30"/>
      <c r="AF36" s="25" t="str">
        <f t="shared" si="19"/>
        <v/>
      </c>
      <c r="AG36" s="24"/>
      <c r="AH36" s="25" t="str">
        <f t="shared" si="20"/>
        <v/>
      </c>
      <c r="AI36" s="25" t="str">
        <f t="shared" si="21"/>
        <v/>
      </c>
      <c r="AJ36" s="40" t="str">
        <f t="shared" si="22"/>
        <v/>
      </c>
      <c r="AK36" s="44" t="str">
        <f t="shared" si="23"/>
        <v/>
      </c>
      <c r="AL36" s="26"/>
    </row>
    <row r="37" spans="1:38" ht="26">
      <c r="A37" s="11">
        <f t="shared" si="24"/>
        <v>35</v>
      </c>
      <c r="B37" s="12" t="str">
        <f>IF(صفر!B37&lt;&gt;"",صفر!B37,"")</f>
        <v>إيهاب أبوبكر أحمد عبدالله</v>
      </c>
      <c r="C37" s="12">
        <f>IFERROR(VLOOKUP($B37,صفر!$B$3:$F$48,2,FALSE),"")</f>
        <v>0</v>
      </c>
      <c r="D37" s="12">
        <f>IFERROR(VLOOKUP($B37,صفر!$B$3:$F$48,3,FALSE),"")</f>
        <v>0</v>
      </c>
      <c r="E37" s="12">
        <f>IFERROR(VLOOKUP($B37,صفر!$B$3:$F$48,4,FALSE),"")</f>
        <v>0</v>
      </c>
      <c r="F37" s="14">
        <f>IF(B37&lt;&gt;"",VLOOKUP($B37,صفر!$B$3:$F$48,5,FALSE),"")</f>
        <v>45507</v>
      </c>
      <c r="G37" s="80">
        <f>IFERROR(VLOOKUP($B37,صفر!$B$3:$H$48,6,FALSE),"")</f>
        <v>0</v>
      </c>
      <c r="H37" s="80">
        <f>IFERROR(VLOOKUP($B37,صفر!$B$3:$H$48,7,FALSE),"")</f>
        <v>0</v>
      </c>
      <c r="I37" s="45">
        <f>IFERROR(VLOOKUP($B37,صفر!$B$3:$J$49,9),"")</f>
        <v>45533</v>
      </c>
      <c r="J37" s="29"/>
      <c r="K37" s="17">
        <f>IFERROR(IF(I37&lt;&gt;"",VLOOKUP($B37,صفر!B37:L83,11,FALSE),""),"")</f>
        <v>41</v>
      </c>
      <c r="L37" s="16"/>
      <c r="M37" s="17" t="str">
        <f t="shared" si="5"/>
        <v/>
      </c>
      <c r="N37" s="17" t="str">
        <f t="shared" si="6"/>
        <v/>
      </c>
      <c r="O37" s="41" t="str">
        <f t="shared" si="7"/>
        <v/>
      </c>
      <c r="P37" s="45" t="str">
        <f t="shared" si="8"/>
        <v/>
      </c>
      <c r="Q37" s="29"/>
      <c r="R37" s="17" t="str">
        <f t="shared" si="9"/>
        <v/>
      </c>
      <c r="S37" s="16"/>
      <c r="T37" s="17" t="str">
        <f t="shared" si="10"/>
        <v/>
      </c>
      <c r="U37" s="17" t="str">
        <f t="shared" si="11"/>
        <v/>
      </c>
      <c r="V37" s="41" t="str">
        <f t="shared" si="12"/>
        <v/>
      </c>
      <c r="W37" s="45" t="str">
        <f t="shared" si="13"/>
        <v/>
      </c>
      <c r="X37" s="29"/>
      <c r="Y37" s="17" t="str">
        <f t="shared" si="14"/>
        <v/>
      </c>
      <c r="Z37" s="16"/>
      <c r="AA37" s="17" t="str">
        <f t="shared" si="15"/>
        <v/>
      </c>
      <c r="AB37" s="17" t="str">
        <f t="shared" si="16"/>
        <v/>
      </c>
      <c r="AC37" s="41" t="str">
        <f t="shared" si="17"/>
        <v/>
      </c>
      <c r="AD37" s="45" t="str">
        <f t="shared" si="18"/>
        <v/>
      </c>
      <c r="AE37" s="29"/>
      <c r="AF37" s="17" t="str">
        <f t="shared" si="19"/>
        <v/>
      </c>
      <c r="AG37" s="16"/>
      <c r="AH37" s="17" t="str">
        <f t="shared" si="20"/>
        <v/>
      </c>
      <c r="AI37" s="17" t="str">
        <f t="shared" si="21"/>
        <v/>
      </c>
      <c r="AJ37" s="41" t="str">
        <f t="shared" si="22"/>
        <v/>
      </c>
      <c r="AK37" s="43" t="str">
        <f t="shared" si="23"/>
        <v/>
      </c>
      <c r="AL37" s="18"/>
    </row>
    <row r="38" spans="1:38" ht="26">
      <c r="A38" s="19">
        <f t="shared" si="24"/>
        <v>36</v>
      </c>
      <c r="B38" s="20" t="str">
        <f>IF(صفر!B38&lt;&gt;"",صفر!B38,"")</f>
        <v>محمد حاتم عبدالله صالح</v>
      </c>
      <c r="C38" s="20">
        <f>IFERROR(VLOOKUP($B38,صفر!$B$3:$F$48,2,FALSE),"")</f>
        <v>0</v>
      </c>
      <c r="D38" s="20">
        <f>IFERROR(VLOOKUP($B38,صفر!$B$3:$F$48,3,FALSE),"")</f>
        <v>0</v>
      </c>
      <c r="E38" s="20">
        <f>IFERROR(VLOOKUP($B38,صفر!$B$3:$F$48,4,FALSE),"")</f>
        <v>0</v>
      </c>
      <c r="F38" s="22">
        <f>IF(B38&lt;&gt;"",VLOOKUP($B38,صفر!$B$3:$F$48,5,FALSE),"")</f>
        <v>45507</v>
      </c>
      <c r="G38" s="79">
        <f>IFERROR(VLOOKUP($B38,صفر!$B$3:$H$48,6,FALSE),"")</f>
        <v>0</v>
      </c>
      <c r="H38" s="79">
        <f>IFERROR(VLOOKUP($B38,صفر!$B$3:$H$48,7,FALSE),"")</f>
        <v>0</v>
      </c>
      <c r="I38" s="46">
        <f>IFERROR(VLOOKUP($B38,صفر!$B$3:$J$49,9),"")</f>
        <v>45533</v>
      </c>
      <c r="J38" s="30"/>
      <c r="K38" s="25">
        <f>IFERROR(IF(I38&lt;&gt;"",VLOOKUP($B38,صفر!B38:L84,11,FALSE),""),"")</f>
        <v>584</v>
      </c>
      <c r="L38" s="24"/>
      <c r="M38" s="25" t="str">
        <f t="shared" si="5"/>
        <v/>
      </c>
      <c r="N38" s="25" t="str">
        <f t="shared" si="6"/>
        <v/>
      </c>
      <c r="O38" s="40" t="str">
        <f t="shared" si="7"/>
        <v/>
      </c>
      <c r="P38" s="46" t="str">
        <f t="shared" si="8"/>
        <v/>
      </c>
      <c r="Q38" s="30"/>
      <c r="R38" s="25" t="str">
        <f t="shared" si="9"/>
        <v/>
      </c>
      <c r="S38" s="24"/>
      <c r="T38" s="25" t="str">
        <f t="shared" si="10"/>
        <v/>
      </c>
      <c r="U38" s="25" t="str">
        <f t="shared" si="11"/>
        <v/>
      </c>
      <c r="V38" s="40" t="str">
        <f t="shared" si="12"/>
        <v/>
      </c>
      <c r="W38" s="46" t="str">
        <f t="shared" si="13"/>
        <v/>
      </c>
      <c r="X38" s="30"/>
      <c r="Y38" s="25" t="str">
        <f t="shared" si="14"/>
        <v/>
      </c>
      <c r="Z38" s="24"/>
      <c r="AA38" s="25" t="str">
        <f t="shared" si="15"/>
        <v/>
      </c>
      <c r="AB38" s="25" t="str">
        <f t="shared" si="16"/>
        <v/>
      </c>
      <c r="AC38" s="40" t="str">
        <f t="shared" si="17"/>
        <v/>
      </c>
      <c r="AD38" s="46" t="str">
        <f t="shared" si="18"/>
        <v/>
      </c>
      <c r="AE38" s="30"/>
      <c r="AF38" s="25" t="str">
        <f t="shared" si="19"/>
        <v/>
      </c>
      <c r="AG38" s="24"/>
      <c r="AH38" s="25" t="str">
        <f t="shared" si="20"/>
        <v/>
      </c>
      <c r="AI38" s="25" t="str">
        <f t="shared" si="21"/>
        <v/>
      </c>
      <c r="AJ38" s="40" t="str">
        <f t="shared" si="22"/>
        <v/>
      </c>
      <c r="AK38" s="44" t="str">
        <f t="shared" si="23"/>
        <v/>
      </c>
      <c r="AL38" s="26"/>
    </row>
    <row r="39" spans="1:38" ht="26">
      <c r="A39" s="11">
        <f t="shared" si="24"/>
        <v>37</v>
      </c>
      <c r="B39" s="12" t="str">
        <f>IF(صفر!B39&lt;&gt;"",صفر!B39,"")</f>
        <v>محمد فايز عبدالله مقبول</v>
      </c>
      <c r="C39" s="12" t="str">
        <f>IFERROR(VLOOKUP($B39,صفر!$B$3:$F$48,2,FALSE),"")</f>
        <v>الجزيرة</v>
      </c>
      <c r="D39" s="12" t="str">
        <f>IFERROR(VLOOKUP($B39,صفر!$B$3:$F$48,3,FALSE),"")</f>
        <v>الحصاحيصا</v>
      </c>
      <c r="E39" s="12" t="str">
        <f>IFERROR(VLOOKUP($B39,صفر!$B$3:$F$48,4,FALSE),"")</f>
        <v>المحيريبا</v>
      </c>
      <c r="F39" s="14">
        <f>IF(B39&lt;&gt;"",VLOOKUP($B39,صفر!$B$3:$F$48,5,FALSE),"")</f>
        <v>45510</v>
      </c>
      <c r="G39" s="80" t="str">
        <f>IFERROR(VLOOKUP($B39,صفر!$B$3:$H$48,6,FALSE),"")</f>
        <v/>
      </c>
      <c r="H39" s="80" t="str">
        <f>IFERROR(VLOOKUP($B39,صفر!$B$3:$H$48,7,FALSE),"")</f>
        <v/>
      </c>
      <c r="I39" s="45">
        <f>IFERROR(VLOOKUP($B39,صفر!$B$3:$J$49,9),"")</f>
        <v>0</v>
      </c>
      <c r="J39" s="29"/>
      <c r="K39" s="17">
        <f>IFERROR(IF(I39&lt;&gt;"",VLOOKUP($B39,صفر!B39:L85,11,FALSE),""),"")</f>
        <v>584</v>
      </c>
      <c r="L39" s="16"/>
      <c r="M39" s="17" t="str">
        <f t="shared" si="5"/>
        <v/>
      </c>
      <c r="N39" s="17" t="str">
        <f t="shared" si="6"/>
        <v/>
      </c>
      <c r="O39" s="41" t="str">
        <f t="shared" si="7"/>
        <v/>
      </c>
      <c r="P39" s="45" t="str">
        <f t="shared" si="8"/>
        <v/>
      </c>
      <c r="Q39" s="29"/>
      <c r="R39" s="17" t="str">
        <f t="shared" si="9"/>
        <v/>
      </c>
      <c r="S39" s="16"/>
      <c r="T39" s="17" t="str">
        <f t="shared" si="10"/>
        <v/>
      </c>
      <c r="U39" s="17" t="str">
        <f t="shared" si="11"/>
        <v/>
      </c>
      <c r="V39" s="41" t="str">
        <f t="shared" si="12"/>
        <v/>
      </c>
      <c r="W39" s="45" t="str">
        <f t="shared" si="13"/>
        <v/>
      </c>
      <c r="X39" s="29"/>
      <c r="Y39" s="17" t="str">
        <f t="shared" si="14"/>
        <v/>
      </c>
      <c r="Z39" s="16"/>
      <c r="AA39" s="17" t="str">
        <f t="shared" si="15"/>
        <v/>
      </c>
      <c r="AB39" s="17" t="str">
        <f t="shared" si="16"/>
        <v/>
      </c>
      <c r="AC39" s="41" t="str">
        <f t="shared" si="17"/>
        <v/>
      </c>
      <c r="AD39" s="45" t="str">
        <f t="shared" si="18"/>
        <v/>
      </c>
      <c r="AE39" s="29"/>
      <c r="AF39" s="17" t="str">
        <f t="shared" si="19"/>
        <v/>
      </c>
      <c r="AG39" s="16"/>
      <c r="AH39" s="17" t="str">
        <f t="shared" si="20"/>
        <v/>
      </c>
      <c r="AI39" s="17" t="str">
        <f t="shared" si="21"/>
        <v/>
      </c>
      <c r="AJ39" s="41" t="str">
        <f t="shared" si="22"/>
        <v/>
      </c>
      <c r="AK39" s="43" t="str">
        <f t="shared" si="23"/>
        <v/>
      </c>
      <c r="AL39" s="18"/>
    </row>
    <row r="40" spans="1:38" ht="26">
      <c r="A40" s="19">
        <f t="shared" si="24"/>
        <v>38</v>
      </c>
      <c r="B40" s="20" t="str">
        <f>IF(صفر!B40&lt;&gt;"",صفر!B40,"")</f>
        <v>محمد علي محمد عيسى</v>
      </c>
      <c r="C40" s="20" t="str">
        <f>IFERROR(VLOOKUP($B40,صفر!$B$3:$F$48,2,FALSE),"")</f>
        <v>سنار</v>
      </c>
      <c r="D40" s="20" t="str">
        <f>IFERROR(VLOOKUP($B40,صفر!$B$3:$F$48,3,FALSE),"")</f>
        <v>الدندر</v>
      </c>
      <c r="E40" s="20" t="str">
        <f>IFERROR(VLOOKUP($B40,صفر!$B$3:$F$48,4,FALSE),"")</f>
        <v>حويوا</v>
      </c>
      <c r="F40" s="22">
        <f>IF(B40&lt;&gt;"",VLOOKUP($B40,صفر!$B$3:$F$48,5,FALSE),"")</f>
        <v>45510</v>
      </c>
      <c r="G40" s="79" t="str">
        <f>IFERROR(VLOOKUP($B40,صفر!$B$3:$H$48,6,FALSE),"")</f>
        <v/>
      </c>
      <c r="H40" s="79" t="str">
        <f>IFERROR(VLOOKUP($B40,صفر!$B$3:$H$48,7,FALSE),"")</f>
        <v/>
      </c>
      <c r="I40" s="46">
        <f>IFERROR(VLOOKUP($B40,صفر!$B$3:$J$49,9),"")</f>
        <v>0</v>
      </c>
      <c r="J40" s="30"/>
      <c r="K40" s="25">
        <f>IFERROR(IF(I40&lt;&gt;"",VLOOKUP($B40,صفر!B40:L86,11,FALSE),""),"")</f>
        <v>150</v>
      </c>
      <c r="L40" s="24"/>
      <c r="M40" s="25" t="str">
        <f t="shared" si="5"/>
        <v/>
      </c>
      <c r="N40" s="25" t="str">
        <f t="shared" si="6"/>
        <v/>
      </c>
      <c r="O40" s="40" t="str">
        <f t="shared" si="7"/>
        <v/>
      </c>
      <c r="P40" s="46" t="str">
        <f t="shared" si="8"/>
        <v/>
      </c>
      <c r="Q40" s="30"/>
      <c r="R40" s="25" t="str">
        <f t="shared" si="9"/>
        <v/>
      </c>
      <c r="S40" s="24"/>
      <c r="T40" s="25" t="str">
        <f t="shared" si="10"/>
        <v/>
      </c>
      <c r="U40" s="25" t="str">
        <f t="shared" si="11"/>
        <v/>
      </c>
      <c r="V40" s="40" t="str">
        <f t="shared" si="12"/>
        <v/>
      </c>
      <c r="W40" s="46" t="str">
        <f t="shared" si="13"/>
        <v/>
      </c>
      <c r="X40" s="30"/>
      <c r="Y40" s="25" t="str">
        <f t="shared" si="14"/>
        <v/>
      </c>
      <c r="Z40" s="24"/>
      <c r="AA40" s="25" t="str">
        <f t="shared" si="15"/>
        <v/>
      </c>
      <c r="AB40" s="25" t="str">
        <f t="shared" si="16"/>
        <v/>
      </c>
      <c r="AC40" s="40" t="str">
        <f t="shared" si="17"/>
        <v/>
      </c>
      <c r="AD40" s="46" t="str">
        <f t="shared" si="18"/>
        <v/>
      </c>
      <c r="AE40" s="30"/>
      <c r="AF40" s="25" t="str">
        <f t="shared" si="19"/>
        <v/>
      </c>
      <c r="AG40" s="24"/>
      <c r="AH40" s="25" t="str">
        <f t="shared" si="20"/>
        <v/>
      </c>
      <c r="AI40" s="25" t="str">
        <f t="shared" si="21"/>
        <v/>
      </c>
      <c r="AJ40" s="40" t="str">
        <f t="shared" si="22"/>
        <v/>
      </c>
      <c r="AK40" s="44" t="str">
        <f t="shared" si="23"/>
        <v/>
      </c>
      <c r="AL40" s="26"/>
    </row>
    <row r="41" spans="1:38" ht="26">
      <c r="A41" s="11">
        <f t="shared" si="24"/>
        <v>39</v>
      </c>
      <c r="B41" s="12" t="str">
        <f>IF(صفر!B41&lt;&gt;"",صفر!B41,"")</f>
        <v>أحمد حسن محمد حسن</v>
      </c>
      <c r="C41" s="12" t="str">
        <f>IFERROR(VLOOKUP($B41,صفر!$B$3:$F$48,2,FALSE),"")</f>
        <v>الشماليه</v>
      </c>
      <c r="D41" s="12" t="str">
        <f>IFERROR(VLOOKUP($B41,صفر!$B$3:$F$48,3,FALSE),"")</f>
        <v>دنقلا</v>
      </c>
      <c r="E41" s="12" t="str">
        <f>IFERROR(VLOOKUP($B41,صفر!$B$3:$F$48,4,FALSE),"")</f>
        <v>أقجه</v>
      </c>
      <c r="F41" s="14">
        <f>IF(B41&lt;&gt;"",VLOOKUP($B41,صفر!$B$3:$F$48,5,FALSE),"")</f>
        <v>45512</v>
      </c>
      <c r="G41" s="80" t="str">
        <f>IFERROR(VLOOKUP($B41,صفر!$B$3:$H$48,6,FALSE),"")</f>
        <v/>
      </c>
      <c r="H41" s="80" t="str">
        <f>IFERROR(VLOOKUP($B41,صفر!$B$3:$H$48,7,FALSE),"")</f>
        <v/>
      </c>
      <c r="I41" s="45">
        <f>IFERROR(VLOOKUP($B41,صفر!$B$3:$J$49,9),"")</f>
        <v>45533</v>
      </c>
      <c r="J41" s="29"/>
      <c r="K41" s="17">
        <f>IFERROR(IF(I41&lt;&gt;"",VLOOKUP($B41,صفر!B41:L87,11,FALSE),""),"")</f>
        <v>0</v>
      </c>
      <c r="L41" s="16"/>
      <c r="M41" s="17" t="str">
        <f t="shared" si="5"/>
        <v/>
      </c>
      <c r="N41" s="17" t="str">
        <f t="shared" si="6"/>
        <v/>
      </c>
      <c r="O41" s="41" t="str">
        <f t="shared" si="7"/>
        <v/>
      </c>
      <c r="P41" s="45" t="str">
        <f t="shared" si="8"/>
        <v/>
      </c>
      <c r="Q41" s="29"/>
      <c r="R41" s="17" t="str">
        <f t="shared" si="9"/>
        <v/>
      </c>
      <c r="S41" s="16"/>
      <c r="T41" s="17" t="str">
        <f t="shared" si="10"/>
        <v/>
      </c>
      <c r="U41" s="17" t="str">
        <f t="shared" si="11"/>
        <v/>
      </c>
      <c r="V41" s="41" t="str">
        <f t="shared" si="12"/>
        <v/>
      </c>
      <c r="W41" s="45" t="str">
        <f t="shared" si="13"/>
        <v/>
      </c>
      <c r="X41" s="29"/>
      <c r="Y41" s="17" t="str">
        <f t="shared" si="14"/>
        <v/>
      </c>
      <c r="Z41" s="16"/>
      <c r="AA41" s="17" t="str">
        <f t="shared" si="15"/>
        <v/>
      </c>
      <c r="AB41" s="17" t="str">
        <f t="shared" si="16"/>
        <v/>
      </c>
      <c r="AC41" s="41" t="str">
        <f t="shared" si="17"/>
        <v/>
      </c>
      <c r="AD41" s="45" t="str">
        <f t="shared" si="18"/>
        <v/>
      </c>
      <c r="AE41" s="29"/>
      <c r="AF41" s="17" t="str">
        <f t="shared" si="19"/>
        <v/>
      </c>
      <c r="AG41" s="16"/>
      <c r="AH41" s="17" t="str">
        <f t="shared" si="20"/>
        <v/>
      </c>
      <c r="AI41" s="17" t="str">
        <f t="shared" si="21"/>
        <v/>
      </c>
      <c r="AJ41" s="41" t="str">
        <f t="shared" si="22"/>
        <v/>
      </c>
      <c r="AK41" s="43" t="str">
        <f t="shared" si="23"/>
        <v/>
      </c>
      <c r="AL41" s="18"/>
    </row>
    <row r="42" spans="1:38" ht="26">
      <c r="A42" s="19" t="str">
        <f t="shared" si="24"/>
        <v/>
      </c>
      <c r="B42" s="20" t="str">
        <f>IF(صفر!B42&lt;&gt;"",صفر!B42,"")</f>
        <v/>
      </c>
      <c r="C42" s="20" t="str">
        <f>IFERROR(VLOOKUP($B42,صفر!$B$3:$F$48,2,FALSE),"")</f>
        <v/>
      </c>
      <c r="D42" s="20" t="str">
        <f>IFERROR(VLOOKUP($B42,صفر!$B$3:$F$48,3,FALSE),"")</f>
        <v/>
      </c>
      <c r="E42" s="20" t="str">
        <f>IFERROR(VLOOKUP($B42,صفر!$B$3:$F$48,4,FALSE),"")</f>
        <v/>
      </c>
      <c r="F42" s="22" t="str">
        <f>IF(B42&lt;&gt;"",VLOOKUP($B42,صفر!$B$3:$F$48,5,FALSE),"")</f>
        <v/>
      </c>
      <c r="G42" s="79" t="str">
        <f>IFERROR(VLOOKUP($B42,صفر!$B$3:$H$48,6,FALSE),"")</f>
        <v/>
      </c>
      <c r="H42" s="79" t="str">
        <f>IFERROR(VLOOKUP($B42,صفر!$B$3:$H$48,7,FALSE),"")</f>
        <v/>
      </c>
      <c r="I42" s="46" t="str">
        <f>IFERROR(VLOOKUP($B42,صفر!$B$3:$J$49,9),"")</f>
        <v/>
      </c>
      <c r="J42" s="30"/>
      <c r="K42" s="25" t="str">
        <f>IFERROR(IF(I42&lt;&gt;"",VLOOKUP($B42,صفر!B42:L88,11,FALSE),""),"")</f>
        <v/>
      </c>
      <c r="L42" s="24"/>
      <c r="M42" s="25" t="str">
        <f t="shared" si="5"/>
        <v/>
      </c>
      <c r="N42" s="25" t="str">
        <f t="shared" si="6"/>
        <v/>
      </c>
      <c r="O42" s="40" t="str">
        <f t="shared" si="7"/>
        <v/>
      </c>
      <c r="P42" s="46" t="str">
        <f t="shared" si="8"/>
        <v/>
      </c>
      <c r="Q42" s="30"/>
      <c r="R42" s="25" t="str">
        <f t="shared" si="9"/>
        <v/>
      </c>
      <c r="S42" s="24"/>
      <c r="T42" s="25" t="str">
        <f t="shared" si="10"/>
        <v/>
      </c>
      <c r="U42" s="25" t="str">
        <f t="shared" si="11"/>
        <v/>
      </c>
      <c r="V42" s="40" t="str">
        <f t="shared" si="12"/>
        <v/>
      </c>
      <c r="W42" s="46" t="str">
        <f t="shared" si="13"/>
        <v/>
      </c>
      <c r="X42" s="30"/>
      <c r="Y42" s="25" t="str">
        <f t="shared" si="14"/>
        <v/>
      </c>
      <c r="Z42" s="24"/>
      <c r="AA42" s="25" t="str">
        <f t="shared" si="15"/>
        <v/>
      </c>
      <c r="AB42" s="25" t="str">
        <f t="shared" si="16"/>
        <v/>
      </c>
      <c r="AC42" s="40" t="str">
        <f t="shared" si="17"/>
        <v/>
      </c>
      <c r="AD42" s="46" t="str">
        <f t="shared" si="18"/>
        <v/>
      </c>
      <c r="AE42" s="30"/>
      <c r="AF42" s="25" t="str">
        <f t="shared" si="19"/>
        <v/>
      </c>
      <c r="AG42" s="24"/>
      <c r="AH42" s="25" t="str">
        <f t="shared" si="20"/>
        <v/>
      </c>
      <c r="AI42" s="25" t="str">
        <f t="shared" si="21"/>
        <v/>
      </c>
      <c r="AJ42" s="40" t="str">
        <f t="shared" si="22"/>
        <v/>
      </c>
      <c r="AK42" s="44" t="str">
        <f t="shared" si="23"/>
        <v/>
      </c>
      <c r="AL42" s="26"/>
    </row>
    <row r="43" spans="1:38" ht="26">
      <c r="A43" s="11" t="str">
        <f t="shared" si="24"/>
        <v/>
      </c>
      <c r="B43" s="12" t="str">
        <f>IF(صفر!B43&lt;&gt;"",صفر!B43,"")</f>
        <v/>
      </c>
      <c r="C43" s="12" t="str">
        <f>IFERROR(VLOOKUP($B43,صفر!$B$3:$F$48,2,FALSE),"")</f>
        <v/>
      </c>
      <c r="D43" s="12" t="str">
        <f>IFERROR(VLOOKUP($B43,صفر!$B$3:$F$48,3,FALSE),"")</f>
        <v/>
      </c>
      <c r="E43" s="12" t="str">
        <f>IFERROR(VLOOKUP($B43,صفر!$B$3:$F$48,4,FALSE),"")</f>
        <v/>
      </c>
      <c r="F43" s="14" t="str">
        <f>IF(B43&lt;&gt;"",VLOOKUP($B43,صفر!$B$3:$F$48,5,FALSE),"")</f>
        <v/>
      </c>
      <c r="G43" s="80" t="str">
        <f>IFERROR(VLOOKUP($B43,صفر!$B$3:$H$48,6,FALSE),"")</f>
        <v/>
      </c>
      <c r="H43" s="80" t="str">
        <f>IFERROR(VLOOKUP($B43,صفر!$B$3:$H$48,7,FALSE),"")</f>
        <v/>
      </c>
      <c r="I43" s="45" t="str">
        <f>IFERROR(VLOOKUP($B43,صفر!$B$3:$J$49,9),"")</f>
        <v/>
      </c>
      <c r="J43" s="29"/>
      <c r="K43" s="17" t="str">
        <f>IFERROR(IF(I43&lt;&gt;"",VLOOKUP($B43,صفر!B43:L89,11,FALSE),""),"")</f>
        <v/>
      </c>
      <c r="L43" s="16"/>
      <c r="M43" s="17" t="str">
        <f t="shared" si="5"/>
        <v/>
      </c>
      <c r="N43" s="17" t="str">
        <f t="shared" si="6"/>
        <v/>
      </c>
      <c r="O43" s="41" t="str">
        <f t="shared" si="7"/>
        <v/>
      </c>
      <c r="P43" s="45" t="str">
        <f t="shared" si="8"/>
        <v/>
      </c>
      <c r="Q43" s="29"/>
      <c r="R43" s="17" t="str">
        <f t="shared" si="9"/>
        <v/>
      </c>
      <c r="S43" s="16"/>
      <c r="T43" s="17" t="str">
        <f t="shared" si="10"/>
        <v/>
      </c>
      <c r="U43" s="17" t="str">
        <f t="shared" si="11"/>
        <v/>
      </c>
      <c r="V43" s="41" t="str">
        <f t="shared" si="12"/>
        <v/>
      </c>
      <c r="W43" s="45" t="str">
        <f t="shared" si="13"/>
        <v/>
      </c>
      <c r="X43" s="29"/>
      <c r="Y43" s="17" t="str">
        <f t="shared" si="14"/>
        <v/>
      </c>
      <c r="Z43" s="16"/>
      <c r="AA43" s="17" t="str">
        <f t="shared" si="15"/>
        <v/>
      </c>
      <c r="AB43" s="17" t="str">
        <f t="shared" si="16"/>
        <v/>
      </c>
      <c r="AC43" s="41" t="str">
        <f t="shared" si="17"/>
        <v/>
      </c>
      <c r="AD43" s="45" t="str">
        <f t="shared" si="18"/>
        <v/>
      </c>
      <c r="AE43" s="29"/>
      <c r="AF43" s="17" t="str">
        <f t="shared" si="19"/>
        <v/>
      </c>
      <c r="AG43" s="16"/>
      <c r="AH43" s="17" t="str">
        <f t="shared" si="20"/>
        <v/>
      </c>
      <c r="AI43" s="17" t="str">
        <f t="shared" si="21"/>
        <v/>
      </c>
      <c r="AJ43" s="41" t="str">
        <f t="shared" si="22"/>
        <v/>
      </c>
      <c r="AK43" s="43" t="str">
        <f t="shared" si="23"/>
        <v/>
      </c>
      <c r="AL43" s="18"/>
    </row>
    <row r="44" spans="1:38" ht="26">
      <c r="A44" s="19" t="str">
        <f t="shared" si="24"/>
        <v/>
      </c>
      <c r="B44" s="20" t="str">
        <f>IF(صفر!B44&lt;&gt;"",صفر!B44,"")</f>
        <v/>
      </c>
      <c r="C44" s="20" t="str">
        <f>IFERROR(VLOOKUP($B44,صفر!$B$3:$F$48,2,FALSE),"")</f>
        <v/>
      </c>
      <c r="D44" s="20" t="str">
        <f>IFERROR(VLOOKUP($B44,صفر!$B$3:$F$48,3,FALSE),"")</f>
        <v/>
      </c>
      <c r="E44" s="20" t="str">
        <f>IFERROR(VLOOKUP($B44,صفر!$B$3:$F$48,4,FALSE),"")</f>
        <v/>
      </c>
      <c r="F44" s="22" t="str">
        <f>IF(B44&lt;&gt;"",VLOOKUP($B44,صفر!$B$3:$F$48,5,FALSE),"")</f>
        <v/>
      </c>
      <c r="G44" s="79" t="str">
        <f>IFERROR(VLOOKUP($B44,صفر!$B$3:$H$48,6,FALSE),"")</f>
        <v/>
      </c>
      <c r="H44" s="79" t="str">
        <f>IFERROR(VLOOKUP($B44,صفر!$B$3:$H$48,7,FALSE),"")</f>
        <v/>
      </c>
      <c r="I44" s="46" t="str">
        <f>IFERROR(VLOOKUP($B44,صفر!$B$3:$J$49,9),"")</f>
        <v/>
      </c>
      <c r="J44" s="30"/>
      <c r="K44" s="25" t="str">
        <f>IFERROR(IF(I44&lt;&gt;"",VLOOKUP($B44,صفر!B44:L90,11,FALSE),""),"")</f>
        <v/>
      </c>
      <c r="L44" s="24"/>
      <c r="M44" s="25" t="str">
        <f t="shared" si="5"/>
        <v/>
      </c>
      <c r="N44" s="25" t="str">
        <f t="shared" si="6"/>
        <v/>
      </c>
      <c r="O44" s="40" t="str">
        <f t="shared" si="7"/>
        <v/>
      </c>
      <c r="P44" s="46" t="str">
        <f t="shared" si="8"/>
        <v/>
      </c>
      <c r="Q44" s="30"/>
      <c r="R44" s="25" t="str">
        <f t="shared" si="9"/>
        <v/>
      </c>
      <c r="S44" s="24"/>
      <c r="T44" s="25" t="str">
        <f t="shared" si="10"/>
        <v/>
      </c>
      <c r="U44" s="25" t="str">
        <f t="shared" si="11"/>
        <v/>
      </c>
      <c r="V44" s="40" t="str">
        <f t="shared" si="12"/>
        <v/>
      </c>
      <c r="W44" s="46" t="str">
        <f t="shared" si="13"/>
        <v/>
      </c>
      <c r="X44" s="30"/>
      <c r="Y44" s="25" t="str">
        <f t="shared" si="14"/>
        <v/>
      </c>
      <c r="Z44" s="24"/>
      <c r="AA44" s="25" t="str">
        <f t="shared" si="15"/>
        <v/>
      </c>
      <c r="AB44" s="25" t="str">
        <f t="shared" si="16"/>
        <v/>
      </c>
      <c r="AC44" s="40" t="str">
        <f t="shared" si="17"/>
        <v/>
      </c>
      <c r="AD44" s="46" t="str">
        <f t="shared" si="18"/>
        <v/>
      </c>
      <c r="AE44" s="30"/>
      <c r="AF44" s="25" t="str">
        <f t="shared" si="19"/>
        <v/>
      </c>
      <c r="AG44" s="24"/>
      <c r="AH44" s="25" t="str">
        <f t="shared" si="20"/>
        <v/>
      </c>
      <c r="AI44" s="25" t="str">
        <f t="shared" si="21"/>
        <v/>
      </c>
      <c r="AJ44" s="40" t="str">
        <f t="shared" si="22"/>
        <v/>
      </c>
      <c r="AK44" s="44" t="str">
        <f t="shared" si="23"/>
        <v/>
      </c>
      <c r="AL44" s="26"/>
    </row>
    <row r="45" spans="1:38" ht="26">
      <c r="A45" s="11" t="str">
        <f t="shared" si="24"/>
        <v/>
      </c>
      <c r="B45" s="12" t="str">
        <f>IF(صفر!B45&lt;&gt;"",صفر!B45,"")</f>
        <v/>
      </c>
      <c r="C45" s="12" t="str">
        <f>IFERROR(VLOOKUP($B45,صفر!$B$3:$F$48,2,FALSE),"")</f>
        <v/>
      </c>
      <c r="D45" s="12" t="str">
        <f>IFERROR(VLOOKUP($B45,صفر!$B$3:$F$48,3,FALSE),"")</f>
        <v/>
      </c>
      <c r="E45" s="12" t="str">
        <f>IFERROR(VLOOKUP($B45,صفر!$B$3:$F$48,4,FALSE),"")</f>
        <v/>
      </c>
      <c r="F45" s="14" t="str">
        <f>IF(B45&lt;&gt;"",VLOOKUP($B45,صفر!$B$3:$F$48,5,FALSE),"")</f>
        <v/>
      </c>
      <c r="G45" s="80" t="str">
        <f>IFERROR(VLOOKUP($B45,صفر!$B$3:$H$48,6,FALSE),"")</f>
        <v/>
      </c>
      <c r="H45" s="80" t="str">
        <f>IFERROR(VLOOKUP($B45,صفر!$B$3:$H$48,7,FALSE),"")</f>
        <v/>
      </c>
      <c r="I45" s="45" t="str">
        <f>IFERROR(VLOOKUP($B45,صفر!$B$3:$J$49,9),"")</f>
        <v/>
      </c>
      <c r="J45" s="29"/>
      <c r="K45" s="17" t="str">
        <f>IFERROR(IF(I45&lt;&gt;"",VLOOKUP($B45,صفر!B45:L91,11,FALSE),""),"")</f>
        <v/>
      </c>
      <c r="L45" s="16"/>
      <c r="M45" s="17" t="str">
        <f t="shared" si="5"/>
        <v/>
      </c>
      <c r="N45" s="17" t="str">
        <f t="shared" si="6"/>
        <v/>
      </c>
      <c r="O45" s="41" t="str">
        <f t="shared" si="7"/>
        <v/>
      </c>
      <c r="P45" s="45" t="str">
        <f t="shared" si="8"/>
        <v/>
      </c>
      <c r="Q45" s="29"/>
      <c r="R45" s="17" t="str">
        <f t="shared" si="9"/>
        <v/>
      </c>
      <c r="S45" s="16"/>
      <c r="T45" s="17" t="str">
        <f t="shared" si="10"/>
        <v/>
      </c>
      <c r="U45" s="17" t="str">
        <f t="shared" si="11"/>
        <v/>
      </c>
      <c r="V45" s="41" t="str">
        <f t="shared" si="12"/>
        <v/>
      </c>
      <c r="W45" s="45" t="str">
        <f t="shared" si="13"/>
        <v/>
      </c>
      <c r="X45" s="29"/>
      <c r="Y45" s="17" t="str">
        <f t="shared" si="14"/>
        <v/>
      </c>
      <c r="Z45" s="16"/>
      <c r="AA45" s="17" t="str">
        <f t="shared" si="15"/>
        <v/>
      </c>
      <c r="AB45" s="17" t="str">
        <f t="shared" si="16"/>
        <v/>
      </c>
      <c r="AC45" s="41" t="str">
        <f t="shared" si="17"/>
        <v/>
      </c>
      <c r="AD45" s="45" t="str">
        <f t="shared" si="18"/>
        <v/>
      </c>
      <c r="AE45" s="29"/>
      <c r="AF45" s="17" t="str">
        <f t="shared" si="19"/>
        <v/>
      </c>
      <c r="AG45" s="16"/>
      <c r="AH45" s="17" t="str">
        <f t="shared" si="20"/>
        <v/>
      </c>
      <c r="AI45" s="17" t="str">
        <f t="shared" si="21"/>
        <v/>
      </c>
      <c r="AJ45" s="41" t="str">
        <f t="shared" si="22"/>
        <v/>
      </c>
      <c r="AK45" s="43" t="str">
        <f t="shared" si="23"/>
        <v/>
      </c>
      <c r="AL45" s="18"/>
    </row>
    <row r="46" spans="1:38" ht="26">
      <c r="A46" s="19" t="str">
        <f t="shared" si="24"/>
        <v/>
      </c>
      <c r="B46" s="20" t="str">
        <f>IF(صفر!B46&lt;&gt;"",صفر!B46,"")</f>
        <v/>
      </c>
      <c r="C46" s="20" t="str">
        <f>IFERROR(VLOOKUP($B46,صفر!$B$3:$F$48,2,FALSE),"")</f>
        <v/>
      </c>
      <c r="D46" s="20" t="str">
        <f>IFERROR(VLOOKUP($B46,صفر!$B$3:$F$48,3,FALSE),"")</f>
        <v/>
      </c>
      <c r="E46" s="20" t="str">
        <f>IFERROR(VLOOKUP($B46,صفر!$B$3:$F$48,4,FALSE),"")</f>
        <v/>
      </c>
      <c r="F46" s="22" t="str">
        <f>IF(B46&lt;&gt;"",VLOOKUP($B46,صفر!$B$3:$F$48,5,FALSE),"")</f>
        <v/>
      </c>
      <c r="G46" s="79" t="str">
        <f>IFERROR(VLOOKUP($B46,صفر!$B$3:$H$48,6,FALSE),"")</f>
        <v/>
      </c>
      <c r="H46" s="79" t="str">
        <f>IFERROR(VLOOKUP($B46,صفر!$B$3:$H$48,7,FALSE),"")</f>
        <v/>
      </c>
      <c r="I46" s="46" t="str">
        <f>IFERROR(VLOOKUP($B46,صفر!$B$3:$J$49,9),"")</f>
        <v/>
      </c>
      <c r="J46" s="30"/>
      <c r="K46" s="25" t="str">
        <f>IFERROR(IF(I46&lt;&gt;"",VLOOKUP($B46,صفر!B46:L92,11,FALSE),""),"")</f>
        <v/>
      </c>
      <c r="L46" s="24"/>
      <c r="M46" s="25" t="str">
        <f t="shared" si="5"/>
        <v/>
      </c>
      <c r="N46" s="25" t="str">
        <f t="shared" si="6"/>
        <v/>
      </c>
      <c r="O46" s="40" t="str">
        <f t="shared" si="7"/>
        <v/>
      </c>
      <c r="P46" s="46" t="str">
        <f t="shared" si="8"/>
        <v/>
      </c>
      <c r="Q46" s="30"/>
      <c r="R46" s="25" t="str">
        <f t="shared" si="9"/>
        <v/>
      </c>
      <c r="S46" s="24"/>
      <c r="T46" s="25" t="str">
        <f t="shared" si="10"/>
        <v/>
      </c>
      <c r="U46" s="25" t="str">
        <f t="shared" si="11"/>
        <v/>
      </c>
      <c r="V46" s="40" t="str">
        <f t="shared" si="12"/>
        <v/>
      </c>
      <c r="W46" s="46" t="str">
        <f t="shared" si="13"/>
        <v/>
      </c>
      <c r="X46" s="30"/>
      <c r="Y46" s="25" t="str">
        <f t="shared" si="14"/>
        <v/>
      </c>
      <c r="Z46" s="24"/>
      <c r="AA46" s="25" t="str">
        <f t="shared" si="15"/>
        <v/>
      </c>
      <c r="AB46" s="25" t="str">
        <f t="shared" si="16"/>
        <v/>
      </c>
      <c r="AC46" s="40" t="str">
        <f t="shared" si="17"/>
        <v/>
      </c>
      <c r="AD46" s="46" t="str">
        <f t="shared" si="18"/>
        <v/>
      </c>
      <c r="AE46" s="30"/>
      <c r="AF46" s="25" t="str">
        <f t="shared" si="19"/>
        <v/>
      </c>
      <c r="AG46" s="24"/>
      <c r="AH46" s="25" t="str">
        <f t="shared" si="20"/>
        <v/>
      </c>
      <c r="AI46" s="25" t="str">
        <f t="shared" si="21"/>
        <v/>
      </c>
      <c r="AJ46" s="40" t="str">
        <f t="shared" si="22"/>
        <v/>
      </c>
      <c r="AK46" s="44" t="str">
        <f t="shared" si="23"/>
        <v/>
      </c>
      <c r="AL46" s="26"/>
    </row>
    <row r="47" spans="1:38" ht="26">
      <c r="A47" s="11" t="str">
        <f t="shared" si="24"/>
        <v/>
      </c>
      <c r="B47" s="12" t="str">
        <f>IF(صفر!B47&lt;&gt;"",صفر!B47,"")</f>
        <v/>
      </c>
      <c r="C47" s="12" t="str">
        <f>IFERROR(VLOOKUP($B47,صفر!$B$3:$F$48,2,FALSE),"")</f>
        <v/>
      </c>
      <c r="D47" s="12" t="str">
        <f>IFERROR(VLOOKUP($B47,صفر!$B$3:$F$48,3,FALSE),"")</f>
        <v/>
      </c>
      <c r="E47" s="12" t="str">
        <f>IFERROR(VLOOKUP($B47,صفر!$B$3:$F$48,4,FALSE),"")</f>
        <v/>
      </c>
      <c r="F47" s="14" t="str">
        <f>IF(B47&lt;&gt;"",VLOOKUP($B47,صفر!$B$3:$F$48,5,FALSE),"")</f>
        <v/>
      </c>
      <c r="G47" s="80" t="str">
        <f>IFERROR(VLOOKUP($B47,صفر!$B$3:$H$48,6,FALSE),"")</f>
        <v/>
      </c>
      <c r="H47" s="80" t="str">
        <f>IFERROR(VLOOKUP($B47,صفر!$B$3:$H$48,7,FALSE),"")</f>
        <v/>
      </c>
      <c r="I47" s="45" t="str">
        <f>IFERROR(VLOOKUP($B47,صفر!$B$3:$J$49,9),"")</f>
        <v/>
      </c>
      <c r="J47" s="29"/>
      <c r="K47" s="17" t="str">
        <f>IFERROR(IF(I47&lt;&gt;"",VLOOKUP($B47,صفر!B47:L93,11,FALSE),""),"")</f>
        <v/>
      </c>
      <c r="L47" s="16"/>
      <c r="M47" s="17" t="str">
        <f t="shared" si="5"/>
        <v/>
      </c>
      <c r="N47" s="17" t="str">
        <f t="shared" si="6"/>
        <v/>
      </c>
      <c r="O47" s="41" t="str">
        <f t="shared" si="7"/>
        <v/>
      </c>
      <c r="P47" s="45" t="str">
        <f t="shared" si="8"/>
        <v/>
      </c>
      <c r="Q47" s="29"/>
      <c r="R47" s="17" t="str">
        <f t="shared" si="9"/>
        <v/>
      </c>
      <c r="S47" s="16"/>
      <c r="T47" s="17" t="str">
        <f t="shared" si="10"/>
        <v/>
      </c>
      <c r="U47" s="17" t="str">
        <f t="shared" si="11"/>
        <v/>
      </c>
      <c r="V47" s="41" t="str">
        <f t="shared" si="12"/>
        <v/>
      </c>
      <c r="W47" s="45" t="str">
        <f t="shared" si="13"/>
        <v/>
      </c>
      <c r="X47" s="29"/>
      <c r="Y47" s="17" t="str">
        <f t="shared" si="14"/>
        <v/>
      </c>
      <c r="Z47" s="16"/>
      <c r="AA47" s="17" t="str">
        <f t="shared" si="15"/>
        <v/>
      </c>
      <c r="AB47" s="17" t="str">
        <f t="shared" si="16"/>
        <v/>
      </c>
      <c r="AC47" s="41" t="str">
        <f t="shared" si="17"/>
        <v/>
      </c>
      <c r="AD47" s="45" t="str">
        <f t="shared" si="18"/>
        <v/>
      </c>
      <c r="AE47" s="29"/>
      <c r="AF47" s="17" t="str">
        <f t="shared" si="19"/>
        <v/>
      </c>
      <c r="AG47" s="16"/>
      <c r="AH47" s="17" t="str">
        <f t="shared" si="20"/>
        <v/>
      </c>
      <c r="AI47" s="17" t="str">
        <f t="shared" si="21"/>
        <v/>
      </c>
      <c r="AJ47" s="41" t="str">
        <f t="shared" si="22"/>
        <v/>
      </c>
      <c r="AK47" s="43" t="str">
        <f t="shared" si="23"/>
        <v/>
      </c>
      <c r="AL47" s="18"/>
    </row>
    <row r="48" spans="1:38" ht="26">
      <c r="A48" s="19" t="str">
        <f t="shared" si="24"/>
        <v/>
      </c>
      <c r="B48" s="20" t="str">
        <f>IF(صفر!B48&lt;&gt;"",صفر!B48,"")</f>
        <v/>
      </c>
      <c r="C48" s="20" t="str">
        <f>IFERROR(VLOOKUP($B48,صفر!$B$3:$F$48,2,FALSE),"")</f>
        <v/>
      </c>
      <c r="D48" s="20" t="str">
        <f>IFERROR(VLOOKUP($B48,صفر!$B$3:$F$48,3,FALSE),"")</f>
        <v/>
      </c>
      <c r="E48" s="20" t="str">
        <f>IFERROR(VLOOKUP($B48,صفر!$B$3:$F$48,4,FALSE),"")</f>
        <v/>
      </c>
      <c r="F48" s="22" t="str">
        <f>IF(B48&lt;&gt;"",VLOOKUP($B48,صفر!$B$3:$F$48,5,FALSE),"")</f>
        <v/>
      </c>
      <c r="G48" s="79" t="str">
        <f>IFERROR(VLOOKUP($B48,صفر!$B$3:$H$48,6,FALSE),"")</f>
        <v/>
      </c>
      <c r="H48" s="79" t="str">
        <f>IFERROR(VLOOKUP($B48,صفر!$B$3:$H$48,7,FALSE),"")</f>
        <v/>
      </c>
      <c r="I48" s="46" t="str">
        <f>IFERROR(VLOOKUP($B48,صفر!$B$3:$J$49,9),"")</f>
        <v/>
      </c>
      <c r="J48" s="30"/>
      <c r="K48" s="25" t="str">
        <f>IFERROR(IF(I48&lt;&gt;"",VLOOKUP($B48,صفر!B48:L94,11,FALSE),""),"")</f>
        <v/>
      </c>
      <c r="L48" s="24"/>
      <c r="M48" s="25" t="str">
        <f t="shared" si="5"/>
        <v/>
      </c>
      <c r="N48" s="25" t="str">
        <f t="shared" si="6"/>
        <v/>
      </c>
      <c r="O48" s="40" t="str">
        <f t="shared" si="7"/>
        <v/>
      </c>
      <c r="P48" s="46" t="str">
        <f t="shared" si="8"/>
        <v/>
      </c>
      <c r="Q48" s="30"/>
      <c r="R48" s="25" t="str">
        <f t="shared" si="9"/>
        <v/>
      </c>
      <c r="S48" s="24"/>
      <c r="T48" s="25" t="str">
        <f t="shared" si="10"/>
        <v/>
      </c>
      <c r="U48" s="25" t="str">
        <f t="shared" si="11"/>
        <v/>
      </c>
      <c r="V48" s="40" t="str">
        <f t="shared" si="12"/>
        <v/>
      </c>
      <c r="W48" s="46" t="str">
        <f t="shared" si="13"/>
        <v/>
      </c>
      <c r="X48" s="30"/>
      <c r="Y48" s="25" t="str">
        <f t="shared" si="14"/>
        <v/>
      </c>
      <c r="Z48" s="24"/>
      <c r="AA48" s="25" t="str">
        <f t="shared" si="15"/>
        <v/>
      </c>
      <c r="AB48" s="25" t="str">
        <f t="shared" si="16"/>
        <v/>
      </c>
      <c r="AC48" s="40" t="str">
        <f t="shared" si="17"/>
        <v/>
      </c>
      <c r="AD48" s="46" t="str">
        <f t="shared" si="18"/>
        <v/>
      </c>
      <c r="AE48" s="30"/>
      <c r="AF48" s="25" t="str">
        <f t="shared" si="19"/>
        <v/>
      </c>
      <c r="AG48" s="24"/>
      <c r="AH48" s="25" t="str">
        <f t="shared" si="20"/>
        <v/>
      </c>
      <c r="AI48" s="25" t="str">
        <f t="shared" si="21"/>
        <v/>
      </c>
      <c r="AJ48" s="40" t="str">
        <f t="shared" si="22"/>
        <v/>
      </c>
      <c r="AK48" s="44" t="str">
        <f t="shared" si="23"/>
        <v/>
      </c>
      <c r="AL48" s="26"/>
    </row>
    <row r="49" spans="1:38" ht="26.5" thickBot="1">
      <c r="A49" s="58" t="str">
        <f t="shared" si="24"/>
        <v/>
      </c>
      <c r="B49" s="59" t="str">
        <f>IF(صفر!B49&lt;&gt;"",صفر!B49,"")</f>
        <v/>
      </c>
      <c r="C49" s="59" t="str">
        <f>IFERROR(VLOOKUP($B49,صفر!$B$3:$F$48,2,FALSE),"")</f>
        <v/>
      </c>
      <c r="D49" s="59" t="str">
        <f>IFERROR(VLOOKUP($B49,صفر!$B$3:$F$48,3,FALSE),"")</f>
        <v/>
      </c>
      <c r="E49" s="59" t="str">
        <f>IFERROR(VLOOKUP($B49,صفر!$B$3:$F$48,4,FALSE),"")</f>
        <v/>
      </c>
      <c r="F49" s="60" t="str">
        <f>IF(B49&lt;&gt;"",VLOOKUP($B49,صفر!$B$3:$F$48,5,FALSE),"")</f>
        <v/>
      </c>
      <c r="G49" s="81" t="str">
        <f>IFERROR(VLOOKUP($B49,صفر!$B$3:$H$48,6,FALSE),"")</f>
        <v/>
      </c>
      <c r="H49" s="81" t="str">
        <f>IFERROR(VLOOKUP($B49,صفر!$B$3:$H$48,7,FALSE),"")</f>
        <v/>
      </c>
      <c r="I49" s="65" t="str">
        <f>IFERROR(VLOOKUP($B49,صفر!$B$3:$J$49,9),"")</f>
        <v/>
      </c>
      <c r="J49" s="61"/>
      <c r="K49" s="63" t="str">
        <f>IFERROR(IF(I49&lt;&gt;"",VLOOKUP($B49,صفر!B49:L95,11,FALSE),""),"")</f>
        <v/>
      </c>
      <c r="L49" s="62"/>
      <c r="M49" s="63" t="str">
        <f t="shared" si="5"/>
        <v/>
      </c>
      <c r="N49" s="63" t="str">
        <f t="shared" si="6"/>
        <v/>
      </c>
      <c r="O49" s="64" t="str">
        <f t="shared" si="7"/>
        <v/>
      </c>
      <c r="P49" s="65" t="str">
        <f t="shared" si="8"/>
        <v/>
      </c>
      <c r="Q49" s="61"/>
      <c r="R49" s="63" t="str">
        <f t="shared" si="9"/>
        <v/>
      </c>
      <c r="S49" s="62"/>
      <c r="T49" s="63" t="str">
        <f t="shared" si="10"/>
        <v/>
      </c>
      <c r="U49" s="63" t="str">
        <f t="shared" si="11"/>
        <v/>
      </c>
      <c r="V49" s="64" t="str">
        <f t="shared" si="12"/>
        <v/>
      </c>
      <c r="W49" s="65" t="str">
        <f t="shared" si="13"/>
        <v/>
      </c>
      <c r="X49" s="61"/>
      <c r="Y49" s="63" t="str">
        <f t="shared" si="14"/>
        <v/>
      </c>
      <c r="Z49" s="62"/>
      <c r="AA49" s="63" t="str">
        <f t="shared" si="15"/>
        <v/>
      </c>
      <c r="AB49" s="63" t="str">
        <f t="shared" si="16"/>
        <v/>
      </c>
      <c r="AC49" s="64" t="str">
        <f t="shared" si="17"/>
        <v/>
      </c>
      <c r="AD49" s="65" t="str">
        <f t="shared" si="18"/>
        <v/>
      </c>
      <c r="AE49" s="61"/>
      <c r="AF49" s="63" t="str">
        <f t="shared" si="19"/>
        <v/>
      </c>
      <c r="AG49" s="62"/>
      <c r="AH49" s="63" t="str">
        <f t="shared" si="20"/>
        <v/>
      </c>
      <c r="AI49" s="63" t="str">
        <f t="shared" si="21"/>
        <v/>
      </c>
      <c r="AJ49" s="64" t="str">
        <f t="shared" si="22"/>
        <v/>
      </c>
      <c r="AK49" s="66" t="str">
        <f t="shared" si="23"/>
        <v/>
      </c>
      <c r="AL49" s="67"/>
    </row>
    <row r="50" spans="1:38" ht="20.5" thickTop="1"/>
  </sheetData>
  <sheetProtection formatColumns="0" formatRows="0" sort="0" autoFilter="0"/>
  <autoFilter ref="A2:P47" xr:uid="{D3AAEC7B-E6E7-48D6-97AE-DF1ACA33F38B}"/>
  <mergeCells count="8">
    <mergeCell ref="A1:A2"/>
    <mergeCell ref="B1:G1"/>
    <mergeCell ref="I1:O1"/>
    <mergeCell ref="AL1:AL2"/>
    <mergeCell ref="P1:V1"/>
    <mergeCell ref="W1:AC1"/>
    <mergeCell ref="AD1:AJ1"/>
    <mergeCell ref="AK1:AK2"/>
  </mergeCells>
  <conditionalFormatting sqref="B1:E1">
    <cfRule type="duplicateValues" dxfId="7" priority="42"/>
  </conditionalFormatting>
  <conditionalFormatting sqref="O3:O5 V3:V5 AC3:AC5 AJ3:AK5">
    <cfRule type="cellIs" dxfId="6" priority="38" operator="between">
      <formula>0.6</formula>
      <formula>0.5</formula>
    </cfRule>
    <cfRule type="cellIs" dxfId="5" priority="39" operator="lessThan">
      <formula>0.5</formula>
    </cfRule>
    <cfRule type="cellIs" dxfId="4" priority="40" operator="greaterThan">
      <formula>0.99</formula>
    </cfRule>
  </conditionalFormatting>
  <conditionalFormatting sqref="O6:O49 V6:V49 AC6:AC49 AJ6:AK49">
    <cfRule type="cellIs" dxfId="3" priority="1" operator="between">
      <formula>0.6</formula>
      <formula>0.5</formula>
    </cfRule>
    <cfRule type="cellIs" dxfId="2" priority="2" operator="lessThan">
      <formula>0.5</formula>
    </cfRule>
    <cfRule type="cellIs" dxfId="1" priority="3" operator="greaterThan">
      <formula>0.99</formula>
    </cfRule>
  </conditionalFormatting>
  <printOptions horizontalCentered="1"/>
  <pageMargins left="0" right="0" top="1.4960629921259843" bottom="1.299212598425197" header="0.27559055118110237" footer="0.15748031496062992"/>
  <pageSetup paperSize="9" pageOrder="overThenDown" orientation="portrait" r:id="rId1"/>
  <headerFooter alignWithMargins="0">
    <oddHeader>&amp;L&amp;"SKR HEAD1,Regular"&amp;16التاريخ  : 7/ 11 / 1443هـ
المــوافــــق : 8/ 6 /2022م
&amp;18خريجي الدفعة التاسعة&amp;C&amp;G&amp;R&amp;"PT Bold Heading,Regular"&amp;14&amp;G</oddHeader>
    <oddFooter>&amp;L&amp;"SKR HEAD1,Regular"&amp;16
محمد بشير قرجه
الأمين العام&amp;C&amp;"SKR HEAD1,Regular"&amp;16
جدو آدم أبوالدرداء
الشيخ المحفظ&amp;R&amp;"SKR HEAD1,Regular"&amp;16&amp;Uالتواقيع :&amp;U
الطيب محمود
مدير المركز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الملخص</vt:lpstr>
      <vt:lpstr>محرم</vt:lpstr>
      <vt:lpstr>صفر</vt:lpstr>
      <vt:lpstr>ربيع أول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مركز أبي بن كعب</dc:creator>
  <cp:lastModifiedBy>مركز أبي بن كعب</cp:lastModifiedBy>
  <dcterms:created xsi:type="dcterms:W3CDTF">2024-09-30T19:12:22Z</dcterms:created>
  <dcterms:modified xsi:type="dcterms:W3CDTF">2024-10-10T08:39:30Z</dcterms:modified>
</cp:coreProperties>
</file>