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Override PartName="/xl/pivotTables/pivotTable2.xml" ContentType="application/vnd.openxmlformats-officedocument.spreadsheetml.pivotTable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pivotCache/pivotCacheDefinition2.xml" ContentType="application/vnd.openxmlformats-officedocument.spreadsheetml.pivotCacheDefinition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pivotCache/pivotCacheRecords3.xml" ContentType="application/vnd.openxmlformats-officedocument.spreadsheetml.pivotCacheRecords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pivotCache/pivotCacheRecords1.xml" ContentType="application/vnd.openxmlformats-officedocument.spreadsheetml.pivotCacheRecords+xml"/>
  <Override PartName="/xl/pivotCache/pivotCacheRecords2.xml" ContentType="application/vnd.openxmlformats-officedocument.spreadsheetml.pivotCacheRecords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pivotTables/pivotTable3.xml" ContentType="application/vnd.openxmlformats-officedocument.spreadsheetml.pivotTable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pivotTables/pivotTable1.xml" ContentType="application/vnd.openxmlformats-officedocument.spreadsheetml.pivotTable+xml"/>
  <Override PartName="/xl/drawings/drawing5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pivotCache/pivotCacheDefinition3.xml" ContentType="application/vnd.openxmlformats-officedocument.spreadsheetml.pivotCacheDefinition+xml"/>
  <Override PartName="/xl/drawings/drawing1.xml" ContentType="application/vnd.openxmlformats-officedocument.drawing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ThisWorkbook" hidePivotFieldList="1" defaultThemeVersion="124226"/>
  <bookViews>
    <workbookView xWindow="-120" yWindow="-120" windowWidth="24240" windowHeight="13020" tabRatio="971" firstSheet="40" activeTab="55"/>
  </bookViews>
  <sheets>
    <sheet name="وكلاء طازج" sheetId="58" r:id="rId1"/>
    <sheet name="وكلاء مجمد" sheetId="57" r:id="rId2"/>
    <sheet name="وكلاء المصنعات" sheetId="62" r:id="rId3"/>
    <sheet name="مجموع المحافظات " sheetId="55" state="hidden" r:id="rId4"/>
    <sheet name="مجموع الوكلاء " sheetId="54" state="hidden" r:id="rId5"/>
    <sheet name="فاضل محمد " sheetId="38" r:id="rId6"/>
    <sheet name="مصطفى سعيد " sheetId="12" r:id="rId7"/>
    <sheet name="ليث كاظم " sheetId="7" r:id="rId8"/>
    <sheet name="الحاج رضا " sheetId="23" r:id="rId9"/>
    <sheet name="مصطفى طارق" sheetId="69" r:id="rId10"/>
    <sheet name="احمد عبدلرحمن" sheetId="63" r:id="rId11"/>
    <sheet name="عاطر " sheetId="64" r:id="rId12"/>
    <sheet name="ظافر عبد" sheetId="73" r:id="rId13"/>
    <sheet name="رامي محمود" sheetId="66" r:id="rId14"/>
    <sheet name="محمد عبدالمنعم" sheetId="65" r:id="rId15"/>
    <sheet name="محمد صاحب" sheetId="1" r:id="rId16"/>
    <sheet name="عبد الحميد ماجد" sheetId="2" r:id="rId17"/>
    <sheet name=" ظل المها " sheetId="3" r:id="rId18"/>
    <sheet name="علي مهدي" sheetId="71" r:id="rId19"/>
    <sheet name="علي حاتم" sheetId="4" r:id="rId20"/>
    <sheet name="سلام جبار  " sheetId="5" r:id="rId21"/>
    <sheet name="موفق احمد " sheetId="6" r:id="rId22"/>
    <sheet name="كرار علي" sheetId="8" r:id="rId23"/>
    <sheet name="محمد غانم " sheetId="9" r:id="rId24"/>
    <sheet name="منتظر سليم" sheetId="60" r:id="rId25"/>
    <sheet name="علي عبد الكاطم" sheetId="10" r:id="rId26"/>
    <sheet name="مقداد فاضل" sheetId="11" r:id="rId27"/>
    <sheet name="حكيم وهاب " sheetId="13" r:id="rId28"/>
    <sheet name="احمد رحيم  " sheetId="14" r:id="rId29"/>
    <sheet name="محمد رضا " sheetId="15" r:id="rId30"/>
    <sheet name="احمد حمزه " sheetId="16" r:id="rId31"/>
    <sheet name="محمد عبد الهادي " sheetId="17" r:id="rId32"/>
    <sheet name="فاضل عبد الهادي" sheetId="18" r:id="rId33"/>
    <sheet name="صالح حميد  " sheetId="19" r:id="rId34"/>
    <sheet name="حسن عبدالهادي " sheetId="20" r:id="rId35"/>
    <sheet name="محمد لؤي " sheetId="21" r:id="rId36"/>
    <sheet name="عمار خالد  " sheetId="22" r:id="rId37"/>
    <sheet name="شوقي عبد الجبار " sheetId="24" r:id="rId38"/>
    <sheet name="ليث محمد " sheetId="25" r:id="rId39"/>
    <sheet name="علي كاظم " sheetId="26" r:id="rId40"/>
    <sheet name="حاتم اكريم " sheetId="27" r:id="rId41"/>
    <sheet name="قيصر نعمة  " sheetId="28" r:id="rId42"/>
    <sheet name="نوري محجوب " sheetId="29" r:id="rId43"/>
    <sheet name="مصطفى طارق " sheetId="30" r:id="rId44"/>
    <sheet name="مالك هشام " sheetId="31" r:id="rId45"/>
    <sheet name="علي  كاظم " sheetId="32" r:id="rId46"/>
    <sheet name="بشار كاظم " sheetId="33" r:id="rId47"/>
    <sheet name="مهدي سلمان " sheetId="34" r:id="rId48"/>
    <sheet name="عمر داوود " sheetId="35" r:id="rId49"/>
    <sheet name="محمود محمد " sheetId="36" r:id="rId50"/>
    <sheet name="خالد علي " sheetId="37" r:id="rId51"/>
    <sheet name="سيف خالد " sheetId="39" r:id="rId52"/>
    <sheet name="عقيل ابراهيم  " sheetId="40" r:id="rId53"/>
    <sheet name="العتبة العباسية" sheetId="41" r:id="rId54"/>
    <sheet name="العتبة الحسينية" sheetId="68" r:id="rId55"/>
    <sheet name="معمل كولد" sheetId="42" r:id="rId56"/>
  </sheets>
  <definedNames>
    <definedName name="_xlnm._FilterDatabase" localSheetId="3" hidden="1">'مجموع المحافظات '!$A$1:$G$1</definedName>
    <definedName name="_xlnm._FilterDatabase" localSheetId="4" hidden="1">'مجموع الوكلاء '!$A$1:$H$66</definedName>
    <definedName name="_xlnm._FilterDatabase" localSheetId="2" hidden="1">'وكلاء المصنعات'!$A$1:$E$133</definedName>
    <definedName name="_xlnm._FilterDatabase" localSheetId="0" hidden="1">'وكلاء طازج'!$A$1:$E$308</definedName>
    <definedName name="_xlnm._FilterDatabase" localSheetId="1" hidden="1">'وكلاء مجمد'!$A$1:$E$133</definedName>
    <definedName name="طازج">'وكلاء طازج'!$G$4:$H$234</definedName>
    <definedName name="طازج1">'وكلاء طازج'!$G$4:$I$235</definedName>
    <definedName name="طازه">'وكلاء طازج'!$G$4:$I$235</definedName>
    <definedName name="طتزج">'وكلاء طازج'!$G$4:$I$235</definedName>
    <definedName name="مجمد">'وكلاء مجمد'!$G$4:$H$144</definedName>
    <definedName name="مجمد1">'وكلاء مجمد'!$G$4:$J$144</definedName>
    <definedName name="مجمده">'وكلاء مجمد'!$G$4:$H$144</definedName>
    <definedName name="مصنعات">'وكلاء المصنعات'!$G$4:$H$117</definedName>
    <definedName name="مصنعاتت">'وكلاء المصنعات'!$G$4:$J$118</definedName>
    <definedName name="ولا">'وكلاء طازج'!$G$4:$G$234</definedName>
  </definedNames>
  <calcPr calcId="125725"/>
  <pivotCaches>
    <pivotCache cacheId="0" r:id="rId57"/>
    <pivotCache cacheId="1" r:id="rId58"/>
    <pivotCache cacheId="2" r:id="rId59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9" i="54"/>
  <c r="A32" i="55"/>
  <c r="B32"/>
  <c r="C32"/>
  <c r="D32"/>
  <c r="E32"/>
  <c r="B64" i="54"/>
  <c r="C64"/>
  <c r="D64"/>
  <c r="E64"/>
  <c r="F64"/>
  <c r="F32" i="55" s="1"/>
  <c r="G64" i="54"/>
  <c r="G32" i="55" s="1"/>
  <c r="G20" i="54"/>
  <c r="J177" i="73"/>
  <c r="I177" s="1"/>
  <c r="J176"/>
  <c r="I176" s="1"/>
  <c r="J175"/>
  <c r="I175" s="1"/>
  <c r="J174"/>
  <c r="I174" s="1"/>
  <c r="J173"/>
  <c r="I173" s="1"/>
  <c r="J172"/>
  <c r="I172" s="1"/>
  <c r="J171"/>
  <c r="I171" s="1"/>
  <c r="J170"/>
  <c r="I170" s="1"/>
  <c r="J169"/>
  <c r="I169" s="1"/>
  <c r="J168"/>
  <c r="I168" s="1"/>
  <c r="J167"/>
  <c r="I167" s="1"/>
  <c r="J166"/>
  <c r="I166" s="1"/>
  <c r="J165"/>
  <c r="I165" s="1"/>
  <c r="J164"/>
  <c r="I164" s="1"/>
  <c r="J163"/>
  <c r="I163" s="1"/>
  <c r="J162"/>
  <c r="I162" s="1"/>
  <c r="J161"/>
  <c r="I161" s="1"/>
  <c r="J160"/>
  <c r="I160" s="1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I143" s="1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 s="1"/>
  <c r="J110"/>
  <c r="I110" s="1"/>
  <c r="J109"/>
  <c r="I109" s="1"/>
  <c r="J108"/>
  <c r="I108" s="1"/>
  <c r="J107"/>
  <c r="I107" s="1"/>
  <c r="J106"/>
  <c r="I106" s="1"/>
  <c r="J105"/>
  <c r="I105" s="1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 s="1"/>
  <c r="J91"/>
  <c r="I91" s="1"/>
  <c r="J90"/>
  <c r="I90" s="1"/>
  <c r="J89"/>
  <c r="I89" s="1"/>
  <c r="J88"/>
  <c r="I88" s="1"/>
  <c r="J87"/>
  <c r="I87" s="1"/>
  <c r="J86"/>
  <c r="I86" s="1"/>
  <c r="J85"/>
  <c r="I85" s="1"/>
  <c r="J84"/>
  <c r="I84" s="1"/>
  <c r="J83"/>
  <c r="I83" s="1"/>
  <c r="J82"/>
  <c r="I82" s="1"/>
  <c r="J81"/>
  <c r="I81" s="1"/>
  <c r="J80"/>
  <c r="I80" s="1"/>
  <c r="J79"/>
  <c r="I79" s="1"/>
  <c r="D79"/>
  <c r="C79" s="1"/>
  <c r="J78"/>
  <c r="I78" s="1"/>
  <c r="D78"/>
  <c r="C78" s="1"/>
  <c r="J77"/>
  <c r="I77" s="1"/>
  <c r="D77"/>
  <c r="C77" s="1"/>
  <c r="J76"/>
  <c r="I76" s="1"/>
  <c r="D76"/>
  <c r="C76" s="1"/>
  <c r="J75"/>
  <c r="I75" s="1"/>
  <c r="D75"/>
  <c r="C75"/>
  <c r="J74"/>
  <c r="I74" s="1"/>
  <c r="D74"/>
  <c r="C74" s="1"/>
  <c r="J73"/>
  <c r="I73" s="1"/>
  <c r="D73"/>
  <c r="C73" s="1"/>
  <c r="J72"/>
  <c r="I72" s="1"/>
  <c r="D72"/>
  <c r="C72"/>
  <c r="J71"/>
  <c r="I71" s="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 s="1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 s="1"/>
  <c r="D56"/>
  <c r="C56" s="1"/>
  <c r="J55"/>
  <c r="I55" s="1"/>
  <c r="D55"/>
  <c r="C55" s="1"/>
  <c r="J54"/>
  <c r="I54" s="1"/>
  <c r="D54"/>
  <c r="C54" s="1"/>
  <c r="J53"/>
  <c r="I53" s="1"/>
  <c r="D53"/>
  <c r="C53" s="1"/>
  <c r="J52"/>
  <c r="I52" s="1"/>
  <c r="D52"/>
  <c r="C52" s="1"/>
  <c r="J51"/>
  <c r="I51" s="1"/>
  <c r="D51"/>
  <c r="C51" s="1"/>
  <c r="J50"/>
  <c r="I50" s="1"/>
  <c r="D50"/>
  <c r="C50" s="1"/>
  <c r="J49"/>
  <c r="I49" s="1"/>
  <c r="D49"/>
  <c r="C49" s="1"/>
  <c r="J48"/>
  <c r="I48" s="1"/>
  <c r="D48"/>
  <c r="C48" s="1"/>
  <c r="J47"/>
  <c r="I47" s="1"/>
  <c r="D47"/>
  <c r="C47" s="1"/>
  <c r="J46"/>
  <c r="I46" s="1"/>
  <c r="D46"/>
  <c r="C46" s="1"/>
  <c r="J45"/>
  <c r="I45" s="1"/>
  <c r="D45"/>
  <c r="C45" s="1"/>
  <c r="J44"/>
  <c r="I44" s="1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 s="1"/>
  <c r="D32"/>
  <c r="C32" s="1"/>
  <c r="J31"/>
  <c r="D31"/>
  <c r="C31" s="1"/>
  <c r="J30"/>
  <c r="I30" s="1"/>
  <c r="J29"/>
  <c r="I29" s="1"/>
  <c r="J28"/>
  <c r="I28" s="1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 s="1"/>
  <c r="C18"/>
  <c r="J17"/>
  <c r="I17" s="1"/>
  <c r="C17"/>
  <c r="J16"/>
  <c r="I16" s="1"/>
  <c r="C16"/>
  <c r="J15"/>
  <c r="I15" s="1"/>
  <c r="C15"/>
  <c r="J14"/>
  <c r="I14" s="1"/>
  <c r="C14"/>
  <c r="J13"/>
  <c r="I13" s="1"/>
  <c r="C13"/>
  <c r="J12"/>
  <c r="I12" s="1"/>
  <c r="C12"/>
  <c r="J11"/>
  <c r="I11" s="1"/>
  <c r="C11"/>
  <c r="G31" i="55"/>
  <c r="G63" i="54"/>
  <c r="A320" i="58"/>
  <c r="A93" i="62"/>
  <c r="G10" i="54"/>
  <c r="G44"/>
  <c r="G62"/>
  <c r="G30" i="55" s="1"/>
  <c r="G39" i="54"/>
  <c r="G52"/>
  <c r="G29" i="55" s="1"/>
  <c r="G42" i="54"/>
  <c r="G4"/>
  <c r="F22"/>
  <c r="B30" i="2"/>
  <c r="J177" i="71"/>
  <c r="I177" s="1"/>
  <c r="J176"/>
  <c r="I176" s="1"/>
  <c r="J175"/>
  <c r="I175" s="1"/>
  <c r="J174"/>
  <c r="I174" s="1"/>
  <c r="J173"/>
  <c r="I173" s="1"/>
  <c r="J172"/>
  <c r="I172" s="1"/>
  <c r="J171"/>
  <c r="I171" s="1"/>
  <c r="J170"/>
  <c r="I170" s="1"/>
  <c r="J169"/>
  <c r="I169" s="1"/>
  <c r="J168"/>
  <c r="I168" s="1"/>
  <c r="J167"/>
  <c r="I167" s="1"/>
  <c r="J166"/>
  <c r="I166" s="1"/>
  <c r="J165"/>
  <c r="I165" s="1"/>
  <c r="J164"/>
  <c r="I164" s="1"/>
  <c r="J163"/>
  <c r="I163" s="1"/>
  <c r="J162"/>
  <c r="I162" s="1"/>
  <c r="J161"/>
  <c r="I161" s="1"/>
  <c r="J160"/>
  <c r="I160" s="1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I143" s="1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 s="1"/>
  <c r="J110"/>
  <c r="I110" s="1"/>
  <c r="J109"/>
  <c r="I109" s="1"/>
  <c r="J108"/>
  <c r="I108" s="1"/>
  <c r="J107"/>
  <c r="I107" s="1"/>
  <c r="J106"/>
  <c r="I106" s="1"/>
  <c r="J105"/>
  <c r="I105" s="1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 s="1"/>
  <c r="J91"/>
  <c r="I91" s="1"/>
  <c r="J90"/>
  <c r="I90" s="1"/>
  <c r="J89"/>
  <c r="I89" s="1"/>
  <c r="J88"/>
  <c r="I88" s="1"/>
  <c r="J87"/>
  <c r="I87" s="1"/>
  <c r="J86"/>
  <c r="I86" s="1"/>
  <c r="J85"/>
  <c r="I85" s="1"/>
  <c r="J84"/>
  <c r="I84" s="1"/>
  <c r="J83"/>
  <c r="I83" s="1"/>
  <c r="J82"/>
  <c r="I82" s="1"/>
  <c r="J81"/>
  <c r="I81" s="1"/>
  <c r="J80"/>
  <c r="I80" s="1"/>
  <c r="J79"/>
  <c r="I79" s="1"/>
  <c r="D79"/>
  <c r="C79" s="1"/>
  <c r="J78"/>
  <c r="I78" s="1"/>
  <c r="D78"/>
  <c r="C78" s="1"/>
  <c r="J77"/>
  <c r="I77" s="1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 s="1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 s="1"/>
  <c r="D56"/>
  <c r="C56" s="1"/>
  <c r="J55"/>
  <c r="I55" s="1"/>
  <c r="D55"/>
  <c r="C55" s="1"/>
  <c r="J54"/>
  <c r="I54" s="1"/>
  <c r="D54"/>
  <c r="C54" s="1"/>
  <c r="J53"/>
  <c r="I53" s="1"/>
  <c r="D53"/>
  <c r="C53" s="1"/>
  <c r="J52"/>
  <c r="I52" s="1"/>
  <c r="D52"/>
  <c r="C52" s="1"/>
  <c r="J51"/>
  <c r="I51" s="1"/>
  <c r="D51"/>
  <c r="C51" s="1"/>
  <c r="J50"/>
  <c r="I50" s="1"/>
  <c r="D50"/>
  <c r="C50" s="1"/>
  <c r="J49"/>
  <c r="I49" s="1"/>
  <c r="D49"/>
  <c r="C49" s="1"/>
  <c r="J48"/>
  <c r="I48" s="1"/>
  <c r="D48"/>
  <c r="C48" s="1"/>
  <c r="J47"/>
  <c r="I47" s="1"/>
  <c r="D47"/>
  <c r="C47" s="1"/>
  <c r="J46"/>
  <c r="I46" s="1"/>
  <c r="D46"/>
  <c r="C46" s="1"/>
  <c r="J45"/>
  <c r="I45" s="1"/>
  <c r="D45"/>
  <c r="C45" s="1"/>
  <c r="J44"/>
  <c r="I44" s="1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 s="1"/>
  <c r="D32"/>
  <c r="J31"/>
  <c r="I31" s="1"/>
  <c r="D31"/>
  <c r="C31" s="1"/>
  <c r="J30"/>
  <c r="I30" s="1"/>
  <c r="J29"/>
  <c r="I29" s="1"/>
  <c r="J28"/>
  <c r="I28" s="1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 s="1"/>
  <c r="C18"/>
  <c r="J17"/>
  <c r="I17" s="1"/>
  <c r="C17"/>
  <c r="J16"/>
  <c r="I16" s="1"/>
  <c r="C16"/>
  <c r="J15"/>
  <c r="I15" s="1"/>
  <c r="C15"/>
  <c r="J14"/>
  <c r="I14" s="1"/>
  <c r="C14"/>
  <c r="J13"/>
  <c r="I13" s="1"/>
  <c r="C13"/>
  <c r="J12"/>
  <c r="I12" s="1"/>
  <c r="C12"/>
  <c r="J11"/>
  <c r="I11" s="1"/>
  <c r="C11"/>
  <c r="J177" i="69"/>
  <c r="I177" s="1"/>
  <c r="J176"/>
  <c r="I176" s="1"/>
  <c r="J175"/>
  <c r="I175" s="1"/>
  <c r="J174"/>
  <c r="I174" s="1"/>
  <c r="J173"/>
  <c r="I173" s="1"/>
  <c r="J172"/>
  <c r="I172" s="1"/>
  <c r="J171"/>
  <c r="I171" s="1"/>
  <c r="J170"/>
  <c r="I170" s="1"/>
  <c r="J169"/>
  <c r="I169" s="1"/>
  <c r="J168"/>
  <c r="I168" s="1"/>
  <c r="J167"/>
  <c r="I167" s="1"/>
  <c r="J166"/>
  <c r="I166" s="1"/>
  <c r="J165"/>
  <c r="I165" s="1"/>
  <c r="J164"/>
  <c r="I164" s="1"/>
  <c r="J163"/>
  <c r="I163" s="1"/>
  <c r="J162"/>
  <c r="I162" s="1"/>
  <c r="J161"/>
  <c r="I161" s="1"/>
  <c r="J160"/>
  <c r="I160" s="1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 s="1"/>
  <c r="J110"/>
  <c r="I110" s="1"/>
  <c r="J109"/>
  <c r="I109" s="1"/>
  <c r="J108"/>
  <c r="I108" s="1"/>
  <c r="J107"/>
  <c r="I107" s="1"/>
  <c r="J106"/>
  <c r="I106" s="1"/>
  <c r="J105"/>
  <c r="I105" s="1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 s="1"/>
  <c r="J91"/>
  <c r="I91" s="1"/>
  <c r="J90"/>
  <c r="I90" s="1"/>
  <c r="J89"/>
  <c r="I89" s="1"/>
  <c r="J88"/>
  <c r="I88" s="1"/>
  <c r="J87"/>
  <c r="I87" s="1"/>
  <c r="J86"/>
  <c r="I86" s="1"/>
  <c r="J85"/>
  <c r="I85" s="1"/>
  <c r="J84"/>
  <c r="I84" s="1"/>
  <c r="J83"/>
  <c r="I83" s="1"/>
  <c r="J82"/>
  <c r="I82" s="1"/>
  <c r="J81"/>
  <c r="I81" s="1"/>
  <c r="J80"/>
  <c r="I80" s="1"/>
  <c r="J79"/>
  <c r="I79" s="1"/>
  <c r="D79"/>
  <c r="C79" s="1"/>
  <c r="J78"/>
  <c r="I78" s="1"/>
  <c r="D78"/>
  <c r="C78" s="1"/>
  <c r="J77"/>
  <c r="I77" s="1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 s="1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 s="1"/>
  <c r="D56"/>
  <c r="C56" s="1"/>
  <c r="J55"/>
  <c r="I55" s="1"/>
  <c r="D55"/>
  <c r="C55" s="1"/>
  <c r="J54"/>
  <c r="I54" s="1"/>
  <c r="D54"/>
  <c r="C54" s="1"/>
  <c r="J53"/>
  <c r="I53" s="1"/>
  <c r="D53"/>
  <c r="C53" s="1"/>
  <c r="J52"/>
  <c r="I52" s="1"/>
  <c r="D52"/>
  <c r="C52" s="1"/>
  <c r="J51"/>
  <c r="I51" s="1"/>
  <c r="D51"/>
  <c r="C51" s="1"/>
  <c r="J50"/>
  <c r="I50" s="1"/>
  <c r="D50"/>
  <c r="C50" s="1"/>
  <c r="J49"/>
  <c r="I49" s="1"/>
  <c r="D49"/>
  <c r="C49" s="1"/>
  <c r="J48"/>
  <c r="I48" s="1"/>
  <c r="D48"/>
  <c r="C48" s="1"/>
  <c r="J47"/>
  <c r="I47" s="1"/>
  <c r="D47"/>
  <c r="C47" s="1"/>
  <c r="J46"/>
  <c r="I46" s="1"/>
  <c r="D46"/>
  <c r="C46" s="1"/>
  <c r="J45"/>
  <c r="I45" s="1"/>
  <c r="D45"/>
  <c r="C45" s="1"/>
  <c r="J44"/>
  <c r="I44" s="1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 s="1"/>
  <c r="D32"/>
  <c r="C32" s="1"/>
  <c r="J31"/>
  <c r="D31"/>
  <c r="C31" s="1"/>
  <c r="J30"/>
  <c r="I30" s="1"/>
  <c r="J29"/>
  <c r="I29" s="1"/>
  <c r="J28"/>
  <c r="I28" s="1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 s="1"/>
  <c r="C18"/>
  <c r="J17"/>
  <c r="I17" s="1"/>
  <c r="C17"/>
  <c r="J16"/>
  <c r="I16" s="1"/>
  <c r="C16"/>
  <c r="J15"/>
  <c r="I15" s="1"/>
  <c r="C15"/>
  <c r="J14"/>
  <c r="I14" s="1"/>
  <c r="C14"/>
  <c r="J13"/>
  <c r="I13" s="1"/>
  <c r="C13"/>
  <c r="J12"/>
  <c r="I12" s="1"/>
  <c r="C12"/>
  <c r="J11"/>
  <c r="I11" s="1"/>
  <c r="C11"/>
  <c r="J177" i="68"/>
  <c r="I177" s="1"/>
  <c r="J176"/>
  <c r="I176" s="1"/>
  <c r="J175"/>
  <c r="I175" s="1"/>
  <c r="J174"/>
  <c r="I174" s="1"/>
  <c r="J173"/>
  <c r="I173" s="1"/>
  <c r="J172"/>
  <c r="I172" s="1"/>
  <c r="J171"/>
  <c r="I171" s="1"/>
  <c r="J170"/>
  <c r="I170" s="1"/>
  <c r="J169"/>
  <c r="I169" s="1"/>
  <c r="J168"/>
  <c r="I168" s="1"/>
  <c r="J167"/>
  <c r="I167" s="1"/>
  <c r="J166"/>
  <c r="I166" s="1"/>
  <c r="J165"/>
  <c r="I165" s="1"/>
  <c r="J164"/>
  <c r="I164" s="1"/>
  <c r="J163"/>
  <c r="I163" s="1"/>
  <c r="J162"/>
  <c r="I162" s="1"/>
  <c r="J161"/>
  <c r="I161" s="1"/>
  <c r="J160"/>
  <c r="I160" s="1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 s="1"/>
  <c r="J110"/>
  <c r="I110" s="1"/>
  <c r="J109"/>
  <c r="I109" s="1"/>
  <c r="J108"/>
  <c r="I108" s="1"/>
  <c r="J107"/>
  <c r="I107" s="1"/>
  <c r="J106"/>
  <c r="I106" s="1"/>
  <c r="J105"/>
  <c r="I105" s="1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 s="1"/>
  <c r="J91"/>
  <c r="I91" s="1"/>
  <c r="J90"/>
  <c r="I90" s="1"/>
  <c r="J89"/>
  <c r="I89" s="1"/>
  <c r="J88"/>
  <c r="I88" s="1"/>
  <c r="J87"/>
  <c r="I87" s="1"/>
  <c r="J86"/>
  <c r="I86" s="1"/>
  <c r="J85"/>
  <c r="I85" s="1"/>
  <c r="J84"/>
  <c r="I84" s="1"/>
  <c r="J83"/>
  <c r="I83" s="1"/>
  <c r="J82"/>
  <c r="I82" s="1"/>
  <c r="J81"/>
  <c r="I81" s="1"/>
  <c r="J80"/>
  <c r="I80" s="1"/>
  <c r="J79"/>
  <c r="I79" s="1"/>
  <c r="D79"/>
  <c r="C79" s="1"/>
  <c r="J78"/>
  <c r="I78" s="1"/>
  <c r="D78"/>
  <c r="C78" s="1"/>
  <c r="J77"/>
  <c r="I77" s="1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 s="1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 s="1"/>
  <c r="D56"/>
  <c r="C56" s="1"/>
  <c r="J55"/>
  <c r="I55" s="1"/>
  <c r="D55"/>
  <c r="C55" s="1"/>
  <c r="J54"/>
  <c r="I54" s="1"/>
  <c r="D54"/>
  <c r="C54" s="1"/>
  <c r="J53"/>
  <c r="I53" s="1"/>
  <c r="D53"/>
  <c r="C53" s="1"/>
  <c r="J52"/>
  <c r="I52" s="1"/>
  <c r="D52"/>
  <c r="C52" s="1"/>
  <c r="J51"/>
  <c r="I51" s="1"/>
  <c r="D51"/>
  <c r="C51" s="1"/>
  <c r="J50"/>
  <c r="I50" s="1"/>
  <c r="D50"/>
  <c r="C50" s="1"/>
  <c r="J49"/>
  <c r="I49" s="1"/>
  <c r="D49"/>
  <c r="C49" s="1"/>
  <c r="J48"/>
  <c r="I48" s="1"/>
  <c r="D48"/>
  <c r="C48" s="1"/>
  <c r="J47"/>
  <c r="I47" s="1"/>
  <c r="D47"/>
  <c r="C47" s="1"/>
  <c r="J46"/>
  <c r="I46" s="1"/>
  <c r="D46"/>
  <c r="C46" s="1"/>
  <c r="J45"/>
  <c r="I45" s="1"/>
  <c r="D45"/>
  <c r="C45" s="1"/>
  <c r="J44"/>
  <c r="I44" s="1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 s="1"/>
  <c r="D32"/>
  <c r="C32" s="1"/>
  <c r="J31"/>
  <c r="I31" s="1"/>
  <c r="D31"/>
  <c r="C31" s="1"/>
  <c r="J30"/>
  <c r="I30" s="1"/>
  <c r="J29"/>
  <c r="I29" s="1"/>
  <c r="J28"/>
  <c r="I28" s="1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 s="1"/>
  <c r="C18"/>
  <c r="J17"/>
  <c r="I17" s="1"/>
  <c r="C17"/>
  <c r="J16"/>
  <c r="I16" s="1"/>
  <c r="C16"/>
  <c r="J15"/>
  <c r="I15" s="1"/>
  <c r="C15"/>
  <c r="J14"/>
  <c r="I14" s="1"/>
  <c r="C14"/>
  <c r="J13"/>
  <c r="I13" s="1"/>
  <c r="C13"/>
  <c r="J12"/>
  <c r="C12"/>
  <c r="J11"/>
  <c r="I11" s="1"/>
  <c r="C11"/>
  <c r="J177" i="66"/>
  <c r="I177" s="1"/>
  <c r="J176"/>
  <c r="I176" s="1"/>
  <c r="J175"/>
  <c r="I175" s="1"/>
  <c r="J174"/>
  <c r="I174" s="1"/>
  <c r="J173"/>
  <c r="I173" s="1"/>
  <c r="J172"/>
  <c r="I172" s="1"/>
  <c r="J171"/>
  <c r="I171" s="1"/>
  <c r="J170"/>
  <c r="I170" s="1"/>
  <c r="J169"/>
  <c r="I169" s="1"/>
  <c r="J168"/>
  <c r="I168" s="1"/>
  <c r="J167"/>
  <c r="I167" s="1"/>
  <c r="J166"/>
  <c r="I166" s="1"/>
  <c r="J165"/>
  <c r="I165" s="1"/>
  <c r="J164"/>
  <c r="I164" s="1"/>
  <c r="J163"/>
  <c r="I163" s="1"/>
  <c r="J162"/>
  <c r="I162" s="1"/>
  <c r="J161"/>
  <c r="I161" s="1"/>
  <c r="J160"/>
  <c r="I160" s="1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I143" s="1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 s="1"/>
  <c r="J110"/>
  <c r="I110" s="1"/>
  <c r="J109"/>
  <c r="I109" s="1"/>
  <c r="J108"/>
  <c r="I108" s="1"/>
  <c r="J107"/>
  <c r="I107"/>
  <c r="J106"/>
  <c r="I106" s="1"/>
  <c r="J105"/>
  <c r="I105" s="1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 s="1"/>
  <c r="J91"/>
  <c r="I91" s="1"/>
  <c r="J90"/>
  <c r="I90" s="1"/>
  <c r="J89"/>
  <c r="I89" s="1"/>
  <c r="J88"/>
  <c r="I88" s="1"/>
  <c r="J87"/>
  <c r="I87" s="1"/>
  <c r="J86"/>
  <c r="I86" s="1"/>
  <c r="J85"/>
  <c r="I85" s="1"/>
  <c r="J84"/>
  <c r="I84" s="1"/>
  <c r="J83"/>
  <c r="I83" s="1"/>
  <c r="J82"/>
  <c r="I82" s="1"/>
  <c r="J81"/>
  <c r="I81" s="1"/>
  <c r="J80"/>
  <c r="I80" s="1"/>
  <c r="J79"/>
  <c r="I79" s="1"/>
  <c r="D79"/>
  <c r="C79" s="1"/>
  <c r="J78"/>
  <c r="I78" s="1"/>
  <c r="D78"/>
  <c r="C78" s="1"/>
  <c r="J77"/>
  <c r="I77" s="1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 s="1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 s="1"/>
  <c r="D56"/>
  <c r="C56" s="1"/>
  <c r="J55"/>
  <c r="I55" s="1"/>
  <c r="D55"/>
  <c r="C55" s="1"/>
  <c r="J54"/>
  <c r="I54" s="1"/>
  <c r="D54"/>
  <c r="C54" s="1"/>
  <c r="J53"/>
  <c r="I53" s="1"/>
  <c r="D53"/>
  <c r="C53" s="1"/>
  <c r="J52"/>
  <c r="I52" s="1"/>
  <c r="D52"/>
  <c r="C52" s="1"/>
  <c r="J51"/>
  <c r="I51" s="1"/>
  <c r="D51"/>
  <c r="C51" s="1"/>
  <c r="J50"/>
  <c r="I50" s="1"/>
  <c r="D50"/>
  <c r="C50" s="1"/>
  <c r="J49"/>
  <c r="I49" s="1"/>
  <c r="D49"/>
  <c r="C49" s="1"/>
  <c r="J48"/>
  <c r="I48" s="1"/>
  <c r="D48"/>
  <c r="C48" s="1"/>
  <c r="J47"/>
  <c r="I47" s="1"/>
  <c r="D47"/>
  <c r="C47" s="1"/>
  <c r="J46"/>
  <c r="I46" s="1"/>
  <c r="D46"/>
  <c r="C46" s="1"/>
  <c r="J45"/>
  <c r="I45" s="1"/>
  <c r="D45"/>
  <c r="C45" s="1"/>
  <c r="J44"/>
  <c r="I44" s="1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 s="1"/>
  <c r="D32"/>
  <c r="C32" s="1"/>
  <c r="J31"/>
  <c r="I31" s="1"/>
  <c r="D31"/>
  <c r="C31" s="1"/>
  <c r="J30"/>
  <c r="I30" s="1"/>
  <c r="J29"/>
  <c r="I29" s="1"/>
  <c r="J28"/>
  <c r="I28" s="1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 s="1"/>
  <c r="C18"/>
  <c r="J17"/>
  <c r="I17" s="1"/>
  <c r="C17"/>
  <c r="J16"/>
  <c r="I16" s="1"/>
  <c r="C16"/>
  <c r="J15"/>
  <c r="I15" s="1"/>
  <c r="C15"/>
  <c r="J14"/>
  <c r="I14" s="1"/>
  <c r="C14"/>
  <c r="J13"/>
  <c r="I13" s="1"/>
  <c r="C13"/>
  <c r="J12"/>
  <c r="I12" s="1"/>
  <c r="C12"/>
  <c r="J11"/>
  <c r="I11" s="1"/>
  <c r="C11"/>
  <c r="J177" i="65"/>
  <c r="I177" s="1"/>
  <c r="J176"/>
  <c r="I176" s="1"/>
  <c r="J175"/>
  <c r="I175" s="1"/>
  <c r="J174"/>
  <c r="I174" s="1"/>
  <c r="J173"/>
  <c r="I173" s="1"/>
  <c r="J172"/>
  <c r="I172" s="1"/>
  <c r="J171"/>
  <c r="I171" s="1"/>
  <c r="J170"/>
  <c r="I170" s="1"/>
  <c r="J169"/>
  <c r="I169" s="1"/>
  <c r="J168"/>
  <c r="I168" s="1"/>
  <c r="J167"/>
  <c r="I167" s="1"/>
  <c r="J166"/>
  <c r="I166" s="1"/>
  <c r="J165"/>
  <c r="I165" s="1"/>
  <c r="J164"/>
  <c r="I164" s="1"/>
  <c r="J163"/>
  <c r="I163" s="1"/>
  <c r="J162"/>
  <c r="I162" s="1"/>
  <c r="J161"/>
  <c r="I161" s="1"/>
  <c r="J160"/>
  <c r="I160" s="1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 s="1"/>
  <c r="J110"/>
  <c r="I110" s="1"/>
  <c r="J109"/>
  <c r="I109" s="1"/>
  <c r="J108"/>
  <c r="I108" s="1"/>
  <c r="J107"/>
  <c r="I107" s="1"/>
  <c r="J106"/>
  <c r="I106" s="1"/>
  <c r="J105"/>
  <c r="I105" s="1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 s="1"/>
  <c r="J91"/>
  <c r="I91" s="1"/>
  <c r="J90"/>
  <c r="I90" s="1"/>
  <c r="J89"/>
  <c r="I89" s="1"/>
  <c r="J88"/>
  <c r="I88" s="1"/>
  <c r="J87"/>
  <c r="I87" s="1"/>
  <c r="J86"/>
  <c r="I86" s="1"/>
  <c r="J85"/>
  <c r="I85" s="1"/>
  <c r="J84"/>
  <c r="I84" s="1"/>
  <c r="J83"/>
  <c r="I83" s="1"/>
  <c r="J82"/>
  <c r="I82" s="1"/>
  <c r="J81"/>
  <c r="I81" s="1"/>
  <c r="J80"/>
  <c r="I80" s="1"/>
  <c r="J79"/>
  <c r="I79" s="1"/>
  <c r="D79"/>
  <c r="C79" s="1"/>
  <c r="J78"/>
  <c r="I78" s="1"/>
  <c r="D78"/>
  <c r="C78" s="1"/>
  <c r="J77"/>
  <c r="I77" s="1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 s="1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 s="1"/>
  <c r="D56"/>
  <c r="C56" s="1"/>
  <c r="J55"/>
  <c r="I55" s="1"/>
  <c r="D55"/>
  <c r="C55" s="1"/>
  <c r="J54"/>
  <c r="I54" s="1"/>
  <c r="D54"/>
  <c r="C54" s="1"/>
  <c r="J53"/>
  <c r="I53" s="1"/>
  <c r="D53"/>
  <c r="C53" s="1"/>
  <c r="J52"/>
  <c r="I52" s="1"/>
  <c r="D52"/>
  <c r="C52" s="1"/>
  <c r="J51"/>
  <c r="I51" s="1"/>
  <c r="D51"/>
  <c r="C51" s="1"/>
  <c r="J50"/>
  <c r="I50" s="1"/>
  <c r="D50"/>
  <c r="C50" s="1"/>
  <c r="J49"/>
  <c r="I49" s="1"/>
  <c r="D49"/>
  <c r="C49" s="1"/>
  <c r="J48"/>
  <c r="I48" s="1"/>
  <c r="D48"/>
  <c r="C48" s="1"/>
  <c r="J47"/>
  <c r="I47" s="1"/>
  <c r="D47"/>
  <c r="C47" s="1"/>
  <c r="J46"/>
  <c r="I46" s="1"/>
  <c r="D46"/>
  <c r="C46" s="1"/>
  <c r="J45"/>
  <c r="I45" s="1"/>
  <c r="D45"/>
  <c r="C45" s="1"/>
  <c r="J44"/>
  <c r="I44" s="1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 s="1"/>
  <c r="D32"/>
  <c r="C32" s="1"/>
  <c r="J31"/>
  <c r="I31" s="1"/>
  <c r="D31"/>
  <c r="J30"/>
  <c r="I30" s="1"/>
  <c r="J29"/>
  <c r="I29" s="1"/>
  <c r="J28"/>
  <c r="I28" s="1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 s="1"/>
  <c r="C18"/>
  <c r="J17"/>
  <c r="I17" s="1"/>
  <c r="C17"/>
  <c r="J16"/>
  <c r="I16" s="1"/>
  <c r="C16"/>
  <c r="J15"/>
  <c r="I15" s="1"/>
  <c r="C15"/>
  <c r="J14"/>
  <c r="I14" s="1"/>
  <c r="C14"/>
  <c r="J13"/>
  <c r="I13" s="1"/>
  <c r="C13"/>
  <c r="J12"/>
  <c r="I12" s="1"/>
  <c r="C12"/>
  <c r="J11"/>
  <c r="I11" s="1"/>
  <c r="C11"/>
  <c r="J177" i="64"/>
  <c r="I177" s="1"/>
  <c r="J176"/>
  <c r="I176" s="1"/>
  <c r="J175"/>
  <c r="I175" s="1"/>
  <c r="J174"/>
  <c r="I174" s="1"/>
  <c r="J173"/>
  <c r="I173" s="1"/>
  <c r="J172"/>
  <c r="I172" s="1"/>
  <c r="J171"/>
  <c r="I171" s="1"/>
  <c r="J170"/>
  <c r="I170" s="1"/>
  <c r="J169"/>
  <c r="I169" s="1"/>
  <c r="J168"/>
  <c r="I168" s="1"/>
  <c r="J167"/>
  <c r="I167" s="1"/>
  <c r="J166"/>
  <c r="I166" s="1"/>
  <c r="J165"/>
  <c r="I165" s="1"/>
  <c r="J164"/>
  <c r="I164" s="1"/>
  <c r="J163"/>
  <c r="I163" s="1"/>
  <c r="J162"/>
  <c r="I162" s="1"/>
  <c r="J161"/>
  <c r="I161" s="1"/>
  <c r="J160"/>
  <c r="I160" s="1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 s="1"/>
  <c r="J110"/>
  <c r="I110" s="1"/>
  <c r="J109"/>
  <c r="I109" s="1"/>
  <c r="J108"/>
  <c r="I108" s="1"/>
  <c r="J107"/>
  <c r="I107" s="1"/>
  <c r="J106"/>
  <c r="I106" s="1"/>
  <c r="J105"/>
  <c r="I105" s="1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 s="1"/>
  <c r="J91"/>
  <c r="I91" s="1"/>
  <c r="J90"/>
  <c r="I90" s="1"/>
  <c r="J89"/>
  <c r="I89" s="1"/>
  <c r="J88"/>
  <c r="I88" s="1"/>
  <c r="J87"/>
  <c r="I87" s="1"/>
  <c r="J86"/>
  <c r="I86" s="1"/>
  <c r="J85"/>
  <c r="I85" s="1"/>
  <c r="J84"/>
  <c r="I84" s="1"/>
  <c r="J83"/>
  <c r="I83" s="1"/>
  <c r="J82"/>
  <c r="I82" s="1"/>
  <c r="J81"/>
  <c r="I81" s="1"/>
  <c r="J80"/>
  <c r="I80" s="1"/>
  <c r="J79"/>
  <c r="I79" s="1"/>
  <c r="D79"/>
  <c r="C79" s="1"/>
  <c r="J78"/>
  <c r="I78" s="1"/>
  <c r="D78"/>
  <c r="C78" s="1"/>
  <c r="J77"/>
  <c r="I77" s="1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/>
  <c r="J68"/>
  <c r="I68" s="1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 s="1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 s="1"/>
  <c r="D56"/>
  <c r="C56" s="1"/>
  <c r="J55"/>
  <c r="I55" s="1"/>
  <c r="D55"/>
  <c r="C55" s="1"/>
  <c r="J54"/>
  <c r="I54" s="1"/>
  <c r="D54"/>
  <c r="C54" s="1"/>
  <c r="J53"/>
  <c r="I53" s="1"/>
  <c r="D53"/>
  <c r="C53" s="1"/>
  <c r="J52"/>
  <c r="I52" s="1"/>
  <c r="D52"/>
  <c r="C52" s="1"/>
  <c r="J51"/>
  <c r="I51" s="1"/>
  <c r="D51"/>
  <c r="C51" s="1"/>
  <c r="J50"/>
  <c r="I50" s="1"/>
  <c r="D50"/>
  <c r="C50" s="1"/>
  <c r="J49"/>
  <c r="I49" s="1"/>
  <c r="D49"/>
  <c r="C49" s="1"/>
  <c r="J48"/>
  <c r="I48" s="1"/>
  <c r="D48"/>
  <c r="C48" s="1"/>
  <c r="J47"/>
  <c r="I47" s="1"/>
  <c r="D47"/>
  <c r="C47" s="1"/>
  <c r="J46"/>
  <c r="I46" s="1"/>
  <c r="D46"/>
  <c r="C46" s="1"/>
  <c r="J45"/>
  <c r="I45" s="1"/>
  <c r="D45"/>
  <c r="C45" s="1"/>
  <c r="J44"/>
  <c r="I44" s="1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 s="1"/>
  <c r="D32"/>
  <c r="J31"/>
  <c r="D31"/>
  <c r="C31" s="1"/>
  <c r="J30"/>
  <c r="I30" s="1"/>
  <c r="J29"/>
  <c r="I29" s="1"/>
  <c r="J28"/>
  <c r="I28" s="1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 s="1"/>
  <c r="C18"/>
  <c r="J17"/>
  <c r="I17" s="1"/>
  <c r="C17"/>
  <c r="J16"/>
  <c r="I16" s="1"/>
  <c r="C16"/>
  <c r="J15"/>
  <c r="I15" s="1"/>
  <c r="C15"/>
  <c r="J14"/>
  <c r="I14" s="1"/>
  <c r="C14"/>
  <c r="J13"/>
  <c r="I13" s="1"/>
  <c r="C13"/>
  <c r="J12"/>
  <c r="I12" s="1"/>
  <c r="C12"/>
  <c r="J11"/>
  <c r="I11" s="1"/>
  <c r="C11"/>
  <c r="J177" i="63"/>
  <c r="I177" s="1"/>
  <c r="J176"/>
  <c r="I176" s="1"/>
  <c r="J175"/>
  <c r="I175" s="1"/>
  <c r="J174"/>
  <c r="I174" s="1"/>
  <c r="J173"/>
  <c r="I173" s="1"/>
  <c r="J172"/>
  <c r="I172" s="1"/>
  <c r="J171"/>
  <c r="I171" s="1"/>
  <c r="J170"/>
  <c r="I170" s="1"/>
  <c r="J169"/>
  <c r="I169" s="1"/>
  <c r="J168"/>
  <c r="I168" s="1"/>
  <c r="J167"/>
  <c r="I167" s="1"/>
  <c r="J166"/>
  <c r="I166" s="1"/>
  <c r="J165"/>
  <c r="I165" s="1"/>
  <c r="J164"/>
  <c r="I164" s="1"/>
  <c r="J163"/>
  <c r="I163" s="1"/>
  <c r="J162"/>
  <c r="I162" s="1"/>
  <c r="J161"/>
  <c r="I161" s="1"/>
  <c r="J160"/>
  <c r="I160" s="1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I143" s="1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 s="1"/>
  <c r="J110"/>
  <c r="I110" s="1"/>
  <c r="J109"/>
  <c r="I109" s="1"/>
  <c r="J108"/>
  <c r="I108" s="1"/>
  <c r="J107"/>
  <c r="I107" s="1"/>
  <c r="J106"/>
  <c r="I106" s="1"/>
  <c r="J105"/>
  <c r="I105" s="1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 s="1"/>
  <c r="J91"/>
  <c r="I91" s="1"/>
  <c r="J90"/>
  <c r="I90" s="1"/>
  <c r="J89"/>
  <c r="I89" s="1"/>
  <c r="J88"/>
  <c r="I88" s="1"/>
  <c r="J87"/>
  <c r="I87" s="1"/>
  <c r="J86"/>
  <c r="J85"/>
  <c r="I85" s="1"/>
  <c r="J84"/>
  <c r="I84" s="1"/>
  <c r="J83"/>
  <c r="I83" s="1"/>
  <c r="J82"/>
  <c r="I82" s="1"/>
  <c r="J81"/>
  <c r="I81" s="1"/>
  <c r="J80"/>
  <c r="I80" s="1"/>
  <c r="J79"/>
  <c r="I79" s="1"/>
  <c r="D79"/>
  <c r="C79" s="1"/>
  <c r="J78"/>
  <c r="I78" s="1"/>
  <c r="D78"/>
  <c r="C78" s="1"/>
  <c r="J77"/>
  <c r="I77" s="1"/>
  <c r="D77"/>
  <c r="C77" s="1"/>
  <c r="J76"/>
  <c r="I76" s="1"/>
  <c r="D76"/>
  <c r="C76" s="1"/>
  <c r="J75"/>
  <c r="I75" s="1"/>
  <c r="D75"/>
  <c r="C75" s="1"/>
  <c r="J74"/>
  <c r="I74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 s="1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 s="1"/>
  <c r="D56"/>
  <c r="C56" s="1"/>
  <c r="J55"/>
  <c r="I55" s="1"/>
  <c r="D55"/>
  <c r="C55" s="1"/>
  <c r="J54"/>
  <c r="I54" s="1"/>
  <c r="D54"/>
  <c r="C54" s="1"/>
  <c r="J53"/>
  <c r="I53" s="1"/>
  <c r="D53"/>
  <c r="C53" s="1"/>
  <c r="J52"/>
  <c r="I52" s="1"/>
  <c r="D52"/>
  <c r="C52" s="1"/>
  <c r="J51"/>
  <c r="I51" s="1"/>
  <c r="D51"/>
  <c r="C51" s="1"/>
  <c r="J50"/>
  <c r="I50" s="1"/>
  <c r="D50"/>
  <c r="C50" s="1"/>
  <c r="J49"/>
  <c r="I49" s="1"/>
  <c r="D49"/>
  <c r="C49" s="1"/>
  <c r="J48"/>
  <c r="I48" s="1"/>
  <c r="D48"/>
  <c r="C48" s="1"/>
  <c r="J47"/>
  <c r="I47" s="1"/>
  <c r="D47"/>
  <c r="C47" s="1"/>
  <c r="J46"/>
  <c r="I46" s="1"/>
  <c r="D46"/>
  <c r="C46" s="1"/>
  <c r="J45"/>
  <c r="I45" s="1"/>
  <c r="D45"/>
  <c r="C45" s="1"/>
  <c r="J44"/>
  <c r="I44" s="1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 s="1"/>
  <c r="D32"/>
  <c r="J31"/>
  <c r="I31" s="1"/>
  <c r="D31"/>
  <c r="C31" s="1"/>
  <c r="J30"/>
  <c r="I30" s="1"/>
  <c r="J29"/>
  <c r="I29" s="1"/>
  <c r="J28"/>
  <c r="I28" s="1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 s="1"/>
  <c r="C18"/>
  <c r="J17"/>
  <c r="I17" s="1"/>
  <c r="C17"/>
  <c r="J16"/>
  <c r="I16" s="1"/>
  <c r="C16"/>
  <c r="J15"/>
  <c r="I15" s="1"/>
  <c r="C15"/>
  <c r="J14"/>
  <c r="I14" s="1"/>
  <c r="C14"/>
  <c r="J13"/>
  <c r="I13" s="1"/>
  <c r="C13"/>
  <c r="J12"/>
  <c r="I12" s="1"/>
  <c r="C12"/>
  <c r="J11"/>
  <c r="I11" s="1"/>
  <c r="C11"/>
  <c r="C25" i="73" l="1"/>
  <c r="K7" s="1"/>
  <c r="L5"/>
  <c r="A64" i="54"/>
  <c r="K2" i="73"/>
  <c r="F20" i="54" s="1"/>
  <c r="K4" i="73"/>
  <c r="D20" i="54" s="1"/>
  <c r="C80" i="73"/>
  <c r="K6" s="1"/>
  <c r="B20" i="54" s="1"/>
  <c r="K3" i="73"/>
  <c r="E20" i="54" s="1"/>
  <c r="L3" i="73"/>
  <c r="S5" s="1"/>
  <c r="L2"/>
  <c r="D80"/>
  <c r="L6" s="1"/>
  <c r="I31"/>
  <c r="K5" s="1"/>
  <c r="C20" i="54" s="1"/>
  <c r="A20" s="1"/>
  <c r="L4" i="73"/>
  <c r="F63" i="54"/>
  <c r="F31" i="55" s="1"/>
  <c r="E63" i="54"/>
  <c r="E31" i="55" s="1"/>
  <c r="D63" i="54"/>
  <c r="D31" i="55" s="1"/>
  <c r="C63" i="54"/>
  <c r="C31" i="55" s="1"/>
  <c r="L2" i="66"/>
  <c r="A10" i="54"/>
  <c r="L2" i="71"/>
  <c r="L3"/>
  <c r="D80"/>
  <c r="L6" s="1"/>
  <c r="C25"/>
  <c r="K7" s="1"/>
  <c r="K3"/>
  <c r="E4" i="54" s="1"/>
  <c r="K5" i="71"/>
  <c r="C4" i="54" s="1"/>
  <c r="K4" i="71"/>
  <c r="D4" i="54" s="1"/>
  <c r="K2" i="71"/>
  <c r="F4" i="54" s="1"/>
  <c r="C32" i="71"/>
  <c r="C80" s="1"/>
  <c r="K6" s="1"/>
  <c r="B4" i="54" s="1"/>
  <c r="L5" i="71"/>
  <c r="L4"/>
  <c r="S3" s="1"/>
  <c r="F62" i="54"/>
  <c r="F30" i="55" s="1"/>
  <c r="C62" i="54"/>
  <c r="C30" i="55" s="1"/>
  <c r="D62" i="54"/>
  <c r="D30" i="55" s="1"/>
  <c r="E62" i="54"/>
  <c r="E30" i="55" s="1"/>
  <c r="B62" i="54"/>
  <c r="B30" i="55" s="1"/>
  <c r="L2" i="69"/>
  <c r="C25"/>
  <c r="K7" s="1"/>
  <c r="L5"/>
  <c r="L3"/>
  <c r="K2"/>
  <c r="F34" i="54" s="1"/>
  <c r="K4" i="69"/>
  <c r="D34" i="54" s="1"/>
  <c r="C80" i="69"/>
  <c r="K6" s="1"/>
  <c r="B34" i="54" s="1"/>
  <c r="D80" i="69"/>
  <c r="L6" s="1"/>
  <c r="I31"/>
  <c r="K5" s="1"/>
  <c r="C34" i="54" s="1"/>
  <c r="L4" i="69"/>
  <c r="I143"/>
  <c r="K3" s="1"/>
  <c r="E34" i="54" s="1"/>
  <c r="L2" i="68"/>
  <c r="C25"/>
  <c r="K7" s="1"/>
  <c r="L4"/>
  <c r="L3"/>
  <c r="C80"/>
  <c r="K6" s="1"/>
  <c r="B52" i="54" s="1"/>
  <c r="B29" i="55" s="1"/>
  <c r="K5" i="68"/>
  <c r="C52" i="54" s="1"/>
  <c r="C29" i="55" s="1"/>
  <c r="K2" i="68"/>
  <c r="F52" i="54" s="1"/>
  <c r="F29" i="55" s="1"/>
  <c r="D80" i="68"/>
  <c r="L6" s="1"/>
  <c r="L5"/>
  <c r="I143"/>
  <c r="K3" s="1"/>
  <c r="E52" i="54" s="1"/>
  <c r="E29" i="55" s="1"/>
  <c r="I12" i="68"/>
  <c r="K4" s="1"/>
  <c r="D52" i="54" s="1"/>
  <c r="D29" i="55" s="1"/>
  <c r="C25" i="66"/>
  <c r="K7" s="1"/>
  <c r="L3"/>
  <c r="C25" i="65"/>
  <c r="K7" s="1"/>
  <c r="D80"/>
  <c r="L6" s="1"/>
  <c r="L5"/>
  <c r="L3"/>
  <c r="K4" i="64"/>
  <c r="D10" i="54" s="1"/>
  <c r="L2" i="64"/>
  <c r="L3"/>
  <c r="D80"/>
  <c r="L6" s="1"/>
  <c r="C25"/>
  <c r="K7" s="1"/>
  <c r="L5"/>
  <c r="L2" i="63"/>
  <c r="C80" i="66"/>
  <c r="K6" s="1"/>
  <c r="B39" i="54" s="1"/>
  <c r="K4" i="66"/>
  <c r="D39" i="54" s="1"/>
  <c r="K3" i="66"/>
  <c r="E39" i="54" s="1"/>
  <c r="K5" i="66"/>
  <c r="C39" i="54" s="1"/>
  <c r="K2" i="66"/>
  <c r="F39" i="54" s="1"/>
  <c r="L5" i="66"/>
  <c r="D80"/>
  <c r="L6" s="1"/>
  <c r="L4"/>
  <c r="K4" i="65"/>
  <c r="D44" i="54" s="1"/>
  <c r="K5" i="65"/>
  <c r="C44" i="54" s="1"/>
  <c r="K2" i="65"/>
  <c r="F44" i="54" s="1"/>
  <c r="C31" i="65"/>
  <c r="C80" s="1"/>
  <c r="K6" s="1"/>
  <c r="B44" i="54" s="1"/>
  <c r="I143" i="65"/>
  <c r="K3" s="1"/>
  <c r="E44" i="54" s="1"/>
  <c r="L4" i="65"/>
  <c r="L2"/>
  <c r="K5" i="64"/>
  <c r="C10" i="54" s="1"/>
  <c r="K2" i="64"/>
  <c r="F10" i="54" s="1"/>
  <c r="I31" i="64"/>
  <c r="L4"/>
  <c r="C32"/>
  <c r="C80" s="1"/>
  <c r="K6" s="1"/>
  <c r="B10" i="54" s="1"/>
  <c r="I143" i="64"/>
  <c r="K3" s="1"/>
  <c r="E10" i="54" s="1"/>
  <c r="I86" i="63"/>
  <c r="K2" s="1"/>
  <c r="F42" i="54" s="1"/>
  <c r="D80" i="63"/>
  <c r="L6" s="1"/>
  <c r="L3"/>
  <c r="S5" s="1"/>
  <c r="C25"/>
  <c r="K7" s="1"/>
  <c r="L5"/>
  <c r="K5"/>
  <c r="C42" i="54" s="1"/>
  <c r="K3" i="63"/>
  <c r="E42" i="54" s="1"/>
  <c r="K4" i="63"/>
  <c r="D42" i="54" s="1"/>
  <c r="C32" i="63"/>
  <c r="C80" s="1"/>
  <c r="K6" s="1"/>
  <c r="B42" i="54" s="1"/>
  <c r="L4" i="63"/>
  <c r="A29" i="55" l="1"/>
  <c r="K8" i="73"/>
  <c r="L8"/>
  <c r="S3"/>
  <c r="B63" i="54"/>
  <c r="B31" i="55" s="1"/>
  <c r="A31" s="1"/>
  <c r="S5" i="66"/>
  <c r="L8" i="63"/>
  <c r="A30" i="55"/>
  <c r="A52" i="54"/>
  <c r="A44"/>
  <c r="A39"/>
  <c r="S3" i="66"/>
  <c r="A42" i="54"/>
  <c r="A4"/>
  <c r="L8" i="71"/>
  <c r="S5"/>
  <c r="S3" i="69"/>
  <c r="S5" i="64"/>
  <c r="L8" i="69"/>
  <c r="L8" i="68"/>
  <c r="S5"/>
  <c r="K8" i="71"/>
  <c r="L8" i="64"/>
  <c r="S5" i="69"/>
  <c r="K8"/>
  <c r="S3" i="68"/>
  <c r="K8"/>
  <c r="L8" i="66"/>
  <c r="S5" i="65"/>
  <c r="S3" i="64"/>
  <c r="S3" i="63"/>
  <c r="K8" i="66"/>
  <c r="L8" i="65"/>
  <c r="S3"/>
  <c r="K8"/>
  <c r="K8" i="64"/>
  <c r="K8" i="63"/>
  <c r="G2" i="54" l="1"/>
  <c r="A251" i="62"/>
  <c r="A251" i="57"/>
  <c r="J177" i="42"/>
  <c r="I177" s="1"/>
  <c r="J176"/>
  <c r="I176" s="1"/>
  <c r="J175"/>
  <c r="I175" s="1"/>
  <c r="J174"/>
  <c r="I174" s="1"/>
  <c r="J173"/>
  <c r="I173" s="1"/>
  <c r="J172"/>
  <c r="I172"/>
  <c r="J171"/>
  <c r="I171" s="1"/>
  <c r="J170"/>
  <c r="I170" s="1"/>
  <c r="J169"/>
  <c r="I169" s="1"/>
  <c r="J168"/>
  <c r="I168" s="1"/>
  <c r="J167"/>
  <c r="I167" s="1"/>
  <c r="J166"/>
  <c r="I166"/>
  <c r="J165"/>
  <c r="I165" s="1"/>
  <c r="J164"/>
  <c r="I164" s="1"/>
  <c r="J163"/>
  <c r="I163" s="1"/>
  <c r="J162"/>
  <c r="I162" s="1"/>
  <c r="J161"/>
  <c r="I161" s="1"/>
  <c r="J160"/>
  <c r="I160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/>
  <c r="J117"/>
  <c r="J116"/>
  <c r="I116" s="1"/>
  <c r="J115"/>
  <c r="I115" s="1"/>
  <c r="J114"/>
  <c r="I114" s="1"/>
  <c r="J113"/>
  <c r="I113" s="1"/>
  <c r="J112"/>
  <c r="I112" s="1"/>
  <c r="J111"/>
  <c r="I111" s="1"/>
  <c r="J110"/>
  <c r="I110" s="1"/>
  <c r="J109"/>
  <c r="I109" s="1"/>
  <c r="J108"/>
  <c r="I108" s="1"/>
  <c r="J107"/>
  <c r="I107" s="1"/>
  <c r="J106"/>
  <c r="I106" s="1"/>
  <c r="J105"/>
  <c r="I105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/>
  <c r="J91"/>
  <c r="I91" s="1"/>
  <c r="J90"/>
  <c r="I90" s="1"/>
  <c r="J89"/>
  <c r="I89" s="1"/>
  <c r="J88"/>
  <c r="I88" s="1"/>
  <c r="J87"/>
  <c r="I87" s="1"/>
  <c r="J86"/>
  <c r="I86" s="1"/>
  <c r="J85"/>
  <c r="I85" s="1"/>
  <c r="J84"/>
  <c r="I84" s="1"/>
  <c r="J83"/>
  <c r="I83" s="1"/>
  <c r="J82"/>
  <c r="I82" s="1"/>
  <c r="J81"/>
  <c r="I81" s="1"/>
  <c r="J80"/>
  <c r="I80" s="1"/>
  <c r="J79"/>
  <c r="I79" s="1"/>
  <c r="D79"/>
  <c r="C79" s="1"/>
  <c r="J78"/>
  <c r="I78" s="1"/>
  <c r="D78"/>
  <c r="C78" s="1"/>
  <c r="J77"/>
  <c r="I77" s="1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/>
  <c r="D56"/>
  <c r="C56" s="1"/>
  <c r="J55"/>
  <c r="I55" s="1"/>
  <c r="D55"/>
  <c r="C55" s="1"/>
  <c r="J54"/>
  <c r="I54" s="1"/>
  <c r="D54"/>
  <c r="C54" s="1"/>
  <c r="J53"/>
  <c r="I53"/>
  <c r="D53"/>
  <c r="C53" s="1"/>
  <c r="J52"/>
  <c r="I52" s="1"/>
  <c r="D52"/>
  <c r="C52" s="1"/>
  <c r="J51"/>
  <c r="I51" s="1"/>
  <c r="D51"/>
  <c r="C51" s="1"/>
  <c r="J50"/>
  <c r="I50"/>
  <c r="D50"/>
  <c r="C50" s="1"/>
  <c r="J49"/>
  <c r="I49" s="1"/>
  <c r="D49"/>
  <c r="C49" s="1"/>
  <c r="J48"/>
  <c r="I48" s="1"/>
  <c r="D48"/>
  <c r="C48" s="1"/>
  <c r="J47"/>
  <c r="I47"/>
  <c r="D47"/>
  <c r="C47" s="1"/>
  <c r="J46"/>
  <c r="I46" s="1"/>
  <c r="D46"/>
  <c r="C46" s="1"/>
  <c r="J45"/>
  <c r="I45" s="1"/>
  <c r="D45"/>
  <c r="C45" s="1"/>
  <c r="J44"/>
  <c r="I44" s="1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 s="1"/>
  <c r="D32"/>
  <c r="C32" s="1"/>
  <c r="J31"/>
  <c r="D31"/>
  <c r="C31" s="1"/>
  <c r="J30"/>
  <c r="I30" s="1"/>
  <c r="J29"/>
  <c r="I29" s="1"/>
  <c r="J28"/>
  <c r="I28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/>
  <c r="C18"/>
  <c r="J17"/>
  <c r="I17" s="1"/>
  <c r="C17"/>
  <c r="J16"/>
  <c r="I16" s="1"/>
  <c r="C16"/>
  <c r="J15"/>
  <c r="I15" s="1"/>
  <c r="C15"/>
  <c r="J14"/>
  <c r="I14" s="1"/>
  <c r="C14"/>
  <c r="J13"/>
  <c r="I13" s="1"/>
  <c r="C13"/>
  <c r="J12"/>
  <c r="C12"/>
  <c r="J11"/>
  <c r="I11" s="1"/>
  <c r="C11"/>
  <c r="J177" i="41"/>
  <c r="I177" s="1"/>
  <c r="J176"/>
  <c r="I176" s="1"/>
  <c r="J175"/>
  <c r="I175" s="1"/>
  <c r="J174"/>
  <c r="I174" s="1"/>
  <c r="J173"/>
  <c r="I173" s="1"/>
  <c r="J172"/>
  <c r="I172"/>
  <c r="J171"/>
  <c r="I171" s="1"/>
  <c r="J170"/>
  <c r="I170" s="1"/>
  <c r="J169"/>
  <c r="I169" s="1"/>
  <c r="J168"/>
  <c r="I168" s="1"/>
  <c r="J167"/>
  <c r="I167" s="1"/>
  <c r="J166"/>
  <c r="I166"/>
  <c r="J165"/>
  <c r="I165" s="1"/>
  <c r="J164"/>
  <c r="I164" s="1"/>
  <c r="J163"/>
  <c r="I163" s="1"/>
  <c r="J162"/>
  <c r="I162" s="1"/>
  <c r="J161"/>
  <c r="I161" s="1"/>
  <c r="J160"/>
  <c r="I160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/>
  <c r="J117"/>
  <c r="J116"/>
  <c r="I116" s="1"/>
  <c r="J115"/>
  <c r="I115" s="1"/>
  <c r="J114"/>
  <c r="I114" s="1"/>
  <c r="J113"/>
  <c r="I113" s="1"/>
  <c r="J112"/>
  <c r="I112" s="1"/>
  <c r="J111"/>
  <c r="I111" s="1"/>
  <c r="J110"/>
  <c r="I110" s="1"/>
  <c r="J109"/>
  <c r="I109" s="1"/>
  <c r="J108"/>
  <c r="I108" s="1"/>
  <c r="J107"/>
  <c r="I107" s="1"/>
  <c r="J106"/>
  <c r="I106" s="1"/>
  <c r="J105"/>
  <c r="I105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 s="1"/>
  <c r="J91"/>
  <c r="I91" s="1"/>
  <c r="J90"/>
  <c r="I90" s="1"/>
  <c r="J89"/>
  <c r="I89" s="1"/>
  <c r="J88"/>
  <c r="I88" s="1"/>
  <c r="J87"/>
  <c r="I87" s="1"/>
  <c r="J86"/>
  <c r="I86" s="1"/>
  <c r="J85"/>
  <c r="I85" s="1"/>
  <c r="J84"/>
  <c r="I84" s="1"/>
  <c r="J83"/>
  <c r="I83" s="1"/>
  <c r="J82"/>
  <c r="I82" s="1"/>
  <c r="J81"/>
  <c r="I81" s="1"/>
  <c r="J80"/>
  <c r="I80" s="1"/>
  <c r="J79"/>
  <c r="I79" s="1"/>
  <c r="D79"/>
  <c r="C79" s="1"/>
  <c r="J78"/>
  <c r="I78" s="1"/>
  <c r="D78"/>
  <c r="C78" s="1"/>
  <c r="J77"/>
  <c r="I77" s="1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/>
  <c r="D56"/>
  <c r="C56" s="1"/>
  <c r="J55"/>
  <c r="I55" s="1"/>
  <c r="D55"/>
  <c r="C55" s="1"/>
  <c r="J54"/>
  <c r="I54" s="1"/>
  <c r="D54"/>
  <c r="C54" s="1"/>
  <c r="J53"/>
  <c r="I53"/>
  <c r="D53"/>
  <c r="C53" s="1"/>
  <c r="J52"/>
  <c r="I52" s="1"/>
  <c r="D52"/>
  <c r="C52" s="1"/>
  <c r="J51"/>
  <c r="I51" s="1"/>
  <c r="D51"/>
  <c r="C51" s="1"/>
  <c r="J50"/>
  <c r="I50"/>
  <c r="D50"/>
  <c r="C50" s="1"/>
  <c r="J49"/>
  <c r="I49" s="1"/>
  <c r="D49"/>
  <c r="C49" s="1"/>
  <c r="J48"/>
  <c r="I48" s="1"/>
  <c r="D48"/>
  <c r="C48" s="1"/>
  <c r="J47"/>
  <c r="I47"/>
  <c r="D47"/>
  <c r="C47" s="1"/>
  <c r="J46"/>
  <c r="I46" s="1"/>
  <c r="D46"/>
  <c r="C46" s="1"/>
  <c r="J45"/>
  <c r="I45" s="1"/>
  <c r="D45"/>
  <c r="C45" s="1"/>
  <c r="J44"/>
  <c r="I44" s="1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 s="1"/>
  <c r="D32"/>
  <c r="C32" s="1"/>
  <c r="J31"/>
  <c r="I31" s="1"/>
  <c r="D31"/>
  <c r="C31" s="1"/>
  <c r="J30"/>
  <c r="I30" s="1"/>
  <c r="J29"/>
  <c r="I29" s="1"/>
  <c r="J28"/>
  <c r="I28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/>
  <c r="C18"/>
  <c r="J17"/>
  <c r="I17" s="1"/>
  <c r="C17"/>
  <c r="J16"/>
  <c r="I16" s="1"/>
  <c r="C16"/>
  <c r="J15"/>
  <c r="I15" s="1"/>
  <c r="C15"/>
  <c r="J14"/>
  <c r="I14"/>
  <c r="C14"/>
  <c r="J13"/>
  <c r="I13" s="1"/>
  <c r="C13"/>
  <c r="J12"/>
  <c r="C12"/>
  <c r="J11"/>
  <c r="I11" s="1"/>
  <c r="C11"/>
  <c r="J177" i="40"/>
  <c r="I177" s="1"/>
  <c r="J176"/>
  <c r="I176" s="1"/>
  <c r="J175"/>
  <c r="I175" s="1"/>
  <c r="J174"/>
  <c r="I174" s="1"/>
  <c r="J173"/>
  <c r="I173" s="1"/>
  <c r="J172"/>
  <c r="I172" s="1"/>
  <c r="J171"/>
  <c r="I171" s="1"/>
  <c r="J170"/>
  <c r="I170" s="1"/>
  <c r="J169"/>
  <c r="I169" s="1"/>
  <c r="J168"/>
  <c r="I168" s="1"/>
  <c r="J167"/>
  <c r="I167" s="1"/>
  <c r="J166"/>
  <c r="I166" s="1"/>
  <c r="J165"/>
  <c r="I165" s="1"/>
  <c r="J164"/>
  <c r="I164" s="1"/>
  <c r="J163"/>
  <c r="I163" s="1"/>
  <c r="J162"/>
  <c r="I162" s="1"/>
  <c r="J161"/>
  <c r="I161" s="1"/>
  <c r="J160"/>
  <c r="I160" s="1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I143" s="1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 s="1"/>
  <c r="J110"/>
  <c r="I110" s="1"/>
  <c r="J109"/>
  <c r="I109" s="1"/>
  <c r="J108"/>
  <c r="I108" s="1"/>
  <c r="J107"/>
  <c r="I107" s="1"/>
  <c r="J106"/>
  <c r="I106" s="1"/>
  <c r="J105"/>
  <c r="I105" s="1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 s="1"/>
  <c r="J91"/>
  <c r="I91" s="1"/>
  <c r="J90"/>
  <c r="I90" s="1"/>
  <c r="J89"/>
  <c r="I89" s="1"/>
  <c r="J88"/>
  <c r="I88" s="1"/>
  <c r="J87"/>
  <c r="I87" s="1"/>
  <c r="J86"/>
  <c r="I86" s="1"/>
  <c r="J85"/>
  <c r="I85" s="1"/>
  <c r="J84"/>
  <c r="I84" s="1"/>
  <c r="J83"/>
  <c r="I83" s="1"/>
  <c r="J82"/>
  <c r="I82" s="1"/>
  <c r="J81"/>
  <c r="I81" s="1"/>
  <c r="J80"/>
  <c r="I80" s="1"/>
  <c r="J79"/>
  <c r="I79" s="1"/>
  <c r="D79"/>
  <c r="C79" s="1"/>
  <c r="J78"/>
  <c r="I78" s="1"/>
  <c r="D78"/>
  <c r="C78" s="1"/>
  <c r="J77"/>
  <c r="I77" s="1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 s="1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 s="1"/>
  <c r="D56"/>
  <c r="C56" s="1"/>
  <c r="J55"/>
  <c r="I55" s="1"/>
  <c r="D55"/>
  <c r="C55" s="1"/>
  <c r="J54"/>
  <c r="I54" s="1"/>
  <c r="D54"/>
  <c r="C54" s="1"/>
  <c r="J53"/>
  <c r="I53" s="1"/>
  <c r="D53"/>
  <c r="C53" s="1"/>
  <c r="J52"/>
  <c r="I52" s="1"/>
  <c r="D52"/>
  <c r="C52" s="1"/>
  <c r="J51"/>
  <c r="I51" s="1"/>
  <c r="D51"/>
  <c r="C51" s="1"/>
  <c r="J50"/>
  <c r="I50" s="1"/>
  <c r="D50"/>
  <c r="C50" s="1"/>
  <c r="J49"/>
  <c r="I49" s="1"/>
  <c r="D49"/>
  <c r="C49" s="1"/>
  <c r="J48"/>
  <c r="I48" s="1"/>
  <c r="D48"/>
  <c r="C48" s="1"/>
  <c r="J47"/>
  <c r="I47" s="1"/>
  <c r="D47"/>
  <c r="C47" s="1"/>
  <c r="J46"/>
  <c r="I46" s="1"/>
  <c r="D46"/>
  <c r="C46" s="1"/>
  <c r="J45"/>
  <c r="I45" s="1"/>
  <c r="D45"/>
  <c r="C45" s="1"/>
  <c r="J44"/>
  <c r="I44" s="1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 s="1"/>
  <c r="D32"/>
  <c r="C32" s="1"/>
  <c r="J31"/>
  <c r="I31" s="1"/>
  <c r="D31"/>
  <c r="C31" s="1"/>
  <c r="J30"/>
  <c r="I30" s="1"/>
  <c r="J29"/>
  <c r="I29" s="1"/>
  <c r="J28"/>
  <c r="I28" s="1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 s="1"/>
  <c r="C18"/>
  <c r="J17"/>
  <c r="I17" s="1"/>
  <c r="C17"/>
  <c r="J16"/>
  <c r="I16" s="1"/>
  <c r="C16"/>
  <c r="J15"/>
  <c r="I15" s="1"/>
  <c r="C15"/>
  <c r="J14"/>
  <c r="I14" s="1"/>
  <c r="C14"/>
  <c r="J13"/>
  <c r="I13" s="1"/>
  <c r="C13"/>
  <c r="J12"/>
  <c r="C12"/>
  <c r="J11"/>
  <c r="I11" s="1"/>
  <c r="C11"/>
  <c r="J177" i="39"/>
  <c r="I177" s="1"/>
  <c r="J176"/>
  <c r="I176" s="1"/>
  <c r="J175"/>
  <c r="I175" s="1"/>
  <c r="J174"/>
  <c r="I174" s="1"/>
  <c r="J173"/>
  <c r="I173" s="1"/>
  <c r="J172"/>
  <c r="I172" s="1"/>
  <c r="J171"/>
  <c r="I171" s="1"/>
  <c r="J170"/>
  <c r="I170" s="1"/>
  <c r="J169"/>
  <c r="I169" s="1"/>
  <c r="J168"/>
  <c r="I168" s="1"/>
  <c r="J167"/>
  <c r="I167" s="1"/>
  <c r="J166"/>
  <c r="I166" s="1"/>
  <c r="J165"/>
  <c r="I165" s="1"/>
  <c r="J164"/>
  <c r="I164" s="1"/>
  <c r="J163"/>
  <c r="I163" s="1"/>
  <c r="J162"/>
  <c r="I162" s="1"/>
  <c r="J161"/>
  <c r="I161" s="1"/>
  <c r="J160"/>
  <c r="I160" s="1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 s="1"/>
  <c r="J110"/>
  <c r="I110" s="1"/>
  <c r="J109"/>
  <c r="I109" s="1"/>
  <c r="J108"/>
  <c r="I108" s="1"/>
  <c r="J107"/>
  <c r="I107" s="1"/>
  <c r="J106"/>
  <c r="I106" s="1"/>
  <c r="J105"/>
  <c r="I105" s="1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 s="1"/>
  <c r="J91"/>
  <c r="I91" s="1"/>
  <c r="J90"/>
  <c r="I90" s="1"/>
  <c r="J89"/>
  <c r="J88"/>
  <c r="I88" s="1"/>
  <c r="J87"/>
  <c r="I87" s="1"/>
  <c r="J86"/>
  <c r="I86" s="1"/>
  <c r="J85"/>
  <c r="I85" s="1"/>
  <c r="J84"/>
  <c r="I84" s="1"/>
  <c r="J83"/>
  <c r="I83" s="1"/>
  <c r="J82"/>
  <c r="I82" s="1"/>
  <c r="J81"/>
  <c r="I81" s="1"/>
  <c r="J80"/>
  <c r="I80" s="1"/>
  <c r="J79"/>
  <c r="I79" s="1"/>
  <c r="D79"/>
  <c r="C79" s="1"/>
  <c r="J78"/>
  <c r="I78" s="1"/>
  <c r="D78"/>
  <c r="C78" s="1"/>
  <c r="J77"/>
  <c r="I77" s="1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 s="1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 s="1"/>
  <c r="D56"/>
  <c r="C56" s="1"/>
  <c r="J55"/>
  <c r="I55" s="1"/>
  <c r="D55"/>
  <c r="C55" s="1"/>
  <c r="J54"/>
  <c r="I54" s="1"/>
  <c r="D54"/>
  <c r="C54" s="1"/>
  <c r="J53"/>
  <c r="I53" s="1"/>
  <c r="D53"/>
  <c r="C53" s="1"/>
  <c r="J52"/>
  <c r="I52" s="1"/>
  <c r="D52"/>
  <c r="C52" s="1"/>
  <c r="J51"/>
  <c r="I51" s="1"/>
  <c r="D51"/>
  <c r="C51" s="1"/>
  <c r="J50"/>
  <c r="I50" s="1"/>
  <c r="D50"/>
  <c r="C50" s="1"/>
  <c r="J49"/>
  <c r="I49" s="1"/>
  <c r="D49"/>
  <c r="C49" s="1"/>
  <c r="J48"/>
  <c r="I48" s="1"/>
  <c r="D48"/>
  <c r="C48" s="1"/>
  <c r="J47"/>
  <c r="I47" s="1"/>
  <c r="D47"/>
  <c r="C47" s="1"/>
  <c r="J46"/>
  <c r="I46" s="1"/>
  <c r="D46"/>
  <c r="C46" s="1"/>
  <c r="J45"/>
  <c r="I45" s="1"/>
  <c r="D45"/>
  <c r="C45" s="1"/>
  <c r="J44"/>
  <c r="I44" s="1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 s="1"/>
  <c r="D32"/>
  <c r="C32" s="1"/>
  <c r="J31"/>
  <c r="D31"/>
  <c r="C31" s="1"/>
  <c r="J30"/>
  <c r="I30" s="1"/>
  <c r="J29"/>
  <c r="I29" s="1"/>
  <c r="J28"/>
  <c r="I28" s="1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 s="1"/>
  <c r="C18"/>
  <c r="J17"/>
  <c r="I17" s="1"/>
  <c r="C17"/>
  <c r="J16"/>
  <c r="I16" s="1"/>
  <c r="C16"/>
  <c r="J15"/>
  <c r="I15" s="1"/>
  <c r="C15"/>
  <c r="J14"/>
  <c r="I14" s="1"/>
  <c r="C14"/>
  <c r="J13"/>
  <c r="I13" s="1"/>
  <c r="C13"/>
  <c r="J12"/>
  <c r="C12"/>
  <c r="J11"/>
  <c r="I11" s="1"/>
  <c r="C11"/>
  <c r="J177" i="38"/>
  <c r="I177" s="1"/>
  <c r="J176"/>
  <c r="I176" s="1"/>
  <c r="J175"/>
  <c r="I175" s="1"/>
  <c r="J174"/>
  <c r="I174" s="1"/>
  <c r="J173"/>
  <c r="I173" s="1"/>
  <c r="J172"/>
  <c r="I172" s="1"/>
  <c r="J171"/>
  <c r="I171" s="1"/>
  <c r="J170"/>
  <c r="I170" s="1"/>
  <c r="J169"/>
  <c r="I169" s="1"/>
  <c r="J168"/>
  <c r="I168" s="1"/>
  <c r="J167"/>
  <c r="I167" s="1"/>
  <c r="J166"/>
  <c r="I166" s="1"/>
  <c r="J165"/>
  <c r="I165" s="1"/>
  <c r="J164"/>
  <c r="I164" s="1"/>
  <c r="J163"/>
  <c r="I163" s="1"/>
  <c r="J162"/>
  <c r="I162" s="1"/>
  <c r="J161"/>
  <c r="I161" s="1"/>
  <c r="J160"/>
  <c r="I160" s="1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I143" s="1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 s="1"/>
  <c r="J110"/>
  <c r="I110" s="1"/>
  <c r="J109"/>
  <c r="I109" s="1"/>
  <c r="J108"/>
  <c r="I108" s="1"/>
  <c r="J107"/>
  <c r="I107" s="1"/>
  <c r="J106"/>
  <c r="I106" s="1"/>
  <c r="J105"/>
  <c r="I105" s="1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 s="1"/>
  <c r="J91"/>
  <c r="I91" s="1"/>
  <c r="J90"/>
  <c r="I90" s="1"/>
  <c r="J89"/>
  <c r="I89" s="1"/>
  <c r="J88"/>
  <c r="I88" s="1"/>
  <c r="J87"/>
  <c r="I87" s="1"/>
  <c r="J86"/>
  <c r="I86" s="1"/>
  <c r="J85"/>
  <c r="I85" s="1"/>
  <c r="J84"/>
  <c r="I84" s="1"/>
  <c r="J83"/>
  <c r="I83" s="1"/>
  <c r="J82"/>
  <c r="I82" s="1"/>
  <c r="J81"/>
  <c r="I81" s="1"/>
  <c r="J80"/>
  <c r="I80" s="1"/>
  <c r="J79"/>
  <c r="I79" s="1"/>
  <c r="D79"/>
  <c r="C79" s="1"/>
  <c r="J78"/>
  <c r="I78" s="1"/>
  <c r="D78"/>
  <c r="C78" s="1"/>
  <c r="J77"/>
  <c r="I77" s="1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 s="1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 s="1"/>
  <c r="D56"/>
  <c r="C56" s="1"/>
  <c r="J55"/>
  <c r="I55" s="1"/>
  <c r="D55"/>
  <c r="C55" s="1"/>
  <c r="J54"/>
  <c r="I54" s="1"/>
  <c r="D54"/>
  <c r="C54" s="1"/>
  <c r="J53"/>
  <c r="I53" s="1"/>
  <c r="D53"/>
  <c r="C53" s="1"/>
  <c r="J52"/>
  <c r="I52" s="1"/>
  <c r="D52"/>
  <c r="C52" s="1"/>
  <c r="J51"/>
  <c r="I51" s="1"/>
  <c r="D51"/>
  <c r="C51" s="1"/>
  <c r="J50"/>
  <c r="I50" s="1"/>
  <c r="D50"/>
  <c r="C50" s="1"/>
  <c r="J49"/>
  <c r="I49" s="1"/>
  <c r="D49"/>
  <c r="C49" s="1"/>
  <c r="J48"/>
  <c r="I48" s="1"/>
  <c r="D48"/>
  <c r="C48" s="1"/>
  <c r="J47"/>
  <c r="I47" s="1"/>
  <c r="D47"/>
  <c r="C47" s="1"/>
  <c r="J46"/>
  <c r="I46" s="1"/>
  <c r="D46"/>
  <c r="C46" s="1"/>
  <c r="J45"/>
  <c r="I45" s="1"/>
  <c r="D45"/>
  <c r="C45" s="1"/>
  <c r="J44"/>
  <c r="I44" s="1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 s="1"/>
  <c r="D32"/>
  <c r="C32" s="1"/>
  <c r="J31"/>
  <c r="D31"/>
  <c r="C31" s="1"/>
  <c r="J30"/>
  <c r="I30" s="1"/>
  <c r="J29"/>
  <c r="I29" s="1"/>
  <c r="J28"/>
  <c r="I28" s="1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 s="1"/>
  <c r="C18"/>
  <c r="J17"/>
  <c r="I17" s="1"/>
  <c r="C17"/>
  <c r="J16"/>
  <c r="I16" s="1"/>
  <c r="C16"/>
  <c r="J15"/>
  <c r="I15" s="1"/>
  <c r="C15"/>
  <c r="J14"/>
  <c r="I14" s="1"/>
  <c r="C14"/>
  <c r="J13"/>
  <c r="I13" s="1"/>
  <c r="C13"/>
  <c r="J12"/>
  <c r="C12"/>
  <c r="J11"/>
  <c r="I11" s="1"/>
  <c r="C11"/>
  <c r="J177" i="37"/>
  <c r="I177" s="1"/>
  <c r="J176"/>
  <c r="I176" s="1"/>
  <c r="J175"/>
  <c r="I175" s="1"/>
  <c r="J174"/>
  <c r="I174" s="1"/>
  <c r="J173"/>
  <c r="I173" s="1"/>
  <c r="J172"/>
  <c r="I172"/>
  <c r="J171"/>
  <c r="I171" s="1"/>
  <c r="J170"/>
  <c r="I170" s="1"/>
  <c r="J169"/>
  <c r="I169" s="1"/>
  <c r="J168"/>
  <c r="I168" s="1"/>
  <c r="J167"/>
  <c r="I167" s="1"/>
  <c r="J166"/>
  <c r="I166" s="1"/>
  <c r="J165"/>
  <c r="I165" s="1"/>
  <c r="J164"/>
  <c r="I164" s="1"/>
  <c r="J163"/>
  <c r="I163" s="1"/>
  <c r="J162"/>
  <c r="I162" s="1"/>
  <c r="J161"/>
  <c r="I161" s="1"/>
  <c r="J160"/>
  <c r="I160" s="1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I143" s="1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/>
  <c r="J110"/>
  <c r="I110" s="1"/>
  <c r="J109"/>
  <c r="I109" s="1"/>
  <c r="J108"/>
  <c r="I108" s="1"/>
  <c r="J107"/>
  <c r="I107" s="1"/>
  <c r="J106"/>
  <c r="I106" s="1"/>
  <c r="J105"/>
  <c r="I105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/>
  <c r="J91"/>
  <c r="I91" s="1"/>
  <c r="J90"/>
  <c r="I90" s="1"/>
  <c r="J89"/>
  <c r="I89" s="1"/>
  <c r="J88"/>
  <c r="I88" s="1"/>
  <c r="J87"/>
  <c r="I87" s="1"/>
  <c r="J86"/>
  <c r="I86"/>
  <c r="J85"/>
  <c r="I85" s="1"/>
  <c r="J84"/>
  <c r="I84" s="1"/>
  <c r="J83"/>
  <c r="I83" s="1"/>
  <c r="J82"/>
  <c r="I82" s="1"/>
  <c r="J81"/>
  <c r="I81" s="1"/>
  <c r="J80"/>
  <c r="I80"/>
  <c r="J79"/>
  <c r="I79" s="1"/>
  <c r="D79"/>
  <c r="C79" s="1"/>
  <c r="J78"/>
  <c r="I78" s="1"/>
  <c r="D78"/>
  <c r="C78" s="1"/>
  <c r="J77"/>
  <c r="I77" s="1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/>
  <c r="D65"/>
  <c r="C65" s="1"/>
  <c r="J64"/>
  <c r="I64" s="1"/>
  <c r="D64"/>
  <c r="C64" s="1"/>
  <c r="J63"/>
  <c r="I63" s="1"/>
  <c r="D63"/>
  <c r="C63" s="1"/>
  <c r="J62"/>
  <c r="I62"/>
  <c r="D62"/>
  <c r="C62" s="1"/>
  <c r="J61"/>
  <c r="I61" s="1"/>
  <c r="D61"/>
  <c r="C61" s="1"/>
  <c r="J60"/>
  <c r="I60" s="1"/>
  <c r="D60"/>
  <c r="C60" s="1"/>
  <c r="J59"/>
  <c r="I59"/>
  <c r="D59"/>
  <c r="C59" s="1"/>
  <c r="J58"/>
  <c r="I58" s="1"/>
  <c r="D58"/>
  <c r="C58" s="1"/>
  <c r="J57"/>
  <c r="I57" s="1"/>
  <c r="D57"/>
  <c r="C57" s="1"/>
  <c r="J56"/>
  <c r="I56"/>
  <c r="D56"/>
  <c r="C56" s="1"/>
  <c r="J55"/>
  <c r="I55" s="1"/>
  <c r="D55"/>
  <c r="C55" s="1"/>
  <c r="J54"/>
  <c r="I54" s="1"/>
  <c r="D54"/>
  <c r="C54" s="1"/>
  <c r="J53"/>
  <c r="I53" s="1"/>
  <c r="D53"/>
  <c r="C53" s="1"/>
  <c r="J52"/>
  <c r="I52" s="1"/>
  <c r="D52"/>
  <c r="C52" s="1"/>
  <c r="J51"/>
  <c r="I51" s="1"/>
  <c r="D51"/>
  <c r="C51" s="1"/>
  <c r="J50"/>
  <c r="I50" s="1"/>
  <c r="D50"/>
  <c r="C50" s="1"/>
  <c r="J49"/>
  <c r="I49" s="1"/>
  <c r="D49"/>
  <c r="C49" s="1"/>
  <c r="J48"/>
  <c r="I48" s="1"/>
  <c r="D48"/>
  <c r="C48" s="1"/>
  <c r="J47"/>
  <c r="I47" s="1"/>
  <c r="D47"/>
  <c r="C47" s="1"/>
  <c r="J46"/>
  <c r="I46" s="1"/>
  <c r="D46"/>
  <c r="C46" s="1"/>
  <c r="J45"/>
  <c r="I45" s="1"/>
  <c r="D45"/>
  <c r="C45" s="1"/>
  <c r="J44"/>
  <c r="I44" s="1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 s="1"/>
  <c r="D32"/>
  <c r="J31"/>
  <c r="D31"/>
  <c r="C31" s="1"/>
  <c r="J30"/>
  <c r="I30" s="1"/>
  <c r="J29"/>
  <c r="I29" s="1"/>
  <c r="J28"/>
  <c r="I28"/>
  <c r="J27"/>
  <c r="I27" s="1"/>
  <c r="J26"/>
  <c r="I26" s="1"/>
  <c r="J25"/>
  <c r="I25" s="1"/>
  <c r="J24"/>
  <c r="I24" s="1"/>
  <c r="C24"/>
  <c r="J23"/>
  <c r="I23"/>
  <c r="C23"/>
  <c r="J22"/>
  <c r="I22" s="1"/>
  <c r="J21"/>
  <c r="I21" s="1"/>
  <c r="J20"/>
  <c r="I20" s="1"/>
  <c r="C20"/>
  <c r="J19"/>
  <c r="I19" s="1"/>
  <c r="C19"/>
  <c r="J18"/>
  <c r="I18" s="1"/>
  <c r="C18"/>
  <c r="J17"/>
  <c r="I17" s="1"/>
  <c r="C17"/>
  <c r="J16"/>
  <c r="I16" s="1"/>
  <c r="C16"/>
  <c r="J15"/>
  <c r="I15" s="1"/>
  <c r="C15"/>
  <c r="J14"/>
  <c r="I14" s="1"/>
  <c r="C14"/>
  <c r="J13"/>
  <c r="I13" s="1"/>
  <c r="C13"/>
  <c r="J12"/>
  <c r="I12" s="1"/>
  <c r="C12"/>
  <c r="J11"/>
  <c r="I11" s="1"/>
  <c r="C11"/>
  <c r="J177" i="36"/>
  <c r="I177" s="1"/>
  <c r="J176"/>
  <c r="I176" s="1"/>
  <c r="J175"/>
  <c r="I175" s="1"/>
  <c r="J174"/>
  <c r="I174" s="1"/>
  <c r="J173"/>
  <c r="I173" s="1"/>
  <c r="J172"/>
  <c r="I172" s="1"/>
  <c r="J171"/>
  <c r="I171" s="1"/>
  <c r="J170"/>
  <c r="I170" s="1"/>
  <c r="J169"/>
  <c r="I169" s="1"/>
  <c r="J168"/>
  <c r="I168" s="1"/>
  <c r="J167"/>
  <c r="I167" s="1"/>
  <c r="J166"/>
  <c r="I166" s="1"/>
  <c r="J165"/>
  <c r="I165" s="1"/>
  <c r="J164"/>
  <c r="I164" s="1"/>
  <c r="J163"/>
  <c r="I163" s="1"/>
  <c r="J162"/>
  <c r="I162" s="1"/>
  <c r="J161"/>
  <c r="I161" s="1"/>
  <c r="J160"/>
  <c r="I160" s="1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 s="1"/>
  <c r="J110"/>
  <c r="I110" s="1"/>
  <c r="J109"/>
  <c r="I109" s="1"/>
  <c r="J108"/>
  <c r="I108" s="1"/>
  <c r="J107"/>
  <c r="I107" s="1"/>
  <c r="J106"/>
  <c r="I106" s="1"/>
  <c r="J105"/>
  <c r="I105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 s="1"/>
  <c r="J91"/>
  <c r="I91" s="1"/>
  <c r="J90"/>
  <c r="I90" s="1"/>
  <c r="J89"/>
  <c r="I89" s="1"/>
  <c r="J88"/>
  <c r="I88" s="1"/>
  <c r="J87"/>
  <c r="I87" s="1"/>
  <c r="J86"/>
  <c r="I86" s="1"/>
  <c r="J85"/>
  <c r="I85" s="1"/>
  <c r="J84"/>
  <c r="I84" s="1"/>
  <c r="J83"/>
  <c r="I83" s="1"/>
  <c r="J82"/>
  <c r="I82" s="1"/>
  <c r="J81"/>
  <c r="I81" s="1"/>
  <c r="J80"/>
  <c r="I80" s="1"/>
  <c r="J79"/>
  <c r="I79" s="1"/>
  <c r="D79"/>
  <c r="C79" s="1"/>
  <c r="J78"/>
  <c r="I78" s="1"/>
  <c r="D78"/>
  <c r="C78" s="1"/>
  <c r="J77"/>
  <c r="I77" s="1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 s="1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 s="1"/>
  <c r="D56"/>
  <c r="C56" s="1"/>
  <c r="J55"/>
  <c r="I55" s="1"/>
  <c r="D55"/>
  <c r="C55" s="1"/>
  <c r="J54"/>
  <c r="I54" s="1"/>
  <c r="D54"/>
  <c r="C54" s="1"/>
  <c r="J53"/>
  <c r="I53" s="1"/>
  <c r="D53"/>
  <c r="C53" s="1"/>
  <c r="J52"/>
  <c r="I52" s="1"/>
  <c r="D52"/>
  <c r="C52" s="1"/>
  <c r="J51"/>
  <c r="I51" s="1"/>
  <c r="D51"/>
  <c r="C51" s="1"/>
  <c r="J50"/>
  <c r="I50" s="1"/>
  <c r="D50"/>
  <c r="C50" s="1"/>
  <c r="J49"/>
  <c r="I49" s="1"/>
  <c r="D49"/>
  <c r="C49" s="1"/>
  <c r="J48"/>
  <c r="I48" s="1"/>
  <c r="D48"/>
  <c r="C48" s="1"/>
  <c r="J47"/>
  <c r="I47" s="1"/>
  <c r="D47"/>
  <c r="C47" s="1"/>
  <c r="J46"/>
  <c r="I46" s="1"/>
  <c r="D46"/>
  <c r="C46" s="1"/>
  <c r="J45"/>
  <c r="I45" s="1"/>
  <c r="D45"/>
  <c r="C45" s="1"/>
  <c r="J44"/>
  <c r="I44" s="1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 s="1"/>
  <c r="D32"/>
  <c r="J31"/>
  <c r="D31"/>
  <c r="C31" s="1"/>
  <c r="J30"/>
  <c r="I30" s="1"/>
  <c r="J29"/>
  <c r="I29" s="1"/>
  <c r="J28"/>
  <c r="I28" s="1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/>
  <c r="C18"/>
  <c r="J17"/>
  <c r="I17" s="1"/>
  <c r="C17"/>
  <c r="J16"/>
  <c r="I16" s="1"/>
  <c r="C16"/>
  <c r="J15"/>
  <c r="I15" s="1"/>
  <c r="C15"/>
  <c r="J14"/>
  <c r="I14" s="1"/>
  <c r="C14"/>
  <c r="J13"/>
  <c r="I13" s="1"/>
  <c r="C13"/>
  <c r="J12"/>
  <c r="C12"/>
  <c r="J11"/>
  <c r="I11" s="1"/>
  <c r="C11"/>
  <c r="J177" i="35"/>
  <c r="I177" s="1"/>
  <c r="J176"/>
  <c r="I176" s="1"/>
  <c r="J175"/>
  <c r="I175" s="1"/>
  <c r="J174"/>
  <c r="I174" s="1"/>
  <c r="J173"/>
  <c r="I173" s="1"/>
  <c r="J172"/>
  <c r="I172" s="1"/>
  <c r="J171"/>
  <c r="I171" s="1"/>
  <c r="J170"/>
  <c r="I170" s="1"/>
  <c r="J169"/>
  <c r="I169" s="1"/>
  <c r="J168"/>
  <c r="I168" s="1"/>
  <c r="J167"/>
  <c r="I167" s="1"/>
  <c r="J166"/>
  <c r="I166" s="1"/>
  <c r="J165"/>
  <c r="I165" s="1"/>
  <c r="J164"/>
  <c r="I164" s="1"/>
  <c r="J163"/>
  <c r="I163" s="1"/>
  <c r="J162"/>
  <c r="I162" s="1"/>
  <c r="J161"/>
  <c r="I161" s="1"/>
  <c r="J160"/>
  <c r="I160" s="1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 s="1"/>
  <c r="J110"/>
  <c r="I110" s="1"/>
  <c r="J109"/>
  <c r="I109" s="1"/>
  <c r="J108"/>
  <c r="I108" s="1"/>
  <c r="J107"/>
  <c r="I107" s="1"/>
  <c r="J106"/>
  <c r="I106" s="1"/>
  <c r="J105"/>
  <c r="I105" s="1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 s="1"/>
  <c r="J91"/>
  <c r="I91" s="1"/>
  <c r="J90"/>
  <c r="I90" s="1"/>
  <c r="J89"/>
  <c r="I89" s="1"/>
  <c r="J88"/>
  <c r="I88" s="1"/>
  <c r="J87"/>
  <c r="I87" s="1"/>
  <c r="J86"/>
  <c r="I86" s="1"/>
  <c r="J85"/>
  <c r="I85" s="1"/>
  <c r="J84"/>
  <c r="I84" s="1"/>
  <c r="J83"/>
  <c r="I83" s="1"/>
  <c r="J82"/>
  <c r="I82" s="1"/>
  <c r="J81"/>
  <c r="I81" s="1"/>
  <c r="J80"/>
  <c r="I80" s="1"/>
  <c r="J79"/>
  <c r="I79" s="1"/>
  <c r="D79"/>
  <c r="C79" s="1"/>
  <c r="J78"/>
  <c r="I78" s="1"/>
  <c r="D78"/>
  <c r="C78" s="1"/>
  <c r="J77"/>
  <c r="I77" s="1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 s="1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 s="1"/>
  <c r="D56"/>
  <c r="C56" s="1"/>
  <c r="J55"/>
  <c r="I55" s="1"/>
  <c r="D55"/>
  <c r="C55" s="1"/>
  <c r="J54"/>
  <c r="I54" s="1"/>
  <c r="D54"/>
  <c r="C54" s="1"/>
  <c r="J53"/>
  <c r="I53" s="1"/>
  <c r="D53"/>
  <c r="C53" s="1"/>
  <c r="J52"/>
  <c r="I52" s="1"/>
  <c r="D52"/>
  <c r="C52" s="1"/>
  <c r="J51"/>
  <c r="I51" s="1"/>
  <c r="D51"/>
  <c r="C51" s="1"/>
  <c r="J50"/>
  <c r="I50" s="1"/>
  <c r="D50"/>
  <c r="C50" s="1"/>
  <c r="J49"/>
  <c r="I49" s="1"/>
  <c r="D49"/>
  <c r="C49" s="1"/>
  <c r="J48"/>
  <c r="I48" s="1"/>
  <c r="D48"/>
  <c r="C48" s="1"/>
  <c r="J47"/>
  <c r="I47" s="1"/>
  <c r="D47"/>
  <c r="C47" s="1"/>
  <c r="J46"/>
  <c r="I46" s="1"/>
  <c r="D46"/>
  <c r="C46" s="1"/>
  <c r="J45"/>
  <c r="I45" s="1"/>
  <c r="D45"/>
  <c r="C45" s="1"/>
  <c r="J44"/>
  <c r="I44" s="1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 s="1"/>
  <c r="D32"/>
  <c r="C32" s="1"/>
  <c r="J31"/>
  <c r="D31"/>
  <c r="C31" s="1"/>
  <c r="J30"/>
  <c r="I30" s="1"/>
  <c r="J29"/>
  <c r="I29" s="1"/>
  <c r="J28"/>
  <c r="I28" s="1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 s="1"/>
  <c r="C18"/>
  <c r="J17"/>
  <c r="I17" s="1"/>
  <c r="C17"/>
  <c r="J16"/>
  <c r="I16" s="1"/>
  <c r="C16"/>
  <c r="J15"/>
  <c r="I15" s="1"/>
  <c r="C15"/>
  <c r="J14"/>
  <c r="I14" s="1"/>
  <c r="C14"/>
  <c r="J13"/>
  <c r="I13" s="1"/>
  <c r="C13"/>
  <c r="J12"/>
  <c r="I12" s="1"/>
  <c r="C12"/>
  <c r="J11"/>
  <c r="I11" s="1"/>
  <c r="C11"/>
  <c r="J177" i="34"/>
  <c r="I177" s="1"/>
  <c r="J176"/>
  <c r="I176" s="1"/>
  <c r="J175"/>
  <c r="I175" s="1"/>
  <c r="J174"/>
  <c r="I174" s="1"/>
  <c r="J173"/>
  <c r="I173" s="1"/>
  <c r="J172"/>
  <c r="I172" s="1"/>
  <c r="J171"/>
  <c r="I171" s="1"/>
  <c r="J170"/>
  <c r="I170" s="1"/>
  <c r="J169"/>
  <c r="I169" s="1"/>
  <c r="J168"/>
  <c r="I168" s="1"/>
  <c r="J167"/>
  <c r="I167" s="1"/>
  <c r="J166"/>
  <c r="I166" s="1"/>
  <c r="J165"/>
  <c r="I165" s="1"/>
  <c r="J164"/>
  <c r="I164" s="1"/>
  <c r="J163"/>
  <c r="I163" s="1"/>
  <c r="J162"/>
  <c r="I162" s="1"/>
  <c r="J161"/>
  <c r="I161" s="1"/>
  <c r="J160"/>
  <c r="I160" s="1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 s="1"/>
  <c r="J110"/>
  <c r="I110" s="1"/>
  <c r="J109"/>
  <c r="I109" s="1"/>
  <c r="J108"/>
  <c r="I108" s="1"/>
  <c r="J107"/>
  <c r="I107" s="1"/>
  <c r="J106"/>
  <c r="I106" s="1"/>
  <c r="J105"/>
  <c r="I105" s="1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 s="1"/>
  <c r="J91"/>
  <c r="I91" s="1"/>
  <c r="J90"/>
  <c r="I90" s="1"/>
  <c r="J89"/>
  <c r="I89" s="1"/>
  <c r="J88"/>
  <c r="I88" s="1"/>
  <c r="J87"/>
  <c r="I87" s="1"/>
  <c r="J86"/>
  <c r="I86" s="1"/>
  <c r="J85"/>
  <c r="I85" s="1"/>
  <c r="J84"/>
  <c r="I84" s="1"/>
  <c r="J83"/>
  <c r="I83" s="1"/>
  <c r="J82"/>
  <c r="I82" s="1"/>
  <c r="J81"/>
  <c r="I81" s="1"/>
  <c r="J80"/>
  <c r="I80" s="1"/>
  <c r="J79"/>
  <c r="I79" s="1"/>
  <c r="D79"/>
  <c r="C79" s="1"/>
  <c r="J78"/>
  <c r="I78" s="1"/>
  <c r="D78"/>
  <c r="C78" s="1"/>
  <c r="J77"/>
  <c r="I77" s="1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 s="1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 s="1"/>
  <c r="D56"/>
  <c r="C56" s="1"/>
  <c r="J55"/>
  <c r="I55" s="1"/>
  <c r="D55"/>
  <c r="C55" s="1"/>
  <c r="J54"/>
  <c r="I54" s="1"/>
  <c r="D54"/>
  <c r="C54" s="1"/>
  <c r="J53"/>
  <c r="I53" s="1"/>
  <c r="D53"/>
  <c r="C53" s="1"/>
  <c r="J52"/>
  <c r="I52" s="1"/>
  <c r="D52"/>
  <c r="C52" s="1"/>
  <c r="J51"/>
  <c r="I51" s="1"/>
  <c r="D51"/>
  <c r="C51" s="1"/>
  <c r="J50"/>
  <c r="I50" s="1"/>
  <c r="D50"/>
  <c r="C50" s="1"/>
  <c r="J49"/>
  <c r="I49" s="1"/>
  <c r="D49"/>
  <c r="C49" s="1"/>
  <c r="J48"/>
  <c r="I48" s="1"/>
  <c r="D48"/>
  <c r="C48" s="1"/>
  <c r="J47"/>
  <c r="I47" s="1"/>
  <c r="D47"/>
  <c r="C47" s="1"/>
  <c r="J46"/>
  <c r="I46" s="1"/>
  <c r="D46"/>
  <c r="C46" s="1"/>
  <c r="J45"/>
  <c r="I45" s="1"/>
  <c r="D45"/>
  <c r="C45" s="1"/>
  <c r="J44"/>
  <c r="I44" s="1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 s="1"/>
  <c r="D32"/>
  <c r="C32" s="1"/>
  <c r="J31"/>
  <c r="D31"/>
  <c r="C31" s="1"/>
  <c r="J30"/>
  <c r="I30" s="1"/>
  <c r="J29"/>
  <c r="I29" s="1"/>
  <c r="J28"/>
  <c r="I28" s="1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 s="1"/>
  <c r="C18"/>
  <c r="J17"/>
  <c r="I17" s="1"/>
  <c r="C17"/>
  <c r="J16"/>
  <c r="I16" s="1"/>
  <c r="C16"/>
  <c r="J15"/>
  <c r="I15" s="1"/>
  <c r="C15"/>
  <c r="J14"/>
  <c r="I14" s="1"/>
  <c r="C14"/>
  <c r="J13"/>
  <c r="I13" s="1"/>
  <c r="C13"/>
  <c r="J12"/>
  <c r="C12"/>
  <c r="J11"/>
  <c r="I11" s="1"/>
  <c r="C11"/>
  <c r="J177" i="33"/>
  <c r="I177" s="1"/>
  <c r="J176"/>
  <c r="I176" s="1"/>
  <c r="J175"/>
  <c r="I175" s="1"/>
  <c r="J174"/>
  <c r="I174" s="1"/>
  <c r="J173"/>
  <c r="I173" s="1"/>
  <c r="J172"/>
  <c r="I172" s="1"/>
  <c r="J171"/>
  <c r="I171" s="1"/>
  <c r="J170"/>
  <c r="I170" s="1"/>
  <c r="J169"/>
  <c r="I169" s="1"/>
  <c r="J168"/>
  <c r="I168" s="1"/>
  <c r="J167"/>
  <c r="I167" s="1"/>
  <c r="J166"/>
  <c r="I166" s="1"/>
  <c r="J165"/>
  <c r="I165" s="1"/>
  <c r="J164"/>
  <c r="I164" s="1"/>
  <c r="J163"/>
  <c r="I163" s="1"/>
  <c r="J162"/>
  <c r="I162" s="1"/>
  <c r="J161"/>
  <c r="I161" s="1"/>
  <c r="J160"/>
  <c r="I160" s="1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 s="1"/>
  <c r="J110"/>
  <c r="I110" s="1"/>
  <c r="J109"/>
  <c r="I109" s="1"/>
  <c r="J108"/>
  <c r="I108" s="1"/>
  <c r="J107"/>
  <c r="I107" s="1"/>
  <c r="J106"/>
  <c r="I106" s="1"/>
  <c r="J105"/>
  <c r="I105" s="1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 s="1"/>
  <c r="J91"/>
  <c r="I91" s="1"/>
  <c r="J90"/>
  <c r="I90" s="1"/>
  <c r="J89"/>
  <c r="I89" s="1"/>
  <c r="J88"/>
  <c r="I88" s="1"/>
  <c r="J87"/>
  <c r="I87" s="1"/>
  <c r="J86"/>
  <c r="J85"/>
  <c r="I85" s="1"/>
  <c r="J84"/>
  <c r="I84" s="1"/>
  <c r="J83"/>
  <c r="I83" s="1"/>
  <c r="J82"/>
  <c r="I82" s="1"/>
  <c r="J81"/>
  <c r="I81" s="1"/>
  <c r="J80"/>
  <c r="I80" s="1"/>
  <c r="J79"/>
  <c r="I79" s="1"/>
  <c r="D79"/>
  <c r="C79" s="1"/>
  <c r="J78"/>
  <c r="I78" s="1"/>
  <c r="D78"/>
  <c r="C78" s="1"/>
  <c r="J77"/>
  <c r="I77" s="1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 s="1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 s="1"/>
  <c r="D56"/>
  <c r="C56" s="1"/>
  <c r="J55"/>
  <c r="I55" s="1"/>
  <c r="D55"/>
  <c r="C55" s="1"/>
  <c r="J54"/>
  <c r="I54" s="1"/>
  <c r="D54"/>
  <c r="C54" s="1"/>
  <c r="J53"/>
  <c r="I53" s="1"/>
  <c r="D53"/>
  <c r="C53" s="1"/>
  <c r="J52"/>
  <c r="I52" s="1"/>
  <c r="D52"/>
  <c r="C52" s="1"/>
  <c r="J51"/>
  <c r="I51" s="1"/>
  <c r="D51"/>
  <c r="C51" s="1"/>
  <c r="J50"/>
  <c r="I50" s="1"/>
  <c r="D50"/>
  <c r="C50" s="1"/>
  <c r="J49"/>
  <c r="I49" s="1"/>
  <c r="D49"/>
  <c r="C49" s="1"/>
  <c r="J48"/>
  <c r="I48" s="1"/>
  <c r="D48"/>
  <c r="C48" s="1"/>
  <c r="J47"/>
  <c r="I47" s="1"/>
  <c r="D47"/>
  <c r="C47" s="1"/>
  <c r="J46"/>
  <c r="I46" s="1"/>
  <c r="D46"/>
  <c r="C46" s="1"/>
  <c r="J45"/>
  <c r="I45" s="1"/>
  <c r="D45"/>
  <c r="C45" s="1"/>
  <c r="J44"/>
  <c r="I44" s="1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 s="1"/>
  <c r="D32"/>
  <c r="C32" s="1"/>
  <c r="J31"/>
  <c r="I31" s="1"/>
  <c r="D31"/>
  <c r="C31" s="1"/>
  <c r="J30"/>
  <c r="I30" s="1"/>
  <c r="J29"/>
  <c r="I29" s="1"/>
  <c r="J28"/>
  <c r="I28" s="1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 s="1"/>
  <c r="C18"/>
  <c r="J17"/>
  <c r="I17" s="1"/>
  <c r="C17"/>
  <c r="J16"/>
  <c r="I16" s="1"/>
  <c r="C16"/>
  <c r="J15"/>
  <c r="I15" s="1"/>
  <c r="C15"/>
  <c r="J14"/>
  <c r="I14" s="1"/>
  <c r="C14"/>
  <c r="J13"/>
  <c r="I13" s="1"/>
  <c r="C13"/>
  <c r="J12"/>
  <c r="C12"/>
  <c r="J11"/>
  <c r="I11" s="1"/>
  <c r="C11"/>
  <c r="J177" i="32"/>
  <c r="I177" s="1"/>
  <c r="J176"/>
  <c r="I176" s="1"/>
  <c r="J175"/>
  <c r="I175" s="1"/>
  <c r="J174"/>
  <c r="I174" s="1"/>
  <c r="J173"/>
  <c r="I173" s="1"/>
  <c r="J172"/>
  <c r="I172" s="1"/>
  <c r="J171"/>
  <c r="I171" s="1"/>
  <c r="J170"/>
  <c r="I170" s="1"/>
  <c r="J169"/>
  <c r="I169" s="1"/>
  <c r="J168"/>
  <c r="I168" s="1"/>
  <c r="J167"/>
  <c r="I167" s="1"/>
  <c r="J166"/>
  <c r="I166" s="1"/>
  <c r="J165"/>
  <c r="I165" s="1"/>
  <c r="J164"/>
  <c r="I164" s="1"/>
  <c r="J163"/>
  <c r="I163" s="1"/>
  <c r="J162"/>
  <c r="I162" s="1"/>
  <c r="J161"/>
  <c r="I161" s="1"/>
  <c r="J160"/>
  <c r="I160" s="1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J142"/>
  <c r="I142" s="1"/>
  <c r="J141"/>
  <c r="I141" s="1"/>
  <c r="J140"/>
  <c r="I140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 s="1"/>
  <c r="J110"/>
  <c r="I110" s="1"/>
  <c r="J109"/>
  <c r="I109" s="1"/>
  <c r="J108"/>
  <c r="I108" s="1"/>
  <c r="J107"/>
  <c r="I107" s="1"/>
  <c r="J106"/>
  <c r="I106" s="1"/>
  <c r="J105"/>
  <c r="I105" s="1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/>
  <c r="J91"/>
  <c r="I91" s="1"/>
  <c r="J90"/>
  <c r="I90" s="1"/>
  <c r="J89"/>
  <c r="J88"/>
  <c r="I88" s="1"/>
  <c r="J87"/>
  <c r="I87" s="1"/>
  <c r="J86"/>
  <c r="I86"/>
  <c r="J85"/>
  <c r="I85" s="1"/>
  <c r="J84"/>
  <c r="I84" s="1"/>
  <c r="J83"/>
  <c r="I83" s="1"/>
  <c r="J82"/>
  <c r="I82" s="1"/>
  <c r="J81"/>
  <c r="I81" s="1"/>
  <c r="J80"/>
  <c r="I80" s="1"/>
  <c r="J79"/>
  <c r="I79" s="1"/>
  <c r="D79"/>
  <c r="C79" s="1"/>
  <c r="J78"/>
  <c r="I78" s="1"/>
  <c r="D78"/>
  <c r="C78" s="1"/>
  <c r="J77"/>
  <c r="I77" s="1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 s="1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 s="1"/>
  <c r="D56"/>
  <c r="C56" s="1"/>
  <c r="J55"/>
  <c r="I55" s="1"/>
  <c r="D55"/>
  <c r="C55" s="1"/>
  <c r="J54"/>
  <c r="I54" s="1"/>
  <c r="D54"/>
  <c r="C54" s="1"/>
  <c r="J53"/>
  <c r="I53" s="1"/>
  <c r="D53"/>
  <c r="C53" s="1"/>
  <c r="J52"/>
  <c r="I52" s="1"/>
  <c r="D52"/>
  <c r="C52" s="1"/>
  <c r="J51"/>
  <c r="I51" s="1"/>
  <c r="D51"/>
  <c r="C51" s="1"/>
  <c r="J50"/>
  <c r="I50" s="1"/>
  <c r="D50"/>
  <c r="C50" s="1"/>
  <c r="J49"/>
  <c r="I49" s="1"/>
  <c r="D49"/>
  <c r="C49" s="1"/>
  <c r="J48"/>
  <c r="I48" s="1"/>
  <c r="D48"/>
  <c r="C48" s="1"/>
  <c r="J47"/>
  <c r="I47" s="1"/>
  <c r="D47"/>
  <c r="C47" s="1"/>
  <c r="J46"/>
  <c r="I46" s="1"/>
  <c r="D46"/>
  <c r="C46" s="1"/>
  <c r="J45"/>
  <c r="I45" s="1"/>
  <c r="D45"/>
  <c r="C45" s="1"/>
  <c r="J44"/>
  <c r="I44" s="1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 s="1"/>
  <c r="D32"/>
  <c r="J31"/>
  <c r="D31"/>
  <c r="C31" s="1"/>
  <c r="J30"/>
  <c r="I30" s="1"/>
  <c r="J29"/>
  <c r="I29" s="1"/>
  <c r="J28"/>
  <c r="I28" s="1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 s="1"/>
  <c r="C18"/>
  <c r="J17"/>
  <c r="I17" s="1"/>
  <c r="C17"/>
  <c r="J16"/>
  <c r="I16" s="1"/>
  <c r="C16"/>
  <c r="J15"/>
  <c r="I15" s="1"/>
  <c r="C15"/>
  <c r="J14"/>
  <c r="I14" s="1"/>
  <c r="C14"/>
  <c r="J13"/>
  <c r="I13" s="1"/>
  <c r="C13"/>
  <c r="J12"/>
  <c r="C12"/>
  <c r="J11"/>
  <c r="I11" s="1"/>
  <c r="C11"/>
  <c r="J177" i="31"/>
  <c r="I177" s="1"/>
  <c r="J176"/>
  <c r="I176" s="1"/>
  <c r="J175"/>
  <c r="I175" s="1"/>
  <c r="J174"/>
  <c r="I174" s="1"/>
  <c r="J173"/>
  <c r="I173" s="1"/>
  <c r="J172"/>
  <c r="I172" s="1"/>
  <c r="J171"/>
  <c r="I171" s="1"/>
  <c r="J170"/>
  <c r="I170" s="1"/>
  <c r="J169"/>
  <c r="I169" s="1"/>
  <c r="J168"/>
  <c r="I168" s="1"/>
  <c r="J167"/>
  <c r="I167" s="1"/>
  <c r="J166"/>
  <c r="I166" s="1"/>
  <c r="J165"/>
  <c r="I165" s="1"/>
  <c r="J164"/>
  <c r="I164" s="1"/>
  <c r="J163"/>
  <c r="I163" s="1"/>
  <c r="J162"/>
  <c r="I162" s="1"/>
  <c r="J161"/>
  <c r="I161" s="1"/>
  <c r="J160"/>
  <c r="I160" s="1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 s="1"/>
  <c r="J110"/>
  <c r="I110" s="1"/>
  <c r="J109"/>
  <c r="I109" s="1"/>
  <c r="J108"/>
  <c r="I108" s="1"/>
  <c r="J107"/>
  <c r="I107" s="1"/>
  <c r="J106"/>
  <c r="I106" s="1"/>
  <c r="J105"/>
  <c r="I105" s="1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 s="1"/>
  <c r="J91"/>
  <c r="I91" s="1"/>
  <c r="J90"/>
  <c r="I90" s="1"/>
  <c r="J89"/>
  <c r="I89" s="1"/>
  <c r="J88"/>
  <c r="I88" s="1"/>
  <c r="J87"/>
  <c r="I87" s="1"/>
  <c r="J86"/>
  <c r="I86" s="1"/>
  <c r="J85"/>
  <c r="I85" s="1"/>
  <c r="J84"/>
  <c r="I84" s="1"/>
  <c r="J83"/>
  <c r="I83" s="1"/>
  <c r="J82"/>
  <c r="I82" s="1"/>
  <c r="J81"/>
  <c r="I81" s="1"/>
  <c r="J80"/>
  <c r="I80" s="1"/>
  <c r="J79"/>
  <c r="I79" s="1"/>
  <c r="D79"/>
  <c r="C79" s="1"/>
  <c r="J78"/>
  <c r="I78" s="1"/>
  <c r="D78"/>
  <c r="C78" s="1"/>
  <c r="J77"/>
  <c r="I77" s="1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 s="1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 s="1"/>
  <c r="D56"/>
  <c r="C56" s="1"/>
  <c r="J55"/>
  <c r="I55" s="1"/>
  <c r="D55"/>
  <c r="C55" s="1"/>
  <c r="J54"/>
  <c r="I54" s="1"/>
  <c r="D54"/>
  <c r="C54" s="1"/>
  <c r="J53"/>
  <c r="I53" s="1"/>
  <c r="D53"/>
  <c r="C53" s="1"/>
  <c r="J52"/>
  <c r="I52" s="1"/>
  <c r="D52"/>
  <c r="C52" s="1"/>
  <c r="J51"/>
  <c r="I51" s="1"/>
  <c r="D51"/>
  <c r="C51" s="1"/>
  <c r="J50"/>
  <c r="I50" s="1"/>
  <c r="D50"/>
  <c r="C50" s="1"/>
  <c r="J49"/>
  <c r="I49" s="1"/>
  <c r="D49"/>
  <c r="C49" s="1"/>
  <c r="J48"/>
  <c r="I48" s="1"/>
  <c r="D48"/>
  <c r="C48" s="1"/>
  <c r="J47"/>
  <c r="I47" s="1"/>
  <c r="D47"/>
  <c r="C47" s="1"/>
  <c r="J46"/>
  <c r="I46" s="1"/>
  <c r="D46"/>
  <c r="C46" s="1"/>
  <c r="J45"/>
  <c r="I45" s="1"/>
  <c r="D45"/>
  <c r="C45" s="1"/>
  <c r="J44"/>
  <c r="I44" s="1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 s="1"/>
  <c r="D32"/>
  <c r="C32" s="1"/>
  <c r="J31"/>
  <c r="D31"/>
  <c r="C31" s="1"/>
  <c r="J30"/>
  <c r="I30" s="1"/>
  <c r="J29"/>
  <c r="I29" s="1"/>
  <c r="J28"/>
  <c r="I28" s="1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 s="1"/>
  <c r="C18"/>
  <c r="J17"/>
  <c r="I17" s="1"/>
  <c r="C17"/>
  <c r="J16"/>
  <c r="I16" s="1"/>
  <c r="C16"/>
  <c r="J15"/>
  <c r="I15" s="1"/>
  <c r="C15"/>
  <c r="J14"/>
  <c r="I14" s="1"/>
  <c r="C14"/>
  <c r="J13"/>
  <c r="I13" s="1"/>
  <c r="C13"/>
  <c r="J12"/>
  <c r="C12"/>
  <c r="J11"/>
  <c r="I11" s="1"/>
  <c r="C11"/>
  <c r="J177" i="30"/>
  <c r="I177" s="1"/>
  <c r="J176"/>
  <c r="I176" s="1"/>
  <c r="J175"/>
  <c r="I175" s="1"/>
  <c r="J174"/>
  <c r="I174" s="1"/>
  <c r="J173"/>
  <c r="I173" s="1"/>
  <c r="J172"/>
  <c r="I172" s="1"/>
  <c r="J171"/>
  <c r="I171" s="1"/>
  <c r="J170"/>
  <c r="I170" s="1"/>
  <c r="J169"/>
  <c r="I169" s="1"/>
  <c r="J168"/>
  <c r="I168" s="1"/>
  <c r="J167"/>
  <c r="I167" s="1"/>
  <c r="J166"/>
  <c r="I166" s="1"/>
  <c r="J165"/>
  <c r="I165" s="1"/>
  <c r="J164"/>
  <c r="I164" s="1"/>
  <c r="J163"/>
  <c r="I163" s="1"/>
  <c r="J162"/>
  <c r="I162" s="1"/>
  <c r="J161"/>
  <c r="I161" s="1"/>
  <c r="J160"/>
  <c r="I160" s="1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I143" s="1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 s="1"/>
  <c r="J110"/>
  <c r="I110" s="1"/>
  <c r="J109"/>
  <c r="I109" s="1"/>
  <c r="J108"/>
  <c r="I108" s="1"/>
  <c r="J107"/>
  <c r="I107" s="1"/>
  <c r="J106"/>
  <c r="I106" s="1"/>
  <c r="J105"/>
  <c r="I105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 s="1"/>
  <c r="J91"/>
  <c r="I91" s="1"/>
  <c r="J90"/>
  <c r="I90" s="1"/>
  <c r="J89"/>
  <c r="I89" s="1"/>
  <c r="J88"/>
  <c r="I88" s="1"/>
  <c r="J87"/>
  <c r="I87" s="1"/>
  <c r="J86"/>
  <c r="I86" s="1"/>
  <c r="J85"/>
  <c r="I85" s="1"/>
  <c r="J84"/>
  <c r="I84" s="1"/>
  <c r="J83"/>
  <c r="I83" s="1"/>
  <c r="J82"/>
  <c r="I82" s="1"/>
  <c r="J81"/>
  <c r="I81" s="1"/>
  <c r="J80"/>
  <c r="I80" s="1"/>
  <c r="J79"/>
  <c r="I79" s="1"/>
  <c r="D79"/>
  <c r="C79" s="1"/>
  <c r="J78"/>
  <c r="I78" s="1"/>
  <c r="D78"/>
  <c r="C78" s="1"/>
  <c r="J77"/>
  <c r="I77" s="1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 s="1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 s="1"/>
  <c r="D56"/>
  <c r="C56" s="1"/>
  <c r="J55"/>
  <c r="I55" s="1"/>
  <c r="D55"/>
  <c r="C55" s="1"/>
  <c r="J54"/>
  <c r="I54" s="1"/>
  <c r="D54"/>
  <c r="C54" s="1"/>
  <c r="J53"/>
  <c r="I53" s="1"/>
  <c r="D53"/>
  <c r="C53" s="1"/>
  <c r="J52"/>
  <c r="I52" s="1"/>
  <c r="D52"/>
  <c r="C52" s="1"/>
  <c r="J51"/>
  <c r="I51" s="1"/>
  <c r="D51"/>
  <c r="C51" s="1"/>
  <c r="J50"/>
  <c r="I50" s="1"/>
  <c r="D50"/>
  <c r="C50" s="1"/>
  <c r="J49"/>
  <c r="I49" s="1"/>
  <c r="D49"/>
  <c r="C49" s="1"/>
  <c r="J48"/>
  <c r="I48" s="1"/>
  <c r="D48"/>
  <c r="C48" s="1"/>
  <c r="J47"/>
  <c r="I47" s="1"/>
  <c r="D47"/>
  <c r="C47" s="1"/>
  <c r="J46"/>
  <c r="I46" s="1"/>
  <c r="D46"/>
  <c r="C46" s="1"/>
  <c r="J45"/>
  <c r="I45" s="1"/>
  <c r="D45"/>
  <c r="C45" s="1"/>
  <c r="J44"/>
  <c r="I44" s="1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 s="1"/>
  <c r="D32"/>
  <c r="C32" s="1"/>
  <c r="J31"/>
  <c r="D31"/>
  <c r="C31" s="1"/>
  <c r="J30"/>
  <c r="I30" s="1"/>
  <c r="J29"/>
  <c r="I29" s="1"/>
  <c r="J28"/>
  <c r="I28" s="1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/>
  <c r="C18"/>
  <c r="J17"/>
  <c r="I17" s="1"/>
  <c r="C17"/>
  <c r="J16"/>
  <c r="I16" s="1"/>
  <c r="C16"/>
  <c r="J15"/>
  <c r="I15" s="1"/>
  <c r="C15"/>
  <c r="J14"/>
  <c r="I14" s="1"/>
  <c r="C14"/>
  <c r="J13"/>
  <c r="I13" s="1"/>
  <c r="C13"/>
  <c r="J12"/>
  <c r="C12"/>
  <c r="J11"/>
  <c r="I11" s="1"/>
  <c r="C11"/>
  <c r="J177" i="29"/>
  <c r="I177" s="1"/>
  <c r="J176"/>
  <c r="I176" s="1"/>
  <c r="J175"/>
  <c r="I175" s="1"/>
  <c r="J174"/>
  <c r="I174" s="1"/>
  <c r="J173"/>
  <c r="I173" s="1"/>
  <c r="J172"/>
  <c r="I172" s="1"/>
  <c r="J171"/>
  <c r="I171" s="1"/>
  <c r="J170"/>
  <c r="I170" s="1"/>
  <c r="J169"/>
  <c r="I169" s="1"/>
  <c r="J168"/>
  <c r="I168" s="1"/>
  <c r="J167"/>
  <c r="I167" s="1"/>
  <c r="J166"/>
  <c r="I166" s="1"/>
  <c r="J165"/>
  <c r="I165" s="1"/>
  <c r="J164"/>
  <c r="I164" s="1"/>
  <c r="J163"/>
  <c r="I163" s="1"/>
  <c r="J162"/>
  <c r="I162" s="1"/>
  <c r="J161"/>
  <c r="I161" s="1"/>
  <c r="J160"/>
  <c r="I160" s="1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 s="1"/>
  <c r="J110"/>
  <c r="I110" s="1"/>
  <c r="J109"/>
  <c r="I109" s="1"/>
  <c r="J108"/>
  <c r="I108" s="1"/>
  <c r="J107"/>
  <c r="I107" s="1"/>
  <c r="J106"/>
  <c r="I106" s="1"/>
  <c r="J105"/>
  <c r="I105" s="1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 s="1"/>
  <c r="J91"/>
  <c r="I91" s="1"/>
  <c r="J90"/>
  <c r="I90" s="1"/>
  <c r="J89"/>
  <c r="I89" s="1"/>
  <c r="J88"/>
  <c r="I88" s="1"/>
  <c r="J87"/>
  <c r="J86"/>
  <c r="I86" s="1"/>
  <c r="J85"/>
  <c r="I85" s="1"/>
  <c r="J84"/>
  <c r="I84" s="1"/>
  <c r="J83"/>
  <c r="I83" s="1"/>
  <c r="J82"/>
  <c r="I82" s="1"/>
  <c r="J81"/>
  <c r="I81" s="1"/>
  <c r="J80"/>
  <c r="I80" s="1"/>
  <c r="J79"/>
  <c r="I79" s="1"/>
  <c r="D79"/>
  <c r="C79" s="1"/>
  <c r="J78"/>
  <c r="I78" s="1"/>
  <c r="D78"/>
  <c r="C78" s="1"/>
  <c r="J77"/>
  <c r="I77" s="1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 s="1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 s="1"/>
  <c r="D56"/>
  <c r="C56" s="1"/>
  <c r="J55"/>
  <c r="I55" s="1"/>
  <c r="D55"/>
  <c r="C55" s="1"/>
  <c r="J54"/>
  <c r="I54" s="1"/>
  <c r="D54"/>
  <c r="C54" s="1"/>
  <c r="J53"/>
  <c r="I53" s="1"/>
  <c r="D53"/>
  <c r="C53" s="1"/>
  <c r="J52"/>
  <c r="I52" s="1"/>
  <c r="D52"/>
  <c r="C52" s="1"/>
  <c r="J51"/>
  <c r="I51" s="1"/>
  <c r="D51"/>
  <c r="C51" s="1"/>
  <c r="J50"/>
  <c r="I50"/>
  <c r="D50"/>
  <c r="C50" s="1"/>
  <c r="J49"/>
  <c r="I49" s="1"/>
  <c r="D49"/>
  <c r="C49" s="1"/>
  <c r="J48"/>
  <c r="I48" s="1"/>
  <c r="D48"/>
  <c r="C48" s="1"/>
  <c r="J47"/>
  <c r="I47" s="1"/>
  <c r="D47"/>
  <c r="C47" s="1"/>
  <c r="J46"/>
  <c r="I46" s="1"/>
  <c r="D46"/>
  <c r="C46" s="1"/>
  <c r="J45"/>
  <c r="I45" s="1"/>
  <c r="D45"/>
  <c r="C45" s="1"/>
  <c r="J44"/>
  <c r="I44" s="1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 s="1"/>
  <c r="D32"/>
  <c r="C32" s="1"/>
  <c r="J31"/>
  <c r="I31" s="1"/>
  <c r="D31"/>
  <c r="C31" s="1"/>
  <c r="J30"/>
  <c r="I30" s="1"/>
  <c r="J29"/>
  <c r="I29" s="1"/>
  <c r="J28"/>
  <c r="I28" s="1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 s="1"/>
  <c r="C18"/>
  <c r="J17"/>
  <c r="I17" s="1"/>
  <c r="C17"/>
  <c r="J16"/>
  <c r="I16" s="1"/>
  <c r="C16"/>
  <c r="J15"/>
  <c r="I15" s="1"/>
  <c r="C15"/>
  <c r="J14"/>
  <c r="I14" s="1"/>
  <c r="C14"/>
  <c r="J13"/>
  <c r="I13" s="1"/>
  <c r="C13"/>
  <c r="J12"/>
  <c r="C12"/>
  <c r="J11"/>
  <c r="I11" s="1"/>
  <c r="C11"/>
  <c r="J177" i="28"/>
  <c r="I177" s="1"/>
  <c r="J176"/>
  <c r="I176" s="1"/>
  <c r="J175"/>
  <c r="I175" s="1"/>
  <c r="J174"/>
  <c r="I174" s="1"/>
  <c r="J173"/>
  <c r="I173" s="1"/>
  <c r="J172"/>
  <c r="I172"/>
  <c r="J171"/>
  <c r="I171" s="1"/>
  <c r="J170"/>
  <c r="I170" s="1"/>
  <c r="J169"/>
  <c r="I169" s="1"/>
  <c r="J168"/>
  <c r="I168" s="1"/>
  <c r="J167"/>
  <c r="I167" s="1"/>
  <c r="J166"/>
  <c r="I166" s="1"/>
  <c r="J165"/>
  <c r="I165" s="1"/>
  <c r="J164"/>
  <c r="I164" s="1"/>
  <c r="J163"/>
  <c r="I163" s="1"/>
  <c r="J162"/>
  <c r="I162" s="1"/>
  <c r="J161"/>
  <c r="I161" s="1"/>
  <c r="J160"/>
  <c r="I160" s="1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 s="1"/>
  <c r="J110"/>
  <c r="I110" s="1"/>
  <c r="J109"/>
  <c r="I109" s="1"/>
  <c r="J108"/>
  <c r="I108" s="1"/>
  <c r="J107"/>
  <c r="I107" s="1"/>
  <c r="J106"/>
  <c r="I106" s="1"/>
  <c r="J105"/>
  <c r="I105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 s="1"/>
  <c r="J91"/>
  <c r="I91" s="1"/>
  <c r="J90"/>
  <c r="I90" s="1"/>
  <c r="J89"/>
  <c r="I89" s="1"/>
  <c r="J88"/>
  <c r="I88" s="1"/>
  <c r="J87"/>
  <c r="I87" s="1"/>
  <c r="J86"/>
  <c r="L2" s="1"/>
  <c r="J85"/>
  <c r="I85" s="1"/>
  <c r="J84"/>
  <c r="I84" s="1"/>
  <c r="J83"/>
  <c r="I83" s="1"/>
  <c r="J82"/>
  <c r="I82" s="1"/>
  <c r="J81"/>
  <c r="I81" s="1"/>
  <c r="J80"/>
  <c r="I80"/>
  <c r="J79"/>
  <c r="I79" s="1"/>
  <c r="D79"/>
  <c r="C79" s="1"/>
  <c r="J78"/>
  <c r="I78" s="1"/>
  <c r="D78"/>
  <c r="C78" s="1"/>
  <c r="J77"/>
  <c r="I77" s="1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 s="1"/>
  <c r="D62"/>
  <c r="C62" s="1"/>
  <c r="J61"/>
  <c r="I61" s="1"/>
  <c r="D61"/>
  <c r="C61" s="1"/>
  <c r="J60"/>
  <c r="I60" s="1"/>
  <c r="D60"/>
  <c r="C60" s="1"/>
  <c r="J59"/>
  <c r="I59"/>
  <c r="D59"/>
  <c r="C59" s="1"/>
  <c r="J58"/>
  <c r="I58" s="1"/>
  <c r="D58"/>
  <c r="C58" s="1"/>
  <c r="J57"/>
  <c r="I57" s="1"/>
  <c r="D57"/>
  <c r="C57" s="1"/>
  <c r="J56"/>
  <c r="I56" s="1"/>
  <c r="D56"/>
  <c r="C56" s="1"/>
  <c r="J55"/>
  <c r="I55" s="1"/>
  <c r="D55"/>
  <c r="C55" s="1"/>
  <c r="J54"/>
  <c r="I54" s="1"/>
  <c r="D54"/>
  <c r="C54" s="1"/>
  <c r="J53"/>
  <c r="I53"/>
  <c r="D53"/>
  <c r="C53" s="1"/>
  <c r="J52"/>
  <c r="I52" s="1"/>
  <c r="D52"/>
  <c r="C52" s="1"/>
  <c r="J51"/>
  <c r="I51" s="1"/>
  <c r="D51"/>
  <c r="C51" s="1"/>
  <c r="J50"/>
  <c r="I50" s="1"/>
  <c r="D50"/>
  <c r="C50" s="1"/>
  <c r="J49"/>
  <c r="I49" s="1"/>
  <c r="D49"/>
  <c r="C49" s="1"/>
  <c r="J48"/>
  <c r="I48" s="1"/>
  <c r="D48"/>
  <c r="C48" s="1"/>
  <c r="J47"/>
  <c r="I47" s="1"/>
  <c r="D47"/>
  <c r="C47" s="1"/>
  <c r="J46"/>
  <c r="I46" s="1"/>
  <c r="D46"/>
  <c r="C46" s="1"/>
  <c r="J45"/>
  <c r="I45" s="1"/>
  <c r="D45"/>
  <c r="C45" s="1"/>
  <c r="J44"/>
  <c r="I44" s="1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 s="1"/>
  <c r="D32"/>
  <c r="C32" s="1"/>
  <c r="J31"/>
  <c r="I31" s="1"/>
  <c r="D31"/>
  <c r="C31" s="1"/>
  <c r="J30"/>
  <c r="I30" s="1"/>
  <c r="J29"/>
  <c r="I29" s="1"/>
  <c r="J28"/>
  <c r="I28" s="1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 s="1"/>
  <c r="C18"/>
  <c r="J17"/>
  <c r="I17" s="1"/>
  <c r="C17"/>
  <c r="J16"/>
  <c r="I16" s="1"/>
  <c r="C16"/>
  <c r="J15"/>
  <c r="I15" s="1"/>
  <c r="C15"/>
  <c r="J14"/>
  <c r="I14" s="1"/>
  <c r="C14"/>
  <c r="J13"/>
  <c r="I13" s="1"/>
  <c r="C13"/>
  <c r="J12"/>
  <c r="I12" s="1"/>
  <c r="C12"/>
  <c r="J11"/>
  <c r="I11" s="1"/>
  <c r="C11"/>
  <c r="J177" i="27"/>
  <c r="I177" s="1"/>
  <c r="J176"/>
  <c r="I176" s="1"/>
  <c r="J175"/>
  <c r="I175" s="1"/>
  <c r="J174"/>
  <c r="I174" s="1"/>
  <c r="J173"/>
  <c r="I173" s="1"/>
  <c r="J172"/>
  <c r="I172" s="1"/>
  <c r="J171"/>
  <c r="I171" s="1"/>
  <c r="J170"/>
  <c r="I170" s="1"/>
  <c r="J169"/>
  <c r="I169" s="1"/>
  <c r="J168"/>
  <c r="I168" s="1"/>
  <c r="J167"/>
  <c r="I167" s="1"/>
  <c r="J166"/>
  <c r="I166" s="1"/>
  <c r="J165"/>
  <c r="I165" s="1"/>
  <c r="J164"/>
  <c r="I164" s="1"/>
  <c r="J163"/>
  <c r="I163" s="1"/>
  <c r="J162"/>
  <c r="I162" s="1"/>
  <c r="J161"/>
  <c r="I161" s="1"/>
  <c r="J160"/>
  <c r="I160" s="1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 s="1"/>
  <c r="J110"/>
  <c r="I110" s="1"/>
  <c r="J109"/>
  <c r="I109" s="1"/>
  <c r="J108"/>
  <c r="I108" s="1"/>
  <c r="J107"/>
  <c r="I107" s="1"/>
  <c r="J106"/>
  <c r="I106" s="1"/>
  <c r="J105"/>
  <c r="I105" s="1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 s="1"/>
  <c r="J91"/>
  <c r="I91" s="1"/>
  <c r="J90"/>
  <c r="I90" s="1"/>
  <c r="J89"/>
  <c r="I89" s="1"/>
  <c r="J88"/>
  <c r="I88" s="1"/>
  <c r="J87"/>
  <c r="I87" s="1"/>
  <c r="J86"/>
  <c r="I86" s="1"/>
  <c r="J85"/>
  <c r="I85" s="1"/>
  <c r="J84"/>
  <c r="I84" s="1"/>
  <c r="J83"/>
  <c r="I83" s="1"/>
  <c r="J82"/>
  <c r="I82" s="1"/>
  <c r="J81"/>
  <c r="I81" s="1"/>
  <c r="J80"/>
  <c r="I80" s="1"/>
  <c r="J79"/>
  <c r="I79" s="1"/>
  <c r="D79"/>
  <c r="C79" s="1"/>
  <c r="J78"/>
  <c r="I78" s="1"/>
  <c r="D78"/>
  <c r="C78" s="1"/>
  <c r="J77"/>
  <c r="I77" s="1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 s="1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 s="1"/>
  <c r="D56"/>
  <c r="C56" s="1"/>
  <c r="J55"/>
  <c r="I55" s="1"/>
  <c r="D55"/>
  <c r="C55" s="1"/>
  <c r="J54"/>
  <c r="I54" s="1"/>
  <c r="D54"/>
  <c r="C54" s="1"/>
  <c r="J53"/>
  <c r="I53" s="1"/>
  <c r="D53"/>
  <c r="C53" s="1"/>
  <c r="J52"/>
  <c r="I52" s="1"/>
  <c r="D52"/>
  <c r="C52" s="1"/>
  <c r="J51"/>
  <c r="I51" s="1"/>
  <c r="D51"/>
  <c r="C51" s="1"/>
  <c r="J50"/>
  <c r="I50" s="1"/>
  <c r="D50"/>
  <c r="C50" s="1"/>
  <c r="J49"/>
  <c r="I49" s="1"/>
  <c r="D49"/>
  <c r="C49" s="1"/>
  <c r="J48"/>
  <c r="I48" s="1"/>
  <c r="D48"/>
  <c r="C48" s="1"/>
  <c r="J47"/>
  <c r="I47" s="1"/>
  <c r="D47"/>
  <c r="C47" s="1"/>
  <c r="J46"/>
  <c r="I46" s="1"/>
  <c r="D46"/>
  <c r="C46" s="1"/>
  <c r="J45"/>
  <c r="I45" s="1"/>
  <c r="D45"/>
  <c r="C45" s="1"/>
  <c r="J44"/>
  <c r="I44" s="1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 s="1"/>
  <c r="D32"/>
  <c r="C32" s="1"/>
  <c r="J31"/>
  <c r="D31"/>
  <c r="C31" s="1"/>
  <c r="J30"/>
  <c r="I30" s="1"/>
  <c r="J29"/>
  <c r="I29" s="1"/>
  <c r="J28"/>
  <c r="I28" s="1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 s="1"/>
  <c r="C18"/>
  <c r="J17"/>
  <c r="I17" s="1"/>
  <c r="C17"/>
  <c r="J16"/>
  <c r="I16" s="1"/>
  <c r="C16"/>
  <c r="J15"/>
  <c r="I15" s="1"/>
  <c r="C15"/>
  <c r="J14"/>
  <c r="I14" s="1"/>
  <c r="C14"/>
  <c r="J13"/>
  <c r="I13" s="1"/>
  <c r="C13"/>
  <c r="J12"/>
  <c r="I12" s="1"/>
  <c r="C12"/>
  <c r="J11"/>
  <c r="I11" s="1"/>
  <c r="C11"/>
  <c r="J177" i="26"/>
  <c r="I177" s="1"/>
  <c r="J176"/>
  <c r="I176" s="1"/>
  <c r="J175"/>
  <c r="I175" s="1"/>
  <c r="J174"/>
  <c r="I174" s="1"/>
  <c r="J173"/>
  <c r="I173" s="1"/>
  <c r="J172"/>
  <c r="I172" s="1"/>
  <c r="J171"/>
  <c r="I171" s="1"/>
  <c r="J170"/>
  <c r="I170" s="1"/>
  <c r="J169"/>
  <c r="I169" s="1"/>
  <c r="J168"/>
  <c r="I168" s="1"/>
  <c r="J167"/>
  <c r="I167" s="1"/>
  <c r="J166"/>
  <c r="I166" s="1"/>
  <c r="J165"/>
  <c r="I165" s="1"/>
  <c r="J164"/>
  <c r="I164" s="1"/>
  <c r="J163"/>
  <c r="I163" s="1"/>
  <c r="J162"/>
  <c r="I162" s="1"/>
  <c r="J161"/>
  <c r="I161" s="1"/>
  <c r="J160"/>
  <c r="I160" s="1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 s="1"/>
  <c r="J110"/>
  <c r="I110" s="1"/>
  <c r="J109"/>
  <c r="I109" s="1"/>
  <c r="J108"/>
  <c r="I108" s="1"/>
  <c r="J107"/>
  <c r="I107" s="1"/>
  <c r="J106"/>
  <c r="I106" s="1"/>
  <c r="J105"/>
  <c r="I105" s="1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 s="1"/>
  <c r="J91"/>
  <c r="I91" s="1"/>
  <c r="J90"/>
  <c r="I90" s="1"/>
  <c r="J89"/>
  <c r="I89" s="1"/>
  <c r="J88"/>
  <c r="I88" s="1"/>
  <c r="J87"/>
  <c r="I87" s="1"/>
  <c r="J86"/>
  <c r="J85"/>
  <c r="I85" s="1"/>
  <c r="J84"/>
  <c r="I84" s="1"/>
  <c r="J83"/>
  <c r="I83" s="1"/>
  <c r="J82"/>
  <c r="I82" s="1"/>
  <c r="J81"/>
  <c r="I81" s="1"/>
  <c r="J80"/>
  <c r="I80" s="1"/>
  <c r="J79"/>
  <c r="I79" s="1"/>
  <c r="D79"/>
  <c r="C79" s="1"/>
  <c r="J78"/>
  <c r="I78" s="1"/>
  <c r="D78"/>
  <c r="C78" s="1"/>
  <c r="J77"/>
  <c r="I77" s="1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 s="1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 s="1"/>
  <c r="D56"/>
  <c r="C56" s="1"/>
  <c r="J55"/>
  <c r="I55" s="1"/>
  <c r="D55"/>
  <c r="C55" s="1"/>
  <c r="J54"/>
  <c r="I54" s="1"/>
  <c r="D54"/>
  <c r="C54" s="1"/>
  <c r="J53"/>
  <c r="I53" s="1"/>
  <c r="D53"/>
  <c r="C53" s="1"/>
  <c r="J52"/>
  <c r="I52" s="1"/>
  <c r="D52"/>
  <c r="C52" s="1"/>
  <c r="J51"/>
  <c r="I51" s="1"/>
  <c r="D51"/>
  <c r="C51" s="1"/>
  <c r="J50"/>
  <c r="I50" s="1"/>
  <c r="D50"/>
  <c r="C50" s="1"/>
  <c r="J49"/>
  <c r="I49" s="1"/>
  <c r="D49"/>
  <c r="C49" s="1"/>
  <c r="J48"/>
  <c r="I48" s="1"/>
  <c r="D48"/>
  <c r="C48" s="1"/>
  <c r="J47"/>
  <c r="I47" s="1"/>
  <c r="D47"/>
  <c r="C47" s="1"/>
  <c r="J46"/>
  <c r="I46" s="1"/>
  <c r="D46"/>
  <c r="C46" s="1"/>
  <c r="J45"/>
  <c r="I45" s="1"/>
  <c r="D45"/>
  <c r="C45" s="1"/>
  <c r="J44"/>
  <c r="I44" s="1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 s="1"/>
  <c r="D32"/>
  <c r="C32" s="1"/>
  <c r="J31"/>
  <c r="D31"/>
  <c r="C31" s="1"/>
  <c r="J30"/>
  <c r="I30" s="1"/>
  <c r="J29"/>
  <c r="I29" s="1"/>
  <c r="J28"/>
  <c r="I28" s="1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 s="1"/>
  <c r="C18"/>
  <c r="J17"/>
  <c r="I17" s="1"/>
  <c r="C17"/>
  <c r="J16"/>
  <c r="I16" s="1"/>
  <c r="C16"/>
  <c r="J15"/>
  <c r="I15" s="1"/>
  <c r="C15"/>
  <c r="J14"/>
  <c r="I14" s="1"/>
  <c r="C14"/>
  <c r="J13"/>
  <c r="I13" s="1"/>
  <c r="C13"/>
  <c r="J12"/>
  <c r="C12"/>
  <c r="J11"/>
  <c r="I11" s="1"/>
  <c r="C11"/>
  <c r="J177" i="25"/>
  <c r="I177" s="1"/>
  <c r="J176"/>
  <c r="I176" s="1"/>
  <c r="J175"/>
  <c r="I175" s="1"/>
  <c r="J174"/>
  <c r="I174" s="1"/>
  <c r="J173"/>
  <c r="I173" s="1"/>
  <c r="J172"/>
  <c r="I172"/>
  <c r="J171"/>
  <c r="I171" s="1"/>
  <c r="J170"/>
  <c r="I170" s="1"/>
  <c r="J169"/>
  <c r="I169" s="1"/>
  <c r="J168"/>
  <c r="I168" s="1"/>
  <c r="J167"/>
  <c r="I167" s="1"/>
  <c r="J166"/>
  <c r="I166"/>
  <c r="J165"/>
  <c r="I165" s="1"/>
  <c r="J164"/>
  <c r="I164" s="1"/>
  <c r="J163"/>
  <c r="I163" s="1"/>
  <c r="J162"/>
  <c r="I162" s="1"/>
  <c r="J161"/>
  <c r="I161" s="1"/>
  <c r="J160"/>
  <c r="I160" s="1"/>
  <c r="J159"/>
  <c r="I159" s="1"/>
  <c r="J158"/>
  <c r="I158" s="1"/>
  <c r="J157"/>
  <c r="I157" s="1"/>
  <c r="J156"/>
  <c r="I156" s="1"/>
  <c r="J155"/>
  <c r="I155" s="1"/>
  <c r="J154"/>
  <c r="I154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J142"/>
  <c r="I142" s="1"/>
  <c r="J141"/>
  <c r="I141" s="1"/>
  <c r="J140"/>
  <c r="I140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 s="1"/>
  <c r="J110"/>
  <c r="I110" s="1"/>
  <c r="J109"/>
  <c r="I109" s="1"/>
  <c r="J108"/>
  <c r="I108" s="1"/>
  <c r="J107"/>
  <c r="I107" s="1"/>
  <c r="J106"/>
  <c r="I106" s="1"/>
  <c r="J105"/>
  <c r="I105"/>
  <c r="J104"/>
  <c r="J103"/>
  <c r="J102"/>
  <c r="J101"/>
  <c r="I101" s="1"/>
  <c r="J100"/>
  <c r="I100" s="1"/>
  <c r="J99"/>
  <c r="I99" s="1"/>
  <c r="J98"/>
  <c r="I98"/>
  <c r="J97"/>
  <c r="I97" s="1"/>
  <c r="J96"/>
  <c r="I96" s="1"/>
  <c r="J95"/>
  <c r="I95" s="1"/>
  <c r="J94"/>
  <c r="I94" s="1"/>
  <c r="J93"/>
  <c r="I93" s="1"/>
  <c r="J92"/>
  <c r="I92" s="1"/>
  <c r="J91"/>
  <c r="I91" s="1"/>
  <c r="J90"/>
  <c r="I90" s="1"/>
  <c r="J89"/>
  <c r="I89" s="1"/>
  <c r="J88"/>
  <c r="I88" s="1"/>
  <c r="J87"/>
  <c r="I87" s="1"/>
  <c r="J86"/>
  <c r="I86" s="1"/>
  <c r="J85"/>
  <c r="I85" s="1"/>
  <c r="J84"/>
  <c r="I84" s="1"/>
  <c r="J83"/>
  <c r="I83" s="1"/>
  <c r="J82"/>
  <c r="I82" s="1"/>
  <c r="J81"/>
  <c r="I81" s="1"/>
  <c r="J80"/>
  <c r="I80"/>
  <c r="J79"/>
  <c r="I79" s="1"/>
  <c r="D79"/>
  <c r="C79" s="1"/>
  <c r="J78"/>
  <c r="I78" s="1"/>
  <c r="D78"/>
  <c r="C78" s="1"/>
  <c r="J77"/>
  <c r="I77" s="1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 s="1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/>
  <c r="D56"/>
  <c r="C56" s="1"/>
  <c r="J55"/>
  <c r="I55" s="1"/>
  <c r="D55"/>
  <c r="C55" s="1"/>
  <c r="J54"/>
  <c r="I54" s="1"/>
  <c r="D54"/>
  <c r="C54" s="1"/>
  <c r="J53"/>
  <c r="I53"/>
  <c r="D53"/>
  <c r="C53" s="1"/>
  <c r="J52"/>
  <c r="I52" s="1"/>
  <c r="D52"/>
  <c r="C52" s="1"/>
  <c r="J51"/>
  <c r="I51" s="1"/>
  <c r="D51"/>
  <c r="C51" s="1"/>
  <c r="J50"/>
  <c r="I50" s="1"/>
  <c r="D50"/>
  <c r="C50" s="1"/>
  <c r="J49"/>
  <c r="I49" s="1"/>
  <c r="D49"/>
  <c r="C49" s="1"/>
  <c r="J48"/>
  <c r="I48" s="1"/>
  <c r="D48"/>
  <c r="C48" s="1"/>
  <c r="J47"/>
  <c r="I47"/>
  <c r="D47"/>
  <c r="C47" s="1"/>
  <c r="J46"/>
  <c r="I46" s="1"/>
  <c r="D46"/>
  <c r="C46" s="1"/>
  <c r="J45"/>
  <c r="I45" s="1"/>
  <c r="D45"/>
  <c r="C45" s="1"/>
  <c r="J44"/>
  <c r="I44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/>
  <c r="D35"/>
  <c r="C35" s="1"/>
  <c r="J34"/>
  <c r="I34" s="1"/>
  <c r="D34"/>
  <c r="C34" s="1"/>
  <c r="J33"/>
  <c r="I33" s="1"/>
  <c r="D33"/>
  <c r="C33" s="1"/>
  <c r="J32"/>
  <c r="I32" s="1"/>
  <c r="D32"/>
  <c r="C32" s="1"/>
  <c r="J31"/>
  <c r="I31" s="1"/>
  <c r="D31"/>
  <c r="C31" s="1"/>
  <c r="J30"/>
  <c r="I30" s="1"/>
  <c r="J29"/>
  <c r="I29" s="1"/>
  <c r="J28"/>
  <c r="I28" s="1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/>
  <c r="C18"/>
  <c r="J17"/>
  <c r="I17" s="1"/>
  <c r="C17"/>
  <c r="J16"/>
  <c r="I16" s="1"/>
  <c r="C16"/>
  <c r="J15"/>
  <c r="I15" s="1"/>
  <c r="C15"/>
  <c r="J14"/>
  <c r="I14" s="1"/>
  <c r="C14"/>
  <c r="J13"/>
  <c r="I13" s="1"/>
  <c r="C13"/>
  <c r="J12"/>
  <c r="C12"/>
  <c r="J11"/>
  <c r="I11" s="1"/>
  <c r="C11"/>
  <c r="J177" i="24"/>
  <c r="I177" s="1"/>
  <c r="J176"/>
  <c r="I176" s="1"/>
  <c r="J175"/>
  <c r="I175" s="1"/>
  <c r="J174"/>
  <c r="I174" s="1"/>
  <c r="J173"/>
  <c r="I173" s="1"/>
  <c r="J172"/>
  <c r="I172"/>
  <c r="J171"/>
  <c r="I171" s="1"/>
  <c r="J170"/>
  <c r="I170" s="1"/>
  <c r="J169"/>
  <c r="I169" s="1"/>
  <c r="J168"/>
  <c r="I168" s="1"/>
  <c r="J167"/>
  <c r="I167" s="1"/>
  <c r="J166"/>
  <c r="I166" s="1"/>
  <c r="J165"/>
  <c r="I165" s="1"/>
  <c r="J164"/>
  <c r="I164" s="1"/>
  <c r="J163"/>
  <c r="I163" s="1"/>
  <c r="J162"/>
  <c r="I162" s="1"/>
  <c r="J161"/>
  <c r="I161" s="1"/>
  <c r="J160"/>
  <c r="I160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I143" s="1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/>
  <c r="J110"/>
  <c r="I110" s="1"/>
  <c r="J109"/>
  <c r="I109" s="1"/>
  <c r="J108"/>
  <c r="I108" s="1"/>
  <c r="J107"/>
  <c r="I107" s="1"/>
  <c r="J106"/>
  <c r="I106" s="1"/>
  <c r="J105"/>
  <c r="I105"/>
  <c r="J104"/>
  <c r="J103"/>
  <c r="J102"/>
  <c r="L2" s="1"/>
  <c r="J101"/>
  <c r="I101" s="1"/>
  <c r="J100"/>
  <c r="I100" s="1"/>
  <c r="J99"/>
  <c r="I99" s="1"/>
  <c r="J98"/>
  <c r="I98"/>
  <c r="J97"/>
  <c r="I97" s="1"/>
  <c r="J96"/>
  <c r="I96" s="1"/>
  <c r="J95"/>
  <c r="I95" s="1"/>
  <c r="J94"/>
  <c r="I94" s="1"/>
  <c r="J93"/>
  <c r="I93" s="1"/>
  <c r="J92"/>
  <c r="I92"/>
  <c r="J91"/>
  <c r="I91" s="1"/>
  <c r="J90"/>
  <c r="I90" s="1"/>
  <c r="J89"/>
  <c r="I89" s="1"/>
  <c r="J88"/>
  <c r="I88" s="1"/>
  <c r="J87"/>
  <c r="I87" s="1"/>
  <c r="J86"/>
  <c r="I86" s="1"/>
  <c r="J85"/>
  <c r="I85" s="1"/>
  <c r="J84"/>
  <c r="I84" s="1"/>
  <c r="J83"/>
  <c r="I83" s="1"/>
  <c r="J82"/>
  <c r="I82" s="1"/>
  <c r="J81"/>
  <c r="I81" s="1"/>
  <c r="J80"/>
  <c r="I80" s="1"/>
  <c r="J79"/>
  <c r="I79" s="1"/>
  <c r="D79"/>
  <c r="C79" s="1"/>
  <c r="J78"/>
  <c r="I78" s="1"/>
  <c r="D78"/>
  <c r="C78" s="1"/>
  <c r="J77"/>
  <c r="I77" s="1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/>
  <c r="D65"/>
  <c r="C65" s="1"/>
  <c r="J64"/>
  <c r="I64" s="1"/>
  <c r="D64"/>
  <c r="C64" s="1"/>
  <c r="J63"/>
  <c r="I63" s="1"/>
  <c r="D63"/>
  <c r="C63" s="1"/>
  <c r="J62"/>
  <c r="I62"/>
  <c r="D62"/>
  <c r="C62" s="1"/>
  <c r="J61"/>
  <c r="I61" s="1"/>
  <c r="D61"/>
  <c r="C61" s="1"/>
  <c r="J60"/>
  <c r="I60" s="1"/>
  <c r="D60"/>
  <c r="C60" s="1"/>
  <c r="J59"/>
  <c r="I59"/>
  <c r="D59"/>
  <c r="C59" s="1"/>
  <c r="J58"/>
  <c r="I58" s="1"/>
  <c r="D58"/>
  <c r="C58" s="1"/>
  <c r="J57"/>
  <c r="I57" s="1"/>
  <c r="D57"/>
  <c r="C57" s="1"/>
  <c r="J56"/>
  <c r="I56"/>
  <c r="D56"/>
  <c r="C56" s="1"/>
  <c r="J55"/>
  <c r="I55" s="1"/>
  <c r="D55"/>
  <c r="C55" s="1"/>
  <c r="J54"/>
  <c r="I54" s="1"/>
  <c r="D54"/>
  <c r="C54" s="1"/>
  <c r="J53"/>
  <c r="I53"/>
  <c r="D53"/>
  <c r="C53" s="1"/>
  <c r="J52"/>
  <c r="I52" s="1"/>
  <c r="D52"/>
  <c r="C52" s="1"/>
  <c r="J51"/>
  <c r="I51" s="1"/>
  <c r="D51"/>
  <c r="C51" s="1"/>
  <c r="J50"/>
  <c r="I50" s="1"/>
  <c r="D50"/>
  <c r="C50" s="1"/>
  <c r="J49"/>
  <c r="I49" s="1"/>
  <c r="D49"/>
  <c r="C49" s="1"/>
  <c r="J48"/>
  <c r="I48" s="1"/>
  <c r="D48"/>
  <c r="C48" s="1"/>
  <c r="J47"/>
  <c r="I47"/>
  <c r="D47"/>
  <c r="C47" s="1"/>
  <c r="J46"/>
  <c r="I46" s="1"/>
  <c r="D46"/>
  <c r="C46" s="1"/>
  <c r="J45"/>
  <c r="I45" s="1"/>
  <c r="D45"/>
  <c r="C45" s="1"/>
  <c r="J44"/>
  <c r="I44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/>
  <c r="D32"/>
  <c r="C32" s="1"/>
  <c r="J31"/>
  <c r="D31"/>
  <c r="C31" s="1"/>
  <c r="J30"/>
  <c r="I30" s="1"/>
  <c r="J29"/>
  <c r="I29" s="1"/>
  <c r="J28"/>
  <c r="I28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/>
  <c r="C18"/>
  <c r="J17"/>
  <c r="I17" s="1"/>
  <c r="C17"/>
  <c r="J16"/>
  <c r="I16" s="1"/>
  <c r="C16"/>
  <c r="J15"/>
  <c r="I15" s="1"/>
  <c r="C15"/>
  <c r="J14"/>
  <c r="I14" s="1"/>
  <c r="C14"/>
  <c r="J13"/>
  <c r="I13" s="1"/>
  <c r="C13"/>
  <c r="J12"/>
  <c r="C12"/>
  <c r="J11"/>
  <c r="I11" s="1"/>
  <c r="C11"/>
  <c r="J177" i="22"/>
  <c r="I177" s="1"/>
  <c r="J176"/>
  <c r="I176" s="1"/>
  <c r="J175"/>
  <c r="I175" s="1"/>
  <c r="J174"/>
  <c r="I174" s="1"/>
  <c r="J173"/>
  <c r="I173" s="1"/>
  <c r="J172"/>
  <c r="I172"/>
  <c r="J171"/>
  <c r="I171" s="1"/>
  <c r="J170"/>
  <c r="I170" s="1"/>
  <c r="J169"/>
  <c r="I169" s="1"/>
  <c r="J168"/>
  <c r="I168" s="1"/>
  <c r="J167"/>
  <c r="I167" s="1"/>
  <c r="J166"/>
  <c r="I166" s="1"/>
  <c r="J165"/>
  <c r="I165" s="1"/>
  <c r="J164"/>
  <c r="I164" s="1"/>
  <c r="J163"/>
  <c r="I163" s="1"/>
  <c r="J162"/>
  <c r="I162" s="1"/>
  <c r="J161"/>
  <c r="I161" s="1"/>
  <c r="J160"/>
  <c r="I160" s="1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I143" s="1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/>
  <c r="J110"/>
  <c r="I110" s="1"/>
  <c r="J109"/>
  <c r="I109" s="1"/>
  <c r="J108"/>
  <c r="I108" s="1"/>
  <c r="J107"/>
  <c r="I107" s="1"/>
  <c r="J106"/>
  <c r="I106" s="1"/>
  <c r="J105"/>
  <c r="I105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 s="1"/>
  <c r="J91"/>
  <c r="I91" s="1"/>
  <c r="J90"/>
  <c r="I90" s="1"/>
  <c r="J89"/>
  <c r="I89" s="1"/>
  <c r="J88"/>
  <c r="I88" s="1"/>
  <c r="J87"/>
  <c r="I87" s="1"/>
  <c r="J86"/>
  <c r="I86" s="1"/>
  <c r="J85"/>
  <c r="I85" s="1"/>
  <c r="J84"/>
  <c r="I84" s="1"/>
  <c r="J83"/>
  <c r="I83" s="1"/>
  <c r="J82"/>
  <c r="I82" s="1"/>
  <c r="J81"/>
  <c r="I81" s="1"/>
  <c r="J80"/>
  <c r="I80"/>
  <c r="J79"/>
  <c r="I79" s="1"/>
  <c r="D79"/>
  <c r="C79" s="1"/>
  <c r="J78"/>
  <c r="I78" s="1"/>
  <c r="D78"/>
  <c r="C78" s="1"/>
  <c r="J77"/>
  <c r="I77" s="1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/>
  <c r="D56"/>
  <c r="C56" s="1"/>
  <c r="J55"/>
  <c r="I55" s="1"/>
  <c r="D55"/>
  <c r="C55" s="1"/>
  <c r="J54"/>
  <c r="I54" s="1"/>
  <c r="D54"/>
  <c r="C54" s="1"/>
  <c r="J53"/>
  <c r="I53"/>
  <c r="D53"/>
  <c r="C53" s="1"/>
  <c r="J52"/>
  <c r="I52" s="1"/>
  <c r="D52"/>
  <c r="C52" s="1"/>
  <c r="J51"/>
  <c r="I51" s="1"/>
  <c r="D51"/>
  <c r="C51" s="1"/>
  <c r="J50"/>
  <c r="I50" s="1"/>
  <c r="D50"/>
  <c r="C50" s="1"/>
  <c r="J49"/>
  <c r="I49" s="1"/>
  <c r="D49"/>
  <c r="C49" s="1"/>
  <c r="J48"/>
  <c r="I48" s="1"/>
  <c r="D48"/>
  <c r="C48" s="1"/>
  <c r="J47"/>
  <c r="I47"/>
  <c r="D47"/>
  <c r="C47" s="1"/>
  <c r="J46"/>
  <c r="I46" s="1"/>
  <c r="D46"/>
  <c r="C46" s="1"/>
  <c r="J45"/>
  <c r="I45" s="1"/>
  <c r="D45"/>
  <c r="C45" s="1"/>
  <c r="J44"/>
  <c r="I44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/>
  <c r="D35"/>
  <c r="C35" s="1"/>
  <c r="J34"/>
  <c r="I34" s="1"/>
  <c r="D34"/>
  <c r="C34" s="1"/>
  <c r="J33"/>
  <c r="I33" s="1"/>
  <c r="D33"/>
  <c r="C33" s="1"/>
  <c r="J32"/>
  <c r="I32" s="1"/>
  <c r="D32"/>
  <c r="C32" s="1"/>
  <c r="J31"/>
  <c r="D31"/>
  <c r="C31" s="1"/>
  <c r="J30"/>
  <c r="I30" s="1"/>
  <c r="J29"/>
  <c r="I29" s="1"/>
  <c r="J28"/>
  <c r="I28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/>
  <c r="C18"/>
  <c r="J17"/>
  <c r="I17" s="1"/>
  <c r="C17"/>
  <c r="J16"/>
  <c r="I16" s="1"/>
  <c r="C16"/>
  <c r="J15"/>
  <c r="I15" s="1"/>
  <c r="C15"/>
  <c r="J14"/>
  <c r="I14" s="1"/>
  <c r="C14"/>
  <c r="J13"/>
  <c r="I13" s="1"/>
  <c r="C13"/>
  <c r="J12"/>
  <c r="C12"/>
  <c r="J11"/>
  <c r="I11" s="1"/>
  <c r="C11"/>
  <c r="J177" i="21"/>
  <c r="I177" s="1"/>
  <c r="J176"/>
  <c r="I176" s="1"/>
  <c r="J175"/>
  <c r="I175" s="1"/>
  <c r="J174"/>
  <c r="I174" s="1"/>
  <c r="J173"/>
  <c r="I173" s="1"/>
  <c r="J172"/>
  <c r="I172" s="1"/>
  <c r="J171"/>
  <c r="I171" s="1"/>
  <c r="J170"/>
  <c r="I170" s="1"/>
  <c r="J169"/>
  <c r="I169" s="1"/>
  <c r="J168"/>
  <c r="I168" s="1"/>
  <c r="J167"/>
  <c r="I167" s="1"/>
  <c r="J166"/>
  <c r="I166" s="1"/>
  <c r="J165"/>
  <c r="I165" s="1"/>
  <c r="J164"/>
  <c r="I164" s="1"/>
  <c r="J163"/>
  <c r="I163" s="1"/>
  <c r="J162"/>
  <c r="I162" s="1"/>
  <c r="J161"/>
  <c r="I161" s="1"/>
  <c r="J160"/>
  <c r="I160" s="1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 s="1"/>
  <c r="J110"/>
  <c r="I110" s="1"/>
  <c r="J109"/>
  <c r="I109" s="1"/>
  <c r="J108"/>
  <c r="I108" s="1"/>
  <c r="J107"/>
  <c r="I107" s="1"/>
  <c r="J106"/>
  <c r="I106" s="1"/>
  <c r="J105"/>
  <c r="I105" s="1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 s="1"/>
  <c r="J91"/>
  <c r="I91" s="1"/>
  <c r="J90"/>
  <c r="I90" s="1"/>
  <c r="J89"/>
  <c r="I89" s="1"/>
  <c r="J88"/>
  <c r="I88" s="1"/>
  <c r="J87"/>
  <c r="I87" s="1"/>
  <c r="J86"/>
  <c r="I86" s="1"/>
  <c r="J85"/>
  <c r="I85" s="1"/>
  <c r="J84"/>
  <c r="I84" s="1"/>
  <c r="J83"/>
  <c r="I83" s="1"/>
  <c r="J82"/>
  <c r="I82" s="1"/>
  <c r="J81"/>
  <c r="I81" s="1"/>
  <c r="J80"/>
  <c r="I80" s="1"/>
  <c r="J79"/>
  <c r="I79" s="1"/>
  <c r="D79"/>
  <c r="C79" s="1"/>
  <c r="J78"/>
  <c r="I78" s="1"/>
  <c r="D78"/>
  <c r="C78" s="1"/>
  <c r="J77"/>
  <c r="I77" s="1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 s="1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 s="1"/>
  <c r="D56"/>
  <c r="C56" s="1"/>
  <c r="J55"/>
  <c r="I55" s="1"/>
  <c r="D55"/>
  <c r="C55" s="1"/>
  <c r="J54"/>
  <c r="I54" s="1"/>
  <c r="D54"/>
  <c r="C54" s="1"/>
  <c r="J53"/>
  <c r="I53" s="1"/>
  <c r="D53"/>
  <c r="C53" s="1"/>
  <c r="J52"/>
  <c r="I52" s="1"/>
  <c r="D52"/>
  <c r="C52" s="1"/>
  <c r="J51"/>
  <c r="I51" s="1"/>
  <c r="D51"/>
  <c r="C51" s="1"/>
  <c r="J50"/>
  <c r="I50" s="1"/>
  <c r="D50"/>
  <c r="C50" s="1"/>
  <c r="J49"/>
  <c r="I49" s="1"/>
  <c r="D49"/>
  <c r="C49" s="1"/>
  <c r="J48"/>
  <c r="I48" s="1"/>
  <c r="D48"/>
  <c r="C48" s="1"/>
  <c r="J47"/>
  <c r="I47" s="1"/>
  <c r="D47"/>
  <c r="C47" s="1"/>
  <c r="J46"/>
  <c r="I46" s="1"/>
  <c r="D46"/>
  <c r="C46" s="1"/>
  <c r="J45"/>
  <c r="I45" s="1"/>
  <c r="D45"/>
  <c r="C45" s="1"/>
  <c r="J44"/>
  <c r="I44" s="1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 s="1"/>
  <c r="D32"/>
  <c r="C32" s="1"/>
  <c r="J31"/>
  <c r="I31" s="1"/>
  <c r="D31"/>
  <c r="C31" s="1"/>
  <c r="J30"/>
  <c r="I30" s="1"/>
  <c r="J29"/>
  <c r="I29" s="1"/>
  <c r="J28"/>
  <c r="I28" s="1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 s="1"/>
  <c r="C18"/>
  <c r="J17"/>
  <c r="I17" s="1"/>
  <c r="C17"/>
  <c r="J16"/>
  <c r="I16" s="1"/>
  <c r="C16"/>
  <c r="J15"/>
  <c r="I15" s="1"/>
  <c r="C15"/>
  <c r="J14"/>
  <c r="I14" s="1"/>
  <c r="C14"/>
  <c r="J13"/>
  <c r="I13" s="1"/>
  <c r="C13"/>
  <c r="J12"/>
  <c r="C12"/>
  <c r="J11"/>
  <c r="I11" s="1"/>
  <c r="C11"/>
  <c r="J177" i="20"/>
  <c r="I177" s="1"/>
  <c r="J176"/>
  <c r="I176" s="1"/>
  <c r="J175"/>
  <c r="I175" s="1"/>
  <c r="J174"/>
  <c r="I174" s="1"/>
  <c r="J173"/>
  <c r="I173" s="1"/>
  <c r="J172"/>
  <c r="I172" s="1"/>
  <c r="J171"/>
  <c r="I171" s="1"/>
  <c r="J170"/>
  <c r="I170" s="1"/>
  <c r="J169"/>
  <c r="I169" s="1"/>
  <c r="J168"/>
  <c r="I168" s="1"/>
  <c r="J167"/>
  <c r="I167" s="1"/>
  <c r="J166"/>
  <c r="I166" s="1"/>
  <c r="J165"/>
  <c r="I165" s="1"/>
  <c r="J164"/>
  <c r="I164" s="1"/>
  <c r="J163"/>
  <c r="I163" s="1"/>
  <c r="J162"/>
  <c r="I162" s="1"/>
  <c r="J161"/>
  <c r="I161" s="1"/>
  <c r="J160"/>
  <c r="I160" s="1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/>
  <c r="J110"/>
  <c r="I110" s="1"/>
  <c r="J109"/>
  <c r="I109" s="1"/>
  <c r="J108"/>
  <c r="I108" s="1"/>
  <c r="J107"/>
  <c r="I107" s="1"/>
  <c r="J106"/>
  <c r="I106"/>
  <c r="J105"/>
  <c r="I105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 s="1"/>
  <c r="J91"/>
  <c r="I91" s="1"/>
  <c r="J90"/>
  <c r="I90" s="1"/>
  <c r="J89"/>
  <c r="I89" s="1"/>
  <c r="J88"/>
  <c r="I88" s="1"/>
  <c r="J87"/>
  <c r="I87" s="1"/>
  <c r="J86"/>
  <c r="I86" s="1"/>
  <c r="J85"/>
  <c r="I85" s="1"/>
  <c r="J84"/>
  <c r="I84" s="1"/>
  <c r="J83"/>
  <c r="I83" s="1"/>
  <c r="J82"/>
  <c r="I82" s="1"/>
  <c r="J81"/>
  <c r="I81" s="1"/>
  <c r="J80"/>
  <c r="I80" s="1"/>
  <c r="J79"/>
  <c r="I79" s="1"/>
  <c r="D79"/>
  <c r="C79" s="1"/>
  <c r="J78"/>
  <c r="I78" s="1"/>
  <c r="D78"/>
  <c r="C78" s="1"/>
  <c r="J77"/>
  <c r="I77" s="1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 s="1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 s="1"/>
  <c r="D56"/>
  <c r="C56" s="1"/>
  <c r="J55"/>
  <c r="I55" s="1"/>
  <c r="D55"/>
  <c r="C55" s="1"/>
  <c r="J54"/>
  <c r="I54" s="1"/>
  <c r="D54"/>
  <c r="C54" s="1"/>
  <c r="J53"/>
  <c r="I53" s="1"/>
  <c r="D53"/>
  <c r="C53" s="1"/>
  <c r="J52"/>
  <c r="I52" s="1"/>
  <c r="D52"/>
  <c r="C52" s="1"/>
  <c r="J51"/>
  <c r="I51" s="1"/>
  <c r="D51"/>
  <c r="C51" s="1"/>
  <c r="J50"/>
  <c r="I50" s="1"/>
  <c r="D50"/>
  <c r="C50" s="1"/>
  <c r="J49"/>
  <c r="I49" s="1"/>
  <c r="D49"/>
  <c r="C49" s="1"/>
  <c r="J48"/>
  <c r="I48" s="1"/>
  <c r="D48"/>
  <c r="C48" s="1"/>
  <c r="J47"/>
  <c r="I47" s="1"/>
  <c r="D47"/>
  <c r="C47" s="1"/>
  <c r="J46"/>
  <c r="I46" s="1"/>
  <c r="D46"/>
  <c r="C46" s="1"/>
  <c r="J45"/>
  <c r="I45" s="1"/>
  <c r="D45"/>
  <c r="C45" s="1"/>
  <c r="J44"/>
  <c r="I44" s="1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 s="1"/>
  <c r="D32"/>
  <c r="J31"/>
  <c r="D31"/>
  <c r="C31" s="1"/>
  <c r="J30"/>
  <c r="I30" s="1"/>
  <c r="J29"/>
  <c r="I29" s="1"/>
  <c r="J28"/>
  <c r="I28" s="1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 s="1"/>
  <c r="C18"/>
  <c r="J17"/>
  <c r="I17" s="1"/>
  <c r="C17"/>
  <c r="J16"/>
  <c r="I16" s="1"/>
  <c r="C16"/>
  <c r="J15"/>
  <c r="I15" s="1"/>
  <c r="C15"/>
  <c r="J14"/>
  <c r="I14" s="1"/>
  <c r="C14"/>
  <c r="J13"/>
  <c r="I13" s="1"/>
  <c r="C13"/>
  <c r="J12"/>
  <c r="C12"/>
  <c r="J11"/>
  <c r="I11" s="1"/>
  <c r="C11"/>
  <c r="J177" i="19"/>
  <c r="I177" s="1"/>
  <c r="J176"/>
  <c r="I176" s="1"/>
  <c r="J175"/>
  <c r="I175" s="1"/>
  <c r="J174"/>
  <c r="I174" s="1"/>
  <c r="J173"/>
  <c r="I173" s="1"/>
  <c r="J172"/>
  <c r="I172" s="1"/>
  <c r="J171"/>
  <c r="I171" s="1"/>
  <c r="J170"/>
  <c r="I170" s="1"/>
  <c r="J169"/>
  <c r="I169" s="1"/>
  <c r="J168"/>
  <c r="I168" s="1"/>
  <c r="J167"/>
  <c r="I167" s="1"/>
  <c r="J166"/>
  <c r="I166" s="1"/>
  <c r="J165"/>
  <c r="I165" s="1"/>
  <c r="J164"/>
  <c r="I164" s="1"/>
  <c r="J163"/>
  <c r="I163" s="1"/>
  <c r="J162"/>
  <c r="I162" s="1"/>
  <c r="J161"/>
  <c r="I161" s="1"/>
  <c r="J160"/>
  <c r="I160" s="1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 s="1"/>
  <c r="J110"/>
  <c r="I110" s="1"/>
  <c r="J109"/>
  <c r="I109" s="1"/>
  <c r="J108"/>
  <c r="I108" s="1"/>
  <c r="J107"/>
  <c r="I107" s="1"/>
  <c r="J106"/>
  <c r="I106" s="1"/>
  <c r="J105"/>
  <c r="I105" s="1"/>
  <c r="J104"/>
  <c r="J103"/>
  <c r="J102"/>
  <c r="L2" s="1"/>
  <c r="J101"/>
  <c r="I101" s="1"/>
  <c r="J100"/>
  <c r="I100" s="1"/>
  <c r="J99"/>
  <c r="I99" s="1"/>
  <c r="J98"/>
  <c r="I98"/>
  <c r="J97"/>
  <c r="I97" s="1"/>
  <c r="J96"/>
  <c r="I96" s="1"/>
  <c r="J95"/>
  <c r="I95" s="1"/>
  <c r="J94"/>
  <c r="I94" s="1"/>
  <c r="J93"/>
  <c r="I93" s="1"/>
  <c r="J92"/>
  <c r="I92"/>
  <c r="J91"/>
  <c r="I91" s="1"/>
  <c r="J90"/>
  <c r="I90" s="1"/>
  <c r="J89"/>
  <c r="I89" s="1"/>
  <c r="J88"/>
  <c r="I88" s="1"/>
  <c r="J87"/>
  <c r="I87" s="1"/>
  <c r="J86"/>
  <c r="I86" s="1"/>
  <c r="J85"/>
  <c r="I85" s="1"/>
  <c r="J84"/>
  <c r="I84" s="1"/>
  <c r="J83"/>
  <c r="I83" s="1"/>
  <c r="J82"/>
  <c r="I82" s="1"/>
  <c r="J81"/>
  <c r="I81" s="1"/>
  <c r="J80"/>
  <c r="I80" s="1"/>
  <c r="J79"/>
  <c r="I79" s="1"/>
  <c r="D79"/>
  <c r="C79" s="1"/>
  <c r="J78"/>
  <c r="I78" s="1"/>
  <c r="D78"/>
  <c r="C78" s="1"/>
  <c r="J77"/>
  <c r="I77" s="1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 s="1"/>
  <c r="J68"/>
  <c r="I68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 s="1"/>
  <c r="D56"/>
  <c r="C56" s="1"/>
  <c r="J55"/>
  <c r="I55" s="1"/>
  <c r="D55"/>
  <c r="C55" s="1"/>
  <c r="J54"/>
  <c r="I54" s="1"/>
  <c r="D54"/>
  <c r="C54" s="1"/>
  <c r="J53"/>
  <c r="I53" s="1"/>
  <c r="D53"/>
  <c r="C53" s="1"/>
  <c r="J52"/>
  <c r="I52" s="1"/>
  <c r="D52"/>
  <c r="C52" s="1"/>
  <c r="J51"/>
  <c r="I51" s="1"/>
  <c r="D51"/>
  <c r="C51" s="1"/>
  <c r="J50"/>
  <c r="I50" s="1"/>
  <c r="D50"/>
  <c r="C50" s="1"/>
  <c r="J49"/>
  <c r="I49" s="1"/>
  <c r="D49"/>
  <c r="C49" s="1"/>
  <c r="J48"/>
  <c r="I48" s="1"/>
  <c r="D48"/>
  <c r="C48" s="1"/>
  <c r="J47"/>
  <c r="I47" s="1"/>
  <c r="D47"/>
  <c r="C47" s="1"/>
  <c r="J46"/>
  <c r="I46" s="1"/>
  <c r="D46"/>
  <c r="C46" s="1"/>
  <c r="J45"/>
  <c r="I45" s="1"/>
  <c r="D45"/>
  <c r="C45" s="1"/>
  <c r="J44"/>
  <c r="I44" s="1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 s="1"/>
  <c r="D32"/>
  <c r="J31"/>
  <c r="D31"/>
  <c r="C31" s="1"/>
  <c r="J30"/>
  <c r="I30" s="1"/>
  <c r="J29"/>
  <c r="I29" s="1"/>
  <c r="J28"/>
  <c r="I28" s="1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/>
  <c r="C18"/>
  <c r="J17"/>
  <c r="I17" s="1"/>
  <c r="C17"/>
  <c r="J16"/>
  <c r="I16" s="1"/>
  <c r="C16"/>
  <c r="J15"/>
  <c r="I15" s="1"/>
  <c r="C15"/>
  <c r="J14"/>
  <c r="I14" s="1"/>
  <c r="C14"/>
  <c r="J13"/>
  <c r="I13" s="1"/>
  <c r="C13"/>
  <c r="J12"/>
  <c r="C12"/>
  <c r="J11"/>
  <c r="I11" s="1"/>
  <c r="C11"/>
  <c r="J177" i="18"/>
  <c r="I177" s="1"/>
  <c r="J176"/>
  <c r="I176" s="1"/>
  <c r="J175"/>
  <c r="I175" s="1"/>
  <c r="J174"/>
  <c r="I174" s="1"/>
  <c r="J173"/>
  <c r="I173" s="1"/>
  <c r="J172"/>
  <c r="I172"/>
  <c r="J171"/>
  <c r="I171" s="1"/>
  <c r="J170"/>
  <c r="I170" s="1"/>
  <c r="J169"/>
  <c r="I169" s="1"/>
  <c r="J168"/>
  <c r="I168" s="1"/>
  <c r="J167"/>
  <c r="I167" s="1"/>
  <c r="J166"/>
  <c r="I166"/>
  <c r="J165"/>
  <c r="I165" s="1"/>
  <c r="J164"/>
  <c r="I164" s="1"/>
  <c r="J163"/>
  <c r="I163" s="1"/>
  <c r="J162"/>
  <c r="I162" s="1"/>
  <c r="J161"/>
  <c r="I161" s="1"/>
  <c r="J160"/>
  <c r="I160" s="1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/>
  <c r="J147"/>
  <c r="J146"/>
  <c r="J145"/>
  <c r="J144"/>
  <c r="J143"/>
  <c r="J142"/>
  <c r="I142" s="1"/>
  <c r="J141"/>
  <c r="I141" s="1"/>
  <c r="J140"/>
  <c r="I140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/>
  <c r="J110"/>
  <c r="I110" s="1"/>
  <c r="J109"/>
  <c r="I109" s="1"/>
  <c r="J108"/>
  <c r="I108" s="1"/>
  <c r="J107"/>
  <c r="I107" s="1"/>
  <c r="J106"/>
  <c r="I106" s="1"/>
  <c r="J105"/>
  <c r="I105"/>
  <c r="J104"/>
  <c r="J103"/>
  <c r="J102"/>
  <c r="J101"/>
  <c r="I101" s="1"/>
  <c r="J100"/>
  <c r="I100" s="1"/>
  <c r="J99"/>
  <c r="I99" s="1"/>
  <c r="J98"/>
  <c r="I98"/>
  <c r="J97"/>
  <c r="I97" s="1"/>
  <c r="J96"/>
  <c r="I96" s="1"/>
  <c r="J95"/>
  <c r="I95" s="1"/>
  <c r="J94"/>
  <c r="I94" s="1"/>
  <c r="J93"/>
  <c r="I93" s="1"/>
  <c r="J92"/>
  <c r="I92" s="1"/>
  <c r="J91"/>
  <c r="I91" s="1"/>
  <c r="J90"/>
  <c r="I90" s="1"/>
  <c r="J89"/>
  <c r="I89" s="1"/>
  <c r="J88"/>
  <c r="I88" s="1"/>
  <c r="J87"/>
  <c r="I87" s="1"/>
  <c r="J86"/>
  <c r="I86"/>
  <c r="J85"/>
  <c r="I85" s="1"/>
  <c r="J84"/>
  <c r="I84" s="1"/>
  <c r="J83"/>
  <c r="I83" s="1"/>
  <c r="J82"/>
  <c r="I82" s="1"/>
  <c r="J81"/>
  <c r="I81" s="1"/>
  <c r="J80"/>
  <c r="I80"/>
  <c r="J79"/>
  <c r="I79" s="1"/>
  <c r="D79"/>
  <c r="C79" s="1"/>
  <c r="J78"/>
  <c r="I78" s="1"/>
  <c r="D78"/>
  <c r="C78" s="1"/>
  <c r="J77"/>
  <c r="I77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/>
  <c r="D65"/>
  <c r="C65" s="1"/>
  <c r="J64"/>
  <c r="I64" s="1"/>
  <c r="D64"/>
  <c r="C64" s="1"/>
  <c r="J63"/>
  <c r="I63" s="1"/>
  <c r="D63"/>
  <c r="C63" s="1"/>
  <c r="J62"/>
  <c r="I62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/>
  <c r="D56"/>
  <c r="C56" s="1"/>
  <c r="J55"/>
  <c r="I55" s="1"/>
  <c r="D55"/>
  <c r="C55" s="1"/>
  <c r="J54"/>
  <c r="I54" s="1"/>
  <c r="D54"/>
  <c r="C54" s="1"/>
  <c r="J53"/>
  <c r="I53"/>
  <c r="D53"/>
  <c r="C53" s="1"/>
  <c r="J52"/>
  <c r="I52" s="1"/>
  <c r="D52"/>
  <c r="C52" s="1"/>
  <c r="J51"/>
  <c r="I51" s="1"/>
  <c r="D51"/>
  <c r="C51" s="1"/>
  <c r="J50"/>
  <c r="I50"/>
  <c r="D50"/>
  <c r="C50" s="1"/>
  <c r="J49"/>
  <c r="I49" s="1"/>
  <c r="D49"/>
  <c r="C49" s="1"/>
  <c r="J48"/>
  <c r="I48" s="1"/>
  <c r="D48"/>
  <c r="C48" s="1"/>
  <c r="J47"/>
  <c r="I47"/>
  <c r="D47"/>
  <c r="C47" s="1"/>
  <c r="J46"/>
  <c r="I46" s="1"/>
  <c r="D46"/>
  <c r="C46" s="1"/>
  <c r="J45"/>
  <c r="I45" s="1"/>
  <c r="D45"/>
  <c r="C45" s="1"/>
  <c r="J44"/>
  <c r="I44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 s="1"/>
  <c r="D32"/>
  <c r="C32" s="1"/>
  <c r="J31"/>
  <c r="D31"/>
  <c r="C31" s="1"/>
  <c r="J30"/>
  <c r="I30" s="1"/>
  <c r="J29"/>
  <c r="I29" s="1"/>
  <c r="J28"/>
  <c r="I28" s="1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/>
  <c r="C18"/>
  <c r="J17"/>
  <c r="I17" s="1"/>
  <c r="C17"/>
  <c r="J16"/>
  <c r="I16" s="1"/>
  <c r="C16"/>
  <c r="J15"/>
  <c r="I15" s="1"/>
  <c r="C15"/>
  <c r="J14"/>
  <c r="I14" s="1"/>
  <c r="C14"/>
  <c r="J13"/>
  <c r="I13" s="1"/>
  <c r="C13"/>
  <c r="J12"/>
  <c r="C12"/>
  <c r="J11"/>
  <c r="I11" s="1"/>
  <c r="C11"/>
  <c r="L2"/>
  <c r="J177" i="17"/>
  <c r="I177" s="1"/>
  <c r="J176"/>
  <c r="I176" s="1"/>
  <c r="J175"/>
  <c r="I175" s="1"/>
  <c r="J174"/>
  <c r="I174" s="1"/>
  <c r="J173"/>
  <c r="I173" s="1"/>
  <c r="J172"/>
  <c r="I172"/>
  <c r="J171"/>
  <c r="I171" s="1"/>
  <c r="J170"/>
  <c r="I170" s="1"/>
  <c r="J169"/>
  <c r="I169" s="1"/>
  <c r="J168"/>
  <c r="I168" s="1"/>
  <c r="J167"/>
  <c r="I167" s="1"/>
  <c r="J166"/>
  <c r="I166"/>
  <c r="J165"/>
  <c r="I165" s="1"/>
  <c r="J164"/>
  <c r="I164" s="1"/>
  <c r="J163"/>
  <c r="I163" s="1"/>
  <c r="J162"/>
  <c r="I162" s="1"/>
  <c r="J161"/>
  <c r="I161" s="1"/>
  <c r="J160"/>
  <c r="I160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/>
  <c r="J147"/>
  <c r="J146"/>
  <c r="J145"/>
  <c r="J144"/>
  <c r="J143"/>
  <c r="I143" s="1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/>
  <c r="J126"/>
  <c r="J125"/>
  <c r="J124"/>
  <c r="J123"/>
  <c r="J122"/>
  <c r="J121"/>
  <c r="J120"/>
  <c r="I120" s="1"/>
  <c r="J119"/>
  <c r="I119" s="1"/>
  <c r="J118"/>
  <c r="I118"/>
  <c r="J117"/>
  <c r="J116"/>
  <c r="I116" s="1"/>
  <c r="J115"/>
  <c r="I115" s="1"/>
  <c r="J114"/>
  <c r="I114" s="1"/>
  <c r="J113"/>
  <c r="I113" s="1"/>
  <c r="J112"/>
  <c r="I112" s="1"/>
  <c r="J111"/>
  <c r="I111" s="1"/>
  <c r="J110"/>
  <c r="I110" s="1"/>
  <c r="J109"/>
  <c r="I109" s="1"/>
  <c r="J108"/>
  <c r="I108" s="1"/>
  <c r="J107"/>
  <c r="I107" s="1"/>
  <c r="J106"/>
  <c r="I106" s="1"/>
  <c r="J105"/>
  <c r="I105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 s="1"/>
  <c r="J91"/>
  <c r="I91" s="1"/>
  <c r="J90"/>
  <c r="I90" s="1"/>
  <c r="J89"/>
  <c r="I89" s="1"/>
  <c r="J88"/>
  <c r="I88" s="1"/>
  <c r="J87"/>
  <c r="I87" s="1"/>
  <c r="J86"/>
  <c r="J85"/>
  <c r="I85" s="1"/>
  <c r="J84"/>
  <c r="I84" s="1"/>
  <c r="J83"/>
  <c r="I83" s="1"/>
  <c r="J82"/>
  <c r="I82" s="1"/>
  <c r="J81"/>
  <c r="I81" s="1"/>
  <c r="J80"/>
  <c r="I80"/>
  <c r="J79"/>
  <c r="I79" s="1"/>
  <c r="D79"/>
  <c r="C79" s="1"/>
  <c r="J78"/>
  <c r="I78" s="1"/>
  <c r="D78"/>
  <c r="C78" s="1"/>
  <c r="J77"/>
  <c r="I77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 s="1"/>
  <c r="D62"/>
  <c r="C62" s="1"/>
  <c r="J61"/>
  <c r="I61" s="1"/>
  <c r="D61"/>
  <c r="C61" s="1"/>
  <c r="J60"/>
  <c r="I60" s="1"/>
  <c r="D60"/>
  <c r="C60" s="1"/>
  <c r="J59"/>
  <c r="I59"/>
  <c r="D59"/>
  <c r="C59" s="1"/>
  <c r="J58"/>
  <c r="I58" s="1"/>
  <c r="D58"/>
  <c r="C58" s="1"/>
  <c r="J57"/>
  <c r="I57" s="1"/>
  <c r="D57"/>
  <c r="C57" s="1"/>
  <c r="J56"/>
  <c r="I56" s="1"/>
  <c r="D56"/>
  <c r="C56" s="1"/>
  <c r="J55"/>
  <c r="I55" s="1"/>
  <c r="D55"/>
  <c r="C55" s="1"/>
  <c r="J54"/>
  <c r="I54" s="1"/>
  <c r="D54"/>
  <c r="C54" s="1"/>
  <c r="J53"/>
  <c r="I53"/>
  <c r="D53"/>
  <c r="C53" s="1"/>
  <c r="J52"/>
  <c r="I52" s="1"/>
  <c r="D52"/>
  <c r="C52" s="1"/>
  <c r="J51"/>
  <c r="I51" s="1"/>
  <c r="D51"/>
  <c r="C51" s="1"/>
  <c r="J50"/>
  <c r="I50"/>
  <c r="D50"/>
  <c r="C50" s="1"/>
  <c r="J49"/>
  <c r="I49" s="1"/>
  <c r="D49"/>
  <c r="C49" s="1"/>
  <c r="J48"/>
  <c r="I48" s="1"/>
  <c r="D48"/>
  <c r="C48" s="1"/>
  <c r="J47"/>
  <c r="I47" s="1"/>
  <c r="D47"/>
  <c r="C47" s="1"/>
  <c r="J46"/>
  <c r="I46" s="1"/>
  <c r="D46"/>
  <c r="C46" s="1"/>
  <c r="J45"/>
  <c r="I45" s="1"/>
  <c r="D45"/>
  <c r="C45" s="1"/>
  <c r="J44"/>
  <c r="I44"/>
  <c r="D44"/>
  <c r="C44" s="1"/>
  <c r="J43"/>
  <c r="I43" s="1"/>
  <c r="D43"/>
  <c r="C43" s="1"/>
  <c r="J42"/>
  <c r="I42" s="1"/>
  <c r="D42"/>
  <c r="C42" s="1"/>
  <c r="J41"/>
  <c r="I4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/>
  <c r="D32"/>
  <c r="C32" s="1"/>
  <c r="J31"/>
  <c r="I31" s="1"/>
  <c r="D31"/>
  <c r="C31" s="1"/>
  <c r="J30"/>
  <c r="I30" s="1"/>
  <c r="J29"/>
  <c r="I29" s="1"/>
  <c r="J28"/>
  <c r="I28"/>
  <c r="J27"/>
  <c r="I27" s="1"/>
  <c r="J26"/>
  <c r="I26" s="1"/>
  <c r="J25"/>
  <c r="I25" s="1"/>
  <c r="J24"/>
  <c r="I24" s="1"/>
  <c r="C24"/>
  <c r="J23"/>
  <c r="I23"/>
  <c r="C23"/>
  <c r="J22"/>
  <c r="I22" s="1"/>
  <c r="J21"/>
  <c r="I21" s="1"/>
  <c r="J20"/>
  <c r="I20" s="1"/>
  <c r="C20"/>
  <c r="J19"/>
  <c r="I19" s="1"/>
  <c r="C19"/>
  <c r="J18"/>
  <c r="I18"/>
  <c r="C18"/>
  <c r="J17"/>
  <c r="I17" s="1"/>
  <c r="C17"/>
  <c r="J16"/>
  <c r="I16" s="1"/>
  <c r="C16"/>
  <c r="J15"/>
  <c r="I15" s="1"/>
  <c r="C15"/>
  <c r="J14"/>
  <c r="I14"/>
  <c r="C14"/>
  <c r="J13"/>
  <c r="I13" s="1"/>
  <c r="C13"/>
  <c r="J12"/>
  <c r="C12"/>
  <c r="J11"/>
  <c r="I11" s="1"/>
  <c r="C11"/>
  <c r="J177" i="16"/>
  <c r="I177" s="1"/>
  <c r="J176"/>
  <c r="I176" s="1"/>
  <c r="J175"/>
  <c r="I175" s="1"/>
  <c r="J174"/>
  <c r="I174" s="1"/>
  <c r="J173"/>
  <c r="I173" s="1"/>
  <c r="J172"/>
  <c r="I172" s="1"/>
  <c r="J171"/>
  <c r="I171" s="1"/>
  <c r="J170"/>
  <c r="I170" s="1"/>
  <c r="J169"/>
  <c r="I169" s="1"/>
  <c r="J168"/>
  <c r="I168" s="1"/>
  <c r="J167"/>
  <c r="I167" s="1"/>
  <c r="J166"/>
  <c r="I166" s="1"/>
  <c r="J165"/>
  <c r="I165" s="1"/>
  <c r="J164"/>
  <c r="I164" s="1"/>
  <c r="J163"/>
  <c r="I163" s="1"/>
  <c r="J162"/>
  <c r="I162" s="1"/>
  <c r="J161"/>
  <c r="I161" s="1"/>
  <c r="J160"/>
  <c r="I160" s="1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I143" s="1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 s="1"/>
  <c r="J110"/>
  <c r="I110" s="1"/>
  <c r="J109"/>
  <c r="I109" s="1"/>
  <c r="J108"/>
  <c r="I108" s="1"/>
  <c r="J107"/>
  <c r="I107" s="1"/>
  <c r="J106"/>
  <c r="I106" s="1"/>
  <c r="J105"/>
  <c r="I105" s="1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 s="1"/>
  <c r="J91"/>
  <c r="I91" s="1"/>
  <c r="J90"/>
  <c r="I90" s="1"/>
  <c r="J89"/>
  <c r="I89" s="1"/>
  <c r="J88"/>
  <c r="I88" s="1"/>
  <c r="J87"/>
  <c r="I87" s="1"/>
  <c r="J86"/>
  <c r="I86" s="1"/>
  <c r="J85"/>
  <c r="I85" s="1"/>
  <c r="J84"/>
  <c r="I84" s="1"/>
  <c r="J83"/>
  <c r="I83" s="1"/>
  <c r="J82"/>
  <c r="I82" s="1"/>
  <c r="J81"/>
  <c r="I81" s="1"/>
  <c r="J80"/>
  <c r="I80" s="1"/>
  <c r="J79"/>
  <c r="I79" s="1"/>
  <c r="D79"/>
  <c r="C79" s="1"/>
  <c r="J78"/>
  <c r="I78" s="1"/>
  <c r="D78"/>
  <c r="C78" s="1"/>
  <c r="J77"/>
  <c r="I77" s="1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 s="1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 s="1"/>
  <c r="D56"/>
  <c r="C56" s="1"/>
  <c r="J55"/>
  <c r="I55" s="1"/>
  <c r="D55"/>
  <c r="C55" s="1"/>
  <c r="J54"/>
  <c r="I54" s="1"/>
  <c r="D54"/>
  <c r="C54" s="1"/>
  <c r="J53"/>
  <c r="I53" s="1"/>
  <c r="D53"/>
  <c r="C53" s="1"/>
  <c r="J52"/>
  <c r="I52" s="1"/>
  <c r="D52"/>
  <c r="C52" s="1"/>
  <c r="J51"/>
  <c r="I51" s="1"/>
  <c r="D51"/>
  <c r="C51" s="1"/>
  <c r="J50"/>
  <c r="I50" s="1"/>
  <c r="D50"/>
  <c r="C50" s="1"/>
  <c r="J49"/>
  <c r="I49" s="1"/>
  <c r="D49"/>
  <c r="C49" s="1"/>
  <c r="J48"/>
  <c r="I48" s="1"/>
  <c r="D48"/>
  <c r="C48" s="1"/>
  <c r="J47"/>
  <c r="I47" s="1"/>
  <c r="D47"/>
  <c r="C47" s="1"/>
  <c r="J46"/>
  <c r="I46" s="1"/>
  <c r="D46"/>
  <c r="C46" s="1"/>
  <c r="J45"/>
  <c r="I45" s="1"/>
  <c r="D45"/>
  <c r="C45" s="1"/>
  <c r="J44"/>
  <c r="I44" s="1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 s="1"/>
  <c r="D32"/>
  <c r="J31"/>
  <c r="D31"/>
  <c r="C31" s="1"/>
  <c r="J30"/>
  <c r="I30" s="1"/>
  <c r="J29"/>
  <c r="I29" s="1"/>
  <c r="J28"/>
  <c r="I28" s="1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 s="1"/>
  <c r="C18"/>
  <c r="J17"/>
  <c r="I17" s="1"/>
  <c r="C17"/>
  <c r="J16"/>
  <c r="I16" s="1"/>
  <c r="C16"/>
  <c r="J15"/>
  <c r="I15" s="1"/>
  <c r="C15"/>
  <c r="J14"/>
  <c r="I14" s="1"/>
  <c r="C14"/>
  <c r="J13"/>
  <c r="I13" s="1"/>
  <c r="C13"/>
  <c r="J12"/>
  <c r="C12"/>
  <c r="J11"/>
  <c r="I11" s="1"/>
  <c r="C11"/>
  <c r="J177" i="15"/>
  <c r="I177" s="1"/>
  <c r="J176"/>
  <c r="I176" s="1"/>
  <c r="J175"/>
  <c r="I175" s="1"/>
  <c r="J174"/>
  <c r="I174" s="1"/>
  <c r="J173"/>
  <c r="I173" s="1"/>
  <c r="J172"/>
  <c r="I172"/>
  <c r="J171"/>
  <c r="I171" s="1"/>
  <c r="J170"/>
  <c r="I170" s="1"/>
  <c r="J169"/>
  <c r="I169" s="1"/>
  <c r="J168"/>
  <c r="I168" s="1"/>
  <c r="J167"/>
  <c r="I167" s="1"/>
  <c r="J166"/>
  <c r="I166"/>
  <c r="J165"/>
  <c r="I165" s="1"/>
  <c r="J164"/>
  <c r="I164" s="1"/>
  <c r="J163"/>
  <c r="I163" s="1"/>
  <c r="J162"/>
  <c r="I162" s="1"/>
  <c r="J161"/>
  <c r="I161" s="1"/>
  <c r="J160"/>
  <c r="I160" s="1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/>
  <c r="J147"/>
  <c r="J146"/>
  <c r="J145"/>
  <c r="J144"/>
  <c r="J143"/>
  <c r="J142"/>
  <c r="I142" s="1"/>
  <c r="J141"/>
  <c r="I141" s="1"/>
  <c r="J140"/>
  <c r="I140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/>
  <c r="J110"/>
  <c r="I110" s="1"/>
  <c r="J109"/>
  <c r="I109" s="1"/>
  <c r="J108"/>
  <c r="I108" s="1"/>
  <c r="J107"/>
  <c r="I107" s="1"/>
  <c r="J106"/>
  <c r="I106" s="1"/>
  <c r="J105"/>
  <c r="I105" s="1"/>
  <c r="J104"/>
  <c r="J103"/>
  <c r="J102"/>
  <c r="J101"/>
  <c r="I101" s="1"/>
  <c r="J100"/>
  <c r="I100" s="1"/>
  <c r="J99"/>
  <c r="I99" s="1"/>
  <c r="J98"/>
  <c r="I98"/>
  <c r="J97"/>
  <c r="I97" s="1"/>
  <c r="J96"/>
  <c r="I96" s="1"/>
  <c r="J95"/>
  <c r="I95" s="1"/>
  <c r="J94"/>
  <c r="I94" s="1"/>
  <c r="J93"/>
  <c r="I93" s="1"/>
  <c r="J92"/>
  <c r="I92"/>
  <c r="J91"/>
  <c r="I91" s="1"/>
  <c r="J90"/>
  <c r="I90" s="1"/>
  <c r="J89"/>
  <c r="I89" s="1"/>
  <c r="J88"/>
  <c r="I88" s="1"/>
  <c r="J87"/>
  <c r="I87" s="1"/>
  <c r="J86"/>
  <c r="I86"/>
  <c r="J85"/>
  <c r="I85" s="1"/>
  <c r="J84"/>
  <c r="I84" s="1"/>
  <c r="J83"/>
  <c r="I83" s="1"/>
  <c r="J82"/>
  <c r="I82" s="1"/>
  <c r="J81"/>
  <c r="I81" s="1"/>
  <c r="J80"/>
  <c r="I80"/>
  <c r="J79"/>
  <c r="I79" s="1"/>
  <c r="D79"/>
  <c r="C79" s="1"/>
  <c r="J78"/>
  <c r="I78" s="1"/>
  <c r="D78"/>
  <c r="C78" s="1"/>
  <c r="J77"/>
  <c r="I77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/>
  <c r="D62"/>
  <c r="C62" s="1"/>
  <c r="J61"/>
  <c r="I61" s="1"/>
  <c r="D61"/>
  <c r="C61" s="1"/>
  <c r="J60"/>
  <c r="I60" s="1"/>
  <c r="D60"/>
  <c r="C60" s="1"/>
  <c r="J59"/>
  <c r="I59"/>
  <c r="D59"/>
  <c r="C59" s="1"/>
  <c r="J58"/>
  <c r="I58" s="1"/>
  <c r="D58"/>
  <c r="C58" s="1"/>
  <c r="J57"/>
  <c r="I57" s="1"/>
  <c r="D57"/>
  <c r="C57" s="1"/>
  <c r="J56"/>
  <c r="I56"/>
  <c r="D56"/>
  <c r="C56" s="1"/>
  <c r="J55"/>
  <c r="I55" s="1"/>
  <c r="D55"/>
  <c r="C55" s="1"/>
  <c r="J54"/>
  <c r="I54" s="1"/>
  <c r="D54"/>
  <c r="C54" s="1"/>
  <c r="J53"/>
  <c r="I53"/>
  <c r="D53"/>
  <c r="C53" s="1"/>
  <c r="J52"/>
  <c r="I52" s="1"/>
  <c r="D52"/>
  <c r="C52" s="1"/>
  <c r="J51"/>
  <c r="I51" s="1"/>
  <c r="D51"/>
  <c r="C51" s="1"/>
  <c r="J50"/>
  <c r="I50"/>
  <c r="D50"/>
  <c r="C50" s="1"/>
  <c r="J49"/>
  <c r="I49" s="1"/>
  <c r="D49"/>
  <c r="C49" s="1"/>
  <c r="J48"/>
  <c r="I48" s="1"/>
  <c r="D48"/>
  <c r="C48" s="1"/>
  <c r="J47"/>
  <c r="I47"/>
  <c r="D47"/>
  <c r="C47" s="1"/>
  <c r="J46"/>
  <c r="I46" s="1"/>
  <c r="D46"/>
  <c r="C46" s="1"/>
  <c r="J45"/>
  <c r="I45" s="1"/>
  <c r="D45"/>
  <c r="C45" s="1"/>
  <c r="J44"/>
  <c r="I44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 s="1"/>
  <c r="D32"/>
  <c r="C32" s="1"/>
  <c r="J31"/>
  <c r="D31"/>
  <c r="C31" s="1"/>
  <c r="J30"/>
  <c r="I30" s="1"/>
  <c r="J29"/>
  <c r="I29" s="1"/>
  <c r="J28"/>
  <c r="I28" s="1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/>
  <c r="C18"/>
  <c r="J17"/>
  <c r="I17" s="1"/>
  <c r="C17"/>
  <c r="J16"/>
  <c r="I16" s="1"/>
  <c r="C16"/>
  <c r="J15"/>
  <c r="I15" s="1"/>
  <c r="C15"/>
  <c r="J14"/>
  <c r="I14" s="1"/>
  <c r="C14"/>
  <c r="J13"/>
  <c r="I13" s="1"/>
  <c r="C13"/>
  <c r="J12"/>
  <c r="C12"/>
  <c r="J11"/>
  <c r="I11" s="1"/>
  <c r="C11"/>
  <c r="J177" i="14"/>
  <c r="I177" s="1"/>
  <c r="J176"/>
  <c r="I176" s="1"/>
  <c r="J175"/>
  <c r="I175" s="1"/>
  <c r="J174"/>
  <c r="I174" s="1"/>
  <c r="J173"/>
  <c r="I173" s="1"/>
  <c r="J172"/>
  <c r="I172" s="1"/>
  <c r="J171"/>
  <c r="I171" s="1"/>
  <c r="J170"/>
  <c r="I170" s="1"/>
  <c r="J169"/>
  <c r="I169" s="1"/>
  <c r="J168"/>
  <c r="I168" s="1"/>
  <c r="J167"/>
  <c r="I167" s="1"/>
  <c r="J166"/>
  <c r="I166"/>
  <c r="J165"/>
  <c r="I165" s="1"/>
  <c r="J164"/>
  <c r="I164" s="1"/>
  <c r="J163"/>
  <c r="I163" s="1"/>
  <c r="J162"/>
  <c r="I162" s="1"/>
  <c r="J161"/>
  <c r="I161" s="1"/>
  <c r="J160"/>
  <c r="I160" s="1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/>
  <c r="J147"/>
  <c r="J146"/>
  <c r="J145"/>
  <c r="J144"/>
  <c r="J143"/>
  <c r="I143" s="1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 s="1"/>
  <c r="J110"/>
  <c r="I110" s="1"/>
  <c r="J109"/>
  <c r="I109" s="1"/>
  <c r="J108"/>
  <c r="I108" s="1"/>
  <c r="J107"/>
  <c r="I107" s="1"/>
  <c r="J106"/>
  <c r="I106" s="1"/>
  <c r="J105"/>
  <c r="I105" s="1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 s="1"/>
  <c r="J91"/>
  <c r="I91" s="1"/>
  <c r="J90"/>
  <c r="I90" s="1"/>
  <c r="J89"/>
  <c r="I89" s="1"/>
  <c r="J88"/>
  <c r="I88" s="1"/>
  <c r="J87"/>
  <c r="I87" s="1"/>
  <c r="J86"/>
  <c r="J85"/>
  <c r="I85" s="1"/>
  <c r="J84"/>
  <c r="I84" s="1"/>
  <c r="J83"/>
  <c r="I83" s="1"/>
  <c r="J82"/>
  <c r="I82" s="1"/>
  <c r="J81"/>
  <c r="I81" s="1"/>
  <c r="J80"/>
  <c r="I80" s="1"/>
  <c r="J79"/>
  <c r="I79" s="1"/>
  <c r="D79"/>
  <c r="C79" s="1"/>
  <c r="J78"/>
  <c r="I78" s="1"/>
  <c r="D78"/>
  <c r="C78" s="1"/>
  <c r="J77"/>
  <c r="I77" s="1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 s="1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 s="1"/>
  <c r="D56"/>
  <c r="C56" s="1"/>
  <c r="J55"/>
  <c r="I55" s="1"/>
  <c r="D55"/>
  <c r="C55" s="1"/>
  <c r="J54"/>
  <c r="I54" s="1"/>
  <c r="D54"/>
  <c r="C54" s="1"/>
  <c r="J53"/>
  <c r="I53" s="1"/>
  <c r="D53"/>
  <c r="C53" s="1"/>
  <c r="J52"/>
  <c r="I52" s="1"/>
  <c r="D52"/>
  <c r="C52" s="1"/>
  <c r="J51"/>
  <c r="I51" s="1"/>
  <c r="D51"/>
  <c r="C51" s="1"/>
  <c r="J50"/>
  <c r="I50" s="1"/>
  <c r="D50"/>
  <c r="C50" s="1"/>
  <c r="J49"/>
  <c r="I49" s="1"/>
  <c r="D49"/>
  <c r="C49" s="1"/>
  <c r="J48"/>
  <c r="I48" s="1"/>
  <c r="D48"/>
  <c r="C48" s="1"/>
  <c r="J47"/>
  <c r="I47"/>
  <c r="D47"/>
  <c r="C47" s="1"/>
  <c r="J46"/>
  <c r="I46" s="1"/>
  <c r="D46"/>
  <c r="C46" s="1"/>
  <c r="J45"/>
  <c r="I45" s="1"/>
  <c r="D45"/>
  <c r="C45" s="1"/>
  <c r="J44"/>
  <c r="I44" s="1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 s="1"/>
  <c r="D32"/>
  <c r="C32" s="1"/>
  <c r="J31"/>
  <c r="D31"/>
  <c r="C31" s="1"/>
  <c r="J30"/>
  <c r="I30" s="1"/>
  <c r="J29"/>
  <c r="I29" s="1"/>
  <c r="J28"/>
  <c r="I28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 s="1"/>
  <c r="C18"/>
  <c r="J17"/>
  <c r="I17" s="1"/>
  <c r="C17"/>
  <c r="J16"/>
  <c r="I16" s="1"/>
  <c r="C16"/>
  <c r="J15"/>
  <c r="I15" s="1"/>
  <c r="C15"/>
  <c r="J14"/>
  <c r="I14" s="1"/>
  <c r="C14"/>
  <c r="J13"/>
  <c r="I13" s="1"/>
  <c r="C13"/>
  <c r="J12"/>
  <c r="I12" s="1"/>
  <c r="C12"/>
  <c r="J11"/>
  <c r="I11" s="1"/>
  <c r="C11"/>
  <c r="J177" i="13"/>
  <c r="I177" s="1"/>
  <c r="J176"/>
  <c r="I176" s="1"/>
  <c r="J175"/>
  <c r="I175" s="1"/>
  <c r="J174"/>
  <c r="I174" s="1"/>
  <c r="J173"/>
  <c r="I173" s="1"/>
  <c r="J172"/>
  <c r="I172"/>
  <c r="J171"/>
  <c r="I171" s="1"/>
  <c r="J170"/>
  <c r="I170" s="1"/>
  <c r="J169"/>
  <c r="I169" s="1"/>
  <c r="J168"/>
  <c r="I168" s="1"/>
  <c r="J167"/>
  <c r="I167" s="1"/>
  <c r="J166"/>
  <c r="I166"/>
  <c r="J165"/>
  <c r="I165" s="1"/>
  <c r="J164"/>
  <c r="I164" s="1"/>
  <c r="J163"/>
  <c r="I163" s="1"/>
  <c r="J162"/>
  <c r="I162" s="1"/>
  <c r="J161"/>
  <c r="I161" s="1"/>
  <c r="J160"/>
  <c r="I160"/>
  <c r="J159"/>
  <c r="I159" s="1"/>
  <c r="J158"/>
  <c r="I158" s="1"/>
  <c r="J157"/>
  <c r="I157" s="1"/>
  <c r="J156"/>
  <c r="I156" s="1"/>
  <c r="J155"/>
  <c r="I155" s="1"/>
  <c r="J154"/>
  <c r="I154"/>
  <c r="J153"/>
  <c r="I153" s="1"/>
  <c r="J152"/>
  <c r="I152" s="1"/>
  <c r="J151"/>
  <c r="I151" s="1"/>
  <c r="J150"/>
  <c r="I150" s="1"/>
  <c r="J149"/>
  <c r="I149" s="1"/>
  <c r="J148"/>
  <c r="I148"/>
  <c r="J147"/>
  <c r="J146"/>
  <c r="J145"/>
  <c r="J144"/>
  <c r="J143"/>
  <c r="I143" s="1"/>
  <c r="J142"/>
  <c r="I142" s="1"/>
  <c r="J141"/>
  <c r="I141" s="1"/>
  <c r="J140"/>
  <c r="I140"/>
  <c r="J139"/>
  <c r="I139" s="1"/>
  <c r="J138"/>
  <c r="J137"/>
  <c r="J136"/>
  <c r="I136" s="1"/>
  <c r="J135"/>
  <c r="I135" s="1"/>
  <c r="J134"/>
  <c r="I134" s="1"/>
  <c r="J133"/>
  <c r="I133"/>
  <c r="J132"/>
  <c r="I132" s="1"/>
  <c r="J131"/>
  <c r="I131" s="1"/>
  <c r="J130"/>
  <c r="I130" s="1"/>
  <c r="J129"/>
  <c r="I129" s="1"/>
  <c r="J128"/>
  <c r="I128" s="1"/>
  <c r="J127"/>
  <c r="I127"/>
  <c r="J126"/>
  <c r="J125"/>
  <c r="J124"/>
  <c r="J123"/>
  <c r="J122"/>
  <c r="J121"/>
  <c r="J120"/>
  <c r="I120" s="1"/>
  <c r="J119"/>
  <c r="I119" s="1"/>
  <c r="J118"/>
  <c r="I118"/>
  <c r="J117"/>
  <c r="J116"/>
  <c r="I116" s="1"/>
  <c r="J115"/>
  <c r="I115" s="1"/>
  <c r="J114"/>
  <c r="I114" s="1"/>
  <c r="J113"/>
  <c r="I113" s="1"/>
  <c r="J112"/>
  <c r="I112" s="1"/>
  <c r="J111"/>
  <c r="I111" s="1"/>
  <c r="J110"/>
  <c r="I110" s="1"/>
  <c r="J109"/>
  <c r="I109" s="1"/>
  <c r="J108"/>
  <c r="I108" s="1"/>
  <c r="J107"/>
  <c r="I107" s="1"/>
  <c r="J106"/>
  <c r="I106" s="1"/>
  <c r="J105"/>
  <c r="I105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/>
  <c r="J91"/>
  <c r="I91" s="1"/>
  <c r="J90"/>
  <c r="I90" s="1"/>
  <c r="J89"/>
  <c r="I89" s="1"/>
  <c r="J88"/>
  <c r="I88" s="1"/>
  <c r="J87"/>
  <c r="I87" s="1"/>
  <c r="J86"/>
  <c r="I86"/>
  <c r="J85"/>
  <c r="I85" s="1"/>
  <c r="J84"/>
  <c r="I84" s="1"/>
  <c r="J83"/>
  <c r="I83" s="1"/>
  <c r="J82"/>
  <c r="I82" s="1"/>
  <c r="J81"/>
  <c r="I81" s="1"/>
  <c r="J80"/>
  <c r="I80" s="1"/>
  <c r="J79"/>
  <c r="I79" s="1"/>
  <c r="D79"/>
  <c r="C79" s="1"/>
  <c r="J78"/>
  <c r="I78" s="1"/>
  <c r="D78"/>
  <c r="C78" s="1"/>
  <c r="J77"/>
  <c r="I77"/>
  <c r="D77"/>
  <c r="C77" s="1"/>
  <c r="J76"/>
  <c r="I76" s="1"/>
  <c r="D76"/>
  <c r="C76" s="1"/>
  <c r="J75"/>
  <c r="I75" s="1"/>
  <c r="D75"/>
  <c r="C75" s="1"/>
  <c r="J74"/>
  <c r="I74"/>
  <c r="D74"/>
  <c r="C74" s="1"/>
  <c r="J73"/>
  <c r="I73" s="1"/>
  <c r="D73"/>
  <c r="C73" s="1"/>
  <c r="J72"/>
  <c r="I72" s="1"/>
  <c r="D72"/>
  <c r="C72" s="1"/>
  <c r="J71"/>
  <c r="I71"/>
  <c r="D71"/>
  <c r="C71" s="1"/>
  <c r="J70"/>
  <c r="I70" s="1"/>
  <c r="D70"/>
  <c r="C70" s="1"/>
  <c r="J69"/>
  <c r="I69" s="1"/>
  <c r="D69"/>
  <c r="C69" s="1"/>
  <c r="J68"/>
  <c r="I68"/>
  <c r="D68"/>
  <c r="C68" s="1"/>
  <c r="J67"/>
  <c r="I67" s="1"/>
  <c r="D67"/>
  <c r="C67" s="1"/>
  <c r="J66"/>
  <c r="I66" s="1"/>
  <c r="D66"/>
  <c r="C66" s="1"/>
  <c r="J65"/>
  <c r="I65"/>
  <c r="D65"/>
  <c r="C65" s="1"/>
  <c r="J64"/>
  <c r="I64" s="1"/>
  <c r="D64"/>
  <c r="C64" s="1"/>
  <c r="J63"/>
  <c r="I63" s="1"/>
  <c r="D63"/>
  <c r="C63" s="1"/>
  <c r="J62"/>
  <c r="I62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/>
  <c r="D56"/>
  <c r="C56" s="1"/>
  <c r="J55"/>
  <c r="I55" s="1"/>
  <c r="D55"/>
  <c r="C55" s="1"/>
  <c r="J54"/>
  <c r="I54" s="1"/>
  <c r="D54"/>
  <c r="C54" s="1"/>
  <c r="J53"/>
  <c r="I53" s="1"/>
  <c r="D53"/>
  <c r="C53" s="1"/>
  <c r="J52"/>
  <c r="I52" s="1"/>
  <c r="D52"/>
  <c r="C52" s="1"/>
  <c r="J51"/>
  <c r="I51" s="1"/>
  <c r="D51"/>
  <c r="C51" s="1"/>
  <c r="J50"/>
  <c r="I50" s="1"/>
  <c r="D50"/>
  <c r="C50" s="1"/>
  <c r="J49"/>
  <c r="I49" s="1"/>
  <c r="D49"/>
  <c r="C49" s="1"/>
  <c r="J48"/>
  <c r="I48" s="1"/>
  <c r="D48"/>
  <c r="C48" s="1"/>
  <c r="J47"/>
  <c r="I47" s="1"/>
  <c r="D47"/>
  <c r="C47" s="1"/>
  <c r="J46"/>
  <c r="I46" s="1"/>
  <c r="D46"/>
  <c r="C46" s="1"/>
  <c r="J45"/>
  <c r="I45" s="1"/>
  <c r="D45"/>
  <c r="C45" s="1"/>
  <c r="J44"/>
  <c r="I44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/>
  <c r="D38"/>
  <c r="C38" s="1"/>
  <c r="J37"/>
  <c r="I37" s="1"/>
  <c r="D37"/>
  <c r="C37" s="1"/>
  <c r="J36"/>
  <c r="I36" s="1"/>
  <c r="D36"/>
  <c r="C36" s="1"/>
  <c r="J35"/>
  <c r="I35"/>
  <c r="D35"/>
  <c r="C35" s="1"/>
  <c r="J34"/>
  <c r="I34" s="1"/>
  <c r="D34"/>
  <c r="C34" s="1"/>
  <c r="J33"/>
  <c r="I33" s="1"/>
  <c r="D33"/>
  <c r="C33" s="1"/>
  <c r="J32"/>
  <c r="I32" s="1"/>
  <c r="D32"/>
  <c r="C32" s="1"/>
  <c r="J31"/>
  <c r="I31" s="1"/>
  <c r="D31"/>
  <c r="C31" s="1"/>
  <c r="J30"/>
  <c r="I30" s="1"/>
  <c r="J29"/>
  <c r="I29" s="1"/>
  <c r="J28"/>
  <c r="I28"/>
  <c r="J27"/>
  <c r="I27" s="1"/>
  <c r="J26"/>
  <c r="I26" s="1"/>
  <c r="J25"/>
  <c r="I25" s="1"/>
  <c r="J24"/>
  <c r="I24" s="1"/>
  <c r="C24"/>
  <c r="J23"/>
  <c r="I23"/>
  <c r="C23"/>
  <c r="J22"/>
  <c r="I22" s="1"/>
  <c r="J21"/>
  <c r="I21" s="1"/>
  <c r="J20"/>
  <c r="I20" s="1"/>
  <c r="C20"/>
  <c r="J19"/>
  <c r="I19" s="1"/>
  <c r="C19"/>
  <c r="J18"/>
  <c r="I18" s="1"/>
  <c r="C18"/>
  <c r="J17"/>
  <c r="I17" s="1"/>
  <c r="C17"/>
  <c r="J16"/>
  <c r="I16" s="1"/>
  <c r="C16"/>
  <c r="J15"/>
  <c r="I15" s="1"/>
  <c r="C15"/>
  <c r="J14"/>
  <c r="I14"/>
  <c r="C14"/>
  <c r="J13"/>
  <c r="I13" s="1"/>
  <c r="C13"/>
  <c r="J12"/>
  <c r="C12"/>
  <c r="J11"/>
  <c r="I11" s="1"/>
  <c r="C11"/>
  <c r="J177" i="12"/>
  <c r="I177" s="1"/>
  <c r="J176"/>
  <c r="I176" s="1"/>
  <c r="J175"/>
  <c r="I175" s="1"/>
  <c r="J174"/>
  <c r="I174" s="1"/>
  <c r="J173"/>
  <c r="I173" s="1"/>
  <c r="J172"/>
  <c r="I172" s="1"/>
  <c r="J171"/>
  <c r="I171" s="1"/>
  <c r="J170"/>
  <c r="I170" s="1"/>
  <c r="J169"/>
  <c r="I169" s="1"/>
  <c r="J168"/>
  <c r="I168" s="1"/>
  <c r="J167"/>
  <c r="I167" s="1"/>
  <c r="J166"/>
  <c r="I166" s="1"/>
  <c r="J165"/>
  <c r="I165" s="1"/>
  <c r="J164"/>
  <c r="I164" s="1"/>
  <c r="J163"/>
  <c r="I163" s="1"/>
  <c r="J162"/>
  <c r="I162" s="1"/>
  <c r="J161"/>
  <c r="I161" s="1"/>
  <c r="J160"/>
  <c r="I160" s="1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 s="1"/>
  <c r="J110"/>
  <c r="I110" s="1"/>
  <c r="J109"/>
  <c r="I109" s="1"/>
  <c r="J108"/>
  <c r="I108" s="1"/>
  <c r="J107"/>
  <c r="I107" s="1"/>
  <c r="J106"/>
  <c r="I106" s="1"/>
  <c r="J105"/>
  <c r="I105" s="1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 s="1"/>
  <c r="J91"/>
  <c r="I91" s="1"/>
  <c r="J90"/>
  <c r="I90" s="1"/>
  <c r="J89"/>
  <c r="I89" s="1"/>
  <c r="J88"/>
  <c r="I88" s="1"/>
  <c r="J87"/>
  <c r="I87" s="1"/>
  <c r="J86"/>
  <c r="I86" s="1"/>
  <c r="J85"/>
  <c r="I85" s="1"/>
  <c r="J84"/>
  <c r="I84" s="1"/>
  <c r="J83"/>
  <c r="I83" s="1"/>
  <c r="J82"/>
  <c r="I82" s="1"/>
  <c r="J81"/>
  <c r="I81" s="1"/>
  <c r="J80"/>
  <c r="I80" s="1"/>
  <c r="J79"/>
  <c r="I79" s="1"/>
  <c r="D79"/>
  <c r="C79" s="1"/>
  <c r="J78"/>
  <c r="I78" s="1"/>
  <c r="D78"/>
  <c r="C78" s="1"/>
  <c r="J77"/>
  <c r="I77" s="1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 s="1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 s="1"/>
  <c r="D56"/>
  <c r="C56" s="1"/>
  <c r="J55"/>
  <c r="I55" s="1"/>
  <c r="D55"/>
  <c r="C55" s="1"/>
  <c r="J54"/>
  <c r="I54" s="1"/>
  <c r="D54"/>
  <c r="C54" s="1"/>
  <c r="J53"/>
  <c r="I53" s="1"/>
  <c r="D53"/>
  <c r="C53" s="1"/>
  <c r="J52"/>
  <c r="I52" s="1"/>
  <c r="D52"/>
  <c r="C52" s="1"/>
  <c r="J51"/>
  <c r="I51" s="1"/>
  <c r="D51"/>
  <c r="C51" s="1"/>
  <c r="J50"/>
  <c r="I50" s="1"/>
  <c r="D50"/>
  <c r="C50" s="1"/>
  <c r="J49"/>
  <c r="I49" s="1"/>
  <c r="D49"/>
  <c r="C49" s="1"/>
  <c r="J48"/>
  <c r="I48" s="1"/>
  <c r="D48"/>
  <c r="C48" s="1"/>
  <c r="J47"/>
  <c r="I47" s="1"/>
  <c r="D47"/>
  <c r="C47" s="1"/>
  <c r="J46"/>
  <c r="I46" s="1"/>
  <c r="D46"/>
  <c r="C46" s="1"/>
  <c r="J45"/>
  <c r="I45" s="1"/>
  <c r="D45"/>
  <c r="C45" s="1"/>
  <c r="J44"/>
  <c r="I44" s="1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 s="1"/>
  <c r="D32"/>
  <c r="C32" s="1"/>
  <c r="J31"/>
  <c r="D31"/>
  <c r="C31" s="1"/>
  <c r="J30"/>
  <c r="I30" s="1"/>
  <c r="J29"/>
  <c r="I29" s="1"/>
  <c r="J28"/>
  <c r="I28" s="1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 s="1"/>
  <c r="C18"/>
  <c r="J17"/>
  <c r="I17" s="1"/>
  <c r="C17"/>
  <c r="J16"/>
  <c r="I16" s="1"/>
  <c r="C16"/>
  <c r="J15"/>
  <c r="I15" s="1"/>
  <c r="C15"/>
  <c r="J14"/>
  <c r="I14" s="1"/>
  <c r="C14"/>
  <c r="J13"/>
  <c r="I13" s="1"/>
  <c r="C13"/>
  <c r="J12"/>
  <c r="I12" s="1"/>
  <c r="C12"/>
  <c r="J11"/>
  <c r="I11" s="1"/>
  <c r="C11"/>
  <c r="J177" i="11"/>
  <c r="I177" s="1"/>
  <c r="J176"/>
  <c r="I176" s="1"/>
  <c r="J175"/>
  <c r="I175" s="1"/>
  <c r="J174"/>
  <c r="I174" s="1"/>
  <c r="J173"/>
  <c r="I173" s="1"/>
  <c r="J172"/>
  <c r="I172" s="1"/>
  <c r="J171"/>
  <c r="I171" s="1"/>
  <c r="J170"/>
  <c r="I170" s="1"/>
  <c r="J169"/>
  <c r="I169" s="1"/>
  <c r="J168"/>
  <c r="I168" s="1"/>
  <c r="J167"/>
  <c r="I167" s="1"/>
  <c r="J166"/>
  <c r="I166" s="1"/>
  <c r="J165"/>
  <c r="I165" s="1"/>
  <c r="J164"/>
  <c r="I164" s="1"/>
  <c r="J163"/>
  <c r="I163" s="1"/>
  <c r="J162"/>
  <c r="I162" s="1"/>
  <c r="J161"/>
  <c r="I161" s="1"/>
  <c r="J160"/>
  <c r="I160" s="1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 s="1"/>
  <c r="J110"/>
  <c r="I110" s="1"/>
  <c r="J109"/>
  <c r="I109" s="1"/>
  <c r="J108"/>
  <c r="I108" s="1"/>
  <c r="J107"/>
  <c r="I107" s="1"/>
  <c r="J106"/>
  <c r="I106" s="1"/>
  <c r="J105"/>
  <c r="I105" s="1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 s="1"/>
  <c r="J91"/>
  <c r="I91" s="1"/>
  <c r="J90"/>
  <c r="I90" s="1"/>
  <c r="J89"/>
  <c r="I89" s="1"/>
  <c r="J88"/>
  <c r="I88" s="1"/>
  <c r="J87"/>
  <c r="I87" s="1"/>
  <c r="J86"/>
  <c r="I86" s="1"/>
  <c r="J85"/>
  <c r="I85" s="1"/>
  <c r="J84"/>
  <c r="I84" s="1"/>
  <c r="J83"/>
  <c r="I83" s="1"/>
  <c r="J82"/>
  <c r="I82" s="1"/>
  <c r="J81"/>
  <c r="I81" s="1"/>
  <c r="J80"/>
  <c r="I80" s="1"/>
  <c r="J79"/>
  <c r="I79" s="1"/>
  <c r="D79"/>
  <c r="C79" s="1"/>
  <c r="J78"/>
  <c r="I78" s="1"/>
  <c r="D78"/>
  <c r="C78" s="1"/>
  <c r="J77"/>
  <c r="I77" s="1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 s="1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 s="1"/>
  <c r="D56"/>
  <c r="C56" s="1"/>
  <c r="J55"/>
  <c r="I55" s="1"/>
  <c r="D55"/>
  <c r="C55" s="1"/>
  <c r="J54"/>
  <c r="I54" s="1"/>
  <c r="D54"/>
  <c r="C54" s="1"/>
  <c r="J53"/>
  <c r="I53" s="1"/>
  <c r="D53"/>
  <c r="C53" s="1"/>
  <c r="J52"/>
  <c r="I52" s="1"/>
  <c r="D52"/>
  <c r="C52" s="1"/>
  <c r="J51"/>
  <c r="I51" s="1"/>
  <c r="D51"/>
  <c r="C51" s="1"/>
  <c r="J50"/>
  <c r="I50" s="1"/>
  <c r="D50"/>
  <c r="C50" s="1"/>
  <c r="J49"/>
  <c r="I49" s="1"/>
  <c r="D49"/>
  <c r="C49" s="1"/>
  <c r="J48"/>
  <c r="I48" s="1"/>
  <c r="D48"/>
  <c r="C48" s="1"/>
  <c r="J47"/>
  <c r="I47" s="1"/>
  <c r="D47"/>
  <c r="C47" s="1"/>
  <c r="J46"/>
  <c r="I46" s="1"/>
  <c r="D46"/>
  <c r="C46" s="1"/>
  <c r="J45"/>
  <c r="I45" s="1"/>
  <c r="D45"/>
  <c r="C45" s="1"/>
  <c r="J44"/>
  <c r="I44" s="1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 s="1"/>
  <c r="D32"/>
  <c r="C32" s="1"/>
  <c r="J31"/>
  <c r="D31"/>
  <c r="C31" s="1"/>
  <c r="J30"/>
  <c r="I30" s="1"/>
  <c r="J29"/>
  <c r="I29" s="1"/>
  <c r="J28"/>
  <c r="I28" s="1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 s="1"/>
  <c r="C18"/>
  <c r="J17"/>
  <c r="I17" s="1"/>
  <c r="C17"/>
  <c r="J16"/>
  <c r="I16" s="1"/>
  <c r="C16"/>
  <c r="J15"/>
  <c r="I15" s="1"/>
  <c r="C15"/>
  <c r="J14"/>
  <c r="I14" s="1"/>
  <c r="C14"/>
  <c r="J13"/>
  <c r="I13" s="1"/>
  <c r="C13"/>
  <c r="J12"/>
  <c r="C12"/>
  <c r="J11"/>
  <c r="I11" s="1"/>
  <c r="C11"/>
  <c r="J177" i="10"/>
  <c r="I177" s="1"/>
  <c r="J176"/>
  <c r="I176" s="1"/>
  <c r="J175"/>
  <c r="I175" s="1"/>
  <c r="J174"/>
  <c r="I174" s="1"/>
  <c r="J173"/>
  <c r="I173" s="1"/>
  <c r="J172"/>
  <c r="I172"/>
  <c r="J171"/>
  <c r="I171" s="1"/>
  <c r="J170"/>
  <c r="I170" s="1"/>
  <c r="J169"/>
  <c r="I169" s="1"/>
  <c r="J168"/>
  <c r="I168" s="1"/>
  <c r="J167"/>
  <c r="I167" s="1"/>
  <c r="J166"/>
  <c r="I166" s="1"/>
  <c r="J165"/>
  <c r="I165" s="1"/>
  <c r="J164"/>
  <c r="I164" s="1"/>
  <c r="J163"/>
  <c r="I163" s="1"/>
  <c r="J162"/>
  <c r="I162" s="1"/>
  <c r="J161"/>
  <c r="I161" s="1"/>
  <c r="J160"/>
  <c r="I160"/>
  <c r="J159"/>
  <c r="I159" s="1"/>
  <c r="J158"/>
  <c r="I158" s="1"/>
  <c r="J157"/>
  <c r="I157" s="1"/>
  <c r="J156"/>
  <c r="I156" s="1"/>
  <c r="J155"/>
  <c r="I155" s="1"/>
  <c r="J154"/>
  <c r="I154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I143" s="1"/>
  <c r="J142"/>
  <c r="I142" s="1"/>
  <c r="J141"/>
  <c r="I141" s="1"/>
  <c r="J140"/>
  <c r="I140"/>
  <c r="J139"/>
  <c r="I139" s="1"/>
  <c r="J138"/>
  <c r="J137"/>
  <c r="J136"/>
  <c r="I136" s="1"/>
  <c r="J135"/>
  <c r="I135" s="1"/>
  <c r="J134"/>
  <c r="I134" s="1"/>
  <c r="J133"/>
  <c r="I133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/>
  <c r="J117"/>
  <c r="J116"/>
  <c r="I116" s="1"/>
  <c r="J115"/>
  <c r="I115" s="1"/>
  <c r="J114"/>
  <c r="I114" s="1"/>
  <c r="J113"/>
  <c r="I113" s="1"/>
  <c r="J112"/>
  <c r="I112"/>
  <c r="J111"/>
  <c r="I111"/>
  <c r="J110"/>
  <c r="I110" s="1"/>
  <c r="J109"/>
  <c r="I109" s="1"/>
  <c r="J108"/>
  <c r="I108" s="1"/>
  <c r="J107"/>
  <c r="I107" s="1"/>
  <c r="J106"/>
  <c r="I106"/>
  <c r="J105"/>
  <c r="I105" s="1"/>
  <c r="J104"/>
  <c r="J103"/>
  <c r="J102"/>
  <c r="J101"/>
  <c r="I101" s="1"/>
  <c r="J100"/>
  <c r="I100" s="1"/>
  <c r="J99"/>
  <c r="I99" s="1"/>
  <c r="J98"/>
  <c r="I98"/>
  <c r="J97"/>
  <c r="I97" s="1"/>
  <c r="J96"/>
  <c r="I96" s="1"/>
  <c r="J95"/>
  <c r="I95" s="1"/>
  <c r="J94"/>
  <c r="I94" s="1"/>
  <c r="J93"/>
  <c r="I93" s="1"/>
  <c r="J92"/>
  <c r="I92" s="1"/>
  <c r="J91"/>
  <c r="I91" s="1"/>
  <c r="J90"/>
  <c r="I90" s="1"/>
  <c r="J89"/>
  <c r="I89" s="1"/>
  <c r="J88"/>
  <c r="I88" s="1"/>
  <c r="J87"/>
  <c r="I87" s="1"/>
  <c r="J86"/>
  <c r="I86" s="1"/>
  <c r="J85"/>
  <c r="I85" s="1"/>
  <c r="J84"/>
  <c r="I84" s="1"/>
  <c r="J83"/>
  <c r="I83" s="1"/>
  <c r="J82"/>
  <c r="I82" s="1"/>
  <c r="J81"/>
  <c r="I81" s="1"/>
  <c r="J80"/>
  <c r="I80"/>
  <c r="J79"/>
  <c r="I79" s="1"/>
  <c r="D79"/>
  <c r="C79" s="1"/>
  <c r="J78"/>
  <c r="I78" s="1"/>
  <c r="D78"/>
  <c r="C78" s="1"/>
  <c r="J77"/>
  <c r="I77"/>
  <c r="D77"/>
  <c r="C77" s="1"/>
  <c r="J76"/>
  <c r="I76" s="1"/>
  <c r="D76"/>
  <c r="C76" s="1"/>
  <c r="J75"/>
  <c r="I75" s="1"/>
  <c r="D75"/>
  <c r="C75" s="1"/>
  <c r="J74"/>
  <c r="I74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 s="1"/>
  <c r="J68"/>
  <c r="I68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/>
  <c r="D56"/>
  <c r="C56" s="1"/>
  <c r="J55"/>
  <c r="I55" s="1"/>
  <c r="D55"/>
  <c r="C55" s="1"/>
  <c r="J54"/>
  <c r="I54" s="1"/>
  <c r="D54"/>
  <c r="C54" s="1"/>
  <c r="J53"/>
  <c r="I53"/>
  <c r="D53"/>
  <c r="C53" s="1"/>
  <c r="J52"/>
  <c r="I52" s="1"/>
  <c r="D52"/>
  <c r="C52" s="1"/>
  <c r="J51"/>
  <c r="I51" s="1"/>
  <c r="D51"/>
  <c r="C51" s="1"/>
  <c r="J50"/>
  <c r="I50" s="1"/>
  <c r="D50"/>
  <c r="C50" s="1"/>
  <c r="J49"/>
  <c r="I49" s="1"/>
  <c r="D49"/>
  <c r="C49" s="1"/>
  <c r="J48"/>
  <c r="I48" s="1"/>
  <c r="D48"/>
  <c r="C48" s="1"/>
  <c r="J47"/>
  <c r="I47"/>
  <c r="D47"/>
  <c r="C47" s="1"/>
  <c r="J46"/>
  <c r="I46" s="1"/>
  <c r="D46"/>
  <c r="C46" s="1"/>
  <c r="J45"/>
  <c r="I45" s="1"/>
  <c r="D45"/>
  <c r="C45" s="1"/>
  <c r="J44"/>
  <c r="I44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/>
  <c r="D32"/>
  <c r="C32" s="1"/>
  <c r="J31"/>
  <c r="D31"/>
  <c r="C31" s="1"/>
  <c r="J30"/>
  <c r="I30" s="1"/>
  <c r="J29"/>
  <c r="I29" s="1"/>
  <c r="J28"/>
  <c r="I28" s="1"/>
  <c r="J27"/>
  <c r="I27" s="1"/>
  <c r="J26"/>
  <c r="I26" s="1"/>
  <c r="J25"/>
  <c r="I25" s="1"/>
  <c r="J24"/>
  <c r="I24" s="1"/>
  <c r="C24"/>
  <c r="J23"/>
  <c r="I23"/>
  <c r="C23"/>
  <c r="J22"/>
  <c r="I22" s="1"/>
  <c r="J21"/>
  <c r="I21" s="1"/>
  <c r="J20"/>
  <c r="I20" s="1"/>
  <c r="C20"/>
  <c r="J19"/>
  <c r="I19" s="1"/>
  <c r="C19"/>
  <c r="J18"/>
  <c r="I18"/>
  <c r="C18"/>
  <c r="J17"/>
  <c r="I17" s="1"/>
  <c r="C17"/>
  <c r="J16"/>
  <c r="I16" s="1"/>
  <c r="C16"/>
  <c r="J15"/>
  <c r="I15" s="1"/>
  <c r="C15"/>
  <c r="J14"/>
  <c r="I14"/>
  <c r="C14"/>
  <c r="J13"/>
  <c r="I13" s="1"/>
  <c r="C13"/>
  <c r="J12"/>
  <c r="C12"/>
  <c r="J11"/>
  <c r="I11" s="1"/>
  <c r="C11"/>
  <c r="J177" i="60"/>
  <c r="I177" s="1"/>
  <c r="J176"/>
  <c r="I176" s="1"/>
  <c r="J175"/>
  <c r="I175" s="1"/>
  <c r="J174"/>
  <c r="I174" s="1"/>
  <c r="J173"/>
  <c r="I173" s="1"/>
  <c r="J172"/>
  <c r="I172" s="1"/>
  <c r="J171"/>
  <c r="I171" s="1"/>
  <c r="J170"/>
  <c r="I170" s="1"/>
  <c r="J169"/>
  <c r="I169" s="1"/>
  <c r="J168"/>
  <c r="I168" s="1"/>
  <c r="J167"/>
  <c r="I167" s="1"/>
  <c r="J166"/>
  <c r="I166" s="1"/>
  <c r="J165"/>
  <c r="I165" s="1"/>
  <c r="J164"/>
  <c r="I164" s="1"/>
  <c r="J163"/>
  <c r="I163" s="1"/>
  <c r="J162"/>
  <c r="I162" s="1"/>
  <c r="J161"/>
  <c r="I161" s="1"/>
  <c r="J160"/>
  <c r="I160" s="1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I143" s="1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/>
  <c r="J110"/>
  <c r="I110" s="1"/>
  <c r="J109"/>
  <c r="I109" s="1"/>
  <c r="J108"/>
  <c r="I108" s="1"/>
  <c r="J107"/>
  <c r="I107" s="1"/>
  <c r="J106"/>
  <c r="I106" s="1"/>
  <c r="J105"/>
  <c r="I105" s="1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 s="1"/>
  <c r="J91"/>
  <c r="I91" s="1"/>
  <c r="J90"/>
  <c r="I90" s="1"/>
  <c r="J89"/>
  <c r="I89" s="1"/>
  <c r="J88"/>
  <c r="I88" s="1"/>
  <c r="J87"/>
  <c r="I87" s="1"/>
  <c r="J86"/>
  <c r="I86" s="1"/>
  <c r="J85"/>
  <c r="I85" s="1"/>
  <c r="J84"/>
  <c r="I84" s="1"/>
  <c r="J83"/>
  <c r="I83" s="1"/>
  <c r="J82"/>
  <c r="I82" s="1"/>
  <c r="J81"/>
  <c r="I81" s="1"/>
  <c r="J80"/>
  <c r="I80" s="1"/>
  <c r="J79"/>
  <c r="I79" s="1"/>
  <c r="D79"/>
  <c r="C79" s="1"/>
  <c r="J78"/>
  <c r="I78" s="1"/>
  <c r="D78"/>
  <c r="C78" s="1"/>
  <c r="J77"/>
  <c r="I77" s="1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 s="1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 s="1"/>
  <c r="D56"/>
  <c r="C56" s="1"/>
  <c r="J55"/>
  <c r="I55" s="1"/>
  <c r="D55"/>
  <c r="C55" s="1"/>
  <c r="J54"/>
  <c r="I54" s="1"/>
  <c r="D54"/>
  <c r="C54" s="1"/>
  <c r="J53"/>
  <c r="I53" s="1"/>
  <c r="D53"/>
  <c r="C53" s="1"/>
  <c r="J52"/>
  <c r="I52" s="1"/>
  <c r="D52"/>
  <c r="C52" s="1"/>
  <c r="J51"/>
  <c r="I51" s="1"/>
  <c r="D51"/>
  <c r="C51" s="1"/>
  <c r="J50"/>
  <c r="I50" s="1"/>
  <c r="D50"/>
  <c r="C50" s="1"/>
  <c r="J49"/>
  <c r="I49" s="1"/>
  <c r="D49"/>
  <c r="C49" s="1"/>
  <c r="J48"/>
  <c r="I48" s="1"/>
  <c r="D48"/>
  <c r="C48" s="1"/>
  <c r="J47"/>
  <c r="I47" s="1"/>
  <c r="D47"/>
  <c r="C47" s="1"/>
  <c r="J46"/>
  <c r="I46" s="1"/>
  <c r="D46"/>
  <c r="C46" s="1"/>
  <c r="J45"/>
  <c r="I45" s="1"/>
  <c r="D45"/>
  <c r="C45" s="1"/>
  <c r="J44"/>
  <c r="I44" s="1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 s="1"/>
  <c r="D32"/>
  <c r="J31"/>
  <c r="D31"/>
  <c r="C31" s="1"/>
  <c r="J30"/>
  <c r="I30" s="1"/>
  <c r="J29"/>
  <c r="I29" s="1"/>
  <c r="J28"/>
  <c r="I28" s="1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/>
  <c r="C18"/>
  <c r="J17"/>
  <c r="I17" s="1"/>
  <c r="C17"/>
  <c r="J16"/>
  <c r="I16" s="1"/>
  <c r="C16"/>
  <c r="J15"/>
  <c r="I15" s="1"/>
  <c r="C15"/>
  <c r="J14"/>
  <c r="I14"/>
  <c r="C14"/>
  <c r="J13"/>
  <c r="I13" s="1"/>
  <c r="C13"/>
  <c r="C25" s="1"/>
  <c r="K7" s="1"/>
  <c r="J12"/>
  <c r="C12"/>
  <c r="J11"/>
  <c r="I11" s="1"/>
  <c r="C11"/>
  <c r="J177" i="9"/>
  <c r="I177" s="1"/>
  <c r="J176"/>
  <c r="I176" s="1"/>
  <c r="J175"/>
  <c r="I175" s="1"/>
  <c r="J174"/>
  <c r="I174" s="1"/>
  <c r="J173"/>
  <c r="I173" s="1"/>
  <c r="J172"/>
  <c r="I172"/>
  <c r="J171"/>
  <c r="I171" s="1"/>
  <c r="J170"/>
  <c r="I170" s="1"/>
  <c r="J169"/>
  <c r="I169" s="1"/>
  <c r="J168"/>
  <c r="I168" s="1"/>
  <c r="J167"/>
  <c r="I167" s="1"/>
  <c r="J166"/>
  <c r="I166" s="1"/>
  <c r="J165"/>
  <c r="I165" s="1"/>
  <c r="J164"/>
  <c r="I164" s="1"/>
  <c r="J163"/>
  <c r="I163" s="1"/>
  <c r="J162"/>
  <c r="I162" s="1"/>
  <c r="J161"/>
  <c r="I161" s="1"/>
  <c r="J160"/>
  <c r="I160"/>
  <c r="J159"/>
  <c r="I159" s="1"/>
  <c r="J158"/>
  <c r="I158" s="1"/>
  <c r="J157"/>
  <c r="I157" s="1"/>
  <c r="J156"/>
  <c r="I156" s="1"/>
  <c r="J155"/>
  <c r="I155" s="1"/>
  <c r="J154"/>
  <c r="I154"/>
  <c r="J153"/>
  <c r="I153" s="1"/>
  <c r="J152"/>
  <c r="I152" s="1"/>
  <c r="J151"/>
  <c r="I151" s="1"/>
  <c r="J150"/>
  <c r="I150" s="1"/>
  <c r="J149"/>
  <c r="I149" s="1"/>
  <c r="J148"/>
  <c r="I148"/>
  <c r="J147"/>
  <c r="J146"/>
  <c r="J145"/>
  <c r="J144"/>
  <c r="J143"/>
  <c r="I143" s="1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/>
  <c r="J132"/>
  <c r="I132" s="1"/>
  <c r="J131"/>
  <c r="I131" s="1"/>
  <c r="J130"/>
  <c r="I130" s="1"/>
  <c r="J129"/>
  <c r="I129" s="1"/>
  <c r="J128"/>
  <c r="I128" s="1"/>
  <c r="J127"/>
  <c r="I127"/>
  <c r="J126"/>
  <c r="J125"/>
  <c r="J124"/>
  <c r="J123"/>
  <c r="J122"/>
  <c r="J121"/>
  <c r="J120"/>
  <c r="I120" s="1"/>
  <c r="J119"/>
  <c r="I119" s="1"/>
  <c r="J118"/>
  <c r="I118"/>
  <c r="J117"/>
  <c r="J116"/>
  <c r="I116" s="1"/>
  <c r="J115"/>
  <c r="I115" s="1"/>
  <c r="J114"/>
  <c r="I114" s="1"/>
  <c r="J113"/>
  <c r="I113" s="1"/>
  <c r="J112"/>
  <c r="I112" s="1"/>
  <c r="J111"/>
  <c r="I111"/>
  <c r="J110"/>
  <c r="I110" s="1"/>
  <c r="J109"/>
  <c r="I109" s="1"/>
  <c r="J108"/>
  <c r="I108" s="1"/>
  <c r="J107"/>
  <c r="I107" s="1"/>
  <c r="J106"/>
  <c r="I106" s="1"/>
  <c r="J105"/>
  <c r="I105" s="1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/>
  <c r="J91"/>
  <c r="I91" s="1"/>
  <c r="J90"/>
  <c r="I90" s="1"/>
  <c r="J89"/>
  <c r="I89" s="1"/>
  <c r="J88"/>
  <c r="I88" s="1"/>
  <c r="J87"/>
  <c r="I87" s="1"/>
  <c r="J86"/>
  <c r="I86" s="1"/>
  <c r="J85"/>
  <c r="I85" s="1"/>
  <c r="J84"/>
  <c r="I84" s="1"/>
  <c r="J83"/>
  <c r="I83" s="1"/>
  <c r="J82"/>
  <c r="I82" s="1"/>
  <c r="J81"/>
  <c r="I81" s="1"/>
  <c r="J80"/>
  <c r="I80"/>
  <c r="J79"/>
  <c r="I79" s="1"/>
  <c r="D79"/>
  <c r="C79" s="1"/>
  <c r="J78"/>
  <c r="I78" s="1"/>
  <c r="D78"/>
  <c r="C78" s="1"/>
  <c r="J77"/>
  <c r="I77"/>
  <c r="D77"/>
  <c r="C77" s="1"/>
  <c r="J76"/>
  <c r="I76" s="1"/>
  <c r="D76"/>
  <c r="C76" s="1"/>
  <c r="J75"/>
  <c r="I75" s="1"/>
  <c r="D75"/>
  <c r="C75" s="1"/>
  <c r="J74"/>
  <c r="I74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 s="1"/>
  <c r="J68"/>
  <c r="I68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 s="1"/>
  <c r="D62"/>
  <c r="C62" s="1"/>
  <c r="J61"/>
  <c r="I61" s="1"/>
  <c r="D61"/>
  <c r="C61" s="1"/>
  <c r="J60"/>
  <c r="I60" s="1"/>
  <c r="D60"/>
  <c r="C60" s="1"/>
  <c r="J59"/>
  <c r="I59"/>
  <c r="D59"/>
  <c r="C59" s="1"/>
  <c r="J58"/>
  <c r="I58" s="1"/>
  <c r="D58"/>
  <c r="C58" s="1"/>
  <c r="J57"/>
  <c r="I57" s="1"/>
  <c r="D57"/>
  <c r="C57" s="1"/>
  <c r="J56"/>
  <c r="I56" s="1"/>
  <c r="D56"/>
  <c r="C56" s="1"/>
  <c r="J55"/>
  <c r="I55" s="1"/>
  <c r="D55"/>
  <c r="C55" s="1"/>
  <c r="J54"/>
  <c r="I54" s="1"/>
  <c r="D54"/>
  <c r="C54" s="1"/>
  <c r="J53"/>
  <c r="I53"/>
  <c r="D53"/>
  <c r="C53" s="1"/>
  <c r="J52"/>
  <c r="I52" s="1"/>
  <c r="D52"/>
  <c r="C52" s="1"/>
  <c r="J51"/>
  <c r="I51" s="1"/>
  <c r="D51"/>
  <c r="C51" s="1"/>
  <c r="J50"/>
  <c r="I50" s="1"/>
  <c r="D50"/>
  <c r="C50" s="1"/>
  <c r="J49"/>
  <c r="I49" s="1"/>
  <c r="D49"/>
  <c r="C49" s="1"/>
  <c r="J48"/>
  <c r="I48" s="1"/>
  <c r="D48"/>
  <c r="C48" s="1"/>
  <c r="J47"/>
  <c r="I47"/>
  <c r="D47"/>
  <c r="C47" s="1"/>
  <c r="J46"/>
  <c r="I46" s="1"/>
  <c r="D46"/>
  <c r="C46" s="1"/>
  <c r="J45"/>
  <c r="I45" s="1"/>
  <c r="D45"/>
  <c r="C45" s="1"/>
  <c r="J44"/>
  <c r="I44" s="1"/>
  <c r="D44"/>
  <c r="C44" s="1"/>
  <c r="J43"/>
  <c r="I43" s="1"/>
  <c r="D43"/>
  <c r="C43" s="1"/>
  <c r="J42"/>
  <c r="I42" s="1"/>
  <c r="D42"/>
  <c r="C42" s="1"/>
  <c r="J41"/>
  <c r="I41"/>
  <c r="D41"/>
  <c r="C41" s="1"/>
  <c r="J40"/>
  <c r="I40" s="1"/>
  <c r="D40"/>
  <c r="C40" s="1"/>
  <c r="J39"/>
  <c r="I39" s="1"/>
  <c r="D39"/>
  <c r="C39" s="1"/>
  <c r="J38"/>
  <c r="I38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/>
  <c r="D32"/>
  <c r="C32" s="1"/>
  <c r="J31"/>
  <c r="D31"/>
  <c r="C31" s="1"/>
  <c r="J30"/>
  <c r="I30" s="1"/>
  <c r="J29"/>
  <c r="I29" s="1"/>
  <c r="J28"/>
  <c r="I28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/>
  <c r="C18"/>
  <c r="J17"/>
  <c r="I17" s="1"/>
  <c r="C17"/>
  <c r="J16"/>
  <c r="I16" s="1"/>
  <c r="C16"/>
  <c r="J15"/>
  <c r="I15" s="1"/>
  <c r="C15"/>
  <c r="J14"/>
  <c r="I14"/>
  <c r="C14"/>
  <c r="J13"/>
  <c r="I13" s="1"/>
  <c r="C13"/>
  <c r="J12"/>
  <c r="C12"/>
  <c r="J11"/>
  <c r="I11" s="1"/>
  <c r="C11"/>
  <c r="J177" i="8"/>
  <c r="I177" s="1"/>
  <c r="J176"/>
  <c r="I176" s="1"/>
  <c r="J175"/>
  <c r="I175" s="1"/>
  <c r="J174"/>
  <c r="I174" s="1"/>
  <c r="J173"/>
  <c r="I173" s="1"/>
  <c r="J172"/>
  <c r="I172"/>
  <c r="J171"/>
  <c r="I171" s="1"/>
  <c r="J170"/>
  <c r="I170" s="1"/>
  <c r="J169"/>
  <c r="I169" s="1"/>
  <c r="J168"/>
  <c r="I168" s="1"/>
  <c r="J167"/>
  <c r="I167" s="1"/>
  <c r="J166"/>
  <c r="I166" s="1"/>
  <c r="J165"/>
  <c r="I165" s="1"/>
  <c r="J164"/>
  <c r="I164" s="1"/>
  <c r="J163"/>
  <c r="I163" s="1"/>
  <c r="J162"/>
  <c r="I162" s="1"/>
  <c r="J161"/>
  <c r="I161" s="1"/>
  <c r="J160"/>
  <c r="I160"/>
  <c r="J159"/>
  <c r="I159" s="1"/>
  <c r="J158"/>
  <c r="I158" s="1"/>
  <c r="J157"/>
  <c r="I157" s="1"/>
  <c r="J156"/>
  <c r="I156" s="1"/>
  <c r="J155"/>
  <c r="I155" s="1"/>
  <c r="J154"/>
  <c r="I154"/>
  <c r="J153"/>
  <c r="I153" s="1"/>
  <c r="J152"/>
  <c r="I152" s="1"/>
  <c r="J151"/>
  <c r="I151" s="1"/>
  <c r="J150"/>
  <c r="I150" s="1"/>
  <c r="J149"/>
  <c r="I149" s="1"/>
  <c r="J148"/>
  <c r="I148"/>
  <c r="J147"/>
  <c r="J146"/>
  <c r="J145"/>
  <c r="J144"/>
  <c r="J143"/>
  <c r="J142"/>
  <c r="I142" s="1"/>
  <c r="J141"/>
  <c r="I141" s="1"/>
  <c r="J140"/>
  <c r="I140"/>
  <c r="J139"/>
  <c r="I139" s="1"/>
  <c r="J138"/>
  <c r="J137"/>
  <c r="J136"/>
  <c r="I136" s="1"/>
  <c r="J135"/>
  <c r="I135" s="1"/>
  <c r="J134"/>
  <c r="I134" s="1"/>
  <c r="J133"/>
  <c r="I133"/>
  <c r="J132"/>
  <c r="I132" s="1"/>
  <c r="J131"/>
  <c r="I131" s="1"/>
  <c r="J130"/>
  <c r="I130" s="1"/>
  <c r="J129"/>
  <c r="I129" s="1"/>
  <c r="J128"/>
  <c r="I128" s="1"/>
  <c r="J127"/>
  <c r="I127"/>
  <c r="J126"/>
  <c r="J125"/>
  <c r="J124"/>
  <c r="J123"/>
  <c r="J122"/>
  <c r="J121"/>
  <c r="J120"/>
  <c r="I120" s="1"/>
  <c r="J119"/>
  <c r="I119" s="1"/>
  <c r="J118"/>
  <c r="I118"/>
  <c r="J117"/>
  <c r="J116"/>
  <c r="I116" s="1"/>
  <c r="J115"/>
  <c r="I115" s="1"/>
  <c r="J114"/>
  <c r="I114" s="1"/>
  <c r="J113"/>
  <c r="I113" s="1"/>
  <c r="J112"/>
  <c r="I112" s="1"/>
  <c r="J111"/>
  <c r="I111" s="1"/>
  <c r="J110"/>
  <c r="I110" s="1"/>
  <c r="J109"/>
  <c r="I109" s="1"/>
  <c r="J108"/>
  <c r="I108" s="1"/>
  <c r="J107"/>
  <c r="I107" s="1"/>
  <c r="J106"/>
  <c r="I106" s="1"/>
  <c r="J105"/>
  <c r="I105"/>
  <c r="J104"/>
  <c r="J103"/>
  <c r="J102"/>
  <c r="J101"/>
  <c r="I101" s="1"/>
  <c r="J100"/>
  <c r="I100" s="1"/>
  <c r="J99"/>
  <c r="I99" s="1"/>
  <c r="J98"/>
  <c r="I98"/>
  <c r="J97"/>
  <c r="I97" s="1"/>
  <c r="J96"/>
  <c r="I96" s="1"/>
  <c r="J95"/>
  <c r="I95" s="1"/>
  <c r="J94"/>
  <c r="I94" s="1"/>
  <c r="J93"/>
  <c r="I93" s="1"/>
  <c r="J92"/>
  <c r="I92" s="1"/>
  <c r="J91"/>
  <c r="I91" s="1"/>
  <c r="J90"/>
  <c r="I90" s="1"/>
  <c r="J89"/>
  <c r="I89" s="1"/>
  <c r="J88"/>
  <c r="I88" s="1"/>
  <c r="J87"/>
  <c r="I87" s="1"/>
  <c r="J86"/>
  <c r="I86" s="1"/>
  <c r="J85"/>
  <c r="I85" s="1"/>
  <c r="J84"/>
  <c r="I84" s="1"/>
  <c r="J83"/>
  <c r="I83" s="1"/>
  <c r="J82"/>
  <c r="I82" s="1"/>
  <c r="J81"/>
  <c r="I81" s="1"/>
  <c r="J80"/>
  <c r="I80"/>
  <c r="J79"/>
  <c r="I79" s="1"/>
  <c r="D79"/>
  <c r="C79" s="1"/>
  <c r="J78"/>
  <c r="I78" s="1"/>
  <c r="D78"/>
  <c r="C78" s="1"/>
  <c r="J77"/>
  <c r="I77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/>
  <c r="D71"/>
  <c r="C71" s="1"/>
  <c r="J70"/>
  <c r="I70" s="1"/>
  <c r="D70"/>
  <c r="C70" s="1"/>
  <c r="J69"/>
  <c r="I69" s="1"/>
  <c r="D69"/>
  <c r="C69" s="1"/>
  <c r="J68"/>
  <c r="I68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 s="1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/>
  <c r="D56"/>
  <c r="C56" s="1"/>
  <c r="J55"/>
  <c r="I55" s="1"/>
  <c r="D55"/>
  <c r="C55" s="1"/>
  <c r="J54"/>
  <c r="I54" s="1"/>
  <c r="D54"/>
  <c r="C54" s="1"/>
  <c r="J53"/>
  <c r="I53" s="1"/>
  <c r="D53"/>
  <c r="C53" s="1"/>
  <c r="J52"/>
  <c r="I52" s="1"/>
  <c r="D52"/>
  <c r="C52" s="1"/>
  <c r="J51"/>
  <c r="I51" s="1"/>
  <c r="D51"/>
  <c r="C51" s="1"/>
  <c r="J50"/>
  <c r="I50"/>
  <c r="D50"/>
  <c r="C50" s="1"/>
  <c r="J49"/>
  <c r="I49" s="1"/>
  <c r="D49"/>
  <c r="C49" s="1"/>
  <c r="J48"/>
  <c r="I48" s="1"/>
  <c r="D48"/>
  <c r="C48" s="1"/>
  <c r="J47"/>
  <c r="I47"/>
  <c r="D47"/>
  <c r="C47" s="1"/>
  <c r="J46"/>
  <c r="I46" s="1"/>
  <c r="D46"/>
  <c r="C46" s="1"/>
  <c r="J45"/>
  <c r="I45" s="1"/>
  <c r="D45"/>
  <c r="C45" s="1"/>
  <c r="J44"/>
  <c r="I44" s="1"/>
  <c r="D44"/>
  <c r="C44" s="1"/>
  <c r="J43"/>
  <c r="I43" s="1"/>
  <c r="D43"/>
  <c r="C43" s="1"/>
  <c r="J42"/>
  <c r="I42" s="1"/>
  <c r="D42"/>
  <c r="C42" s="1"/>
  <c r="J41"/>
  <c r="I41"/>
  <c r="D41"/>
  <c r="C41" s="1"/>
  <c r="J40"/>
  <c r="I40" s="1"/>
  <c r="D40"/>
  <c r="C40" s="1"/>
  <c r="J39"/>
  <c r="I39" s="1"/>
  <c r="D39"/>
  <c r="C39" s="1"/>
  <c r="J38"/>
  <c r="I38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/>
  <c r="D32"/>
  <c r="C32" s="1"/>
  <c r="J31"/>
  <c r="I31" s="1"/>
  <c r="D31"/>
  <c r="C31" s="1"/>
  <c r="J30"/>
  <c r="I30" s="1"/>
  <c r="J29"/>
  <c r="I29" s="1"/>
  <c r="J28"/>
  <c r="I28" s="1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/>
  <c r="C18"/>
  <c r="J17"/>
  <c r="I17" s="1"/>
  <c r="C17"/>
  <c r="J16"/>
  <c r="I16" s="1"/>
  <c r="C16"/>
  <c r="J15"/>
  <c r="I15" s="1"/>
  <c r="C15"/>
  <c r="J14"/>
  <c r="I14" s="1"/>
  <c r="C14"/>
  <c r="J13"/>
  <c r="I13" s="1"/>
  <c r="C13"/>
  <c r="J12"/>
  <c r="C12"/>
  <c r="J11"/>
  <c r="I11" s="1"/>
  <c r="C11"/>
  <c r="L2"/>
  <c r="J177" i="7"/>
  <c r="I177" s="1"/>
  <c r="J176"/>
  <c r="I176" s="1"/>
  <c r="J175"/>
  <c r="I175" s="1"/>
  <c r="J174"/>
  <c r="I174" s="1"/>
  <c r="J173"/>
  <c r="I173" s="1"/>
  <c r="J172"/>
  <c r="I172" s="1"/>
  <c r="J171"/>
  <c r="I171" s="1"/>
  <c r="J170"/>
  <c r="I170" s="1"/>
  <c r="J169"/>
  <c r="I169" s="1"/>
  <c r="J168"/>
  <c r="I168" s="1"/>
  <c r="J167"/>
  <c r="I167" s="1"/>
  <c r="J166"/>
  <c r="I166" s="1"/>
  <c r="J165"/>
  <c r="I165" s="1"/>
  <c r="J164"/>
  <c r="I164" s="1"/>
  <c r="J163"/>
  <c r="I163" s="1"/>
  <c r="J162"/>
  <c r="I162" s="1"/>
  <c r="J161"/>
  <c r="I161" s="1"/>
  <c r="J160"/>
  <c r="I160" s="1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 s="1"/>
  <c r="J110"/>
  <c r="I110" s="1"/>
  <c r="J109"/>
  <c r="I109" s="1"/>
  <c r="J108"/>
  <c r="I108" s="1"/>
  <c r="J107"/>
  <c r="I107" s="1"/>
  <c r="J106"/>
  <c r="I106" s="1"/>
  <c r="J105"/>
  <c r="I105" s="1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 s="1"/>
  <c r="J91"/>
  <c r="I91" s="1"/>
  <c r="J90"/>
  <c r="I90" s="1"/>
  <c r="J89"/>
  <c r="I89" s="1"/>
  <c r="J88"/>
  <c r="I88" s="1"/>
  <c r="J87"/>
  <c r="I87" s="1"/>
  <c r="J86"/>
  <c r="I86" s="1"/>
  <c r="J85"/>
  <c r="I85" s="1"/>
  <c r="J84"/>
  <c r="I84" s="1"/>
  <c r="J83"/>
  <c r="I83" s="1"/>
  <c r="J82"/>
  <c r="I82" s="1"/>
  <c r="J81"/>
  <c r="I81" s="1"/>
  <c r="J80"/>
  <c r="I80" s="1"/>
  <c r="J79"/>
  <c r="I79" s="1"/>
  <c r="D79"/>
  <c r="C79" s="1"/>
  <c r="J78"/>
  <c r="I78" s="1"/>
  <c r="D78"/>
  <c r="C78" s="1"/>
  <c r="J77"/>
  <c r="I77" s="1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 s="1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 s="1"/>
  <c r="D56"/>
  <c r="C56" s="1"/>
  <c r="J55"/>
  <c r="I55" s="1"/>
  <c r="D55"/>
  <c r="C55" s="1"/>
  <c r="J54"/>
  <c r="I54" s="1"/>
  <c r="D54"/>
  <c r="C54" s="1"/>
  <c r="J53"/>
  <c r="I53" s="1"/>
  <c r="D53"/>
  <c r="C53" s="1"/>
  <c r="J52"/>
  <c r="I52" s="1"/>
  <c r="D52"/>
  <c r="C52" s="1"/>
  <c r="J51"/>
  <c r="I51" s="1"/>
  <c r="D51"/>
  <c r="C51" s="1"/>
  <c r="J50"/>
  <c r="I50" s="1"/>
  <c r="D50"/>
  <c r="C50" s="1"/>
  <c r="J49"/>
  <c r="I49" s="1"/>
  <c r="D49"/>
  <c r="C49" s="1"/>
  <c r="J48"/>
  <c r="I48" s="1"/>
  <c r="D48"/>
  <c r="C48" s="1"/>
  <c r="J47"/>
  <c r="I47" s="1"/>
  <c r="D47"/>
  <c r="C47" s="1"/>
  <c r="J46"/>
  <c r="I46" s="1"/>
  <c r="D46"/>
  <c r="C46" s="1"/>
  <c r="J45"/>
  <c r="I45" s="1"/>
  <c r="D45"/>
  <c r="C45" s="1"/>
  <c r="J44"/>
  <c r="I44" s="1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 s="1"/>
  <c r="D32"/>
  <c r="C32" s="1"/>
  <c r="J31"/>
  <c r="D31"/>
  <c r="C31" s="1"/>
  <c r="J30"/>
  <c r="I30" s="1"/>
  <c r="J29"/>
  <c r="I29" s="1"/>
  <c r="J28"/>
  <c r="I28" s="1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 s="1"/>
  <c r="C18"/>
  <c r="J17"/>
  <c r="I17" s="1"/>
  <c r="C17"/>
  <c r="J16"/>
  <c r="I16" s="1"/>
  <c r="C16"/>
  <c r="J15"/>
  <c r="I15" s="1"/>
  <c r="C15"/>
  <c r="J14"/>
  <c r="I14" s="1"/>
  <c r="C14"/>
  <c r="J13"/>
  <c r="I13" s="1"/>
  <c r="C13"/>
  <c r="J12"/>
  <c r="C12"/>
  <c r="J11"/>
  <c r="I11" s="1"/>
  <c r="C11"/>
  <c r="J177" i="6"/>
  <c r="I177" s="1"/>
  <c r="J176"/>
  <c r="I176" s="1"/>
  <c r="J175"/>
  <c r="I175" s="1"/>
  <c r="J174"/>
  <c r="I174" s="1"/>
  <c r="J173"/>
  <c r="I173" s="1"/>
  <c r="J172"/>
  <c r="I172" s="1"/>
  <c r="J171"/>
  <c r="I171" s="1"/>
  <c r="J170"/>
  <c r="I170" s="1"/>
  <c r="J169"/>
  <c r="I169" s="1"/>
  <c r="J168"/>
  <c r="I168" s="1"/>
  <c r="J167"/>
  <c r="I167" s="1"/>
  <c r="J166"/>
  <c r="I166" s="1"/>
  <c r="J165"/>
  <c r="I165" s="1"/>
  <c r="J164"/>
  <c r="I164" s="1"/>
  <c r="J163"/>
  <c r="I163" s="1"/>
  <c r="J162"/>
  <c r="I162" s="1"/>
  <c r="J161"/>
  <c r="I161" s="1"/>
  <c r="J160"/>
  <c r="I160" s="1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 s="1"/>
  <c r="J110"/>
  <c r="I110" s="1"/>
  <c r="J109"/>
  <c r="I109" s="1"/>
  <c r="J108"/>
  <c r="I108" s="1"/>
  <c r="J107"/>
  <c r="I107" s="1"/>
  <c r="J106"/>
  <c r="I106" s="1"/>
  <c r="J105"/>
  <c r="I105" s="1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 s="1"/>
  <c r="J91"/>
  <c r="I91" s="1"/>
  <c r="J90"/>
  <c r="I90" s="1"/>
  <c r="J89"/>
  <c r="I89" s="1"/>
  <c r="J88"/>
  <c r="I88" s="1"/>
  <c r="J87"/>
  <c r="I87" s="1"/>
  <c r="J86"/>
  <c r="I86" s="1"/>
  <c r="J85"/>
  <c r="I85" s="1"/>
  <c r="J84"/>
  <c r="I84" s="1"/>
  <c r="J83"/>
  <c r="I83" s="1"/>
  <c r="J82"/>
  <c r="I82" s="1"/>
  <c r="J81"/>
  <c r="I81" s="1"/>
  <c r="J80"/>
  <c r="I80" s="1"/>
  <c r="J79"/>
  <c r="I79" s="1"/>
  <c r="D79"/>
  <c r="C79" s="1"/>
  <c r="J78"/>
  <c r="I78" s="1"/>
  <c r="D78"/>
  <c r="C78" s="1"/>
  <c r="J77"/>
  <c r="I77" s="1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 s="1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 s="1"/>
  <c r="D56"/>
  <c r="C56" s="1"/>
  <c r="J55"/>
  <c r="I55" s="1"/>
  <c r="D55"/>
  <c r="C55" s="1"/>
  <c r="J54"/>
  <c r="I54" s="1"/>
  <c r="D54"/>
  <c r="C54" s="1"/>
  <c r="J53"/>
  <c r="I53" s="1"/>
  <c r="D53"/>
  <c r="C53" s="1"/>
  <c r="J52"/>
  <c r="I52" s="1"/>
  <c r="D52"/>
  <c r="C52" s="1"/>
  <c r="J51"/>
  <c r="I51" s="1"/>
  <c r="D51"/>
  <c r="C51" s="1"/>
  <c r="J50"/>
  <c r="I50" s="1"/>
  <c r="D50"/>
  <c r="C50" s="1"/>
  <c r="J49"/>
  <c r="I49" s="1"/>
  <c r="D49"/>
  <c r="C49" s="1"/>
  <c r="J48"/>
  <c r="I48" s="1"/>
  <c r="D48"/>
  <c r="C48" s="1"/>
  <c r="J47"/>
  <c r="I47" s="1"/>
  <c r="D47"/>
  <c r="C47" s="1"/>
  <c r="J46"/>
  <c r="I46" s="1"/>
  <c r="D46"/>
  <c r="C46" s="1"/>
  <c r="J45"/>
  <c r="I45" s="1"/>
  <c r="D45"/>
  <c r="C45" s="1"/>
  <c r="J44"/>
  <c r="I44" s="1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 s="1"/>
  <c r="D32"/>
  <c r="C32" s="1"/>
  <c r="J31"/>
  <c r="D31"/>
  <c r="C31" s="1"/>
  <c r="J30"/>
  <c r="I30" s="1"/>
  <c r="J29"/>
  <c r="I29" s="1"/>
  <c r="J28"/>
  <c r="I28" s="1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 s="1"/>
  <c r="C18"/>
  <c r="J17"/>
  <c r="I17" s="1"/>
  <c r="C17"/>
  <c r="J16"/>
  <c r="I16" s="1"/>
  <c r="C16"/>
  <c r="J15"/>
  <c r="I15" s="1"/>
  <c r="C15"/>
  <c r="J14"/>
  <c r="I14" s="1"/>
  <c r="C14"/>
  <c r="J13"/>
  <c r="I13" s="1"/>
  <c r="C13"/>
  <c r="J12"/>
  <c r="C12"/>
  <c r="J11"/>
  <c r="I11" s="1"/>
  <c r="C11"/>
  <c r="J177" i="5"/>
  <c r="I177" s="1"/>
  <c r="J176"/>
  <c r="I176" s="1"/>
  <c r="J175"/>
  <c r="I175" s="1"/>
  <c r="J174"/>
  <c r="I174" s="1"/>
  <c r="J173"/>
  <c r="I173" s="1"/>
  <c r="J172"/>
  <c r="I172"/>
  <c r="J171"/>
  <c r="I171" s="1"/>
  <c r="J170"/>
  <c r="I170" s="1"/>
  <c r="J169"/>
  <c r="I169" s="1"/>
  <c r="J168"/>
  <c r="I168" s="1"/>
  <c r="J167"/>
  <c r="I167" s="1"/>
  <c r="J166"/>
  <c r="I166" s="1"/>
  <c r="J165"/>
  <c r="I165" s="1"/>
  <c r="J164"/>
  <c r="I164" s="1"/>
  <c r="J163"/>
  <c r="I163" s="1"/>
  <c r="J162"/>
  <c r="I162" s="1"/>
  <c r="J161"/>
  <c r="I161" s="1"/>
  <c r="J160"/>
  <c r="I160" s="1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 s="1"/>
  <c r="J110"/>
  <c r="I110" s="1"/>
  <c r="J109"/>
  <c r="I109" s="1"/>
  <c r="J108"/>
  <c r="I108" s="1"/>
  <c r="J107"/>
  <c r="I107" s="1"/>
  <c r="J106"/>
  <c r="I106" s="1"/>
  <c r="J105"/>
  <c r="I105" s="1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 s="1"/>
  <c r="J91"/>
  <c r="I91" s="1"/>
  <c r="J90"/>
  <c r="I90" s="1"/>
  <c r="J89"/>
  <c r="I89" s="1"/>
  <c r="J88"/>
  <c r="I88" s="1"/>
  <c r="J87"/>
  <c r="I87" s="1"/>
  <c r="J86"/>
  <c r="I86" s="1"/>
  <c r="J85"/>
  <c r="I85" s="1"/>
  <c r="J84"/>
  <c r="I84" s="1"/>
  <c r="J83"/>
  <c r="I83" s="1"/>
  <c r="J82"/>
  <c r="I82" s="1"/>
  <c r="J81"/>
  <c r="I81" s="1"/>
  <c r="J80"/>
  <c r="I80" s="1"/>
  <c r="J79"/>
  <c r="I79" s="1"/>
  <c r="D79"/>
  <c r="C79" s="1"/>
  <c r="J78"/>
  <c r="I78" s="1"/>
  <c r="D78"/>
  <c r="C78" s="1"/>
  <c r="J77"/>
  <c r="I77" s="1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 s="1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 s="1"/>
  <c r="D56"/>
  <c r="C56" s="1"/>
  <c r="J55"/>
  <c r="I55" s="1"/>
  <c r="D55"/>
  <c r="C55" s="1"/>
  <c r="J54"/>
  <c r="I54" s="1"/>
  <c r="D54"/>
  <c r="C54" s="1"/>
  <c r="J53"/>
  <c r="I53" s="1"/>
  <c r="D53"/>
  <c r="C53" s="1"/>
  <c r="J52"/>
  <c r="I52" s="1"/>
  <c r="D52"/>
  <c r="C52" s="1"/>
  <c r="J51"/>
  <c r="I51" s="1"/>
  <c r="D51"/>
  <c r="C51" s="1"/>
  <c r="J50"/>
  <c r="I50" s="1"/>
  <c r="D50"/>
  <c r="C50" s="1"/>
  <c r="J49"/>
  <c r="I49" s="1"/>
  <c r="D49"/>
  <c r="C49" s="1"/>
  <c r="J48"/>
  <c r="I48" s="1"/>
  <c r="D48"/>
  <c r="C48" s="1"/>
  <c r="J47"/>
  <c r="I47" s="1"/>
  <c r="D47"/>
  <c r="C47" s="1"/>
  <c r="J46"/>
  <c r="I46" s="1"/>
  <c r="D46"/>
  <c r="C46" s="1"/>
  <c r="J45"/>
  <c r="I45" s="1"/>
  <c r="D45"/>
  <c r="C45" s="1"/>
  <c r="J44"/>
  <c r="I44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 s="1"/>
  <c r="D32"/>
  <c r="C32" s="1"/>
  <c r="J31"/>
  <c r="I31" s="1"/>
  <c r="D31"/>
  <c r="C31" s="1"/>
  <c r="J30"/>
  <c r="I30" s="1"/>
  <c r="J29"/>
  <c r="I29" s="1"/>
  <c r="J28"/>
  <c r="I28" s="1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 s="1"/>
  <c r="C18"/>
  <c r="J17"/>
  <c r="I17" s="1"/>
  <c r="C17"/>
  <c r="J16"/>
  <c r="I16" s="1"/>
  <c r="C16"/>
  <c r="J15"/>
  <c r="I15" s="1"/>
  <c r="C15"/>
  <c r="J14"/>
  <c r="I14"/>
  <c r="C14"/>
  <c r="J13"/>
  <c r="I13" s="1"/>
  <c r="C13"/>
  <c r="J12"/>
  <c r="C12"/>
  <c r="J11"/>
  <c r="I11" s="1"/>
  <c r="C11"/>
  <c r="J177" i="4"/>
  <c r="I177" s="1"/>
  <c r="J176"/>
  <c r="I176" s="1"/>
  <c r="J175"/>
  <c r="I175" s="1"/>
  <c r="J174"/>
  <c r="I174" s="1"/>
  <c r="J173"/>
  <c r="I173" s="1"/>
  <c r="J172"/>
  <c r="I172" s="1"/>
  <c r="J171"/>
  <c r="I171" s="1"/>
  <c r="J170"/>
  <c r="I170" s="1"/>
  <c r="J169"/>
  <c r="I169" s="1"/>
  <c r="J168"/>
  <c r="I168" s="1"/>
  <c r="J167"/>
  <c r="I167" s="1"/>
  <c r="J166"/>
  <c r="I166" s="1"/>
  <c r="J165"/>
  <c r="I165" s="1"/>
  <c r="J164"/>
  <c r="I164" s="1"/>
  <c r="J163"/>
  <c r="I163" s="1"/>
  <c r="J162"/>
  <c r="I162" s="1"/>
  <c r="J161"/>
  <c r="I161" s="1"/>
  <c r="J160"/>
  <c r="I160" s="1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 s="1"/>
  <c r="J110"/>
  <c r="I110" s="1"/>
  <c r="J109"/>
  <c r="I109" s="1"/>
  <c r="J108"/>
  <c r="I108" s="1"/>
  <c r="J107"/>
  <c r="I107" s="1"/>
  <c r="J106"/>
  <c r="I106" s="1"/>
  <c r="J105"/>
  <c r="I105" s="1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 s="1"/>
  <c r="J91"/>
  <c r="I91" s="1"/>
  <c r="J90"/>
  <c r="I90" s="1"/>
  <c r="J89"/>
  <c r="I89" s="1"/>
  <c r="J88"/>
  <c r="I88" s="1"/>
  <c r="J87"/>
  <c r="I87" s="1"/>
  <c r="J86"/>
  <c r="I86" s="1"/>
  <c r="J85"/>
  <c r="I85" s="1"/>
  <c r="J84"/>
  <c r="I84" s="1"/>
  <c r="J83"/>
  <c r="I83" s="1"/>
  <c r="J82"/>
  <c r="I82" s="1"/>
  <c r="J81"/>
  <c r="I81" s="1"/>
  <c r="J80"/>
  <c r="I80" s="1"/>
  <c r="J79"/>
  <c r="I79" s="1"/>
  <c r="D79"/>
  <c r="C79" s="1"/>
  <c r="J78"/>
  <c r="I78" s="1"/>
  <c r="D78"/>
  <c r="C78" s="1"/>
  <c r="J77"/>
  <c r="I77" s="1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 s="1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 s="1"/>
  <c r="D56"/>
  <c r="C56" s="1"/>
  <c r="J55"/>
  <c r="I55" s="1"/>
  <c r="D55"/>
  <c r="C55" s="1"/>
  <c r="J54"/>
  <c r="I54" s="1"/>
  <c r="D54"/>
  <c r="C54" s="1"/>
  <c r="J53"/>
  <c r="I53" s="1"/>
  <c r="D53"/>
  <c r="C53" s="1"/>
  <c r="J52"/>
  <c r="I52" s="1"/>
  <c r="D52"/>
  <c r="C52" s="1"/>
  <c r="J51"/>
  <c r="I51" s="1"/>
  <c r="D51"/>
  <c r="C51" s="1"/>
  <c r="J50"/>
  <c r="I50" s="1"/>
  <c r="D50"/>
  <c r="C50" s="1"/>
  <c r="J49"/>
  <c r="I49" s="1"/>
  <c r="D49"/>
  <c r="C49" s="1"/>
  <c r="J48"/>
  <c r="I48" s="1"/>
  <c r="D48"/>
  <c r="C48" s="1"/>
  <c r="J47"/>
  <c r="I47" s="1"/>
  <c r="D47"/>
  <c r="C47" s="1"/>
  <c r="J46"/>
  <c r="I46" s="1"/>
  <c r="D46"/>
  <c r="C46" s="1"/>
  <c r="J45"/>
  <c r="I45" s="1"/>
  <c r="D45"/>
  <c r="C45" s="1"/>
  <c r="J44"/>
  <c r="I44" s="1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/>
  <c r="D32"/>
  <c r="C32" s="1"/>
  <c r="J31"/>
  <c r="D31"/>
  <c r="C31" s="1"/>
  <c r="J30"/>
  <c r="I30" s="1"/>
  <c r="J29"/>
  <c r="I29" s="1"/>
  <c r="J28"/>
  <c r="I28" s="1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 s="1"/>
  <c r="C18"/>
  <c r="J17"/>
  <c r="I17" s="1"/>
  <c r="C17"/>
  <c r="J16"/>
  <c r="I16" s="1"/>
  <c r="C16"/>
  <c r="J15"/>
  <c r="I15" s="1"/>
  <c r="C15"/>
  <c r="J14"/>
  <c r="I14" s="1"/>
  <c r="C14"/>
  <c r="J13"/>
  <c r="I13" s="1"/>
  <c r="C13"/>
  <c r="J12"/>
  <c r="C12"/>
  <c r="J11"/>
  <c r="I11" s="1"/>
  <c r="C11"/>
  <c r="J177" i="3"/>
  <c r="I177" s="1"/>
  <c r="J176"/>
  <c r="I176" s="1"/>
  <c r="J175"/>
  <c r="I175" s="1"/>
  <c r="J174"/>
  <c r="I174" s="1"/>
  <c r="J173"/>
  <c r="I173" s="1"/>
  <c r="J172"/>
  <c r="I172" s="1"/>
  <c r="J171"/>
  <c r="I171" s="1"/>
  <c r="J170"/>
  <c r="I170" s="1"/>
  <c r="J169"/>
  <c r="I169" s="1"/>
  <c r="J168"/>
  <c r="I168" s="1"/>
  <c r="J167"/>
  <c r="I167" s="1"/>
  <c r="J166"/>
  <c r="I166" s="1"/>
  <c r="J165"/>
  <c r="I165" s="1"/>
  <c r="J164"/>
  <c r="I164" s="1"/>
  <c r="J163"/>
  <c r="I163" s="1"/>
  <c r="J162"/>
  <c r="I162" s="1"/>
  <c r="J161"/>
  <c r="I161" s="1"/>
  <c r="J160"/>
  <c r="I160" s="1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/>
  <c r="J110"/>
  <c r="I110" s="1"/>
  <c r="J109"/>
  <c r="I109" s="1"/>
  <c r="J108"/>
  <c r="I108" s="1"/>
  <c r="J107"/>
  <c r="I107" s="1"/>
  <c r="J106"/>
  <c r="I106" s="1"/>
  <c r="J105"/>
  <c r="I105" s="1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 s="1"/>
  <c r="J91"/>
  <c r="I91" s="1"/>
  <c r="J90"/>
  <c r="I90" s="1"/>
  <c r="J89"/>
  <c r="I89" s="1"/>
  <c r="J88"/>
  <c r="I88" s="1"/>
  <c r="J87"/>
  <c r="I87" s="1"/>
  <c r="J86"/>
  <c r="I86" s="1"/>
  <c r="J85"/>
  <c r="I85" s="1"/>
  <c r="J84"/>
  <c r="I84" s="1"/>
  <c r="J83"/>
  <c r="I83" s="1"/>
  <c r="J82"/>
  <c r="I82" s="1"/>
  <c r="J81"/>
  <c r="I81" s="1"/>
  <c r="J80"/>
  <c r="I80" s="1"/>
  <c r="J79"/>
  <c r="I79" s="1"/>
  <c r="D79"/>
  <c r="C79" s="1"/>
  <c r="J78"/>
  <c r="I78" s="1"/>
  <c r="D78"/>
  <c r="C78" s="1"/>
  <c r="J77"/>
  <c r="I77" s="1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 s="1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 s="1"/>
  <c r="D56"/>
  <c r="C56" s="1"/>
  <c r="J55"/>
  <c r="I55" s="1"/>
  <c r="D55"/>
  <c r="C55" s="1"/>
  <c r="J54"/>
  <c r="I54" s="1"/>
  <c r="D54"/>
  <c r="C54" s="1"/>
  <c r="J53"/>
  <c r="I53" s="1"/>
  <c r="D53"/>
  <c r="C53" s="1"/>
  <c r="J52"/>
  <c r="I52" s="1"/>
  <c r="D52"/>
  <c r="C52" s="1"/>
  <c r="J51"/>
  <c r="I51" s="1"/>
  <c r="D51"/>
  <c r="C51" s="1"/>
  <c r="J50"/>
  <c r="I50" s="1"/>
  <c r="D50"/>
  <c r="C50" s="1"/>
  <c r="J49"/>
  <c r="I49" s="1"/>
  <c r="D49"/>
  <c r="C49" s="1"/>
  <c r="J48"/>
  <c r="I48" s="1"/>
  <c r="D48"/>
  <c r="C48" s="1"/>
  <c r="J47"/>
  <c r="I47" s="1"/>
  <c r="D47"/>
  <c r="C47" s="1"/>
  <c r="J46"/>
  <c r="I46" s="1"/>
  <c r="D46"/>
  <c r="C46" s="1"/>
  <c r="J45"/>
  <c r="I45" s="1"/>
  <c r="D45"/>
  <c r="C45" s="1"/>
  <c r="J44"/>
  <c r="I44" s="1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 s="1"/>
  <c r="D32"/>
  <c r="C32" s="1"/>
  <c r="J31"/>
  <c r="I31" s="1"/>
  <c r="D31"/>
  <c r="C31" s="1"/>
  <c r="J30"/>
  <c r="I30" s="1"/>
  <c r="J29"/>
  <c r="I29" s="1"/>
  <c r="J28"/>
  <c r="I28" s="1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/>
  <c r="C18"/>
  <c r="J17"/>
  <c r="I17" s="1"/>
  <c r="C17"/>
  <c r="J16"/>
  <c r="I16" s="1"/>
  <c r="C16"/>
  <c r="J15"/>
  <c r="I15" s="1"/>
  <c r="C15"/>
  <c r="J14"/>
  <c r="I14" s="1"/>
  <c r="C14"/>
  <c r="J13"/>
  <c r="I13" s="1"/>
  <c r="C13"/>
  <c r="J12"/>
  <c r="C12"/>
  <c r="J11"/>
  <c r="I11" s="1"/>
  <c r="C11"/>
  <c r="J177" i="2"/>
  <c r="I177" s="1"/>
  <c r="J176"/>
  <c r="I176" s="1"/>
  <c r="J175"/>
  <c r="I175" s="1"/>
  <c r="J174"/>
  <c r="I174" s="1"/>
  <c r="J173"/>
  <c r="I173" s="1"/>
  <c r="J172"/>
  <c r="I172" s="1"/>
  <c r="J171"/>
  <c r="I171" s="1"/>
  <c r="J170"/>
  <c r="I170" s="1"/>
  <c r="J169"/>
  <c r="I169" s="1"/>
  <c r="J168"/>
  <c r="I168" s="1"/>
  <c r="J167"/>
  <c r="I167" s="1"/>
  <c r="J166"/>
  <c r="I166" s="1"/>
  <c r="J165"/>
  <c r="I165" s="1"/>
  <c r="J164"/>
  <c r="I164" s="1"/>
  <c r="J163"/>
  <c r="I163" s="1"/>
  <c r="J162"/>
  <c r="I162" s="1"/>
  <c r="J161"/>
  <c r="I161" s="1"/>
  <c r="J160"/>
  <c r="I160" s="1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I143" s="1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 s="1"/>
  <c r="J110"/>
  <c r="I110" s="1"/>
  <c r="J109"/>
  <c r="I109" s="1"/>
  <c r="J108"/>
  <c r="I108" s="1"/>
  <c r="J107"/>
  <c r="I107" s="1"/>
  <c r="J106"/>
  <c r="I106" s="1"/>
  <c r="J105"/>
  <c r="I105" s="1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 s="1"/>
  <c r="J91"/>
  <c r="I91" s="1"/>
  <c r="J90"/>
  <c r="I90" s="1"/>
  <c r="J89"/>
  <c r="I89" s="1"/>
  <c r="J88"/>
  <c r="I88" s="1"/>
  <c r="J87"/>
  <c r="I87" s="1"/>
  <c r="J86"/>
  <c r="I86" s="1"/>
  <c r="J85"/>
  <c r="I85" s="1"/>
  <c r="J84"/>
  <c r="I84" s="1"/>
  <c r="J83"/>
  <c r="I83" s="1"/>
  <c r="J82"/>
  <c r="I82" s="1"/>
  <c r="J81"/>
  <c r="I81" s="1"/>
  <c r="J80"/>
  <c r="I80" s="1"/>
  <c r="J79"/>
  <c r="I79" s="1"/>
  <c r="D79"/>
  <c r="C79" s="1"/>
  <c r="J78"/>
  <c r="I78" s="1"/>
  <c r="D78"/>
  <c r="C78" s="1"/>
  <c r="J77"/>
  <c r="I77" s="1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 s="1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 s="1"/>
  <c r="D56"/>
  <c r="C56" s="1"/>
  <c r="J55"/>
  <c r="I55" s="1"/>
  <c r="D55"/>
  <c r="C55" s="1"/>
  <c r="J54"/>
  <c r="I54" s="1"/>
  <c r="D54"/>
  <c r="C54" s="1"/>
  <c r="J53"/>
  <c r="I53" s="1"/>
  <c r="D53"/>
  <c r="C53" s="1"/>
  <c r="J52"/>
  <c r="I52" s="1"/>
  <c r="D52"/>
  <c r="C52" s="1"/>
  <c r="J51"/>
  <c r="I51" s="1"/>
  <c r="D51"/>
  <c r="C51" s="1"/>
  <c r="J50"/>
  <c r="I50" s="1"/>
  <c r="D50"/>
  <c r="C50" s="1"/>
  <c r="J49"/>
  <c r="I49" s="1"/>
  <c r="D49"/>
  <c r="C49" s="1"/>
  <c r="J48"/>
  <c r="I48" s="1"/>
  <c r="D48"/>
  <c r="C48" s="1"/>
  <c r="J47"/>
  <c r="I47" s="1"/>
  <c r="D47"/>
  <c r="C47" s="1"/>
  <c r="J46"/>
  <c r="I46" s="1"/>
  <c r="D46"/>
  <c r="C46" s="1"/>
  <c r="J45"/>
  <c r="I45" s="1"/>
  <c r="D45"/>
  <c r="C45" s="1"/>
  <c r="J44"/>
  <c r="I44" s="1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 s="1"/>
  <c r="D32"/>
  <c r="C32" s="1"/>
  <c r="J31"/>
  <c r="D31"/>
  <c r="C31" s="1"/>
  <c r="J30"/>
  <c r="I30" s="1"/>
  <c r="J29"/>
  <c r="I29" s="1"/>
  <c r="J28"/>
  <c r="I28" s="1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 s="1"/>
  <c r="C18"/>
  <c r="J17"/>
  <c r="I17" s="1"/>
  <c r="C17"/>
  <c r="J16"/>
  <c r="I16" s="1"/>
  <c r="C16"/>
  <c r="J15"/>
  <c r="I15" s="1"/>
  <c r="C15"/>
  <c r="J14"/>
  <c r="I14" s="1"/>
  <c r="C14"/>
  <c r="J13"/>
  <c r="I13" s="1"/>
  <c r="C13"/>
  <c r="J12"/>
  <c r="C12"/>
  <c r="J11"/>
  <c r="I11" s="1"/>
  <c r="C11"/>
  <c r="J177" i="1"/>
  <c r="I177" s="1"/>
  <c r="J176"/>
  <c r="I176" s="1"/>
  <c r="J175"/>
  <c r="I175" s="1"/>
  <c r="J174"/>
  <c r="I174" s="1"/>
  <c r="J173"/>
  <c r="I173" s="1"/>
  <c r="J172"/>
  <c r="I172" s="1"/>
  <c r="J171"/>
  <c r="I171" s="1"/>
  <c r="J170"/>
  <c r="I170" s="1"/>
  <c r="J169"/>
  <c r="I169" s="1"/>
  <c r="J168"/>
  <c r="I168" s="1"/>
  <c r="J167"/>
  <c r="I167" s="1"/>
  <c r="J166"/>
  <c r="I166" s="1"/>
  <c r="J165"/>
  <c r="I165" s="1"/>
  <c r="J164"/>
  <c r="I164" s="1"/>
  <c r="J163"/>
  <c r="I163" s="1"/>
  <c r="J162"/>
  <c r="I162" s="1"/>
  <c r="J161"/>
  <c r="I161" s="1"/>
  <c r="J160"/>
  <c r="I160" s="1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 s="1"/>
  <c r="J110"/>
  <c r="I110" s="1"/>
  <c r="J109"/>
  <c r="I109" s="1"/>
  <c r="J108"/>
  <c r="I108" s="1"/>
  <c r="J107"/>
  <c r="I107" s="1"/>
  <c r="J106"/>
  <c r="I106" s="1"/>
  <c r="J105"/>
  <c r="I105" s="1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 s="1"/>
  <c r="J91"/>
  <c r="I91" s="1"/>
  <c r="J90"/>
  <c r="I90" s="1"/>
  <c r="J89"/>
  <c r="I89" s="1"/>
  <c r="J88"/>
  <c r="I88" s="1"/>
  <c r="J87"/>
  <c r="I87" s="1"/>
  <c r="J86"/>
  <c r="J85"/>
  <c r="I85" s="1"/>
  <c r="J84"/>
  <c r="I84" s="1"/>
  <c r="J83"/>
  <c r="I83" s="1"/>
  <c r="J82"/>
  <c r="I82" s="1"/>
  <c r="J81"/>
  <c r="I81" s="1"/>
  <c r="J80"/>
  <c r="I80" s="1"/>
  <c r="J79"/>
  <c r="I79" s="1"/>
  <c r="D79"/>
  <c r="C79" s="1"/>
  <c r="J78"/>
  <c r="I78" s="1"/>
  <c r="D78"/>
  <c r="C78" s="1"/>
  <c r="J77"/>
  <c r="I77" s="1"/>
  <c r="D77"/>
  <c r="C77" s="1"/>
  <c r="J76"/>
  <c r="I76" s="1"/>
  <c r="D76"/>
  <c r="C76" s="1"/>
  <c r="J75"/>
  <c r="I75" s="1"/>
  <c r="D75"/>
  <c r="C75" s="1"/>
  <c r="J74"/>
  <c r="I74" s="1"/>
  <c r="D74"/>
  <c r="C74" s="1"/>
  <c r="J73"/>
  <c r="I73" s="1"/>
  <c r="D73"/>
  <c r="C73" s="1"/>
  <c r="J72"/>
  <c r="I72" s="1"/>
  <c r="D72"/>
  <c r="C72" s="1"/>
  <c r="J71"/>
  <c r="I71" s="1"/>
  <c r="D71"/>
  <c r="C71" s="1"/>
  <c r="J70"/>
  <c r="I70" s="1"/>
  <c r="D70"/>
  <c r="C70" s="1"/>
  <c r="J69"/>
  <c r="I69" s="1"/>
  <c r="D69"/>
  <c r="C69" s="1"/>
  <c r="J68"/>
  <c r="I68" s="1"/>
  <c r="D68"/>
  <c r="C68" s="1"/>
  <c r="J67"/>
  <c r="I67" s="1"/>
  <c r="D67"/>
  <c r="C67" s="1"/>
  <c r="J66"/>
  <c r="I66" s="1"/>
  <c r="D66"/>
  <c r="C66" s="1"/>
  <c r="J65"/>
  <c r="I65" s="1"/>
  <c r="D65"/>
  <c r="C65" s="1"/>
  <c r="J64"/>
  <c r="I64" s="1"/>
  <c r="D64"/>
  <c r="C64" s="1"/>
  <c r="J63"/>
  <c r="I63" s="1"/>
  <c r="D63"/>
  <c r="C63" s="1"/>
  <c r="J62"/>
  <c r="I62" s="1"/>
  <c r="D62"/>
  <c r="C62" s="1"/>
  <c r="J61"/>
  <c r="I61" s="1"/>
  <c r="D61"/>
  <c r="C61" s="1"/>
  <c r="J60"/>
  <c r="I60" s="1"/>
  <c r="D60"/>
  <c r="C60" s="1"/>
  <c r="J59"/>
  <c r="I59" s="1"/>
  <c r="D59"/>
  <c r="C59" s="1"/>
  <c r="J58"/>
  <c r="I58" s="1"/>
  <c r="D58"/>
  <c r="C58" s="1"/>
  <c r="J57"/>
  <c r="I57" s="1"/>
  <c r="D57"/>
  <c r="C57" s="1"/>
  <c r="J56"/>
  <c r="I56" s="1"/>
  <c r="D56"/>
  <c r="C56" s="1"/>
  <c r="J55"/>
  <c r="I55" s="1"/>
  <c r="D55"/>
  <c r="C55" s="1"/>
  <c r="J54"/>
  <c r="I54" s="1"/>
  <c r="D54"/>
  <c r="C54" s="1"/>
  <c r="J53"/>
  <c r="I53" s="1"/>
  <c r="D53"/>
  <c r="C53" s="1"/>
  <c r="J52"/>
  <c r="I52" s="1"/>
  <c r="D52"/>
  <c r="C52" s="1"/>
  <c r="J51"/>
  <c r="I51" s="1"/>
  <c r="D51"/>
  <c r="C51" s="1"/>
  <c r="J50"/>
  <c r="I50" s="1"/>
  <c r="D50"/>
  <c r="C50" s="1"/>
  <c r="J49"/>
  <c r="I49" s="1"/>
  <c r="D49"/>
  <c r="C49" s="1"/>
  <c r="J48"/>
  <c r="I48" s="1"/>
  <c r="D48"/>
  <c r="C48" s="1"/>
  <c r="J47"/>
  <c r="I47" s="1"/>
  <c r="D47"/>
  <c r="C47" s="1"/>
  <c r="J46"/>
  <c r="I46" s="1"/>
  <c r="D46"/>
  <c r="C46" s="1"/>
  <c r="J45"/>
  <c r="I45" s="1"/>
  <c r="D45"/>
  <c r="C45" s="1"/>
  <c r="J44"/>
  <c r="I44" s="1"/>
  <c r="D44"/>
  <c r="C44" s="1"/>
  <c r="J43"/>
  <c r="I43" s="1"/>
  <c r="D43"/>
  <c r="C43" s="1"/>
  <c r="J42"/>
  <c r="I42" s="1"/>
  <c r="D42"/>
  <c r="C42" s="1"/>
  <c r="J41"/>
  <c r="I41" s="1"/>
  <c r="D41"/>
  <c r="C41" s="1"/>
  <c r="J40"/>
  <c r="I40" s="1"/>
  <c r="D40"/>
  <c r="C40" s="1"/>
  <c r="J39"/>
  <c r="I39" s="1"/>
  <c r="D39"/>
  <c r="C39" s="1"/>
  <c r="J38"/>
  <c r="I38" s="1"/>
  <c r="D38"/>
  <c r="C38" s="1"/>
  <c r="J37"/>
  <c r="I37" s="1"/>
  <c r="D37"/>
  <c r="C37" s="1"/>
  <c r="J36"/>
  <c r="I36" s="1"/>
  <c r="D36"/>
  <c r="C36" s="1"/>
  <c r="J35"/>
  <c r="I35" s="1"/>
  <c r="D35"/>
  <c r="C35" s="1"/>
  <c r="J34"/>
  <c r="I34" s="1"/>
  <c r="D34"/>
  <c r="C34" s="1"/>
  <c r="J33"/>
  <c r="I33" s="1"/>
  <c r="D33"/>
  <c r="C33" s="1"/>
  <c r="J32"/>
  <c r="I32" s="1"/>
  <c r="D32"/>
  <c r="C32" s="1"/>
  <c r="J31"/>
  <c r="I31" s="1"/>
  <c r="D31"/>
  <c r="C31" s="1"/>
  <c r="J30"/>
  <c r="I30" s="1"/>
  <c r="J29"/>
  <c r="I29" s="1"/>
  <c r="J28"/>
  <c r="I28" s="1"/>
  <c r="J27"/>
  <c r="I27" s="1"/>
  <c r="J26"/>
  <c r="I26" s="1"/>
  <c r="J25"/>
  <c r="I25" s="1"/>
  <c r="J24"/>
  <c r="I24" s="1"/>
  <c r="C24"/>
  <c r="J23"/>
  <c r="I23" s="1"/>
  <c r="C23"/>
  <c r="J22"/>
  <c r="I22" s="1"/>
  <c r="J21"/>
  <c r="I21" s="1"/>
  <c r="J20"/>
  <c r="I20" s="1"/>
  <c r="C20"/>
  <c r="J19"/>
  <c r="I19" s="1"/>
  <c r="C19"/>
  <c r="J18"/>
  <c r="I18" s="1"/>
  <c r="C18"/>
  <c r="J17"/>
  <c r="I17" s="1"/>
  <c r="C17"/>
  <c r="J16"/>
  <c r="I16" s="1"/>
  <c r="C16"/>
  <c r="J15"/>
  <c r="I15" s="1"/>
  <c r="C15"/>
  <c r="J14"/>
  <c r="I14" s="1"/>
  <c r="C14"/>
  <c r="J13"/>
  <c r="I13" s="1"/>
  <c r="C13"/>
  <c r="J12"/>
  <c r="C12"/>
  <c r="J11"/>
  <c r="I11" s="1"/>
  <c r="C11"/>
  <c r="D79" i="23"/>
  <c r="C79" s="1"/>
  <c r="D78"/>
  <c r="C78" s="1"/>
  <c r="D77"/>
  <c r="C77" s="1"/>
  <c r="D76"/>
  <c r="C76" s="1"/>
  <c r="D75"/>
  <c r="C75" s="1"/>
  <c r="D74"/>
  <c r="C74" s="1"/>
  <c r="D73"/>
  <c r="C73" s="1"/>
  <c r="D72"/>
  <c r="C72" s="1"/>
  <c r="D71"/>
  <c r="C71" s="1"/>
  <c r="D70"/>
  <c r="C70" s="1"/>
  <c r="D69"/>
  <c r="C69" s="1"/>
  <c r="D68"/>
  <c r="C68" s="1"/>
  <c r="D67"/>
  <c r="C67" s="1"/>
  <c r="D66"/>
  <c r="C66" s="1"/>
  <c r="D65"/>
  <c r="C65" s="1"/>
  <c r="D64"/>
  <c r="C64" s="1"/>
  <c r="D63"/>
  <c r="C63" s="1"/>
  <c r="D62"/>
  <c r="C62" s="1"/>
  <c r="D61"/>
  <c r="C61" s="1"/>
  <c r="D60"/>
  <c r="C60" s="1"/>
  <c r="D59"/>
  <c r="C59" s="1"/>
  <c r="D58"/>
  <c r="C58" s="1"/>
  <c r="D57"/>
  <c r="C57" s="1"/>
  <c r="D56"/>
  <c r="C56" s="1"/>
  <c r="D55"/>
  <c r="C55" s="1"/>
  <c r="D54"/>
  <c r="C54" s="1"/>
  <c r="D53"/>
  <c r="C53" s="1"/>
  <c r="D52"/>
  <c r="C52" s="1"/>
  <c r="D51"/>
  <c r="C51" s="1"/>
  <c r="D50"/>
  <c r="C50" s="1"/>
  <c r="D49"/>
  <c r="C49" s="1"/>
  <c r="D48"/>
  <c r="C48" s="1"/>
  <c r="D47"/>
  <c r="C47" s="1"/>
  <c r="D46"/>
  <c r="C46" s="1"/>
  <c r="D45"/>
  <c r="C45" s="1"/>
  <c r="D44"/>
  <c r="C44" s="1"/>
  <c r="D43"/>
  <c r="C43" s="1"/>
  <c r="D42"/>
  <c r="C42" s="1"/>
  <c r="D41"/>
  <c r="C41" s="1"/>
  <c r="D40"/>
  <c r="C40" s="1"/>
  <c r="D39"/>
  <c r="C39" s="1"/>
  <c r="D38"/>
  <c r="C38" s="1"/>
  <c r="D37"/>
  <c r="C37" s="1"/>
  <c r="D36"/>
  <c r="C36" s="1"/>
  <c r="D35"/>
  <c r="C35" s="1"/>
  <c r="D34"/>
  <c r="C34" s="1"/>
  <c r="D33"/>
  <c r="C33" s="1"/>
  <c r="D32"/>
  <c r="C32" s="1"/>
  <c r="D31"/>
  <c r="C24"/>
  <c r="C23"/>
  <c r="C20"/>
  <c r="C19"/>
  <c r="C18"/>
  <c r="C17"/>
  <c r="C16"/>
  <c r="C15"/>
  <c r="C14"/>
  <c r="C13"/>
  <c r="C12"/>
  <c r="C11"/>
  <c r="J177"/>
  <c r="I177" s="1"/>
  <c r="J176"/>
  <c r="I176" s="1"/>
  <c r="J175"/>
  <c r="I175" s="1"/>
  <c r="J174"/>
  <c r="I174" s="1"/>
  <c r="J173"/>
  <c r="I173" s="1"/>
  <c r="J172"/>
  <c r="I172" s="1"/>
  <c r="J171"/>
  <c r="I171" s="1"/>
  <c r="J170"/>
  <c r="I170" s="1"/>
  <c r="J169"/>
  <c r="I169" s="1"/>
  <c r="J168"/>
  <c r="I168" s="1"/>
  <c r="J167"/>
  <c r="I167" s="1"/>
  <c r="J166"/>
  <c r="I166" s="1"/>
  <c r="J165"/>
  <c r="I165" s="1"/>
  <c r="J164"/>
  <c r="I164" s="1"/>
  <c r="J163"/>
  <c r="I163" s="1"/>
  <c r="J162"/>
  <c r="I162" s="1"/>
  <c r="J161"/>
  <c r="I161" s="1"/>
  <c r="J160"/>
  <c r="I160" s="1"/>
  <c r="J159"/>
  <c r="I159" s="1"/>
  <c r="J158"/>
  <c r="I158" s="1"/>
  <c r="J157"/>
  <c r="I157" s="1"/>
  <c r="J156"/>
  <c r="I156" s="1"/>
  <c r="J155"/>
  <c r="I155" s="1"/>
  <c r="J154"/>
  <c r="I154" s="1"/>
  <c r="J153"/>
  <c r="I153" s="1"/>
  <c r="J152"/>
  <c r="I152" s="1"/>
  <c r="J151"/>
  <c r="I151" s="1"/>
  <c r="J150"/>
  <c r="I150" s="1"/>
  <c r="J149"/>
  <c r="I149" s="1"/>
  <c r="J148"/>
  <c r="I148" s="1"/>
  <c r="J147"/>
  <c r="J146"/>
  <c r="J145"/>
  <c r="J144"/>
  <c r="J143"/>
  <c r="I143" s="1"/>
  <c r="J142"/>
  <c r="I142" s="1"/>
  <c r="J141"/>
  <c r="I141" s="1"/>
  <c r="J140"/>
  <c r="I140" s="1"/>
  <c r="J139"/>
  <c r="I139" s="1"/>
  <c r="J138"/>
  <c r="J137"/>
  <c r="J136"/>
  <c r="I136" s="1"/>
  <c r="J135"/>
  <c r="I135" s="1"/>
  <c r="J134"/>
  <c r="I134" s="1"/>
  <c r="J133"/>
  <c r="I133" s="1"/>
  <c r="J132"/>
  <c r="I132" s="1"/>
  <c r="J131"/>
  <c r="I131" s="1"/>
  <c r="J130"/>
  <c r="I130" s="1"/>
  <c r="J129"/>
  <c r="I129" s="1"/>
  <c r="J128"/>
  <c r="I128" s="1"/>
  <c r="J127"/>
  <c r="I127" s="1"/>
  <c r="J126"/>
  <c r="J125"/>
  <c r="J124"/>
  <c r="J123"/>
  <c r="J122"/>
  <c r="J121"/>
  <c r="J120"/>
  <c r="I120" s="1"/>
  <c r="J119"/>
  <c r="I119" s="1"/>
  <c r="J118"/>
  <c r="I118" s="1"/>
  <c r="J117"/>
  <c r="J116"/>
  <c r="I116" s="1"/>
  <c r="J115"/>
  <c r="I115" s="1"/>
  <c r="J114"/>
  <c r="I114" s="1"/>
  <c r="J113"/>
  <c r="I113" s="1"/>
  <c r="J112"/>
  <c r="I112" s="1"/>
  <c r="J111"/>
  <c r="I111" s="1"/>
  <c r="J110"/>
  <c r="I110" s="1"/>
  <c r="J109"/>
  <c r="I109" s="1"/>
  <c r="J108"/>
  <c r="I108" s="1"/>
  <c r="J107"/>
  <c r="I107" s="1"/>
  <c r="J106"/>
  <c r="I106" s="1"/>
  <c r="J105"/>
  <c r="I105" s="1"/>
  <c r="J104"/>
  <c r="J103"/>
  <c r="J102"/>
  <c r="J101"/>
  <c r="I101" s="1"/>
  <c r="J100"/>
  <c r="I100" s="1"/>
  <c r="J99"/>
  <c r="I99" s="1"/>
  <c r="J98"/>
  <c r="I98" s="1"/>
  <c r="J97"/>
  <c r="I97" s="1"/>
  <c r="J96"/>
  <c r="I96" s="1"/>
  <c r="J95"/>
  <c r="I95" s="1"/>
  <c r="J94"/>
  <c r="I94" s="1"/>
  <c r="J93"/>
  <c r="I93" s="1"/>
  <c r="J92"/>
  <c r="I92" s="1"/>
  <c r="J91"/>
  <c r="I91" s="1"/>
  <c r="J90"/>
  <c r="I90" s="1"/>
  <c r="J89"/>
  <c r="I89" s="1"/>
  <c r="J88"/>
  <c r="I88" s="1"/>
  <c r="J87"/>
  <c r="I87" s="1"/>
  <c r="J86"/>
  <c r="I86" s="1"/>
  <c r="J85"/>
  <c r="I85" s="1"/>
  <c r="J84"/>
  <c r="I84" s="1"/>
  <c r="J83"/>
  <c r="I83" s="1"/>
  <c r="J82"/>
  <c r="I82" s="1"/>
  <c r="J81"/>
  <c r="I81" s="1"/>
  <c r="J80"/>
  <c r="I80" s="1"/>
  <c r="J79"/>
  <c r="I79" s="1"/>
  <c r="J78"/>
  <c r="I78" s="1"/>
  <c r="J77"/>
  <c r="I77" s="1"/>
  <c r="J76"/>
  <c r="I76" s="1"/>
  <c r="J75"/>
  <c r="I75" s="1"/>
  <c r="J74"/>
  <c r="I74" s="1"/>
  <c r="J73"/>
  <c r="I73" s="1"/>
  <c r="J72"/>
  <c r="I72" s="1"/>
  <c r="J71"/>
  <c r="I71" s="1"/>
  <c r="J70"/>
  <c r="I70" s="1"/>
  <c r="J69"/>
  <c r="I69" s="1"/>
  <c r="J68"/>
  <c r="I68" s="1"/>
  <c r="J67"/>
  <c r="I67" s="1"/>
  <c r="J66"/>
  <c r="I66" s="1"/>
  <c r="J65"/>
  <c r="I65" s="1"/>
  <c r="J64"/>
  <c r="I64" s="1"/>
  <c r="J63"/>
  <c r="I63" s="1"/>
  <c r="J62"/>
  <c r="I62" s="1"/>
  <c r="J61"/>
  <c r="I61" s="1"/>
  <c r="J60"/>
  <c r="I60" s="1"/>
  <c r="J59"/>
  <c r="I59" s="1"/>
  <c r="J58"/>
  <c r="I58" s="1"/>
  <c r="J57"/>
  <c r="I57" s="1"/>
  <c r="J56"/>
  <c r="I56" s="1"/>
  <c r="J55"/>
  <c r="I55" s="1"/>
  <c r="J54"/>
  <c r="I54" s="1"/>
  <c r="J53"/>
  <c r="I53" s="1"/>
  <c r="J52"/>
  <c r="I52" s="1"/>
  <c r="J51"/>
  <c r="I51" s="1"/>
  <c r="J50"/>
  <c r="I50" s="1"/>
  <c r="J49"/>
  <c r="I49" s="1"/>
  <c r="J48"/>
  <c r="I48" s="1"/>
  <c r="J47"/>
  <c r="I47" s="1"/>
  <c r="J46"/>
  <c r="I46" s="1"/>
  <c r="J45"/>
  <c r="I45" s="1"/>
  <c r="J44"/>
  <c r="I44" s="1"/>
  <c r="J43"/>
  <c r="I43" s="1"/>
  <c r="J42"/>
  <c r="I42" s="1"/>
  <c r="J41"/>
  <c r="I41" s="1"/>
  <c r="J40"/>
  <c r="I40" s="1"/>
  <c r="J39"/>
  <c r="I39" s="1"/>
  <c r="J38"/>
  <c r="I38" s="1"/>
  <c r="J37"/>
  <c r="I37" s="1"/>
  <c r="J36"/>
  <c r="I36" s="1"/>
  <c r="J35"/>
  <c r="I35" s="1"/>
  <c r="J34"/>
  <c r="I34" s="1"/>
  <c r="J33"/>
  <c r="I33" s="1"/>
  <c r="J32"/>
  <c r="I32" s="1"/>
  <c r="J31"/>
  <c r="I31" s="1"/>
  <c r="J30"/>
  <c r="I30" s="1"/>
  <c r="J29"/>
  <c r="I29" s="1"/>
  <c r="J28"/>
  <c r="J27"/>
  <c r="I27" s="1"/>
  <c r="J26"/>
  <c r="I26" s="1"/>
  <c r="J25"/>
  <c r="I25" s="1"/>
  <c r="J24"/>
  <c r="I24" s="1"/>
  <c r="J23"/>
  <c r="I23" s="1"/>
  <c r="J22"/>
  <c r="I22" s="1"/>
  <c r="J21"/>
  <c r="I21" s="1"/>
  <c r="J20"/>
  <c r="I20" s="1"/>
  <c r="J19"/>
  <c r="I19" s="1"/>
  <c r="J18"/>
  <c r="I18" s="1"/>
  <c r="J17"/>
  <c r="I17" s="1"/>
  <c r="J16"/>
  <c r="I16" s="1"/>
  <c r="J15"/>
  <c r="I15" s="1"/>
  <c r="J14"/>
  <c r="I14" s="1"/>
  <c r="J13"/>
  <c r="I13" s="1"/>
  <c r="J12"/>
  <c r="I12" s="1"/>
  <c r="J11"/>
  <c r="I11" s="1"/>
  <c r="H146" i="62"/>
  <c r="H125"/>
  <c r="L2" i="5" l="1"/>
  <c r="I86" i="28"/>
  <c r="K2" i="2"/>
  <c r="K3"/>
  <c r="L2" i="21"/>
  <c r="C25" i="12"/>
  <c r="K7" s="1"/>
  <c r="L3"/>
  <c r="L2" i="31"/>
  <c r="L5" i="1"/>
  <c r="L2"/>
  <c r="K3" i="23"/>
  <c r="H127" i="62"/>
  <c r="K4" i="23"/>
  <c r="K2"/>
  <c r="L4" i="6"/>
  <c r="C25" i="1"/>
  <c r="K7" s="1"/>
  <c r="L3" i="11"/>
  <c r="L5" i="4"/>
  <c r="C25" i="10"/>
  <c r="K7" s="1"/>
  <c r="C25" i="17"/>
  <c r="K7" s="1"/>
  <c r="L2" i="2"/>
  <c r="L2" i="3"/>
  <c r="L8" s="1"/>
  <c r="L2" i="6"/>
  <c r="L5"/>
  <c r="C25" i="7"/>
  <c r="K7" s="1"/>
  <c r="L3"/>
  <c r="L5" i="12"/>
  <c r="C25" i="13"/>
  <c r="K7" s="1"/>
  <c r="L5" i="19"/>
  <c r="L2" i="27"/>
  <c r="K5" i="28"/>
  <c r="L2" i="37"/>
  <c r="L2" i="42"/>
  <c r="L3"/>
  <c r="C25" i="2"/>
  <c r="K7" s="1"/>
  <c r="K5" i="5"/>
  <c r="L2" i="9"/>
  <c r="L8" s="1"/>
  <c r="L2" i="11"/>
  <c r="D80" i="19"/>
  <c r="L6" s="1"/>
  <c r="L2" i="25"/>
  <c r="L8" s="1"/>
  <c r="L4" i="29"/>
  <c r="L5" i="30"/>
  <c r="C25" i="32"/>
  <c r="K7" s="1"/>
  <c r="C25" i="36"/>
  <c r="K7" s="1"/>
  <c r="I86" i="1"/>
  <c r="K2" s="1"/>
  <c r="L5" i="2"/>
  <c r="K5" i="8"/>
  <c r="L4" i="60"/>
  <c r="L2" i="10"/>
  <c r="L8" s="1"/>
  <c r="C80"/>
  <c r="K6" s="1"/>
  <c r="L2" i="30"/>
  <c r="L8" s="1"/>
  <c r="C25" i="34"/>
  <c r="K7" s="1"/>
  <c r="L2" i="35"/>
  <c r="L2" i="38"/>
  <c r="L5"/>
  <c r="L4" i="11"/>
  <c r="S3" s="1"/>
  <c r="L5" i="39"/>
  <c r="L4" i="17"/>
  <c r="S3" s="1"/>
  <c r="L4" i="5"/>
  <c r="L4" i="21"/>
  <c r="C25" i="35"/>
  <c r="K7" s="1"/>
  <c r="C25" i="38"/>
  <c r="K7" s="1"/>
  <c r="L2" i="40"/>
  <c r="L3" i="1"/>
  <c r="C25" i="5"/>
  <c r="K7" s="1"/>
  <c r="L3"/>
  <c r="L3" i="6"/>
  <c r="L4" i="8"/>
  <c r="L4" i="16"/>
  <c r="I86" i="17"/>
  <c r="L2"/>
  <c r="L5" i="20"/>
  <c r="C25" i="21"/>
  <c r="K7" s="1"/>
  <c r="L2" i="22"/>
  <c r="L4" i="24"/>
  <c r="I86" i="26"/>
  <c r="K2" s="1"/>
  <c r="L2"/>
  <c r="C25" i="28"/>
  <c r="K7" s="1"/>
  <c r="L2" i="36"/>
  <c r="L8" s="1"/>
  <c r="L5" i="10"/>
  <c r="L5" i="14"/>
  <c r="L2" i="15"/>
  <c r="L2" i="16"/>
  <c r="I87" i="29"/>
  <c r="L2"/>
  <c r="S3" s="1"/>
  <c r="C25" i="3"/>
  <c r="K7" s="1"/>
  <c r="C25" i="6"/>
  <c r="K7" s="1"/>
  <c r="L4" i="9"/>
  <c r="L4" i="10"/>
  <c r="C25" i="11"/>
  <c r="K7" s="1"/>
  <c r="K5" i="13"/>
  <c r="L3" i="3"/>
  <c r="L5" i="11"/>
  <c r="L4" i="1"/>
  <c r="L5" i="16"/>
  <c r="L4" i="19"/>
  <c r="S3" s="1"/>
  <c r="C25" i="9"/>
  <c r="K7" s="1"/>
  <c r="K5" i="29"/>
  <c r="I89" i="32"/>
  <c r="K2" s="1"/>
  <c r="L2"/>
  <c r="L2" i="13"/>
  <c r="L8" s="1"/>
  <c r="C25" i="14"/>
  <c r="K7" s="1"/>
  <c r="C25" i="30"/>
  <c r="K7" s="1"/>
  <c r="I86" i="33"/>
  <c r="K2" s="1"/>
  <c r="L2"/>
  <c r="C25" i="8"/>
  <c r="K7" s="1"/>
  <c r="L3"/>
  <c r="L8" s="1"/>
  <c r="C25" i="15"/>
  <c r="K7" s="1"/>
  <c r="D80" i="20"/>
  <c r="L6" s="1"/>
  <c r="C25" i="24"/>
  <c r="K7" s="1"/>
  <c r="C25" i="39"/>
  <c r="K7" s="1"/>
  <c r="L2" i="41"/>
  <c r="S3" s="1"/>
  <c r="L4" i="4"/>
  <c r="L2" i="60"/>
  <c r="L5"/>
  <c r="L2" i="12"/>
  <c r="L2" i="20"/>
  <c r="K5" i="25"/>
  <c r="L4" i="26"/>
  <c r="C25" i="31"/>
  <c r="K7" s="1"/>
  <c r="L4" i="33"/>
  <c r="L3" i="41"/>
  <c r="S5" s="1"/>
  <c r="L4" i="2"/>
  <c r="L2" i="4"/>
  <c r="L2" i="7"/>
  <c r="L5" i="36"/>
  <c r="I86" i="14"/>
  <c r="K2" s="1"/>
  <c r="L2"/>
  <c r="C25" i="4"/>
  <c r="K7" s="1"/>
  <c r="L3"/>
  <c r="S5" s="1"/>
  <c r="L4" i="7"/>
  <c r="D80" i="60"/>
  <c r="L6" s="1"/>
  <c r="L4" i="13"/>
  <c r="L3" i="19"/>
  <c r="C25" i="26"/>
  <c r="K7" s="1"/>
  <c r="C25" i="33"/>
  <c r="K7" s="1"/>
  <c r="I89" i="39"/>
  <c r="K2" s="1"/>
  <c r="L2"/>
  <c r="L4" i="15"/>
  <c r="L3"/>
  <c r="L4" i="18"/>
  <c r="L8" s="1"/>
  <c r="L3"/>
  <c r="C25" i="29"/>
  <c r="K7" s="1"/>
  <c r="L5" i="32"/>
  <c r="C25" i="18"/>
  <c r="K7" s="1"/>
  <c r="L5" i="24"/>
  <c r="C25" i="27"/>
  <c r="K7" s="1"/>
  <c r="L4" i="34"/>
  <c r="C25" i="37"/>
  <c r="K7" s="1"/>
  <c r="C25" i="41"/>
  <c r="K7" s="1"/>
  <c r="L4" i="3"/>
  <c r="L5" i="7"/>
  <c r="L5" i="9"/>
  <c r="D80" i="16"/>
  <c r="L6" s="1"/>
  <c r="L5" i="22"/>
  <c r="L3" i="25"/>
  <c r="L5" i="27"/>
  <c r="S5" s="1"/>
  <c r="L4" i="30"/>
  <c r="S3" s="1"/>
  <c r="L5" i="31"/>
  <c r="L4" i="36"/>
  <c r="L5" i="42"/>
  <c r="C25" i="16"/>
  <c r="K7" s="1"/>
  <c r="C25" i="19"/>
  <c r="K7" s="1"/>
  <c r="L4" i="20"/>
  <c r="S3" s="1"/>
  <c r="L4" i="22"/>
  <c r="L4" i="25"/>
  <c r="L2" i="34"/>
  <c r="L5" i="37"/>
  <c r="L5" i="15"/>
  <c r="L5" i="18"/>
  <c r="C25" i="20"/>
  <c r="K7" s="1"/>
  <c r="C25" i="22"/>
  <c r="K7" s="1"/>
  <c r="C25" i="25"/>
  <c r="K7" s="1"/>
  <c r="C25" i="40"/>
  <c r="K7" s="1"/>
  <c r="C25" i="42"/>
  <c r="K7" s="1"/>
  <c r="L3" i="21"/>
  <c r="L3" i="28"/>
  <c r="L3" i="29"/>
  <c r="D80" i="36"/>
  <c r="L6" s="1"/>
  <c r="D80" i="37"/>
  <c r="L6" s="1"/>
  <c r="L5" i="26"/>
  <c r="L4" i="31"/>
  <c r="L4" i="32"/>
  <c r="S3" s="1"/>
  <c r="L5" i="34"/>
  <c r="L5" i="35"/>
  <c r="L4" i="38"/>
  <c r="L4" i="39"/>
  <c r="L4" i="40"/>
  <c r="K5" i="17"/>
  <c r="L3" i="20"/>
  <c r="L3" i="27"/>
  <c r="L3" i="31"/>
  <c r="L3" i="39"/>
  <c r="K5" i="40"/>
  <c r="K5" i="41"/>
  <c r="L3" i="26"/>
  <c r="L3" i="32"/>
  <c r="L3" i="33"/>
  <c r="L3" i="34"/>
  <c r="L3" i="35"/>
  <c r="D80" i="32"/>
  <c r="L6" s="1"/>
  <c r="K5" i="33"/>
  <c r="L3" i="36"/>
  <c r="S5" s="1"/>
  <c r="L4" i="41"/>
  <c r="L4" i="42"/>
  <c r="K2"/>
  <c r="C80"/>
  <c r="K6" s="1"/>
  <c r="I31"/>
  <c r="K5" s="1"/>
  <c r="I143"/>
  <c r="K3" s="1"/>
  <c r="D80"/>
  <c r="L6" s="1"/>
  <c r="I12"/>
  <c r="K4" s="1"/>
  <c r="S3"/>
  <c r="K2" i="41"/>
  <c r="C80"/>
  <c r="K6" s="1"/>
  <c r="L5"/>
  <c r="I143"/>
  <c r="K3" s="1"/>
  <c r="I12"/>
  <c r="K4" s="1"/>
  <c r="D80"/>
  <c r="L6" s="1"/>
  <c r="K4" i="40"/>
  <c r="C80"/>
  <c r="K6" s="1"/>
  <c r="K2"/>
  <c r="K3"/>
  <c r="D80"/>
  <c r="L6" s="1"/>
  <c r="L5"/>
  <c r="L3"/>
  <c r="I12"/>
  <c r="C80" i="39"/>
  <c r="K6" s="1"/>
  <c r="D80"/>
  <c r="L6" s="1"/>
  <c r="I31"/>
  <c r="K5" s="1"/>
  <c r="I143"/>
  <c r="K3" s="1"/>
  <c r="I12"/>
  <c r="K4" s="1"/>
  <c r="K3" i="38"/>
  <c r="K2"/>
  <c r="C80"/>
  <c r="K6" s="1"/>
  <c r="D80"/>
  <c r="L6" s="1"/>
  <c r="I31"/>
  <c r="K5" s="1"/>
  <c r="I12"/>
  <c r="K4" s="1"/>
  <c r="L3"/>
  <c r="K3" i="37"/>
  <c r="K2"/>
  <c r="K4"/>
  <c r="C80"/>
  <c r="K6" s="1"/>
  <c r="C32"/>
  <c r="L4"/>
  <c r="S3" s="1"/>
  <c r="L3"/>
  <c r="S5" s="1"/>
  <c r="I31"/>
  <c r="K5" s="1"/>
  <c r="K2" i="36"/>
  <c r="C32"/>
  <c r="C80" s="1"/>
  <c r="K6" s="1"/>
  <c r="I31"/>
  <c r="K5" s="1"/>
  <c r="I143"/>
  <c r="K3" s="1"/>
  <c r="I12"/>
  <c r="K4" s="1"/>
  <c r="S3"/>
  <c r="K2" i="35"/>
  <c r="K4"/>
  <c r="C80"/>
  <c r="K6" s="1"/>
  <c r="D80"/>
  <c r="L6" s="1"/>
  <c r="I31"/>
  <c r="K5" s="1"/>
  <c r="I143"/>
  <c r="K3" s="1"/>
  <c r="L4"/>
  <c r="K5" i="34"/>
  <c r="K2"/>
  <c r="C80"/>
  <c r="K6" s="1"/>
  <c r="D80"/>
  <c r="L6" s="1"/>
  <c r="I31"/>
  <c r="I143"/>
  <c r="K3" s="1"/>
  <c r="I12"/>
  <c r="K4" s="1"/>
  <c r="C80" i="33"/>
  <c r="K6" s="1"/>
  <c r="L5"/>
  <c r="I143"/>
  <c r="K3" s="1"/>
  <c r="D80"/>
  <c r="L6" s="1"/>
  <c r="I12"/>
  <c r="K4" s="1"/>
  <c r="K5" i="32"/>
  <c r="C32"/>
  <c r="C80" s="1"/>
  <c r="K6" s="1"/>
  <c r="I31"/>
  <c r="I143"/>
  <c r="K3" s="1"/>
  <c r="I12"/>
  <c r="K4" s="1"/>
  <c r="C80" i="31"/>
  <c r="K6" s="1"/>
  <c r="K5"/>
  <c r="K2"/>
  <c r="I143"/>
  <c r="K3" s="1"/>
  <c r="I12"/>
  <c r="K4" s="1"/>
  <c r="D80"/>
  <c r="L6" s="1"/>
  <c r="I31"/>
  <c r="K2" i="30"/>
  <c r="K3"/>
  <c r="C80"/>
  <c r="K6" s="1"/>
  <c r="K5"/>
  <c r="I12"/>
  <c r="K4" s="1"/>
  <c r="L3"/>
  <c r="S5" s="1"/>
  <c r="D80"/>
  <c r="L6" s="1"/>
  <c r="I31"/>
  <c r="K2" i="29"/>
  <c r="C80"/>
  <c r="K6" s="1"/>
  <c r="D80"/>
  <c r="L6" s="1"/>
  <c r="L5"/>
  <c r="I143"/>
  <c r="K3" s="1"/>
  <c r="I12"/>
  <c r="K4" s="1"/>
  <c r="S5" i="28"/>
  <c r="K2"/>
  <c r="K4"/>
  <c r="C80"/>
  <c r="K6" s="1"/>
  <c r="D80"/>
  <c r="L6" s="1"/>
  <c r="L5"/>
  <c r="I143"/>
  <c r="K3" s="1"/>
  <c r="L4"/>
  <c r="S3" s="1"/>
  <c r="K4" i="27"/>
  <c r="C80"/>
  <c r="K6" s="1"/>
  <c r="K5"/>
  <c r="K2"/>
  <c r="D80"/>
  <c r="L6" s="1"/>
  <c r="I31"/>
  <c r="L4"/>
  <c r="I143"/>
  <c r="K3" s="1"/>
  <c r="C80" i="26"/>
  <c r="K6" s="1"/>
  <c r="I31"/>
  <c r="K5" s="1"/>
  <c r="I143"/>
  <c r="K3" s="1"/>
  <c r="I12"/>
  <c r="K4" s="1"/>
  <c r="D80"/>
  <c r="L6" s="1"/>
  <c r="K2" i="25"/>
  <c r="C80"/>
  <c r="K6" s="1"/>
  <c r="L5"/>
  <c r="S5" s="1"/>
  <c r="I143"/>
  <c r="K3" s="1"/>
  <c r="I12"/>
  <c r="K4" s="1"/>
  <c r="D80"/>
  <c r="L6" s="1"/>
  <c r="K5" i="24"/>
  <c r="K3"/>
  <c r="K2"/>
  <c r="K4"/>
  <c r="C80"/>
  <c r="K6" s="1"/>
  <c r="D80"/>
  <c r="L6" s="1"/>
  <c r="I31"/>
  <c r="S3"/>
  <c r="L3"/>
  <c r="S5" s="1"/>
  <c r="I12"/>
  <c r="K3" i="22"/>
  <c r="K2"/>
  <c r="C80"/>
  <c r="K6" s="1"/>
  <c r="S3"/>
  <c r="L3"/>
  <c r="S5" s="1"/>
  <c r="D80"/>
  <c r="L6" s="1"/>
  <c r="I31"/>
  <c r="K5" s="1"/>
  <c r="I12"/>
  <c r="K4" s="1"/>
  <c r="C80" i="21"/>
  <c r="K6" s="1"/>
  <c r="K5"/>
  <c r="K2"/>
  <c r="L5"/>
  <c r="I143"/>
  <c r="K3" s="1"/>
  <c r="I12"/>
  <c r="K4" s="1"/>
  <c r="D80"/>
  <c r="L6" s="1"/>
  <c r="K4" i="20"/>
  <c r="L8"/>
  <c r="S5"/>
  <c r="K2"/>
  <c r="I31"/>
  <c r="K5" s="1"/>
  <c r="I12"/>
  <c r="C32"/>
  <c r="C80" s="1"/>
  <c r="K6" s="1"/>
  <c r="I143"/>
  <c r="K3" s="1"/>
  <c r="K4" i="19"/>
  <c r="L8"/>
  <c r="C80"/>
  <c r="K6" s="1"/>
  <c r="K5"/>
  <c r="K2"/>
  <c r="S5"/>
  <c r="C32"/>
  <c r="I31"/>
  <c r="I143"/>
  <c r="K3" s="1"/>
  <c r="I12"/>
  <c r="K5" i="18"/>
  <c r="K2"/>
  <c r="K4"/>
  <c r="C80"/>
  <c r="K6" s="1"/>
  <c r="D80"/>
  <c r="L6" s="1"/>
  <c r="I31"/>
  <c r="I143"/>
  <c r="K3" s="1"/>
  <c r="I12"/>
  <c r="S3"/>
  <c r="K3" i="17"/>
  <c r="K2"/>
  <c r="K4"/>
  <c r="C80"/>
  <c r="K6" s="1"/>
  <c r="L5"/>
  <c r="L8" s="1"/>
  <c r="I12"/>
  <c r="L3"/>
  <c r="D80"/>
  <c r="L6" s="1"/>
  <c r="K3" i="16"/>
  <c r="K2"/>
  <c r="C32"/>
  <c r="C80" s="1"/>
  <c r="K6" s="1"/>
  <c r="I12"/>
  <c r="K4" s="1"/>
  <c r="L3"/>
  <c r="S5" s="1"/>
  <c r="I31"/>
  <c r="K5" s="1"/>
  <c r="K2" i="15"/>
  <c r="C80"/>
  <c r="K6" s="1"/>
  <c r="D80"/>
  <c r="L6" s="1"/>
  <c r="L8" s="1"/>
  <c r="I31"/>
  <c r="K5" s="1"/>
  <c r="I143"/>
  <c r="K3" s="1"/>
  <c r="S3"/>
  <c r="I12"/>
  <c r="K4" s="1"/>
  <c r="K3" i="14"/>
  <c r="K4"/>
  <c r="C80"/>
  <c r="K6" s="1"/>
  <c r="D80"/>
  <c r="L6" s="1"/>
  <c r="L4"/>
  <c r="S3" s="1"/>
  <c r="L3"/>
  <c r="S5" s="1"/>
  <c r="I31"/>
  <c r="K5" s="1"/>
  <c r="K3" i="13"/>
  <c r="K2"/>
  <c r="C80"/>
  <c r="K6" s="1"/>
  <c r="L5"/>
  <c r="I12"/>
  <c r="K4" s="1"/>
  <c r="L3"/>
  <c r="D80"/>
  <c r="L6" s="1"/>
  <c r="K2" i="12"/>
  <c r="K4"/>
  <c r="C80"/>
  <c r="K6" s="1"/>
  <c r="D80"/>
  <c r="L6" s="1"/>
  <c r="I31"/>
  <c r="K5" s="1"/>
  <c r="I143"/>
  <c r="K3" s="1"/>
  <c r="L4"/>
  <c r="K2" i="11"/>
  <c r="C80"/>
  <c r="K6" s="1"/>
  <c r="D80"/>
  <c r="L6" s="1"/>
  <c r="I31"/>
  <c r="K5" s="1"/>
  <c r="I143"/>
  <c r="K3" s="1"/>
  <c r="I12"/>
  <c r="K4" s="1"/>
  <c r="K3" i="10"/>
  <c r="K2"/>
  <c r="I31"/>
  <c r="K5" s="1"/>
  <c r="I12"/>
  <c r="K4" s="1"/>
  <c r="D80"/>
  <c r="L6" s="1"/>
  <c r="L3"/>
  <c r="S5" s="1"/>
  <c r="L8" i="60"/>
  <c r="K2"/>
  <c r="K3"/>
  <c r="C32"/>
  <c r="C80" s="1"/>
  <c r="K6" s="1"/>
  <c r="I31"/>
  <c r="K5" s="1"/>
  <c r="I12"/>
  <c r="K4" s="1"/>
  <c r="S3"/>
  <c r="L3"/>
  <c r="S5" s="1"/>
  <c r="K3" i="9"/>
  <c r="K2"/>
  <c r="C80"/>
  <c r="K6" s="1"/>
  <c r="D80"/>
  <c r="L6" s="1"/>
  <c r="L3"/>
  <c r="S5" s="1"/>
  <c r="I31"/>
  <c r="K5" s="1"/>
  <c r="I12"/>
  <c r="K4" s="1"/>
  <c r="S3"/>
  <c r="K2" i="8"/>
  <c r="K4"/>
  <c r="C80"/>
  <c r="K6" s="1"/>
  <c r="L5"/>
  <c r="I143"/>
  <c r="K3" s="1"/>
  <c r="I12"/>
  <c r="S3"/>
  <c r="D80"/>
  <c r="L6" s="1"/>
  <c r="K5" i="7"/>
  <c r="K2"/>
  <c r="C80"/>
  <c r="K6" s="1"/>
  <c r="I31"/>
  <c r="I143"/>
  <c r="K3" s="1"/>
  <c r="I12"/>
  <c r="K4" s="1"/>
  <c r="D80"/>
  <c r="L6" s="1"/>
  <c r="C80" i="6"/>
  <c r="K6" s="1"/>
  <c r="K2"/>
  <c r="D80"/>
  <c r="L6" s="1"/>
  <c r="I143"/>
  <c r="K3" s="1"/>
  <c r="I31"/>
  <c r="K5" s="1"/>
  <c r="I12"/>
  <c r="K4" s="1"/>
  <c r="K2" i="5"/>
  <c r="C80"/>
  <c r="K6" s="1"/>
  <c r="D80"/>
  <c r="L6" s="1"/>
  <c r="L5"/>
  <c r="I143"/>
  <c r="K3" s="1"/>
  <c r="I12"/>
  <c r="K4" s="1"/>
  <c r="K2" i="4"/>
  <c r="C80"/>
  <c r="K6" s="1"/>
  <c r="D80"/>
  <c r="L6" s="1"/>
  <c r="I31"/>
  <c r="K5" s="1"/>
  <c r="I143"/>
  <c r="K3" s="1"/>
  <c r="I12"/>
  <c r="K4" s="1"/>
  <c r="K4" i="3"/>
  <c r="C80"/>
  <c r="K6" s="1"/>
  <c r="K5"/>
  <c r="K2"/>
  <c r="L5"/>
  <c r="S5" s="1"/>
  <c r="S3"/>
  <c r="D80"/>
  <c r="L6" s="1"/>
  <c r="I143"/>
  <c r="K3" s="1"/>
  <c r="I12"/>
  <c r="C80" i="2"/>
  <c r="K6" s="1"/>
  <c r="L3"/>
  <c r="D80"/>
  <c r="L6" s="1"/>
  <c r="I31"/>
  <c r="K5" s="1"/>
  <c r="I12"/>
  <c r="K4" s="1"/>
  <c r="K5" i="1"/>
  <c r="C80"/>
  <c r="K6" s="1"/>
  <c r="D80"/>
  <c r="L6" s="1"/>
  <c r="I143"/>
  <c r="K3" s="1"/>
  <c r="I12"/>
  <c r="K4" s="1"/>
  <c r="L5" i="23"/>
  <c r="I28"/>
  <c r="K5" s="1"/>
  <c r="L4"/>
  <c r="L3"/>
  <c r="L2"/>
  <c r="D80"/>
  <c r="L6" s="1"/>
  <c r="C25"/>
  <c r="K7" s="1"/>
  <c r="C31"/>
  <c r="C80" s="1"/>
  <c r="K6" s="1"/>
  <c r="S3" i="5" l="1"/>
  <c r="S5"/>
  <c r="S5" i="26"/>
  <c r="L8"/>
  <c r="S5" i="39"/>
  <c r="L8" i="29"/>
  <c r="L8" i="4"/>
  <c r="S3" i="26"/>
  <c r="L8" i="5"/>
  <c r="S3" i="40"/>
  <c r="S5" i="29"/>
  <c r="L8" i="14"/>
  <c r="L8" i="27"/>
  <c r="L8" i="28"/>
  <c r="L8" i="32"/>
  <c r="S3" i="35"/>
  <c r="S3" i="33"/>
  <c r="L8" i="16"/>
  <c r="S3" i="7"/>
  <c r="S3" i="1"/>
  <c r="S5" i="12"/>
  <c r="S3"/>
  <c r="S3" i="21"/>
  <c r="S5" i="33"/>
  <c r="S5" i="6"/>
  <c r="S3"/>
  <c r="S3" i="2"/>
  <c r="S5"/>
  <c r="S5" i="21"/>
  <c r="L8" i="35"/>
  <c r="S3" i="34"/>
  <c r="L8" i="33"/>
  <c r="L8" i="12"/>
  <c r="L8" i="7"/>
  <c r="S5" i="11"/>
  <c r="L8"/>
  <c r="S3" i="39"/>
  <c r="L8"/>
  <c r="S5" i="31"/>
  <c r="S3"/>
  <c r="L8"/>
  <c r="S5" i="1"/>
  <c r="S3" i="16"/>
  <c r="S3" i="38"/>
  <c r="S5"/>
  <c r="S5" i="35"/>
  <c r="S5" i="42"/>
  <c r="L8" i="2"/>
  <c r="K8" i="8"/>
  <c r="L8" i="34"/>
  <c r="S5"/>
  <c r="S5" i="15"/>
  <c r="K8" i="29"/>
  <c r="L8" i="41"/>
  <c r="L8" i="1"/>
  <c r="S3" i="4"/>
  <c r="S5" i="8"/>
  <c r="S3" i="10"/>
  <c r="S3" i="25"/>
  <c r="K8" i="28"/>
  <c r="K8" i="35"/>
  <c r="K8" i="42"/>
  <c r="L8" i="6"/>
  <c r="L8" i="21"/>
  <c r="L8" i="38"/>
  <c r="L8" i="40"/>
  <c r="K8" i="5"/>
  <c r="L8" i="24"/>
  <c r="S5" i="32"/>
  <c r="S3" i="13"/>
  <c r="L8" i="22"/>
  <c r="S5" i="7"/>
  <c r="K8" i="25"/>
  <c r="S3" i="27"/>
  <c r="L8" i="42"/>
  <c r="K8" i="41"/>
  <c r="K8" i="33"/>
  <c r="L8" i="37"/>
  <c r="K8" i="15"/>
  <c r="S5" i="18"/>
  <c r="K8" i="40"/>
  <c r="S5"/>
  <c r="K8" i="39"/>
  <c r="K8" i="38"/>
  <c r="K8" i="37"/>
  <c r="K8" i="36"/>
  <c r="K8" i="34"/>
  <c r="K8" i="32"/>
  <c r="K8" i="31"/>
  <c r="K8" i="30"/>
  <c r="K8" i="27"/>
  <c r="K8" i="26"/>
  <c r="K8" i="24"/>
  <c r="K8" i="22"/>
  <c r="K8" i="21"/>
  <c r="K8" i="20"/>
  <c r="K8" i="19"/>
  <c r="K8" i="18"/>
  <c r="K8" i="17"/>
  <c r="S5"/>
  <c r="K8" i="16"/>
  <c r="K8" i="14"/>
  <c r="K8" i="13"/>
  <c r="S5"/>
  <c r="K8" i="12"/>
  <c r="K8" i="11"/>
  <c r="K8" i="10"/>
  <c r="K8" i="60"/>
  <c r="K8" i="9"/>
  <c r="K8" i="7"/>
  <c r="K8" i="6"/>
  <c r="K8" i="4"/>
  <c r="K8" i="3"/>
  <c r="K8" i="2"/>
  <c r="I8" s="1"/>
  <c r="K8" i="1"/>
  <c r="L8" i="23"/>
  <c r="K8"/>
  <c r="G15" i="55" l="1"/>
  <c r="G14"/>
  <c r="G13"/>
  <c r="G12"/>
  <c r="G11"/>
  <c r="G10"/>
  <c r="G9"/>
  <c r="G8"/>
  <c r="G7"/>
  <c r="G6"/>
  <c r="G5"/>
  <c r="G4"/>
  <c r="G3"/>
  <c r="G2"/>
  <c r="A65" i="54" l="1"/>
  <c r="A63"/>
  <c r="A62"/>
  <c r="G61"/>
  <c r="G28" i="55" s="1"/>
  <c r="G60" i="54"/>
  <c r="G27" i="55" s="1"/>
  <c r="G59" i="54"/>
  <c r="G26" i="55" s="1"/>
  <c r="G58" i="54"/>
  <c r="G25" i="55" s="1"/>
  <c r="G57" i="54"/>
  <c r="G24" i="55" s="1"/>
  <c r="G56" i="54"/>
  <c r="G23" i="55" s="1"/>
  <c r="G55" i="54"/>
  <c r="G22" i="55" s="1"/>
  <c r="G54" i="54"/>
  <c r="G21" i="55" s="1"/>
  <c r="G53" i="54"/>
  <c r="G20" i="55" s="1"/>
  <c r="G51" i="54"/>
  <c r="G19" i="55" s="1"/>
  <c r="G50" i="54"/>
  <c r="G18" i="55" s="1"/>
  <c r="G49" i="54"/>
  <c r="G17" i="55" s="1"/>
  <c r="G48" i="54"/>
  <c r="G16" i="55" s="1"/>
  <c r="G47" i="54"/>
  <c r="G46"/>
  <c r="G45"/>
  <c r="G43"/>
  <c r="G41"/>
  <c r="G40"/>
  <c r="G38"/>
  <c r="G37"/>
  <c r="G35"/>
  <c r="G34"/>
  <c r="G33"/>
  <c r="G32"/>
  <c r="G31"/>
  <c r="G30"/>
  <c r="G29"/>
  <c r="G28"/>
  <c r="G27"/>
  <c r="G26"/>
  <c r="G25"/>
  <c r="G24"/>
  <c r="G23"/>
  <c r="G22"/>
  <c r="G21"/>
  <c r="G19"/>
  <c r="G18"/>
  <c r="G17"/>
  <c r="G16"/>
  <c r="G15"/>
  <c r="G14"/>
  <c r="G36"/>
  <c r="G13"/>
  <c r="G12"/>
  <c r="G11"/>
  <c r="G9"/>
  <c r="G8"/>
  <c r="G7"/>
  <c r="G6"/>
  <c r="G5"/>
  <c r="G3"/>
  <c r="D57" l="1"/>
  <c r="D24" i="55" s="1"/>
  <c r="D61" i="54"/>
  <c r="D28" i="55" s="1"/>
  <c r="C41" i="54"/>
  <c r="C11" i="55" s="1"/>
  <c r="C49" i="54"/>
  <c r="C17" i="55" s="1"/>
  <c r="C50" i="54"/>
  <c r="C45"/>
  <c r="C37"/>
  <c r="C31"/>
  <c r="D31"/>
  <c r="F31"/>
  <c r="D22"/>
  <c r="D12"/>
  <c r="C30"/>
  <c r="C13"/>
  <c r="E13"/>
  <c r="D13"/>
  <c r="B13"/>
  <c r="F13"/>
  <c r="C25"/>
  <c r="C15"/>
  <c r="C26"/>
  <c r="C36"/>
  <c r="C53"/>
  <c r="C20" i="55" s="1"/>
  <c r="C11" i="54"/>
  <c r="C32"/>
  <c r="C56"/>
  <c r="C23" i="55" s="1"/>
  <c r="D56" i="54"/>
  <c r="D23" i="55" s="1"/>
  <c r="C17" i="54"/>
  <c r="C19"/>
  <c r="C8"/>
  <c r="E61"/>
  <c r="E28" i="55" s="1"/>
  <c r="C61" i="54"/>
  <c r="C28" i="55" s="1"/>
  <c r="F61" i="54"/>
  <c r="F28" i="55" s="1"/>
  <c r="B61" i="54"/>
  <c r="B28" i="55" s="1"/>
  <c r="C60" i="54"/>
  <c r="C27" i="55" s="1"/>
  <c r="D60" i="54"/>
  <c r="D27" i="55" s="1"/>
  <c r="B60" i="54"/>
  <c r="B27" i="55" s="1"/>
  <c r="E60" i="54"/>
  <c r="E27" i="55" s="1"/>
  <c r="C59" i="54"/>
  <c r="C26" i="55" s="1"/>
  <c r="E59" i="54"/>
  <c r="E26" i="55" s="1"/>
  <c r="D59" i="54"/>
  <c r="D26" i="55" s="1"/>
  <c r="F59" i="54"/>
  <c r="F26" i="55" s="1"/>
  <c r="B59" i="54"/>
  <c r="C58"/>
  <c r="C25" i="55" s="1"/>
  <c r="B58" i="54"/>
  <c r="E58"/>
  <c r="E25" i="55" s="1"/>
  <c r="F58" i="54"/>
  <c r="F25" i="55" s="1"/>
  <c r="D58" i="54"/>
  <c r="D25" i="55" s="1"/>
  <c r="C57" i="54"/>
  <c r="C24" i="55" s="1"/>
  <c r="E57" i="54"/>
  <c r="E24" i="55" s="1"/>
  <c r="B57" i="54"/>
  <c r="B24" i="55" s="1"/>
  <c r="F56" i="54"/>
  <c r="F23" i="55" s="1"/>
  <c r="E56" i="54"/>
  <c r="E23" i="55" s="1"/>
  <c r="B56" i="54"/>
  <c r="C55"/>
  <c r="C22" i="55" s="1"/>
  <c r="E55" i="54"/>
  <c r="E22" i="55" s="1"/>
  <c r="D55" i="54"/>
  <c r="D22" i="55" s="1"/>
  <c r="F55" i="54"/>
  <c r="F22" i="55" s="1"/>
  <c r="B55" i="54"/>
  <c r="B22" i="55" s="1"/>
  <c r="C54" i="54"/>
  <c r="C21" i="55" s="1"/>
  <c r="E54" i="54"/>
  <c r="E21" i="55" s="1"/>
  <c r="F54" i="54"/>
  <c r="F21" i="55" s="1"/>
  <c r="D54" i="54"/>
  <c r="D21" i="55" s="1"/>
  <c r="B54" i="54"/>
  <c r="B21" i="55" s="1"/>
  <c r="E53" i="54"/>
  <c r="F53"/>
  <c r="F20" i="55" s="1"/>
  <c r="D53" i="54"/>
  <c r="D20" i="55" s="1"/>
  <c r="B53" i="54"/>
  <c r="B20" i="55" s="1"/>
  <c r="C51" i="54"/>
  <c r="C19" i="55" s="1"/>
  <c r="D51" i="54"/>
  <c r="D19" i="55" s="1"/>
  <c r="F51" i="54"/>
  <c r="F19" i="55" s="1"/>
  <c r="E51" i="54"/>
  <c r="E19" i="55" s="1"/>
  <c r="B51" i="54"/>
  <c r="B19" i="55" s="1"/>
  <c r="E50" i="54"/>
  <c r="E18" i="55" s="1"/>
  <c r="D50" i="54"/>
  <c r="D18" i="55" s="1"/>
  <c r="F50" i="54"/>
  <c r="F18" i="55" s="1"/>
  <c r="B50" i="54"/>
  <c r="B18" i="55" s="1"/>
  <c r="B49" i="54"/>
  <c r="B17" i="55" s="1"/>
  <c r="E49" i="54"/>
  <c r="E17" i="55" s="1"/>
  <c r="D49" i="54"/>
  <c r="D17" i="55" s="1"/>
  <c r="F49" i="54"/>
  <c r="F17" i="55" s="1"/>
  <c r="C48" i="54"/>
  <c r="C16" i="55" s="1"/>
  <c r="F48" i="54"/>
  <c r="F16" i="55" s="1"/>
  <c r="D48" i="54"/>
  <c r="D16" i="55" s="1"/>
  <c r="E48" i="54"/>
  <c r="E16" i="55" s="1"/>
  <c r="B48" i="54"/>
  <c r="B16" i="55" s="1"/>
  <c r="C47" i="54"/>
  <c r="C15" i="55" s="1"/>
  <c r="E47" i="54"/>
  <c r="E15" i="55" s="1"/>
  <c r="B47" i="54"/>
  <c r="B15" i="55" s="1"/>
  <c r="D47" i="54"/>
  <c r="D15" i="55" s="1"/>
  <c r="F47" i="54"/>
  <c r="F15" i="55" s="1"/>
  <c r="E46" i="54"/>
  <c r="E14" i="55" s="1"/>
  <c r="C46" i="54"/>
  <c r="C14" i="55" s="1"/>
  <c r="D46" i="54"/>
  <c r="D14" i="55" s="1"/>
  <c r="F46" i="54"/>
  <c r="F14" i="55" s="1"/>
  <c r="B46" i="54"/>
  <c r="B14" i="55" s="1"/>
  <c r="B45" i="54"/>
  <c r="B13" i="55" s="1"/>
  <c r="E45" i="54"/>
  <c r="E13" i="55" s="1"/>
  <c r="D45" i="54"/>
  <c r="D13" i="55" s="1"/>
  <c r="F45" i="54"/>
  <c r="F13" i="55" s="1"/>
  <c r="E43" i="54"/>
  <c r="E12" i="55" s="1"/>
  <c r="C43" i="54"/>
  <c r="C12" i="55" s="1"/>
  <c r="F43" i="54"/>
  <c r="F12" i="55" s="1"/>
  <c r="B43" i="54"/>
  <c r="B12" i="55" s="1"/>
  <c r="D43" i="54"/>
  <c r="D12" i="55" s="1"/>
  <c r="E41" i="54"/>
  <c r="E11" i="55" s="1"/>
  <c r="F41" i="54"/>
  <c r="F11" i="55" s="1"/>
  <c r="D41" i="54"/>
  <c r="D11" i="55" s="1"/>
  <c r="B41" i="54"/>
  <c r="B11" i="55" s="1"/>
  <c r="C40" i="54"/>
  <c r="C10" i="55" s="1"/>
  <c r="B40" i="54"/>
  <c r="E40"/>
  <c r="E10" i="55" s="1"/>
  <c r="F40" i="54"/>
  <c r="F10" i="55" s="1"/>
  <c r="D40" i="54"/>
  <c r="D10" i="55" s="1"/>
  <c r="E38" i="54"/>
  <c r="E9" i="55" s="1"/>
  <c r="C38" i="54"/>
  <c r="C9" i="55" s="1"/>
  <c r="D38" i="54"/>
  <c r="D9" i="55" s="1"/>
  <c r="B38" i="54"/>
  <c r="B9" i="55" s="1"/>
  <c r="F38" i="54"/>
  <c r="F9" i="55" s="1"/>
  <c r="E37" i="54"/>
  <c r="B37"/>
  <c r="F37"/>
  <c r="D37"/>
  <c r="E35"/>
  <c r="C35"/>
  <c r="F35"/>
  <c r="B35"/>
  <c r="D35"/>
  <c r="C33"/>
  <c r="E33"/>
  <c r="D33"/>
  <c r="F33"/>
  <c r="B33"/>
  <c r="F32"/>
  <c r="E32"/>
  <c r="D32"/>
  <c r="B32"/>
  <c r="E31"/>
  <c r="B31"/>
  <c r="F30"/>
  <c r="D30"/>
  <c r="B30"/>
  <c r="E30"/>
  <c r="C29"/>
  <c r="D29"/>
  <c r="F29"/>
  <c r="B29"/>
  <c r="E29"/>
  <c r="B28"/>
  <c r="A28" s="1"/>
  <c r="C28"/>
  <c r="E28"/>
  <c r="F28"/>
  <c r="D28"/>
  <c r="C27"/>
  <c r="E27"/>
  <c r="D27"/>
  <c r="F27"/>
  <c r="B27"/>
  <c r="F26"/>
  <c r="E26"/>
  <c r="D26"/>
  <c r="B26"/>
  <c r="F25"/>
  <c r="D25"/>
  <c r="B25"/>
  <c r="E25"/>
  <c r="B24"/>
  <c r="E24"/>
  <c r="C24"/>
  <c r="F24"/>
  <c r="D24"/>
  <c r="D23"/>
  <c r="E23"/>
  <c r="F23"/>
  <c r="C23"/>
  <c r="B23"/>
  <c r="E22"/>
  <c r="C22"/>
  <c r="B22"/>
  <c r="B21"/>
  <c r="C21"/>
  <c r="E21"/>
  <c r="D21"/>
  <c r="F21"/>
  <c r="B19"/>
  <c r="E19"/>
  <c r="D19"/>
  <c r="F19"/>
  <c r="B18"/>
  <c r="C18"/>
  <c r="E18"/>
  <c r="D18"/>
  <c r="F18"/>
  <c r="D17"/>
  <c r="F17"/>
  <c r="B17"/>
  <c r="E17"/>
  <c r="C16"/>
  <c r="A16" s="1"/>
  <c r="E16"/>
  <c r="D16"/>
  <c r="F16"/>
  <c r="B16"/>
  <c r="B15"/>
  <c r="E15"/>
  <c r="D15"/>
  <c r="F15"/>
  <c r="B14"/>
  <c r="C14"/>
  <c r="D14"/>
  <c r="F14"/>
  <c r="E14"/>
  <c r="E36"/>
  <c r="D36"/>
  <c r="F36"/>
  <c r="B36"/>
  <c r="E12"/>
  <c r="C12"/>
  <c r="B12"/>
  <c r="B11"/>
  <c r="F11"/>
  <c r="D11"/>
  <c r="E11"/>
  <c r="D8"/>
  <c r="E8"/>
  <c r="F8"/>
  <c r="B8"/>
  <c r="E7"/>
  <c r="C7"/>
  <c r="D7"/>
  <c r="F7"/>
  <c r="B7"/>
  <c r="D6"/>
  <c r="F6"/>
  <c r="E6"/>
  <c r="C6"/>
  <c r="B6"/>
  <c r="E5"/>
  <c r="C5"/>
  <c r="F5"/>
  <c r="D5"/>
  <c r="B5"/>
  <c r="D3"/>
  <c r="F3"/>
  <c r="E3"/>
  <c r="C3"/>
  <c r="B3"/>
  <c r="C9"/>
  <c r="D9"/>
  <c r="B9"/>
  <c r="E9"/>
  <c r="F9"/>
  <c r="B2"/>
  <c r="A19" l="1"/>
  <c r="E8" i="55"/>
  <c r="F8"/>
  <c r="E7"/>
  <c r="A14" i="54"/>
  <c r="F7" i="55"/>
  <c r="D7"/>
  <c r="A21" i="54"/>
  <c r="A29"/>
  <c r="A24"/>
  <c r="A18"/>
  <c r="B7" i="55"/>
  <c r="A35" i="54"/>
  <c r="A33"/>
  <c r="A23"/>
  <c r="A6"/>
  <c r="A27"/>
  <c r="F5" i="55"/>
  <c r="F57" i="54"/>
  <c r="A58"/>
  <c r="B25" i="55"/>
  <c r="A25" s="1"/>
  <c r="A21"/>
  <c r="A61" i="54"/>
  <c r="A28" i="55"/>
  <c r="A22"/>
  <c r="A53" i="54"/>
  <c r="E20" i="55"/>
  <c r="A20" s="1"/>
  <c r="F60" i="54"/>
  <c r="F27" i="55" s="1"/>
  <c r="A27" s="1"/>
  <c r="A56" i="54"/>
  <c r="B23" i="55"/>
  <c r="A23" s="1"/>
  <c r="A59" i="54"/>
  <c r="B26" i="55"/>
  <c r="A26" s="1"/>
  <c r="A55" i="54"/>
  <c r="A54"/>
  <c r="A11" i="55"/>
  <c r="A41" i="54"/>
  <c r="C18" i="55"/>
  <c r="A18" s="1"/>
  <c r="A50" i="54"/>
  <c r="C13" i="55"/>
  <c r="A13" s="1"/>
  <c r="A45" i="54"/>
  <c r="A16" i="55"/>
  <c r="A19"/>
  <c r="A14"/>
  <c r="A40" i="54"/>
  <c r="B10" i="55"/>
  <c r="A10" s="1"/>
  <c r="A15"/>
  <c r="A51" i="54"/>
  <c r="A17" i="55"/>
  <c r="A48" i="54"/>
  <c r="A43"/>
  <c r="A12" i="55"/>
  <c r="A46" i="54"/>
  <c r="A49"/>
  <c r="A47"/>
  <c r="A38"/>
  <c r="A9" i="55"/>
  <c r="A37" i="54"/>
  <c r="D8" i="55"/>
  <c r="B8"/>
  <c r="C8"/>
  <c r="C7"/>
  <c r="A34" i="54"/>
  <c r="A32"/>
  <c r="C6" i="55"/>
  <c r="D6"/>
  <c r="E6"/>
  <c r="F6"/>
  <c r="B6"/>
  <c r="A31" i="54"/>
  <c r="E5" i="55"/>
  <c r="D5"/>
  <c r="C5"/>
  <c r="S5" i="23"/>
  <c r="A26" i="54"/>
  <c r="B5" i="55"/>
  <c r="A25" i="54"/>
  <c r="F4" i="55"/>
  <c r="E4"/>
  <c r="C4"/>
  <c r="B4"/>
  <c r="A17" i="54"/>
  <c r="D4" i="55"/>
  <c r="A15" i="54"/>
  <c r="A13"/>
  <c r="F12"/>
  <c r="F3" i="55" s="1"/>
  <c r="E3"/>
  <c r="B3"/>
  <c r="A11" i="54"/>
  <c r="A9"/>
  <c r="C3" i="55"/>
  <c r="D3"/>
  <c r="A7" i="54"/>
  <c r="A5"/>
  <c r="A3"/>
  <c r="B2" i="55"/>
  <c r="D2" i="54"/>
  <c r="D66" s="1"/>
  <c r="C2"/>
  <c r="C2" i="55" s="1"/>
  <c r="E2" i="54"/>
  <c r="E2" i="55" s="1"/>
  <c r="A36" i="54"/>
  <c r="A30"/>
  <c r="A8"/>
  <c r="B66"/>
  <c r="S3" i="23"/>
  <c r="F2" i="54"/>
  <c r="F2" i="55" s="1"/>
  <c r="A7" l="1"/>
  <c r="A22" i="54"/>
  <c r="A12"/>
  <c r="A8" i="55"/>
  <c r="E66" i="54"/>
  <c r="C66"/>
  <c r="D2" i="55"/>
  <c r="D34" s="1"/>
  <c r="F24"/>
  <c r="A24" s="1"/>
  <c r="A57" i="54"/>
  <c r="A60"/>
  <c r="A6" i="55"/>
  <c r="A5"/>
  <c r="A4"/>
  <c r="A3"/>
  <c r="F66" i="54"/>
  <c r="E34" i="55"/>
  <c r="C34"/>
  <c r="B34"/>
  <c r="A2" i="54"/>
  <c r="A66" l="1"/>
  <c r="A2" i="55"/>
  <c r="A34" s="1"/>
  <c r="F34"/>
  <c r="A35" l="1"/>
  <c r="A36" s="1"/>
  <c r="A70" i="54"/>
</calcChain>
</file>

<file path=xl/sharedStrings.xml><?xml version="1.0" encoding="utf-8"?>
<sst xmlns="http://schemas.openxmlformats.org/spreadsheetml/2006/main" count="13671" uniqueCount="452">
  <si>
    <t>الكمية بالعدد</t>
  </si>
  <si>
    <t>اﻻسم</t>
  </si>
  <si>
    <t>كامل</t>
  </si>
  <si>
    <t>دجاج مجمدكامل</t>
  </si>
  <si>
    <t>مقطعات</t>
  </si>
  <si>
    <t>المجموع</t>
  </si>
  <si>
    <t>المصنعات</t>
  </si>
  <si>
    <t xml:space="preserve">الكمية /طن </t>
  </si>
  <si>
    <t>الكمية بالصندوق ( ارصدة )</t>
  </si>
  <si>
    <t xml:space="preserve">اسم المادة </t>
  </si>
  <si>
    <t>كود المادة</t>
  </si>
  <si>
    <t>لحم دجاج مفروم بوادي</t>
  </si>
  <si>
    <t>دجاج بوادي مجمد 0.8 كغم</t>
  </si>
  <si>
    <t>دجاج بوادي مجمد 0.9 كغم</t>
  </si>
  <si>
    <t>دجاج بوادي مجمد 1 كغم</t>
  </si>
  <si>
    <t>دجاج بوادي مجمد 1.1 كغم</t>
  </si>
  <si>
    <t>دجاج بوادي مجمد 1.2 كغم</t>
  </si>
  <si>
    <t>دجاج بوادي مجمد 1.3 كغم</t>
  </si>
  <si>
    <t>دجاج بوادي مجمد 1.4 كغم</t>
  </si>
  <si>
    <t>دجاج بوادي مجمد 1.5 كغم</t>
  </si>
  <si>
    <t>دجاج بوادي مجمد 1.6 كغم</t>
  </si>
  <si>
    <t>دجاج بوادي مجمد 1.7 كغم</t>
  </si>
  <si>
    <t>دجاج بوادي مجمد 1.8 كغم</t>
  </si>
  <si>
    <t>دجاج بوادي مجمد 1.9 كغم</t>
  </si>
  <si>
    <t>دجاج بوادي مجمد 2 كغم</t>
  </si>
  <si>
    <t>اجنحة بوادي 450* 12 قطعة</t>
  </si>
  <si>
    <t>اجنحة بوادي450* 18 قطعة</t>
  </si>
  <si>
    <t>اجنحة بوادي 10 كغم</t>
  </si>
  <si>
    <t>اجنحة بوادي 2 كغم* 4 قطع</t>
  </si>
  <si>
    <t>اجنحة بوادي 900* 8 قطعة</t>
  </si>
  <si>
    <t>اجنحة بوادي 900* 12 قطعة</t>
  </si>
  <si>
    <t>فخذ بوادي 10 كغم خشن</t>
  </si>
  <si>
    <t>افخاذ مجمد 900 غم * 8 قطع</t>
  </si>
  <si>
    <t>فخذ بوادي 10 كغم</t>
  </si>
  <si>
    <t>افخاذ بوادي 2 كغم* 4 قطع</t>
  </si>
  <si>
    <t>ورك بوادي 900 غم*8 قطع</t>
  </si>
  <si>
    <t>ورك بوادي 900 غم*12 قطعة</t>
  </si>
  <si>
    <t>عصا الطبل بوادي مجمد 900 غم *8 قطعة</t>
  </si>
  <si>
    <t>عصا الطبل بوادي مجمد 900 غم *12 قطعة</t>
  </si>
  <si>
    <t>فيليه صدر بوادي 450 غم 12 قطعة</t>
  </si>
  <si>
    <t>فيليه صدر بوادي 450 غم 18 قطعة</t>
  </si>
  <si>
    <t>صدر دجاج مسحب مع الجلد 10 كم</t>
  </si>
  <si>
    <t>صدر دجاج مسحب بدون الجلد 10 كم</t>
  </si>
  <si>
    <t xml:space="preserve"> فيليه صدور بوادي مجمد10 كغم </t>
  </si>
  <si>
    <t>صدر دجاج مسحب دبل 10 كم</t>
  </si>
  <si>
    <t>فيليه صدر بوادي 2 كغم  *4  قطع</t>
  </si>
  <si>
    <t>فيليه صدر مجمد 900 غم 8 قطعة</t>
  </si>
  <si>
    <t>فيليه افخاذ بوادي مجمد 10 ك</t>
  </si>
  <si>
    <t>دجاج مسحب بوادي 10 كغم</t>
  </si>
  <si>
    <t xml:space="preserve">اكباد مجمد450 غم *18 قطعه </t>
  </si>
  <si>
    <t>اكباد بوادي 300 غم * 18 قطع</t>
  </si>
  <si>
    <t>اكباد بوادي 900 غم * 12 قطع</t>
  </si>
  <si>
    <t>اكباد بوادي 900 غم * 8 قطع</t>
  </si>
  <si>
    <t xml:space="preserve">قلوب بوادي 900 غم *12 قطع </t>
  </si>
  <si>
    <t xml:space="preserve">قلوب بوادي 450 غم *18 قطعه </t>
  </si>
  <si>
    <t>حواصل بوادي 450 غم *18 قطعه</t>
  </si>
  <si>
    <t>حواصل بوادي 900 غم *12 قطعة</t>
  </si>
  <si>
    <t>دجاج بلوك مجمد 10 كغم</t>
  </si>
  <si>
    <t>دجاج كنتاكي مجمد 1.3 كغم</t>
  </si>
  <si>
    <t>دجاج كنتاكي مجمد 1.2 كغم</t>
  </si>
  <si>
    <t>دجاج الكفيل مجمد 1.3 مجمد</t>
  </si>
  <si>
    <t>دجاج الكفيل مجمد 800 مجمد</t>
  </si>
  <si>
    <t>دجاج الكفيل مجمد 900 غم * 10 قطع مجمد</t>
  </si>
  <si>
    <t xml:space="preserve">مبيعات الفل </t>
  </si>
  <si>
    <t>دجاج الكفيل مجمد 1 مجمد</t>
  </si>
  <si>
    <t>المادة</t>
  </si>
  <si>
    <t>ت</t>
  </si>
  <si>
    <t>دجاج الكفيل مجمد 1.1 مجمد</t>
  </si>
  <si>
    <t>لحم مفروم MDM مجمد فل</t>
  </si>
  <si>
    <t>دجاج الكفيل مجمد 1.2 مجمد</t>
  </si>
  <si>
    <t>لحم مفروم بوادي مجمد (18ق 450غم)</t>
  </si>
  <si>
    <t>دجاج الكفيل مجمد 1.5 مجمد</t>
  </si>
  <si>
    <t>لحم مفروم بوادي مجمد (18ق 300غم)</t>
  </si>
  <si>
    <t>دجاج الكفيل مجمد 1.4 مجمد</t>
  </si>
  <si>
    <t xml:space="preserve">لحم مفروم بوادي 14 كغم </t>
  </si>
  <si>
    <t>دجاج الكفيل مجمد 1.6 مجمد</t>
  </si>
  <si>
    <t>لحم مفروم امهات 10 كغم</t>
  </si>
  <si>
    <t>دجاج الكفيل مجمد 1.8 مجمد</t>
  </si>
  <si>
    <t>لحم مفروم امهات 14 كغم</t>
  </si>
  <si>
    <t>دجاج الريان فريش 0.8 كغم (10 ق)</t>
  </si>
  <si>
    <t>فيليه دجاج امهات 10 كغم</t>
  </si>
  <si>
    <t>دجاج الريان فريش 0.9 كغم (10 ق)</t>
  </si>
  <si>
    <t>دوبريه دجاج مفروم  10 كغم</t>
  </si>
  <si>
    <t>دجاج الريان فريش 1 كغم (6 ق)</t>
  </si>
  <si>
    <t>جلد دجاج مجمد</t>
  </si>
  <si>
    <t>دجاج الريان فريش 1 كغم (10 ق)</t>
  </si>
  <si>
    <t>مصنعات الدجاج الفل</t>
  </si>
  <si>
    <t>دجاج سما كربلاء1.1 كغم (4 ق)</t>
  </si>
  <si>
    <t xml:space="preserve">دجاج مطاعم </t>
  </si>
  <si>
    <t>دجاج سما كربلاء1.1 كغم (10 ق)</t>
  </si>
  <si>
    <t>دجاج الريان فريش.1.1 كغم (8 ق)</t>
  </si>
  <si>
    <t>دجاج سما كربلاء 1.2 كغم (4 ق)</t>
  </si>
  <si>
    <t>الكمية طن</t>
  </si>
  <si>
    <t>الكمية عدد</t>
  </si>
  <si>
    <t>دجاج سما كربلاء 1.2 كغم (10 ق)</t>
  </si>
  <si>
    <t>اصابع دجاج مجمد بالاعشاب</t>
  </si>
  <si>
    <t>برجر دجاج مجمد 12*0.4 كغم</t>
  </si>
  <si>
    <t>دجاج الريان فريش 1.2 كغم (8 ق)</t>
  </si>
  <si>
    <t>برجر دجاج مجمد 18*1كغم</t>
  </si>
  <si>
    <t>دجاج سما كربلاء 1.3 كغم (10 ق)</t>
  </si>
  <si>
    <t>برجر كرسبي 12*0.45كغم</t>
  </si>
  <si>
    <t>برجر كرسبي 12*0.95كغم</t>
  </si>
  <si>
    <t>دجاج سما كربلاء 1.3 كغم (4 ق)</t>
  </si>
  <si>
    <t>دجاج الريان فريش 1.3 كغم (8 ق)</t>
  </si>
  <si>
    <t>ستربس بارد 10*0.75كغم</t>
  </si>
  <si>
    <t>دجاج سما كربلاء 1.4 كغم (10 ق)</t>
  </si>
  <si>
    <t>ستربس بارد 12*0.4كغم</t>
  </si>
  <si>
    <t>ستربس حار 10*0.75كغم</t>
  </si>
  <si>
    <t>دجاج الريان فريش 1.4 كغم (8 ق)</t>
  </si>
  <si>
    <t>ستربس حار 12*0.4كغم</t>
  </si>
  <si>
    <t>دجاج الريان فريش 1.5 كغم (10 ق)</t>
  </si>
  <si>
    <t>ستربس حار 16*0.75كغم</t>
  </si>
  <si>
    <t>دجاج الريان فريش 1.5 كغم (8 ق)</t>
  </si>
  <si>
    <t>شرائح مرتديلا 35*0.2 كغم</t>
  </si>
  <si>
    <t>دجاج الطازج 1.6 كغم (8 ق)</t>
  </si>
  <si>
    <t>ناجتس 12*0.4 كغم</t>
  </si>
  <si>
    <t>ناجتس 28*0.2 كغم</t>
  </si>
  <si>
    <t>ناجتس 12*0.75 كغم</t>
  </si>
  <si>
    <t>ناجتس 24*0.4 كغم</t>
  </si>
  <si>
    <t>دجاج الريان فريش 1.7 كغم (8 ق)</t>
  </si>
  <si>
    <t>نقانق 24*0.34كغم</t>
  </si>
  <si>
    <t>دجاج الريان فريش 1.8 كغم (8 ق)</t>
  </si>
  <si>
    <t>نقانق 60*0.34كغم</t>
  </si>
  <si>
    <t>دجاج الريان فريش 1.9 كغم (8 ق)</t>
  </si>
  <si>
    <t>دجاج الريان فريش 2 كغم (8 ق)</t>
  </si>
  <si>
    <t>فيليه مقرمش 12*0.4</t>
  </si>
  <si>
    <t>اجنحة الريان 10 كغم</t>
  </si>
  <si>
    <t>كباب دجاج 12*0.4</t>
  </si>
  <si>
    <t>اجنحة الريان 900* 8 قطعة</t>
  </si>
  <si>
    <t>اجنحة الريان 450* 12 قطعة</t>
  </si>
  <si>
    <t>افخاذ الريان فريش 900 غم *8 قطعة</t>
  </si>
  <si>
    <t>فخذ الريان 10 كغم</t>
  </si>
  <si>
    <t>اكباد  450 غم *18 قطعة</t>
  </si>
  <si>
    <t>اكباد  10 كغم فريش</t>
  </si>
  <si>
    <t>حواصل الريان 450 غم</t>
  </si>
  <si>
    <t>حواصل الريان 10ك</t>
  </si>
  <si>
    <t>قلوب  450 غم فريش</t>
  </si>
  <si>
    <t>قلوب  10 كغم فريش</t>
  </si>
  <si>
    <t>صدر دجاج كامل بدون الجلد 10 كم</t>
  </si>
  <si>
    <t>فيليه صدر دجاج كامل بالجلد 10 كم</t>
  </si>
  <si>
    <t>فيليه صدور دجاج كامل  طازج 10 كم</t>
  </si>
  <si>
    <t>صدور دجاج مسحب دبل 10 كغم</t>
  </si>
  <si>
    <t>فيليه صدر الريان 900 غم 12 قطعة</t>
  </si>
  <si>
    <t>فيليه صدر الريان 800 غم 8 قطعة</t>
  </si>
  <si>
    <t>فيليه صدر الريان 450 غم 18 قطعة</t>
  </si>
  <si>
    <t>عصا الطبل الريان فريش 900 غم *8 قطعة</t>
  </si>
  <si>
    <t>عصا الطبل الريان 10كغم</t>
  </si>
  <si>
    <t>دجاج كنتاكي 1.2 كغم (8 دجاجة)</t>
  </si>
  <si>
    <t>دجاج كنتاكي 1.3 كغم (8 دجاجة)</t>
  </si>
  <si>
    <t>دجاج كنتاكي 1.4 كغم (8 دجاجة)</t>
  </si>
  <si>
    <t>دجاج كنتاكي 1.50 كغم (8 دجاجة)</t>
  </si>
  <si>
    <t>ورك الريان 900 غم</t>
  </si>
  <si>
    <t>ورك الريان 10 ك</t>
  </si>
  <si>
    <t>دجاج مسحب الريان 10 كغم</t>
  </si>
  <si>
    <t xml:space="preserve">رقم الوكيل </t>
  </si>
  <si>
    <t xml:space="preserve">اسم الوكيل </t>
  </si>
  <si>
    <t>عدد</t>
  </si>
  <si>
    <t>اسم المادة</t>
  </si>
  <si>
    <t>رقم المادة</t>
  </si>
  <si>
    <t>Grand Total</t>
  </si>
  <si>
    <t>Sum of عدد</t>
  </si>
  <si>
    <t>المباع</t>
  </si>
  <si>
    <t xml:space="preserve">دجاج طازج كامل
</t>
  </si>
  <si>
    <t xml:space="preserve">التاريخ </t>
  </si>
  <si>
    <t xml:space="preserve">دجاج كامل طازج </t>
  </si>
  <si>
    <t xml:space="preserve">مقطعات طازج </t>
  </si>
  <si>
    <t xml:space="preserve">دجاج كامل مجمد </t>
  </si>
  <si>
    <t>مقطعات مجمد</t>
  </si>
  <si>
    <t xml:space="preserve">مصنعات </t>
  </si>
  <si>
    <t xml:space="preserve">الاجمالي </t>
  </si>
  <si>
    <t>سماوة</t>
  </si>
  <si>
    <t>المحافظة</t>
  </si>
  <si>
    <t>الموصل</t>
  </si>
  <si>
    <t>النجف</t>
  </si>
  <si>
    <t>بابل</t>
  </si>
  <si>
    <t>بغداد</t>
  </si>
  <si>
    <t>كربلاء</t>
  </si>
  <si>
    <t xml:space="preserve">صلاح الدين </t>
  </si>
  <si>
    <t xml:space="preserve">بصرة </t>
  </si>
  <si>
    <t>ديالى</t>
  </si>
  <si>
    <t xml:space="preserve">انبار </t>
  </si>
  <si>
    <t>كركوك</t>
  </si>
  <si>
    <t xml:space="preserve">ديوانية </t>
  </si>
  <si>
    <t>واسط</t>
  </si>
  <si>
    <t>الناصرية</t>
  </si>
  <si>
    <t>دهوك</t>
  </si>
  <si>
    <t>ﺍﻟﺣﺎﺝ ﺭﺿﺎ ﺍﻟﺷﻣﺭﺗﻲ/ﻭﻛﻳﻝ/ﻋﺎﻡ</t>
  </si>
  <si>
    <t>دجاج بوادي مجمد مزدوج 1.5 كغم</t>
  </si>
  <si>
    <t>دجاج بوادي مجمد مزدوج 1.6 كغم</t>
  </si>
  <si>
    <t xml:space="preserve">ورك بوادي 10 كغم </t>
  </si>
  <si>
    <t>ورك بوادي 2 كغم* 4 قطع</t>
  </si>
  <si>
    <t>عصا الطبل بوادي مجمد 2 كغم* 4 قطع</t>
  </si>
  <si>
    <t>عصا الطبل بوادي مجمد 10 كغم</t>
  </si>
  <si>
    <t>فخذ جامبو بوادي 10 كغم</t>
  </si>
  <si>
    <t xml:space="preserve">افخاذ الكفيل 10 كغم </t>
  </si>
  <si>
    <t>افخاذ الكفيل 900 غم * 8 قطع</t>
  </si>
  <si>
    <t>صدر دجاج مسحب جامبو  بالجلد 4ق* 2.5 كم</t>
  </si>
  <si>
    <t>صدر دجاج مسحب جامبو بدون الجلد 4ق* 2.5 كم</t>
  </si>
  <si>
    <t xml:space="preserve">اكباد الكفيل 450 غم *18 قطعه </t>
  </si>
  <si>
    <t xml:space="preserve">قلوب الكفيل 450 غم *18 قطعه </t>
  </si>
  <si>
    <t>حواصل الكفيل 450 غم *18 قطعه</t>
  </si>
  <si>
    <t>دجاج سما كربلاء بالارجل 1.1 كغم (10 ق)</t>
  </si>
  <si>
    <t>دجاج سما كربلاء بالارجل 1.2 كغم (10 ق)</t>
  </si>
  <si>
    <t>دجاج سما كربلاء بالارجل 1.3 كغم (10 ق)</t>
  </si>
  <si>
    <t>دجاج سما كربلاء بالارجل 1.4 كغم (10 ق)</t>
  </si>
  <si>
    <t>دجاج سما كربلاء بالارجل 1.5 كغم (10 ق)</t>
  </si>
  <si>
    <t>دجاج سما كربلاء بالارجل  1.6 كغم (8 ق)</t>
  </si>
  <si>
    <t>دجاج سما كربلاء بالارجل  1.7 كغم (8 ق)</t>
  </si>
  <si>
    <t>دجاج مندي سما كربلاء فريش 1.7 كغم (8 ق)</t>
  </si>
  <si>
    <t>دجاج سما كربلاء فريش 1.7 كغم (8 ق)</t>
  </si>
  <si>
    <t>دجاج سما كربلاء فريش 2 كغم (8 ق)</t>
  </si>
  <si>
    <t>دجاج مندي سما كربلاء فريش 2 كغم (8 ق)</t>
  </si>
  <si>
    <t>دجاج سما كربلاء بالارجل 1.9 كغم (8 ق)</t>
  </si>
  <si>
    <t>عصا الطبل الريان 450* 12 قطعة</t>
  </si>
  <si>
    <t>دجاج كنتاكي 0.800 كغم (10 دجاجة)</t>
  </si>
  <si>
    <t>دجاج كنتاكي 1.1 كغم (8 دجاجة)</t>
  </si>
  <si>
    <t>الكمية /طن</t>
  </si>
  <si>
    <t>مبيعات المصنعات</t>
  </si>
  <si>
    <t>اصابع دجاج مجمد 12*0.4 كغم</t>
  </si>
  <si>
    <t>اصابع دجاج مجمد  12*0.4 كغم</t>
  </si>
  <si>
    <t>اصابع دجاج مجمد 28*0.18كغم</t>
  </si>
  <si>
    <t>بوب كورن 12 * 0.30كغم</t>
  </si>
  <si>
    <t>بوب كورن 10*0.75 كغم</t>
  </si>
  <si>
    <t>ستربس حار  10*1كغم</t>
  </si>
  <si>
    <t>ستربس بارد 10*1كغم</t>
  </si>
  <si>
    <t>ستربس بارد 4*2.5كغم</t>
  </si>
  <si>
    <t>شرائح مرتديلا بالزيتون 12*0.2 كغم</t>
  </si>
  <si>
    <t>شرائح مرتديلا 12*0.2 كغم</t>
  </si>
  <si>
    <t>شرائح مرتديلا 24*0.2 كغم</t>
  </si>
  <si>
    <t>سكالوب دجاج مجمد  12*0.4 كغم</t>
  </si>
  <si>
    <t>سكالوب دجاج مجمد  10*0.75 كغم</t>
  </si>
  <si>
    <t>كوردن بلو دجاج بوادي 12*40غم</t>
  </si>
  <si>
    <t>ناجتس الاطفال  12*0.4 كغم</t>
  </si>
  <si>
    <t>نقانق الكفيل 24*0.34كغم</t>
  </si>
  <si>
    <t>وجبة افخاذ مقرمشة بارد 10*750غم</t>
  </si>
  <si>
    <t>وجبة افخاذ مقرمشة حار 10*750غم</t>
  </si>
  <si>
    <t>اجنحة فاير فلاي مقرمشة  5*2كغم</t>
  </si>
  <si>
    <t>اجنحة دجاج مقرمشة حار   10*0.75 كغم</t>
  </si>
  <si>
    <t>اجنحة دجاج مقرمشة بارد   10*0.75 كغم</t>
  </si>
  <si>
    <t>قطع دجاج مقرش 10*1كغم</t>
  </si>
  <si>
    <t>فيليه مقرمش حار  12*0.4</t>
  </si>
  <si>
    <t>فيليه مقرمش بارد مجمد  10*0.75غم</t>
  </si>
  <si>
    <t>مقطعات دجاج كامل طازج</t>
  </si>
  <si>
    <t>مقطعات دجاج كامل مجمد</t>
  </si>
  <si>
    <t>ﻣﻘﺩﺍﺩ ﻓﺎﺿﻝ ﻋﺑﺩ ﺍﻟﻛﺎﻅﻡ ﺍﻟﻛﻳﻡ/ﻭﻛﻳﻝ/ﻋﺎﻡ</t>
  </si>
  <si>
    <t>ﺍﺣﻣﺩ ﺣﻣﺯﻩ ﻣﻬﺩﻱ ﺍﻟﻣﺣﻧﻪ/ﻭﻛﻳﻝ/ﻋﺎﻡ</t>
  </si>
  <si>
    <t>ﺳﻳﻑ ﺧﺎﻟﺩ ﻛﺎﻅﻡ ﺍﻟﻘﻁﺑﻲ/ﻭﻛﻳﻝ/ﻋﺎﻡ</t>
  </si>
  <si>
    <t>ﻋﺑﺩ ﺍﻟﺣﻣﻳﺩ ﻣﺎﺟﺩ ﺣﻣﻳﺩ ﺍﻟﺭﺍﻭﻱ/ﻭﻛﻳﻝ/ﻋﺎﻡ</t>
  </si>
  <si>
    <t>ﻓﺎﺿﻝ ﻣﺣﻣﺩ ﺍﻟﺯﺍﻣﻠﻲ/ﻭﻛﻳﻝ/ﻋﺎﻡ</t>
  </si>
  <si>
    <t>ﺭﺍﻣﻲ ﻣﺣﻣﻭﺩ ﻧﻌﻣﺔ/ﻭﻛﻳﻝ/ﻋﺎﻡ</t>
  </si>
  <si>
    <t>ﻣﺎﻟﻙ ﻫﺷﺎﻡ ﻋﺑﺩ ﺍﻟﺣﻲ ﺍﻟﻌﺑﺎﺩﻱ/ﻭﻛﻳﻝ/ﻋﺎﻡ</t>
  </si>
  <si>
    <t>ﻣﻭﻓﻖ ﺍﺣﻣﺩ ﺳﻌﻳﺩ ﺍﻟﺭﺿﻲ/ﻭﻛﻳﻝ/ﻋﺎﻡ</t>
  </si>
  <si>
    <t>ﻣﺣﻣﺩ ﺻﺎﺣﺏ ﻣﻬﺩﻱ ﺍﻟﺳﺑﺗﻲ/ﻭﻛﻳﻝ/ﻋﺎﻡ</t>
  </si>
  <si>
    <t>ﻣﺣﻣﺩ ﻋﺑﺩ ﺍﻟﻣﻧﻌﻡ ﺍﺣﻣﺩ ﺍﻟﺩﺭﺍﻭﻳﺵ/ﻭﻛﻳﻝ/ﻋﺎﻡ</t>
  </si>
  <si>
    <t>ﻋﺎﻁﺭ ﻣﻬﺩﻱ ﻋﺑﺩ ﺍﻻﻣﻳﺭ ﺍﻟﺻﺎﻟﺣﻲ/ﻭﻛﻳﻝ/ﻋﺎﻡ</t>
  </si>
  <si>
    <t>ﻟﻳﺙ ﻛﺎﻅﻡ ﺣﺳﻳﻥ/ﻭﻛﻳﻝ/ﻋﺎﻡ</t>
  </si>
  <si>
    <t>(blank)</t>
  </si>
  <si>
    <t>Total</t>
  </si>
  <si>
    <t>(blank) Total</t>
  </si>
  <si>
    <t>احمد عبدلرحمن</t>
  </si>
  <si>
    <t xml:space="preserve">ظل المها </t>
  </si>
  <si>
    <t xml:space="preserve">علي حاتم </t>
  </si>
  <si>
    <t xml:space="preserve">سلام جبار  </t>
  </si>
  <si>
    <t>كرار علي</t>
  </si>
  <si>
    <t>محمد غانم</t>
  </si>
  <si>
    <t>منتظر سليم</t>
  </si>
  <si>
    <t>علي عبد الكاطم</t>
  </si>
  <si>
    <t xml:space="preserve">حكيم وهاب </t>
  </si>
  <si>
    <t xml:space="preserve">احمد رحيم  </t>
  </si>
  <si>
    <t xml:space="preserve">محمد رضا </t>
  </si>
  <si>
    <t xml:space="preserve">محمد عبد الهادي </t>
  </si>
  <si>
    <t>فاضل عبد الهادي</t>
  </si>
  <si>
    <t xml:space="preserve">صالح حميد  </t>
  </si>
  <si>
    <t xml:space="preserve">حسن عبدالهادي </t>
  </si>
  <si>
    <t xml:space="preserve">محمد لؤي </t>
  </si>
  <si>
    <t xml:space="preserve">عمار خالد  </t>
  </si>
  <si>
    <t xml:space="preserve">شوقي عبد الجبار </t>
  </si>
  <si>
    <t xml:space="preserve">ليث محمد </t>
  </si>
  <si>
    <t xml:space="preserve">علي كاظم </t>
  </si>
  <si>
    <t xml:space="preserve">حاتم اكريم </t>
  </si>
  <si>
    <t xml:space="preserve">قيصر نعمة  </t>
  </si>
  <si>
    <t xml:space="preserve">نوري محجوب </t>
  </si>
  <si>
    <t xml:space="preserve">مصطفى طارق </t>
  </si>
  <si>
    <t xml:space="preserve">علي  كاظم </t>
  </si>
  <si>
    <t xml:space="preserve">بشار كاظم </t>
  </si>
  <si>
    <t xml:space="preserve">مهدي سلمان </t>
  </si>
  <si>
    <t xml:space="preserve">عمر داوود </t>
  </si>
  <si>
    <t xml:space="preserve">محمود محمد </t>
  </si>
  <si>
    <t xml:space="preserve">خالد علي </t>
  </si>
  <si>
    <t xml:space="preserve">عقيل ابراهيم  </t>
  </si>
  <si>
    <t>العتبة العباسية</t>
  </si>
  <si>
    <t>معمل كولد</t>
  </si>
  <si>
    <t>العتبة الحسينية</t>
  </si>
  <si>
    <t>علي مهدي</t>
  </si>
  <si>
    <t>مصطفى طارق</t>
  </si>
  <si>
    <t>ﻣﺟﺯﺭﺓ ﺍﻟﻌﺎﻓﻳﺔ/ﻭﻛﻳﻝ/ﻋﺎﻡ</t>
  </si>
  <si>
    <t>ﺹ /ﻋﺻﺎ ﺍﻟﻁﺑﻝ ﺩﺟﺎﺝ ﺍﻟﺭﻳﺎﻥ ﻁﺎﺯﺝ) ﺯﻧﺔ 10ﻛﻐﻡ (ﺍﻟﻔﻝ</t>
  </si>
  <si>
    <t>ﺹ /ﺻﺩﻭﺭ ﺩﺟﺎﺝ ﺳﻣﺎ ﻛﺭﺑﻼء ﺑﺩﻭﻥ ﺟﻠﺩ ﻁﺎﺯﺝ) ﺯﻧﺔ 10ﻛﻐﻡ (ﺍﻟﻑ</t>
  </si>
  <si>
    <t>ﺹ /ﺩﺟﺎﺝ ﺳﻣﺎ ﻛﺭﺑﻼء ﻁﺎﺯﺝ) 10 ﺩﺟﺎﺟﺔ ﺯﻧﺔ 1400ﻏﻡ (ﺍﻟﻔﻝ</t>
  </si>
  <si>
    <t>ﺹ /ﺍﻓﺧﺎﺫ ﺩﺟﺎﺝ ﺍﻟﺭﻳﺎﻥ ﻁﺎﺯﺝ) ﺯﻧﺔ 10ﻛﻐﻡ (ﺍﻟﻔﻝ</t>
  </si>
  <si>
    <t>ﺹ /ﺩﺟﺎﺝ ﺳﻣﺎ ﻛﺭﺑﻼء ﻁﺎﺯﺝ) 10 ﺩﺟﺎﺟﺔ ﺯﻧﺔ 1500ﻏﻡ (ﺍﻟﻔﻝ</t>
  </si>
  <si>
    <t>ﺹ /ﺍﺟﻧﺣﺔ ﺩﺟﺎﺝ ﺍﻟﺭﻳﺎﻥ ﻁﺎﺯﺝ) ﺯﻧﺔ 10ﻛﻐﻡ (ﺍﻟﻔﻝ</t>
  </si>
  <si>
    <t>ﺹ /ﺩﺟﺎﺝ ﺳﻣﺎ ﻛﺭﺑﻼء ﻁﺎﺯﺝ) 10 ﺩﺟﺎﺟﺔ ﺯﻧﺔ 1300ﻏﻡ (ﺍﻟﻔﻝ</t>
  </si>
  <si>
    <t>ﺹ /ﺩﺟﺎﺝ ﺍﻟﺭﻳﺎﻥ ﻛﺎﻣﻝ ﻁﺎﺯﺝ)  4ﻕ ﺯﻧﺔ 1300ﻏﻡ (ﻁﺑﻖ</t>
  </si>
  <si>
    <t>ﺹ /ﺩﺟﺎﺝ ﺍﻟﺭﻳﺎﻥ ﻛﺎﻣﻝ ﻁﺎﺯﺝ)  8ﻕ ﺯﻧﺔ 1200ﻏﻡ(</t>
  </si>
  <si>
    <t>ﺹ /ﺩﺟﺎﺝ ﺍﻟﺭﻳﺎﻥ ﻛﺎﻣﻝ ﻁﺎﺯﺝ)  4ﻕ ﺯﻧﺔ 1100ﻏﻡ (ﻁﺑﻖ</t>
  </si>
  <si>
    <t>ﺹ /ﺩﺟﺎﺝ ﺍﻟﺭﻳﺎﻥ ﻛﺎﻣﻝ ﻁﺎﺯﺝ)  8ﻕ ﺯﻧﺔ 1600ﻏﻡ(</t>
  </si>
  <si>
    <t>ﺹ /ﺣﻭﺍﺻﻝ ﺩﺟﺎﺝ ﺍﻟﺭﻳﺎﻥ ﻁﺎﺯﺝ)  18ﻕ ﺯﻧﺔ 450ﻏﻡ(</t>
  </si>
  <si>
    <t>ﺹ /ﻗﻠﻭﺏ ﺩﺟﺎﺝ ﺍﻟﺭﻳﺎﻥ ﻁﺎﺯﺝ)  18ﻕ ﺯﻧﺔ 450ﻏﻡ(</t>
  </si>
  <si>
    <t>ﺹ /ﺍﻛﺑﺎﺩ ﺩﺟﺎﺝ ﺍﻟﺭﻳﺎﻥ ﻁﺎﺯﺝ)  18ﻕ ﺯﻧﺔ 450ﻏﻡ(</t>
  </si>
  <si>
    <t>ﺹ /ﻓﻳﻠﻳﺔ ﺻﺩﻭﺭ ﺩﺟﺎﺝ ﺍﻟﺭﻳﺎﻥ ﻁﺎﺯﺝ)  12ﻕ ﺯﻧﺔ 900ﻏﻡ(</t>
  </si>
  <si>
    <t>ﺹ /ﻭﺭﻙ ﺩﺟﺎﺝ ﺍﻟﺭﻳﺎﻥ ﻁﺎﺯﺝ)  8ﻕ ﺯﻧﺔ 900ﻏﻡ(</t>
  </si>
  <si>
    <t>ﺹ /ﻋﺻﺎ ﺍﻟﻁﺑﻝ ﺩﺟﺎﺝ ﺍﻟﺭﻳﺎﻥ ﻁﺎﺯﺝ)  8ﻕ ﺯﻧﺔ 900ﻏﻡ(</t>
  </si>
  <si>
    <t>ﺹ /ﺍﻓﺧﺎﺫ ﺩﺟﺎﺝ ﺍﻟﺭﻳﺎﻥ ﻁﺎﺯﺝ)  8ﻕ ﺯﻧﺔ 900ﻏﻡ(</t>
  </si>
  <si>
    <t>ﺹ /ﺍﺟﻧﺣﺔ ﺩﺟﺎﺝ ﺍﻟﺭﻳﺎﻥ ﻁﺎﺯﺝ)  8ﻕ ﺯﻧﺔ 900ﻏﻡ(</t>
  </si>
  <si>
    <t>ﺹ /ﺩﺟﺎﺝ ﺍﻟﺭﻳﺎﻥ ﻛﺎﻣﻝ ﻁﺎﺯﺝ)  8ﻕ ﺯﻧﺔ 1400ﻏﻡ(</t>
  </si>
  <si>
    <t>ﺹ /ﺩﺟﺎﺝ ﺍﻟﺭﻳﺎﻥ ﻛﺎﻣﻝ ﻁﺎﺯﺝ)  8ﻕ ﺯﻧﺔ 1300ﻏﻡ(</t>
  </si>
  <si>
    <t>ﺹ /ﺩﺟﺎﺝ ﺍﻟﺭﻳﺎﻥ ﻛﺎﻣﻝ ﻁﺎﺯﺝ)  4ﻕ ﺯﻧﺔ 1200ﻏﻡ (ﻁﺑﻖ</t>
  </si>
  <si>
    <t>ﻣﺎﺭﻛﺕ ﺭﺿﺎ ﺍﺑﻭ ﻟﺣﻣﻪ/ﻭﻛﻳﻝ/ﻋﺎﻡ</t>
  </si>
  <si>
    <t>ﺹ /ﺩﺟﺎﺝ ﺳﻣﺎ ﻛﺭﺑﻼء ﻁﺎﺯﺝ) 10 ﺩﺟﺎﺟﺔ ﺯﻧﺔ 1200ﻏﻡ (ﺍﻟﻔﻝ</t>
  </si>
  <si>
    <t>ﺹ /ﺩﺟﺎﺝ ﺳﻣﺎ ﻛﺭﺑﻼء ﻁﺎﺯﺝ) 10 ﺩﺟﺎﺟﺔ ﺯﻧﺔ 1100ﻏﻡ (ﺍﻟﻔﻝ</t>
  </si>
  <si>
    <t>ﺹ /ﺍﻛﺑﺎﺩ ﺩﺟﺎﺝ ﺍﻟﺭﻳﺎﻥ ﻁﺎﺯﺝ) ﺯﻧﺔ 10ﻛﻐﻡ (ﺍﻟﻔﻝ</t>
  </si>
  <si>
    <t>ﺹ /ﺩﺟﺎﺝ ﻣﻧﺩﻱ ﺳﻣﺎ ﻛﺭﺑﻼء ﻁﺎﺯﺝ) 10 ﺩﺟﺎﺟﺔ ﺯﻧﺔ 1200ﻏﻡ(</t>
  </si>
  <si>
    <t>ﺹ /ﺩﺟﺎﺝ ﺍﻟﺭﻳﺎﻥ ﻛﺎﻣﻝ ﻁﺎﺯﺝ)  8ﻕ ﺯﻧﺔ 1100ﻏﻡ(</t>
  </si>
  <si>
    <t>ﺹ /ﺩﺟﺎﺝ ﺍﻟﺭﻳﺎﻥ ﻛﺎﻣﻝ ﻁﺎﺯﺝ)  8ﻕ ﺯﻧﺔ 1500ﻏﻡ(</t>
  </si>
  <si>
    <t>ﺍﺣﻣﺩ ﻋﺑﺩ ﺍﻟﺭﺣﻣﻥ ﺍﻟﺩﻫﺎﺱ/ﻭﻛﻳﻝ/ﻋﺎﻡ</t>
  </si>
  <si>
    <t>ﺹ /ﺩﺟﺎﺝ ﺍﻟﺭﻳﺎﻥ ﻛﺎﻣﻝ ﻁﺎﺯﺝ)  10ﻕ ﺯﻧﺔ 1000 ﻏﻡ(</t>
  </si>
  <si>
    <t>ﺹ /ﺩﺟﺎﺝ ﺍﻟﺭﻳﺎﻥ ﻛﺎﻣﻝ ﻁﺎﺯﺝ)  8ﻕ ﺯﻧﺔ 1700ﻏﻡ(</t>
  </si>
  <si>
    <t>ﺹ /ﺩﺟﺎﺝ ﻣﻧﺩﻱ ﺳﻣﺎ ﻛﺭﺑﻼء ﻁﺎﺯﺝ) 10 ﺩﺟﺎﺟﺔ ﺯﻧﺔ 1300ﻏﻡ(</t>
  </si>
  <si>
    <t>ﺹ /ﻓﻳﻠﻳﺔ ﺻﺩﻭﺭ ﺩﺟﺎﺝ ﺍﻟﺭﻳﺎﻥ ﻁﺎﺯﺝ)  18ﻕ ﺯﻧﺔ 450ﻏﻡ(</t>
  </si>
  <si>
    <t>ﺹ /ﺩﺟﺎﺝ ﺍﻟﺭﻳﺎﻥ ﻛﺎﻣﻝ ﻁﺎﺯﺝ)  6ﻕ ﺯﻧﺔ 1000ﻏﻡ (ﻁﺑﻖ</t>
  </si>
  <si>
    <t>ﺹ /ﺩﺟﺎﺝ ﺳﻣﺎ ﻛﺭﺑﻼء ﻁﺎﺯﺝ) 8 ﺩﺟﺎﺟﺔ ﺯﻧﺔ 1700ﻏﻡ (ﺍﻟﻔﻝ</t>
  </si>
  <si>
    <t>ﻋﻠﻲ ﻛﺎﻅﻡ ﺻﺎﺣﺏ ﺍﻟﺷﺎﻓﻌﻲ/ﻭﻛﻳﻝ/ﻋﺎﻡ</t>
  </si>
  <si>
    <t>ﺹ /ﺩﺟﺎﺝ ﻣﺳﺣﺏ ﺍﻟﺭﻳﺎﻥ ﻁﺎﺯﺝ) ﺯﻧﺔ 10ﻛﻐﻡ (ﺍﻟﻔﻝ</t>
  </si>
  <si>
    <t>ﺹ /ﺩﺟﺎﺝ ﺍﻟﺭﻳﺎﻥ ﻛﺎﻣﻝ ﻁﺎﺯﺝ)  8ﻕ ﺯﻧﺔ 1800ﻏﻡ(</t>
  </si>
  <si>
    <t>ﻋﻣﺭ ﺩﺍﻭﺩ ﺳﻠﻣﺎﻥ ﺍﻟﺯﺑﻳﺩﻱ/ﻭﻛﻳﻝ/ﻋﺎﻡ</t>
  </si>
  <si>
    <t>ﺹ /ﺩﺟﺎﺝ ﺳﻣﺎ ﻛﺭﺑﻼء ﻁﺎﺯﺝ )  8ﻕ ﺯﻧﺔ 1600ﻏﻡ(</t>
  </si>
  <si>
    <t>ﻗﻳﺻﺭ ﻧﻌﻣﺔ ﺟﻭﺩﺓ ﺍﻟﺩﻟﻳﻣﻲ/ﻭﻛﻳﻝ/ﻋﺎﻡ</t>
  </si>
  <si>
    <t>ﺹ/ﺩﺟﺎﺝ ﻣﻧﺩﻱ ﺳﻣﺎﻛﺭﺑﻼء ﻣﺳﺣﻭﺏ ﺍﻟﻔﺧﺫ ﻁﺎﺯﺝ)10ﻕ ﺯﻧﺔ 11</t>
  </si>
  <si>
    <t>ﺹ /ﺩﺟﺎﺝ ﻛﻧﺗﺎﻛﻲ ﺳﻣﺎ ﻛﺭﺑﻼء ﻁﺎﺯﺝ) 8 ﺩﺟﺎﺟﺔ ﺯﻧﺔ 1200ﻏﻡ(</t>
  </si>
  <si>
    <t>ﺹ /ﺩﺟﺎﺝ ﻣﻧﺩﻱ ﺳﻣﺎ ﻛﺭﺑﻼء ﻁﺎﺯﺝ) 10 ﺩﺟﺎﺟﺔ ﺯﻧﺔ 1400ﻏﻡ(</t>
  </si>
  <si>
    <t>ﺑﺷﺎﺭ ﻛﺎﻅﻡ ﺣﻣﻳﺩ/ﻭﻛﻳﻝ/ﻋﺎﻡ</t>
  </si>
  <si>
    <t>ﺹ /ﺩﺟﺎﺝ ﻛﻧﺗﺎﻛﻲ ﺳﻣﺎ ﻛﺭﺑﻼء ﻁﺎﺯﺝ) 8 ﺩﺟﺎﺟﺔ ﺯﻧﺔ 1100ﻏﻡ(</t>
  </si>
  <si>
    <t>ﺹ /ﺩﺟﺎﺝ ﻛﻧﺗﺎﻛﻲ ﺳﻣﺎ ﻛﺭﺑﻼء ﻁﺎﺯﺝ) 8 ﺩﺟﺎﺟﺔ ﺯﻧﺔ 1500ﻏﻡ(</t>
  </si>
  <si>
    <t>ﺹ /ﺩﺟﺎﺝ ﻣﻧﺩﻱ ﺳﻣﺎ ﻛﺭﺑﻼء ﻁﺎﺯﺝ) 10 ﺩﺟﺎﺟﺔ ﺯﻧﺔ 1500ﻏﻡ(</t>
  </si>
  <si>
    <t>ﺹ /ﺩﺟﺎﺝ ﻣﻧﺩﻱ ﺳﻣﺎ ﻛﺭﺑﻼء ﻁﺎﺯﺝ) 10 ﺩﺟﺎﺟﺔ ﺯﻧﺔ 1000ﻏﻡ(</t>
  </si>
  <si>
    <t>ﺹ /ﺩﺟﺎﺝ ﻛﻧﺗﺎﻛﻲ ﺳﻣﺎ ﻛﺭﺑﻼء ﻁﺎﺯﺝ) 8 ﺩﺟﺎﺟﺔ ﺯﻧﺔ 1400ﻏﻡ(</t>
  </si>
  <si>
    <t>ﺣﺎﺗﻡ ﺍﻛﺭﻳﻡ ﻣﻌﺯﺏ/ﻭﻛﻳﻝ/ﻋﺎﻡ</t>
  </si>
  <si>
    <t>ﺹ /ﺍﺟﻧﺣﺔ ﺩﺟﺎﺝ ﺍﻟﺭﻳﺎﻥ ﻁﺎﺯﺝ)  12ﻕ ﺯﻧﺔ 450ﻏﻡ(</t>
  </si>
  <si>
    <t>ﺹ /ﻭﺭﻙ ﺩﺟﺎﺝ ﺍﻟﺭﻳﺎﻥ ﻁﺎﺯﺝ) ﺯﻧﺔ 10ﻛﻐﻡ (ﺍﻟﻔﻝ</t>
  </si>
  <si>
    <t>ﺹ /ﺻﺩﻭﺭ ﺩﺟﺎﺝ ﺳﻣﺎ ﻛﺭﺑﻼء ﺑﺎﻟﺟﻠﺩ ﻁﺎﺯﺝ) ﺯﻧﺔ 10ﻛﻐﻡ (ﺍﻟﻔﻝ</t>
  </si>
  <si>
    <t>ﺹ /ﺩﺟﺎﺝ ﻣﻧﺩﻱ ﺳﻣﺎ ﻛﺭﺑﻼء ﻁﺎﺯﺝ) 10 ﺩﺟﺎﺟﺔ ﺯﻧﺔ 1100ﻏﻡ(</t>
  </si>
  <si>
    <t>ﺍﺣﻣﺩ ﺭﺣﻳﻡ ﺭﺳﻥ ﺍﻟﺟﺭﺍﺡ/ﻭﻛﻳﻝ/ﻋﺎﻡ</t>
  </si>
  <si>
    <t>ﻙ /ﻓﻳﻠﻳﺔ ﺻﺩﻭﺭ ﺩﺟﺎﺝ ﺑﻭﺍﺩﻱ ﻣﺟﻣﺩ)  4ﻕ ﺯﻧﺔ 2000ﻏﻡ (IQF</t>
  </si>
  <si>
    <t>ﻙ /ﺍﻓﺧﺎﺫ ﺩﺟﺎﺝ ﺑﻭﺍﺩﻱ ﻣﺟﻣﺩ)  4ﻕ ﺯﻧﺔ 2000ﻏﻡ (IQF</t>
  </si>
  <si>
    <t>ﻙ /ﺍﺟﻧﺣﺔ ﺩﺟﺎﺝ ﺑﻭﺍﺩﻱ ﻣﺟﻣﺩ)  8ﻕ ﺯﻧﺔ 900ﻏﻡ(</t>
  </si>
  <si>
    <t>ﻙ /ﺍﻓﺧﺎﺫ ﺩﺟﺎﺝ ﺑﻭﺍﺩﻱ ﻣﺟﻣﺩ)  8ﻕ ﺯﻧﺔ 900ﻏﻡ(</t>
  </si>
  <si>
    <t>ﻙ /ﺍﺟﻧﺣﺔ ﺩﺟﺎﺝ ﺑﻭﺍﺩﻱ ﻣﺟﻣﺩ)  12ﻕ ﺯﻧﺔ 450ﻏﻡ(</t>
  </si>
  <si>
    <t>ﻙ /ﻗﻠﻭﺏ ﺩﺟﺎﺝ ﺑﻭﺍﺩﻱ ﻣﺟﻣﺩ)  18ﻕ ﺯﻧﺔ 450ﻏﻡ(</t>
  </si>
  <si>
    <t>ﻙ /ﺩﺟﺎﺝ ﺑﻭﺍﺩﻱ ﻛﺎﻣﻝ ﻣﺟﻣﺩ)  10ﻕ ﺯﻧﺔ 1200ﻏﻡ(</t>
  </si>
  <si>
    <t>ﻙ /ﺩﺟﺎﺝ ﺑﻭﺍﺩﻱ ﻛﺎﻣﻝ ﻣﺟﻣﺩ)  10ﻕ ﺯﻧﺔ 1300ﻏﻡ(</t>
  </si>
  <si>
    <t>ﻙ /ﺩﺟﺎﺝ ﺑﻭﺍﺩﻱ ﻛﺎﻣﻝ ﻣﺟﻣﺩ)  10ﻕ ﺯﻧﺔ 1500ﻏﻡ(</t>
  </si>
  <si>
    <t>ﻙ /ﺩﺟﺎﺝ ﺑﻭﺍﺩﻱ ﻛﺎﻣﻝ ﻣﺟﻣﺩ)  10ﻕ ﺯﻧﺔ 1400ﻏﻡ(</t>
  </si>
  <si>
    <t>ﻅﺎﻓﺭ ﻋﺑﺩ ﺍﻟﻌﺑﺎﺱ ﺣﻣﻳﺩ ﺍﻟﺣﺳﻧﺎﻭﻱ/ﻭﻛﻳﻝ/ﻋﺎﻡ</t>
  </si>
  <si>
    <t>ﻙ /ﺩﺟﺎﺝ ﺑﻭﺍﺩﻱ ﻛﺎﻣﻝ ﻣﺟﻣﺩ)  10ﻕ ﺯﻧﺔ 1100ﻏﻡ(</t>
  </si>
  <si>
    <t>ﻙ /ﻋﺻﺎ ﺍﻟﻁﺑﻝ ﺩﺟﺎﺝ ﺑﻭﺍﺩﻱ ﻣﺟﻣﺩ)  8ﻕ ﺯﻧﺔ 900ﻏﻡ(</t>
  </si>
  <si>
    <t>ﻙ /ﺍﻓﺧﺎﺫ ﺩﺟﺎﺝ ﺑﻭﺍﺩﻱ ﻣﺟﻣﺩ) ﺯﻧﺔ 10ﻛﻐﻡ (ﺍﻟﻔﻝ</t>
  </si>
  <si>
    <t>ﻙ /ﺩﺟﺎﺝ ﺑﻭﺍﺩﻱ ﻛﺎﻣﻝ ﻣﺟﻣﺩ)  10ﻕ ﺯﻧﺔ 1000ﻏﻡ(</t>
  </si>
  <si>
    <t>ﻣﺻﻁﻔﻰ ﺳﻌﻳﺩ ﻋﺑﺎﺱ ﺗﺎﺝ ﺍﻟﺩﻳﻥ/ﻭﻛﻳﻝ/ﻋﺎﻡ</t>
  </si>
  <si>
    <t>ﻙ /ﺩﺟﺎﺝ ﺑﻭﺍﺩﻱ ﻛﺎﻣﻝ ﻣﺟﻣﺩ)  10ﻕ ﺯﻧﺔ 1600ﻏﻡ(</t>
  </si>
  <si>
    <t>ﻙ /ﺩﺟﺎﺝ ﺑﻭﺍﺩﻱ ﻛﺎﻣﻝ ﻣﺟﻣﺩ)  10ﻕ ﺯﻧﺔ 1700ﻏﻡ(</t>
  </si>
  <si>
    <t>ﻙ /ﺩﺟﺎﺝ ﺑﻭﺍﺩﻱ ﻛﺎﻣﻝ ﻣﺟﻣﺩ)  8ﻕ ﺯﻧﺔ 1800ﻏﻡ(</t>
  </si>
  <si>
    <t>ﻙ /ﻟﺣﻡ ﺩﺟﺎﺝ ﻣﻔﺭﻭﻡ ﺑﻭﺍﺩﻱ)MDM (ﻣﺟﻣﺩ ﺯﻧﺔ) 10 ﻛﻐﻡ(</t>
  </si>
  <si>
    <t>ﻧﻭﺭﻱ ﻣﺣﺟﻭﺏ ﺍﺣﻣﺩ/ﻭﻛﻳﻝ/ﻋﺎﻡ</t>
  </si>
  <si>
    <t>ﻙ /ﺣﻭﺍﺻﻝ ﺩﺟﺎﺝ ﺑﻭﺍﺩﻱ ﻣﺟﻣﺩ)  18ﻕ ﺯﻧﺔ 450ﻏﻡ(</t>
  </si>
  <si>
    <t>ﻙ /ﺍﺟﻧﺣﺔ ﺩﺟﺎﺝ ﺑﻭﺍﺩﻱ ﻣﺟﻣﺩ)  4ﻕ ﺯﻧﺔ 2000ﻏﻡ (IQF</t>
  </si>
  <si>
    <t>ﻙ /ﺩﺟﺎﺝ ﺑﻭﺍﺩﻱ ﻛﺎﻣﻝ ﻣﺟﻣﺩ)  10ﻕ ﺯﻧﺔ 900ﻏﻡ(</t>
  </si>
  <si>
    <t>ﺍﻟﻭﻛﻳﻝ ﺍﻟﺣﺎﺝ ﺍﺑﻭ ﺳﺟﺎﺩ/ﻭﻛﻳﻝ/ﻋﺎﻡ</t>
  </si>
  <si>
    <t>ﻙ /ﺩﺟﺎﺝ ﻣﺳﺣﺏ ﺑﻭﺍﺩﻱ ﻣﺟﻣﺩ) ﺯﻧﺔ 10ﻛﻐﻡ (ﺍﻟﻔﻝ</t>
  </si>
  <si>
    <t>ﺷﺭﻛﺔ ﺍﻻﻭﻳﺱ / ﺍﻟﺩﻓﺎﻉ/ﻭﻛﻳﻝ/ﻋﺎﻡ</t>
  </si>
  <si>
    <t>ﻙ /ﺩﺟﺎﺝ ﺑﻠﻭﻙ ﻣﺟﻣﺩ )ﺯﻧﺔ 10 ﻛﻐﻡ ( ﺍﻟﻔﻝ</t>
  </si>
  <si>
    <t>ﻋﻘﻳﻝ ﺍﺑﺭﺍﻫﻳﻡ ﺻﺎﻟﺢ ﺍﻟﻌﺑﻭﺩﻱ/ﻭﻛﻳﻝ/ﻋﺎﻡ</t>
  </si>
  <si>
    <t>ﻙ /ﻭﺭﻙ ﺩﺟﺎﺝ ﺑﻭﺍﺩﻱ ﻣﺟﻣﺩ)  4ﻕ ﺯﻧﺔ 2000 ﻏﻡ (IQF</t>
  </si>
  <si>
    <t xml:space="preserve">ﻙ / ﺩﺟﺎﺝ ﺑﻭﺍﺩﻱ ﻣﺯﺩﻭﺝ ﻣﺟﻣﺩ ) 8ﻕ ﺯﻧﺔ 1600 ﻏﻡ( </t>
  </si>
  <si>
    <t>ﺳﻼﻡ ﺟﺑﺎﺭ ﻋﻁﻳﺔ ﺍﻟﻼﻣﻲ/ﻭﻛﻳﻝ/ﻋﺎﻡ</t>
  </si>
  <si>
    <t>ﺍﻟﻭﻛﻳﻝ ﻣﺻﻧﻊ ﺳﻣﺎ ﻛﺭﺑﻼء ـــ ﺍﻟﺗﺳﻣﻳﻥ/ﻭﻛﻳﻝ/ﻋﺎ</t>
  </si>
  <si>
    <t>ﻋﻠﻲ ﺣﺎﺗﻡ ﻣﻌﺎﺭﺝ ﺍﻟﻧﺩﺍﻭﻱ/ﻭﻛﻳﻝ/ﻋﺎﻡ</t>
  </si>
  <si>
    <t>ﻙ / ﻧﺎﺟﺗﺱ ﺍﻻﻁﻔﺎﻝ ﺩﺟﺎﺝ ﺑﻭﺍﺩﻱ ﻣﺟﻣﺩ ) 12 ﺑﺎﻛﻳﺕ ﺯﻧﺔ 400 ﻍ</t>
  </si>
  <si>
    <t xml:space="preserve">ﻙ / ﻧﺎﺟﺗﺱ ﺩﺟﺎﺝ ﺑﻭﺍﺩﻱ ﻣﺟﻣﺩ ) 12 ﻛﻳﺱ ﺯﻧﺔ 750 ﻏﻡ( </t>
  </si>
  <si>
    <t xml:space="preserve">ﻙ /ﺑﺭﺟﺭ ﻛﺭﺳﺑﻲ ﺩﺟﺎﺝ ﺑﻭﺍﺩﻱ ﻣﺟﻣﺩ) 12 ﻛﻳﺱ ﺯﻧﺔ 900ﻏﻡ( </t>
  </si>
  <si>
    <t>ﻙ /ﺑﺭﺟﺭ ﺩﺟﺎﺝ ﺑﻭﺍﺩﻱ ﻣﺟﻣﺩ) 18 ﻛﻳﺱ ﺯﻧﺔ 1000 ﻏﻡ(</t>
  </si>
  <si>
    <t>ﻙ /ﻧﻘﺎﻧﻖ ﺩﺟﺎﺝ ﺑﻭﺍﺩﻱ ﻣﺟﻣﺩ )  24ﻕ ﺯﻧﺔ 340ﻏﻡ(</t>
  </si>
  <si>
    <t>ﻙ /ﺳﺗﺭﺑﺱ ﺩﺟﺎﺝ ﺣﺎﺭ ﺑﻭﺍﺩﻱ ﻣﺟﻣﺩ ) 10ﻛﻳﺱ ﺯﻧﺔ 750 ﻏﻡ(</t>
  </si>
  <si>
    <t>ﻙ /ﺳﺗﺭﺑﺱ ﺩﺟﺎﺝ ﺑﺎﺭﺩ ﺑﻭﺍﺩﻱ ﻣﺟﻣﺩ ) 10ﻛﻳﺱ ﺯﻧﺔ 750 ﻏﻡ(</t>
  </si>
  <si>
    <t xml:space="preserve">ﻙ/ﻛﺑﺎﺏ ﺩﺟﺎﺝ ﺑﻭﺍﺩﻱ ﻣﺟﻣﺩ ) 12 ﺑﺎﻛﻳﺕ ﺯﻧﺔ 400 ﻏﻡ( </t>
  </si>
  <si>
    <t xml:space="preserve">ﻙ / ﺍﺻﺎﺑﻊ ﺩﺟﺎﺝ ﺑﻭﺍﺩﻱ ﻣﺟﻣﺩ ) 12 ﺑﺎﻛﻳﺕ ﺯﻧﺔ 400 ﻏﻡ( </t>
  </si>
  <si>
    <t xml:space="preserve">ﻙ /ﻧﺎﺟﺗﺱ ﺩﺟﺎﺝ ﺑﻭﺍﺩﻱ ﻣﺟﻣﺩ) 12 ﻛﻳﺱ ﺯﻧﺔ 400 ﻏﻡ( </t>
  </si>
  <si>
    <t>ﻙ / ﺑﺭﺟﺭ ﻛﺭﺳﺑﻲ ﺩﺟﺎﺝ ﺑﻭﺍﺩﻱ ﻣﺟﻣﺩ ) 12 ﺑﺎﻛﻳﺕ ﺯﻧﺔ 450 ﻏﻡ</t>
  </si>
  <si>
    <t>ﻙ /ﺳﺗﺭﺑﺱ ﺩﺟﺎﺝ ﺣﺎﺭ ﺑﻭﺍﺩﻱ ﻣﺟﻣﺩ ) 12ﻛﻳﺱ ﺯﻧﺔ 400 ﻏﻡ(</t>
  </si>
  <si>
    <t>ﻙ /ﺳﺗﺭﺑﺱ ﺩﺟﺎﺝ ﺑﺎﺭﺩ ﺑﻭﺍﺩﻱ ﻣﺟﻣﺩ ) 12ﻛﻳﺱ ﺯﻧﺔ 400 ﻏﻡ(</t>
  </si>
  <si>
    <t xml:space="preserve">ﻙ / ﺑﺭﺟﺭ ﺩﺟﺎﺝ ﺑﻭﺍﺩﻱ ﻣﺟﻣﺩ ) 12 ﺑﺎﻛﻳﺕ ﺯﻧﺔ 400 ﻏﻡ( </t>
  </si>
  <si>
    <t xml:space="preserve">ﻙ / ﻧﺎﺟﺗﺱ ﺩﺟﺎﺝ ﺑﻭﺍﺩﻱ ﻣﺟﻣﺩ ) 12 ﺑﺎﻛﻳﺕ ﺯﻧﺔ 400 ﻏﻡ( </t>
  </si>
  <si>
    <t>ﻙ/ﻓﻳﻠﻳﺔ ﺻﺩﻭﺭ ﺩﺟﺎﺝ ﺑﻭﺍﺩﻱ ﻣﻘﺭﻣﺵ ﺑﺎﺭﺩ ﻣﺟﻣﺩ ) 12 ﻛﻳﺱ ﺯﻧﺔ</t>
  </si>
  <si>
    <t xml:space="preserve">ﻙ / ﺍﺻﺎﺑﻊ ﺩﺟﺎﺝ ﺑﻭﺍﺩﻱ ﻣﺟﻣﺩ ) 12 ﻛﻳﺱ ﺯﻧﺔ 400 ﻏﻡ( </t>
  </si>
  <si>
    <t xml:space="preserve">ﻙ/ﺍﺳﻛﺎﻟﻭﺏ ﺩﺟﺎﺝ ﺑﻭﺍﺩﻱ ﻣﺟﻣﺩ) 12 ﺑﺎﻛﻳﺕ ﺯﻧﺔ 400 ﻏﻡ( </t>
  </si>
  <si>
    <t>ﻙ/ﺍﺟﻧﺣﺔ ﺩﺟﺎﺝ ﻣﻘﺭﻣﺷﺔ ﺑﺎﺭﺩ ﺑﻭﺍﺩﻱ ﻣﺟﻣﺩ) 10 ﻛﻳﺱ ﺯﻧﺔ 750</t>
  </si>
  <si>
    <t>ﻙ /ﻓﻳﻠﻳﺔ ﺻﺩﻭﺭ ﺩﺟﺎﺝ ﺑﻭﺍﺩﻱ ﻣﻘﺭﻣﺵ ﺑﺎﺭﺩ ﻣﺟﻣﺩ) 10 ﻛﻳﺱ ﺯﻧﺔ</t>
  </si>
  <si>
    <t>ﻙ /ﺳﺗﺭﺑﺱ ﺩﺟﺎﺝ ﺑﺎﺭﺩ ﺑﻭﺍﺩﻱ ﻣﺟﻣﺩ ) 10ﻛﻳﺱ ﺯﻧﺔ 1000 ﻏﻡ(</t>
  </si>
  <si>
    <t xml:space="preserve">ﻙ / ﺑﻭﺏ ﻛﻭﺭﻥ ﺩﺟﺎﺝ ﺑﻭﺍﺩﻱ ﻣﺟﻣﺩ ) 10 ﻛﻳﺱ ﺯﻧﺔ 750 ﻏﻡ( </t>
  </si>
  <si>
    <t xml:space="preserve">ﻙ / ﻧﺎﺟﺗﺱ ﺩﺟﺎﺝ ﺑﻭﺍﺩﻱ ﻣﺟﻣﺩ ) 28 ﻛﻳﺱ ﺯﻧﺔ 200 ﻏﻡ( </t>
  </si>
  <si>
    <t xml:space="preserve">ﻙ / ﺑﻭﺏ ﻛﻭﺭﻥ ﺩﺟﺎﺝ ﺑﻭﺍﺩﻱ ﻣﺟﻣﺩ ) 12 ﺑﺎﻛﻳﺕ ﺯﻧﺔ 300 ﻏﻡ( </t>
  </si>
  <si>
    <t>ﺍﻟﻭﻛﻳﻝ/ﻣﺻﻧﻊ ﺍﻟﺯﻳﻭﺕ/ﻭﻛﻳﻝ/ﻋﺎﻡ</t>
  </si>
  <si>
    <t>ﻙ/ﻗﻁﻊ ﺩﺟﺎﺝ ﻣﻘﺭﻣﺷﻪ ﺑﺎﺭﺩﺓ ﺑﻭﺍﺩﻱ ﻣﺟﻣﺩ) 10 ﻛﻳﺱ ﺯﻧﺔ 1000</t>
  </si>
  <si>
    <t xml:space="preserve">ﻙ/ﺍﺳﻛﺎﻟﻭﺏ ﺩﺟﺎﺝ ﺑﻭﺍﺩﻱ ﻣﺟﻣﺩ 10 ﻛﻳﺱ ﺯﻧﺔ 750 ﻏﻡ( </t>
  </si>
  <si>
    <t xml:space="preserve">ﻙ / ﺍﺻﺎﺑﻊ ﺩﺟﺎﺝ ﺑﻭﺍﺩﻱ ﻣﺟﻣﺩ ) 28 ﻛﻳﺱ ﺯﻧﺔ 180 ﻏﻡ( </t>
  </si>
  <si>
    <t>ﻙ /ﺷﺭﺍﺋﺢ ﻣﺭﺗﺩﻳﻼ ﺑﺎﻟﺯﻳﺗﻭﻥ ﺩﺟﺎﺝ ﺑﻭﺍﺩﻱ ﻁﺎﺯﺝ) 24 ﻁﺑﻖ ﺯﻧﺔ 2</t>
  </si>
  <si>
    <t>ﻙ / ﺷﺭﺍﺋﺢ ﻣﺭﺗﺩﻳﻼ ﺩﺟﺎﺝ ﺑﻭﺍﺩﻱ ﻁﺎﺯﺝ) 24 ﻁﺑﻖ ﺯﻧﺔ 200 ﻏﻡ</t>
  </si>
  <si>
    <t>ﻙ / ﺷﺭﺍﺋﺢ ﻣﺭﺗﺩﻳﻼ ﺩﺟﺎﺝ ﺑﻭﺍﺩﻱ ﻁﺎﺯﺝ) 12 ﻁﺑﻖ ﺯﻧﺔ 200 ﻏﻡ</t>
  </si>
  <si>
    <t xml:space="preserve">ﻙ/ﺍﺳﻛﺎﻟﻭﺏ ﺩﺟﺎﺝ ﺑﻭﺍﺩﻱ ﻣﺟﻣﺩ) 12 ﻛﻳﺱ ﺯﻧﺔ 400 ﻏﻡ( </t>
  </si>
  <si>
    <t>ﻙ/ﻓﻳﻠﻳﺔ ﺻﺩﻭﺭ ﺩﺟﺎﺝ ﺑﻭﺍﺩﻱ ﻣﻘﺭﻣﺵ ﺣﺎﺭ ﻣﺟﻣﺩ ) 12 ﻛﻳﺱ ﺯﻧﺔ</t>
  </si>
  <si>
    <t>ﻙ / ﺷﺭﺍﺋﺢ ﻣﺭﺗﺩﻳﻼ ﺑﺎﻟﺯﻳﺗﻭﻥ ﺩﺟﺎﺝ ﺑﻭﺍﺩﻱ ﻁﺎﺯﺝ) 12 ﻁﺑﻖ ﺯﻧﺔ 2</t>
  </si>
  <si>
    <t>ﻓﺎﺿﻝ ﻣﺣﻣﺩ ﺍﻟﺯﺍﻣﻠﻲ/ﻭﻛﻳﻝ/ﻋﺎﻡ Total</t>
  </si>
  <si>
    <t>ﺍﻟﺣﺎﺝ ﺭﺿﺎ ﺍﻟﺷﻣﺭﺗﻲ/ﻭﻛﻳﻝ/ﻋﺎﻡ Total</t>
  </si>
  <si>
    <t>ﺍﺣﻣﺩ ﺣﻣﺯﻩ ﻣﻬﺩﻱ ﺍﻟﻣﺣﻧﻪ/ﻭﻛﻳﻝ/ﻋﺎﻡ Total</t>
  </si>
  <si>
    <t>ﻣﺣﻣﺩ ﺻﺎﺣﺏ ﻣﻬﺩﻱ ﺍﻟﺳﺑﺗﻲ/ﻭﻛﻳﻝ/ﻋﺎﻡ Total</t>
  </si>
  <si>
    <t>ﺍﺣﻣﺩ ﻋﺑﺩ ﺍﻟﺭﺣﻣﻥ ﺍﻟﺩﻫﺎﺱ/ﻭﻛﻳﻝ/ﻋﺎﻡ Total</t>
  </si>
  <si>
    <t>ﻣﺣﻣﺩ ﻋﺑﺩ ﺍﻟﻣﻧﻌﻡ ﺍﺣﻣﺩ ﺍﻟﺩﺭﺍﻭﻳﺵ/ﻭﻛﻳﻝ/ﻋﺎﻡ Total</t>
  </si>
  <si>
    <t>ﻣﻭﻓﻖ ﺍﺣﻣﺩ ﺳﻌﻳﺩ ﺍﻟﺭﺿﻲ/ﻭﻛﻳﻝ/ﻋﺎﻡ Total</t>
  </si>
  <si>
    <t>ﺭﺍﻣﻲ ﻣﺣﻣﻭﺩ ﻧﻌﻣﺔ/ﻭﻛﻳﻝ/ﻋﺎﻡ Total</t>
  </si>
  <si>
    <t>ﻋﺑﺩ ﺍﻟﺣﻣﻳﺩ ﻣﺎﺟﺩ ﺣﻣﻳﺩ ﺍﻟﺭﺍﻭﻱ/ﻭﻛﻳﻝ/ﻋﺎﻡ Total</t>
  </si>
  <si>
    <t>ﺳﻳﻑ ﺧﺎﻟﺩ ﻛﺎﻅﻡ ﺍﻟﻘﻁﺑﻲ/ﻭﻛﻳﻝ/ﻋﺎﻡ Total</t>
  </si>
  <si>
    <t>ﻣﺟﺯﺭﺓ ﺍﻟﻌﺎﻓﻳﺔ/ﻭﻛﻳﻝ/ﻋﺎﻡ Total</t>
  </si>
  <si>
    <t>ﻟﻳﺙ ﻛﺎﻅﻡ ﺣﺳﻳﻥ/ﻭﻛﻳﻝ/ﻋﺎﻡ Total</t>
  </si>
  <si>
    <t>ﻣﺎﺭﻛﺕ ﺭﺿﺎ ﺍﺑﻭ ﻟﺣﻣﻪ/ﻭﻛﻳﻝ/ﻋﺎﻡ Total</t>
  </si>
  <si>
    <t>ﻋﻠﻲ ﻛﺎﻅﻡ ﺻﺎﺣﺏ ﺍﻟﺷﺎﻓﻌﻲ/ﻭﻛﻳﻝ/ﻋﺎﻡ Total</t>
  </si>
  <si>
    <t>ﻋﻣﺭ ﺩﺍﻭﺩ ﺳﻠﻣﺎﻥ ﺍﻟﺯﺑﻳﺩﻱ/ﻭﻛﻳﻝ/ﻋﺎﻡ Total</t>
  </si>
  <si>
    <t>ﻗﻳﺻﺭ ﻧﻌﻣﺔ ﺟﻭﺩﺓ ﺍﻟﺩﻟﻳﻣﻲ/ﻭﻛﻳﻝ/ﻋﺎﻡ Total</t>
  </si>
  <si>
    <t>ﺑﺷﺎﺭ ﻛﺎﻅﻡ ﺣﻣﻳﺩ/ﻭﻛﻳﻝ/ﻋﺎﻡ Total</t>
  </si>
  <si>
    <t>ﺣﺎﺗﻡ ﺍﻛﺭﻳﻡ ﻣﻌﺯﺏ/ﻭﻛﻳﻝ/ﻋﺎﻡ Total</t>
  </si>
  <si>
    <t>ﻣﺻﻁﻔﻰ ﺳﻌﻳﺩ ﻋﺑﺎﺱ ﺗﺎﺝ ﺍﻟﺩﻳﻥ/ﻭﻛﻳﻝ/ﻋﺎﻡ Total</t>
  </si>
  <si>
    <t>ﺷﺭﻛﺔ ﺍﻻﻭﻳﺱ / ﺍﻟﺩﻓﺎﻉ/ﻭﻛﻳﻝ/ﻋﺎﻡ Total</t>
  </si>
  <si>
    <t>ﺍﻟﻭﻛﻳﻝ ﻣﺻﻧﻊ ﺳﻣﺎ ﻛﺭﺑﻼء ـــ ﺍﻟﺗﺳﻣﻳﻥ/ﻭﻛﻳﻝ/ﻋﺎ Total</t>
  </si>
  <si>
    <t>ﻅﺎﻓﺭ ﻋﺑﺩ ﺍﻟﻌﺑﺎﺱ ﺣﻣﻳﺩ ﺍﻟﺣﺳﻧﺎﻭﻱ/ﻭﻛﻳﻝ/ﻋﺎﻡ Total</t>
  </si>
  <si>
    <t>ﻧﻭﺭﻱ ﻣﺣﺟﻭﺏ ﺍﺣﻣﺩ/ﻭﻛﻳﻝ/ﻋﺎﻡ Total</t>
  </si>
  <si>
    <t>ﺍﻟﻭﻛﻳﻝ ﺍﻟﺣﺎﺝ ﺍﺑﻭ ﺳﺟﺎﺩ/ﻭﻛﻳﻝ/ﻋﺎﻡ Total</t>
  </si>
  <si>
    <t>ﻋﻘﻳﻝ ﺍﺑﺭﺍﻫﻳﻡ ﺻﺎﻟﺢ ﺍﻟﻌﺑﻭﺩﻱ/ﻭﻛﻳﻝ/ﻋﺎﻡ Total</t>
  </si>
  <si>
    <t>ﺳﻼﻡ ﺟﺑﺎﺭ ﻋﻁﻳﺔ ﺍﻟﻼﻣﻲ/ﻭﻛﻳﻝ/ﻋﺎﻡ Total</t>
  </si>
  <si>
    <t>ﻋﻠﻲ ﺣﺎﺗﻡ ﻣﻌﺎﺭﺝ ﺍﻟﻧﺩﺍﻭﻱ/ﻭﻛﻳﻝ/ﻋﺎﻡ Total</t>
  </si>
  <si>
    <t>ﺍﻟﻭﻛﻳﻝ/ﻣﺻﻧﻊ ﺍﻟﺯﻳﻭﺕ/ﻭﻛﻳﻝ/ﻋﺎﻡ Total</t>
  </si>
  <si>
    <t>ﻣﻘﺩﺍﺩ ﻓﺎﺿﻝ ﻋﺑﺩ ﺍﻟﻛﺎﻅﻡ ﺍﻟﻛﻳﻡ/ﻭﻛﻳﻝ/ﻋﺎﻡ Total</t>
  </si>
  <si>
    <t>ﺍﺣﻣﺩ ﺭﺣﻳﻡ ﺭﺳﻥ ﺍﻟﺟﺭﺍﺡ/ﻭﻛﻳﻝ/ﻋﺎﻡ Total</t>
  </si>
  <si>
    <t>ظافر عبد العباس</t>
  </si>
</sst>
</file>

<file path=xl/styles.xml><?xml version="1.0" encoding="utf-8"?>
<styleSheet xmlns="http://schemas.openxmlformats.org/spreadsheetml/2006/main">
  <numFmts count="4">
    <numFmt numFmtId="164" formatCode="0.0%"/>
    <numFmt numFmtId="165" formatCode="0.000"/>
    <numFmt numFmtId="166" formatCode="#,##0.000"/>
    <numFmt numFmtId="167" formatCode="0.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FF00"/>
      <name val="Calibri"/>
      <family val="2"/>
    </font>
    <font>
      <sz val="11"/>
      <color theme="1"/>
      <name val="Calibri"/>
      <family val="2"/>
    </font>
    <font>
      <b/>
      <sz val="11"/>
      <color rgb="FFFF5050"/>
      <name val="Calibri"/>
      <family val="2"/>
    </font>
    <font>
      <b/>
      <sz val="11"/>
      <color theme="1"/>
      <name val="Calibri"/>
      <family val="2"/>
    </font>
    <font>
      <b/>
      <sz val="14"/>
      <name val="Calibri"/>
      <family val="2"/>
    </font>
    <font>
      <b/>
      <sz val="14"/>
      <color theme="1"/>
      <name val="Calibri"/>
      <family val="2"/>
    </font>
    <font>
      <b/>
      <sz val="11"/>
      <name val="Calibri"/>
      <family val="2"/>
    </font>
    <font>
      <b/>
      <sz val="13"/>
      <name val="Calibri"/>
      <family val="2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Times New Roman"/>
      <family val="2"/>
    </font>
    <font>
      <b/>
      <sz val="13"/>
      <name val="Times New Roman"/>
      <family val="2"/>
    </font>
    <font>
      <b/>
      <sz val="11"/>
      <name val="Times New Roman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11"/>
      <color rgb="FFFF0000"/>
      <name val="Calibri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8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0E0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7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readingOrder="2"/>
    </xf>
    <xf numFmtId="0" fontId="9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 readingOrder="2"/>
    </xf>
    <xf numFmtId="0" fontId="2" fillId="6" borderId="0" xfId="0" applyFont="1" applyFill="1"/>
    <xf numFmtId="0" fontId="6" fillId="5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center" readingOrder="2"/>
    </xf>
    <xf numFmtId="1" fontId="2" fillId="6" borderId="0" xfId="0" applyNumberFormat="1" applyFont="1" applyFill="1"/>
    <xf numFmtId="2" fontId="0" fillId="0" borderId="0" xfId="0" applyNumberFormat="1"/>
    <xf numFmtId="0" fontId="9" fillId="7" borderId="4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 readingOrder="2"/>
    </xf>
    <xf numFmtId="0" fontId="9" fillId="8" borderId="4" xfId="0" applyFont="1" applyFill="1" applyBorder="1" applyAlignment="1">
      <alignment horizontal="center" vertical="center"/>
    </xf>
    <xf numFmtId="0" fontId="10" fillId="8" borderId="4" xfId="0" applyFont="1" applyFill="1" applyBorder="1" applyAlignment="1">
      <alignment horizontal="center" vertical="center" readingOrder="2"/>
    </xf>
    <xf numFmtId="0" fontId="9" fillId="9" borderId="4" xfId="0" applyFont="1" applyFill="1" applyBorder="1" applyAlignment="1">
      <alignment horizontal="center" vertical="center"/>
    </xf>
    <xf numFmtId="0" fontId="10" fillId="9" borderId="4" xfId="0" applyFont="1" applyFill="1" applyBorder="1" applyAlignment="1">
      <alignment horizontal="center" vertical="center" readingOrder="2"/>
    </xf>
    <xf numFmtId="0" fontId="10" fillId="10" borderId="4" xfId="0" applyFont="1" applyFill="1" applyBorder="1" applyAlignment="1">
      <alignment horizontal="center" vertical="center" readingOrder="2"/>
    </xf>
    <xf numFmtId="0" fontId="2" fillId="11" borderId="3" xfId="0" applyFont="1" applyFill="1" applyBorder="1" applyAlignment="1">
      <alignment vertical="center"/>
    </xf>
    <xf numFmtId="0" fontId="2" fillId="11" borderId="4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0" xfId="0" applyAlignment="1">
      <alignment horizontal="left"/>
    </xf>
    <xf numFmtId="0" fontId="13" fillId="0" borderId="0" xfId="0" applyFont="1"/>
    <xf numFmtId="0" fontId="2" fillId="11" borderId="2" xfId="0" applyFont="1" applyFill="1" applyBorder="1" applyAlignment="1">
      <alignment horizontal="center"/>
    </xf>
    <xf numFmtId="0" fontId="2" fillId="11" borderId="0" xfId="0" applyFont="1" applyFill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13" borderId="0" xfId="0" applyFill="1"/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9" fontId="6" fillId="0" borderId="0" xfId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/>
    <xf numFmtId="164" fontId="8" fillId="0" borderId="0" xfId="1" applyNumberFormat="1" applyFont="1" applyFill="1" applyBorder="1" applyAlignment="1">
      <alignment vertical="center"/>
    </xf>
    <xf numFmtId="0" fontId="6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5" fillId="0" borderId="4" xfId="0" applyFont="1" applyBorder="1" applyAlignment="1">
      <alignment horizontal="center" vertical="center"/>
    </xf>
    <xf numFmtId="0" fontId="16" fillId="14" borderId="5" xfId="0" applyFont="1" applyFill="1" applyBorder="1" applyAlignment="1">
      <alignment horizontal="center" vertical="center" readingOrder="2"/>
    </xf>
    <xf numFmtId="0" fontId="16" fillId="14" borderId="6" xfId="0" applyFont="1" applyFill="1" applyBorder="1" applyAlignment="1">
      <alignment horizontal="center" vertical="center" readingOrder="2"/>
    </xf>
    <xf numFmtId="0" fontId="2" fillId="14" borderId="4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/>
    </xf>
    <xf numFmtId="0" fontId="0" fillId="0" borderId="0" xfId="0" pivotButton="1"/>
    <xf numFmtId="0" fontId="7" fillId="0" borderId="4" xfId="0" applyFont="1" applyBorder="1" applyAlignment="1">
      <alignment horizontal="center" vertical="center"/>
    </xf>
    <xf numFmtId="0" fontId="7" fillId="15" borderId="4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2" fontId="10" fillId="10" borderId="4" xfId="0" applyNumberFormat="1" applyFont="1" applyFill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17" borderId="4" xfId="0" applyFont="1" applyFill="1" applyBorder="1" applyAlignment="1">
      <alignment horizontal="center" vertical="center"/>
    </xf>
    <xf numFmtId="0" fontId="14" fillId="16" borderId="4" xfId="0" applyFont="1" applyFill="1" applyBorder="1" applyAlignment="1">
      <alignment horizontal="center" readingOrder="2"/>
    </xf>
    <xf numFmtId="0" fontId="17" fillId="17" borderId="7" xfId="0" applyFont="1" applyFill="1" applyBorder="1" applyAlignment="1">
      <alignment horizontal="center" vertical="center"/>
    </xf>
    <xf numFmtId="165" fontId="0" fillId="0" borderId="0" xfId="0" applyNumberFormat="1"/>
    <xf numFmtId="0" fontId="0" fillId="0" borderId="4" xfId="0" applyBorder="1"/>
    <xf numFmtId="0" fontId="18" fillId="0" borderId="0" xfId="0" applyFont="1" applyAlignment="1">
      <alignment horizontal="center"/>
    </xf>
    <xf numFmtId="0" fontId="18" fillId="18" borderId="4" xfId="0" applyFont="1" applyFill="1" applyBorder="1" applyAlignment="1">
      <alignment horizontal="center"/>
    </xf>
    <xf numFmtId="0" fontId="18" fillId="19" borderId="4" xfId="0" applyFont="1" applyFill="1" applyBorder="1" applyAlignment="1">
      <alignment horizontal="center"/>
    </xf>
    <xf numFmtId="0" fontId="18" fillId="20" borderId="4" xfId="0" applyFont="1" applyFill="1" applyBorder="1" applyAlignment="1">
      <alignment horizontal="center"/>
    </xf>
    <xf numFmtId="0" fontId="18" fillId="2" borderId="4" xfId="0" applyFont="1" applyFill="1" applyBorder="1" applyAlignment="1">
      <alignment horizontal="center"/>
    </xf>
    <xf numFmtId="0" fontId="0" fillId="0" borderId="4" xfId="0" applyBorder="1" applyAlignment="1">
      <alignment horizontal="left" indent="1"/>
    </xf>
    <xf numFmtId="0" fontId="19" fillId="0" borderId="4" xfId="0" applyFont="1" applyBorder="1" applyAlignment="1">
      <alignment horizontal="center" vertical="top"/>
    </xf>
    <xf numFmtId="0" fontId="21" fillId="0" borderId="4" xfId="0" applyFont="1" applyBorder="1" applyAlignment="1">
      <alignment horizontal="center" vertical="top" readingOrder="2"/>
    </xf>
    <xf numFmtId="0" fontId="20" fillId="0" borderId="4" xfId="0" applyFont="1" applyBorder="1" applyAlignment="1">
      <alignment horizontal="center" vertical="top" readingOrder="2"/>
    </xf>
    <xf numFmtId="0" fontId="20" fillId="0" borderId="3" xfId="0" applyFont="1" applyBorder="1" applyAlignment="1">
      <alignment horizontal="center" vertical="top" readingOrder="2"/>
    </xf>
    <xf numFmtId="0" fontId="6" fillId="5" borderId="1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23" fillId="0" borderId="0" xfId="0" applyFont="1"/>
    <xf numFmtId="0" fontId="0" fillId="2" borderId="1" xfId="0" applyFill="1" applyBorder="1" applyAlignment="1">
      <alignment horizontal="center"/>
    </xf>
    <xf numFmtId="0" fontId="13" fillId="0" borderId="0" xfId="0" applyFont="1" applyAlignment="1">
      <alignment horizontal="left"/>
    </xf>
    <xf numFmtId="2" fontId="2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2" borderId="4" xfId="0" applyFill="1" applyBorder="1"/>
    <xf numFmtId="2" fontId="6" fillId="12" borderId="4" xfId="0" applyNumberFormat="1" applyFont="1" applyFill="1" applyBorder="1" applyAlignment="1">
      <alignment horizontal="center" vertical="center"/>
    </xf>
    <xf numFmtId="0" fontId="4" fillId="12" borderId="4" xfId="0" applyFont="1" applyFill="1" applyBorder="1" applyAlignment="1">
      <alignment horizontal="center" vertical="center"/>
    </xf>
    <xf numFmtId="0" fontId="22" fillId="12" borderId="4" xfId="0" applyFont="1" applyFill="1" applyBorder="1" applyAlignment="1">
      <alignment horizontal="center" vertical="center"/>
    </xf>
    <xf numFmtId="2" fontId="6" fillId="9" borderId="4" xfId="0" applyNumberFormat="1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2" fontId="6" fillId="21" borderId="4" xfId="0" applyNumberFormat="1" applyFont="1" applyFill="1" applyBorder="1" applyAlignment="1">
      <alignment horizontal="center" vertical="center"/>
    </xf>
    <xf numFmtId="0" fontId="4" fillId="21" borderId="4" xfId="0" applyFont="1" applyFill="1" applyBorder="1" applyAlignment="1">
      <alignment horizontal="center" vertical="center"/>
    </xf>
    <xf numFmtId="2" fontId="6" fillId="22" borderId="4" xfId="0" applyNumberFormat="1" applyFont="1" applyFill="1" applyBorder="1" applyAlignment="1">
      <alignment horizontal="center" vertical="center"/>
    </xf>
    <xf numFmtId="0" fontId="4" fillId="22" borderId="4" xfId="0" applyFont="1" applyFill="1" applyBorder="1" applyAlignment="1">
      <alignment horizontal="center" vertical="center"/>
    </xf>
    <xf numFmtId="2" fontId="9" fillId="22" borderId="4" xfId="0" applyNumberFormat="1" applyFont="1" applyFill="1" applyBorder="1" applyAlignment="1">
      <alignment horizontal="center" vertical="center"/>
    </xf>
    <xf numFmtId="0" fontId="9" fillId="22" borderId="1" xfId="0" applyFont="1" applyFill="1" applyBorder="1" applyAlignment="1">
      <alignment horizontal="center"/>
    </xf>
    <xf numFmtId="0" fontId="9" fillId="22" borderId="3" xfId="0" applyFont="1" applyFill="1" applyBorder="1" applyAlignment="1">
      <alignment horizontal="center"/>
    </xf>
    <xf numFmtId="2" fontId="6" fillId="23" borderId="4" xfId="0" applyNumberFormat="1" applyFont="1" applyFill="1" applyBorder="1" applyAlignment="1">
      <alignment horizontal="center" vertical="center"/>
    </xf>
    <xf numFmtId="0" fontId="4" fillId="23" borderId="4" xfId="0" applyFont="1" applyFill="1" applyBorder="1" applyAlignment="1">
      <alignment horizontal="center" vertical="center"/>
    </xf>
    <xf numFmtId="0" fontId="6" fillId="23" borderId="1" xfId="0" applyFont="1" applyFill="1" applyBorder="1" applyAlignment="1">
      <alignment horizontal="center"/>
    </xf>
    <xf numFmtId="0" fontId="6" fillId="23" borderId="3" xfId="0" applyFont="1" applyFill="1" applyBorder="1" applyAlignment="1">
      <alignment horizontal="center"/>
    </xf>
    <xf numFmtId="165" fontId="6" fillId="21" borderId="4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7" fontId="9" fillId="2" borderId="4" xfId="0" applyNumberFormat="1" applyFont="1" applyFill="1" applyBorder="1" applyAlignment="1">
      <alignment horizontal="center" vertical="center" wrapText="1"/>
    </xf>
    <xf numFmtId="167" fontId="2" fillId="2" borderId="4" xfId="0" applyNumberFormat="1" applyFont="1" applyFill="1" applyBorder="1" applyAlignment="1">
      <alignment horizontal="center" vertical="center"/>
    </xf>
    <xf numFmtId="167" fontId="9" fillId="7" borderId="4" xfId="0" applyNumberFormat="1" applyFont="1" applyFill="1" applyBorder="1" applyAlignment="1">
      <alignment horizontal="center" vertical="center"/>
    </xf>
    <xf numFmtId="167" fontId="9" fillId="7" borderId="4" xfId="0" applyNumberFormat="1" applyFont="1" applyFill="1" applyBorder="1" applyAlignment="1">
      <alignment horizontal="center" vertical="center" wrapText="1"/>
    </xf>
    <xf numFmtId="167" fontId="9" fillId="8" borderId="4" xfId="0" applyNumberFormat="1" applyFont="1" applyFill="1" applyBorder="1" applyAlignment="1">
      <alignment horizontal="center" vertical="center"/>
    </xf>
    <xf numFmtId="167" fontId="9" fillId="9" borderId="4" xfId="0" applyNumberFormat="1" applyFont="1" applyFill="1" applyBorder="1" applyAlignment="1">
      <alignment horizontal="center" vertical="center"/>
    </xf>
    <xf numFmtId="167" fontId="10" fillId="10" borderId="4" xfId="0" applyNumberFormat="1" applyFont="1" applyFill="1" applyBorder="1" applyAlignment="1">
      <alignment horizontal="center" vertical="center"/>
    </xf>
    <xf numFmtId="1" fontId="10" fillId="10" borderId="4" xfId="0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vertical="top" readingOrder="2"/>
    </xf>
    <xf numFmtId="166" fontId="19" fillId="0" borderId="4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0" fontId="16" fillId="0" borderId="5" xfId="0" applyFont="1" applyBorder="1" applyAlignment="1">
      <alignment horizontal="center" vertical="center" readingOrder="2"/>
    </xf>
    <xf numFmtId="0" fontId="16" fillId="0" borderId="6" xfId="0" applyFont="1" applyBorder="1" applyAlignment="1">
      <alignment horizontal="center" vertical="center" readingOrder="2"/>
    </xf>
    <xf numFmtId="0" fontId="2" fillId="0" borderId="4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top" readingOrder="2"/>
    </xf>
    <xf numFmtId="165" fontId="12" fillId="0" borderId="0" xfId="0" applyNumberFormat="1" applyFont="1"/>
    <xf numFmtId="1" fontId="19" fillId="0" borderId="4" xfId="0" applyNumberFormat="1" applyFont="1" applyBorder="1" applyAlignment="1">
      <alignment horizontal="center" vertical="top"/>
    </xf>
    <xf numFmtId="0" fontId="20" fillId="0" borderId="1" xfId="0" applyFont="1" applyBorder="1" applyAlignment="1">
      <alignment horizontal="center" vertical="top" readingOrder="2"/>
    </xf>
    <xf numFmtId="167" fontId="0" fillId="0" borderId="0" xfId="0" applyNumberFormat="1"/>
    <xf numFmtId="0" fontId="25" fillId="0" borderId="8" xfId="0" applyFont="1" applyBorder="1" applyAlignment="1">
      <alignment horizontal="left"/>
    </xf>
    <xf numFmtId="0" fontId="0" fillId="0" borderId="0" xfId="0" applyNumberFormat="1"/>
    <xf numFmtId="0" fontId="0" fillId="0" borderId="0" xfId="0" applyFill="1"/>
    <xf numFmtId="0" fontId="0" fillId="0" borderId="0" xfId="0" applyNumberFormat="1" applyFill="1"/>
    <xf numFmtId="0" fontId="9" fillId="22" borderId="1" xfId="0" applyFont="1" applyFill="1" applyBorder="1" applyAlignment="1">
      <alignment horizontal="center"/>
    </xf>
    <xf numFmtId="0" fontId="9" fillId="2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11" borderId="4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6" fillId="23" borderId="1" xfId="0" applyFont="1" applyFill="1" applyBorder="1" applyAlignment="1">
      <alignment horizontal="center"/>
    </xf>
    <xf numFmtId="0" fontId="6" fillId="23" borderId="3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0" borderId="0" xfId="0" applyFont="1" applyFill="1"/>
    <xf numFmtId="0" fontId="27" fillId="0" borderId="4" xfId="0" applyFont="1" applyBorder="1" applyAlignment="1">
      <alignment horizontal="center" vertical="top" readingOrder="2"/>
    </xf>
    <xf numFmtId="167" fontId="18" fillId="20" borderId="4" xfId="0" applyNumberFormat="1" applyFont="1" applyFill="1" applyBorder="1" applyAlignment="1">
      <alignment horizontal="center"/>
    </xf>
    <xf numFmtId="167" fontId="18" fillId="18" borderId="4" xfId="0" applyNumberFormat="1" applyFont="1" applyFill="1" applyBorder="1" applyAlignment="1">
      <alignment horizontal="center"/>
    </xf>
    <xf numFmtId="167" fontId="18" fillId="19" borderId="4" xfId="0" applyNumberFormat="1" applyFont="1" applyFill="1" applyBorder="1" applyAlignment="1">
      <alignment horizontal="center"/>
    </xf>
    <xf numFmtId="2" fontId="17" fillId="0" borderId="4" xfId="0" applyNumberFormat="1" applyFont="1" applyBorder="1" applyAlignment="1">
      <alignment horizontal="center"/>
    </xf>
    <xf numFmtId="2" fontId="17" fillId="0" borderId="4" xfId="0" applyNumberFormat="1" applyFont="1" applyBorder="1" applyAlignment="1">
      <alignment horizontal="center" vertical="center"/>
    </xf>
    <xf numFmtId="2" fontId="17" fillId="0" borderId="7" xfId="0" applyNumberFormat="1" applyFont="1" applyFill="1" applyBorder="1" applyAlignment="1">
      <alignment horizontal="center"/>
    </xf>
    <xf numFmtId="165" fontId="10" fillId="10" borderId="4" xfId="0" applyNumberFormat="1" applyFont="1" applyFill="1" applyBorder="1" applyAlignment="1">
      <alignment horizontal="center" vertical="center"/>
    </xf>
    <xf numFmtId="2" fontId="17" fillId="0" borderId="4" xfId="0" applyNumberFormat="1" applyFont="1" applyFill="1" applyBorder="1" applyAlignment="1">
      <alignment horizontal="center"/>
    </xf>
    <xf numFmtId="2" fontId="17" fillId="0" borderId="4" xfId="0" applyNumberFormat="1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2" fontId="18" fillId="0" borderId="0" xfId="0" applyNumberFormat="1" applyFont="1" applyAlignment="1">
      <alignment horizontal="center"/>
    </xf>
    <xf numFmtId="167" fontId="18" fillId="2" borderId="4" xfId="0" applyNumberFormat="1" applyFont="1" applyFill="1" applyBorder="1" applyAlignment="1">
      <alignment horizontal="center"/>
    </xf>
    <xf numFmtId="0" fontId="2" fillId="13" borderId="4" xfId="0" applyFont="1" applyFill="1" applyBorder="1"/>
    <xf numFmtId="0" fontId="9" fillId="22" borderId="1" xfId="0" applyFont="1" applyFill="1" applyBorder="1" applyAlignment="1">
      <alignment horizontal="center"/>
    </xf>
    <xf numFmtId="0" fontId="9" fillId="2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11" borderId="4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6" fillId="23" borderId="1" xfId="0" applyFont="1" applyFill="1" applyBorder="1" applyAlignment="1">
      <alignment horizontal="center"/>
    </xf>
    <xf numFmtId="0" fontId="6" fillId="23" borderId="3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Font="1" applyAlignment="1">
      <alignment horizontal="left"/>
    </xf>
    <xf numFmtId="0" fontId="19" fillId="0" borderId="4" xfId="0" applyFont="1" applyBorder="1" applyAlignment="1">
      <alignment horizontal="left" vertical="top"/>
    </xf>
    <xf numFmtId="0" fontId="21" fillId="0" borderId="4" xfId="0" applyFont="1" applyBorder="1" applyAlignment="1">
      <alignment horizontal="left" vertical="top" readingOrder="2"/>
    </xf>
    <xf numFmtId="0" fontId="0" fillId="6" borderId="0" xfId="0" applyFill="1"/>
    <xf numFmtId="0" fontId="0" fillId="6" borderId="0" xfId="0" applyNumberFormat="1" applyFill="1"/>
    <xf numFmtId="0" fontId="12" fillId="0" borderId="0" xfId="0" applyFont="1"/>
    <xf numFmtId="0" fontId="6" fillId="22" borderId="1" xfId="0" applyFont="1" applyFill="1" applyBorder="1" applyAlignment="1">
      <alignment horizontal="center" vertical="center"/>
    </xf>
    <xf numFmtId="0" fontId="6" fillId="22" borderId="3" xfId="0" applyFont="1" applyFill="1" applyBorder="1" applyAlignment="1">
      <alignment horizontal="center" vertical="center"/>
    </xf>
    <xf numFmtId="0" fontId="9" fillId="22" borderId="1" xfId="0" applyFont="1" applyFill="1" applyBorder="1" applyAlignment="1">
      <alignment horizontal="center"/>
    </xf>
    <xf numFmtId="0" fontId="9" fillId="22" borderId="3" xfId="0" applyFont="1" applyFill="1" applyBorder="1" applyAlignment="1">
      <alignment horizontal="center"/>
    </xf>
    <xf numFmtId="0" fontId="6" fillId="22" borderId="1" xfId="0" applyFont="1" applyFill="1" applyBorder="1" applyAlignment="1">
      <alignment horizontal="center"/>
    </xf>
    <xf numFmtId="0" fontId="6" fillId="22" borderId="3" xfId="0" applyFont="1" applyFill="1" applyBorder="1" applyAlignment="1">
      <alignment horizontal="center"/>
    </xf>
    <xf numFmtId="0" fontId="6" fillId="9" borderId="1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6" fillId="12" borderId="1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/>
    </xf>
    <xf numFmtId="0" fontId="6" fillId="1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2" fillId="12" borderId="1" xfId="0" applyFont="1" applyFill="1" applyBorder="1" applyAlignment="1">
      <alignment horizontal="center"/>
    </xf>
    <xf numFmtId="0" fontId="12" fillId="1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11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24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6" fillId="23" borderId="1" xfId="0" applyFont="1" applyFill="1" applyBorder="1" applyAlignment="1">
      <alignment horizontal="center" vertical="center"/>
    </xf>
    <xf numFmtId="0" fontId="6" fillId="23" borderId="3" xfId="0" applyFont="1" applyFill="1" applyBorder="1" applyAlignment="1">
      <alignment horizontal="center" vertical="center"/>
    </xf>
    <xf numFmtId="0" fontId="6" fillId="23" borderId="1" xfId="0" applyFont="1" applyFill="1" applyBorder="1" applyAlignment="1">
      <alignment horizontal="center"/>
    </xf>
    <xf numFmtId="0" fontId="6" fillId="23" borderId="3" xfId="0" applyFont="1" applyFill="1" applyBorder="1" applyAlignment="1">
      <alignment horizontal="center"/>
    </xf>
    <xf numFmtId="0" fontId="6" fillId="21" borderId="1" xfId="0" applyFont="1" applyFill="1" applyBorder="1" applyAlignment="1">
      <alignment horizontal="center" vertical="center"/>
    </xf>
    <xf numFmtId="0" fontId="6" fillId="21" borderId="3" xfId="0" applyFont="1" applyFill="1" applyBorder="1" applyAlignment="1">
      <alignment horizontal="center" vertical="center"/>
    </xf>
    <xf numFmtId="0" fontId="6" fillId="21" borderId="1" xfId="0" applyFont="1" applyFill="1" applyBorder="1" applyAlignment="1">
      <alignment horizontal="center"/>
    </xf>
    <xf numFmtId="0" fontId="6" fillId="21" borderId="3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97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pivotCacheDefinition" Target="pivotCache/pivotCacheDefinition1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pivotCacheDefinition" Target="pivotCache/pivotCacheDefinition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5</xdr:row>
      <xdr:rowOff>104774</xdr:rowOff>
    </xdr:from>
    <xdr:to>
      <xdr:col>6</xdr:col>
      <xdr:colOff>1762125</xdr:colOff>
      <xdr:row>12</xdr:row>
      <xdr:rowOff>38099</xdr:rowOff>
    </xdr:to>
    <xdr:sp macro="" textlink="">
      <xdr:nvSpPr>
        <xdr:cNvPr id="3" name="TextBox 2"/>
        <xdr:cNvSpPr txBox="1"/>
      </xdr:nvSpPr>
      <xdr:spPr>
        <a:xfrm>
          <a:off x="9096375" y="1057274"/>
          <a:ext cx="2628900" cy="1266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ar-JO" sz="1200" b="1">
              <a:solidFill>
                <a:srgbClr val="FF0000"/>
              </a:solidFill>
            </a:rPr>
            <a:t>المطلوب</a:t>
          </a:r>
          <a:r>
            <a:rPr lang="ar-JO" sz="1200" b="1" baseline="0">
              <a:solidFill>
                <a:srgbClr val="FF0000"/>
              </a:solidFill>
            </a:rPr>
            <a:t> </a:t>
          </a:r>
        </a:p>
        <a:p>
          <a:pPr algn="r"/>
          <a:r>
            <a:rPr lang="ar-JO" sz="1200" b="1" baseline="0">
              <a:solidFill>
                <a:srgbClr val="FF0000"/>
              </a:solidFill>
            </a:rPr>
            <a:t>اذا كان الاسم فاضل محمد الزاملي مطابق شيت     فاضل محمد </a:t>
          </a:r>
          <a:r>
            <a:rPr lang="en-US" sz="1200" b="1" baseline="0">
              <a:solidFill>
                <a:srgbClr val="FF0000"/>
              </a:solidFill>
            </a:rPr>
            <a:t> E3 </a:t>
          </a:r>
          <a:r>
            <a:rPr lang="ar-JO" sz="1200" b="1" baseline="0">
              <a:solidFill>
                <a:srgbClr val="FF0000"/>
              </a:solidFill>
            </a:rPr>
            <a:t> نفس الخلية  </a:t>
          </a:r>
          <a:r>
            <a:rPr lang="en-US" sz="1200" b="1" baseline="0">
              <a:solidFill>
                <a:srgbClr val="FF0000"/>
              </a:solidFill>
            </a:rPr>
            <a:t>G5</a:t>
          </a:r>
          <a:r>
            <a:rPr lang="ar-JO" sz="1200" b="1" baseline="0">
              <a:solidFill>
                <a:srgbClr val="FF0000"/>
              </a:solidFill>
            </a:rPr>
            <a:t>اسم الموجود في الخلية </a:t>
          </a:r>
          <a:endParaRPr lang="en-US" sz="1200" b="1" baseline="0">
            <a:solidFill>
              <a:srgbClr val="FF0000"/>
            </a:solidFill>
          </a:endParaRPr>
        </a:p>
        <a:p>
          <a:pPr algn="r"/>
          <a:r>
            <a:rPr lang="ar-JO" sz="1200" b="1" baseline="0">
              <a:solidFill>
                <a:srgbClr val="FF0000"/>
              </a:solidFill>
            </a:rPr>
            <a:t> الى شيت فاضل محمد الزاملي</a:t>
          </a:r>
          <a:r>
            <a:rPr lang="en-US" sz="1200" b="1" baseline="0">
              <a:solidFill>
                <a:srgbClr val="FF0000"/>
              </a:solidFill>
            </a:rPr>
            <a:t>H5 +I21</a:t>
          </a:r>
          <a:r>
            <a:rPr lang="ar-JO" sz="1200" b="1" baseline="0">
              <a:solidFill>
                <a:srgbClr val="FF0000"/>
              </a:solidFill>
            </a:rPr>
            <a:t>يرحل خلايا </a:t>
          </a:r>
          <a:endParaRPr lang="en-US" sz="1200" b="1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228600</xdr:colOff>
      <xdr:row>12</xdr:row>
      <xdr:rowOff>142875</xdr:rowOff>
    </xdr:from>
    <xdr:to>
      <xdr:col>6</xdr:col>
      <xdr:colOff>1781175</xdr:colOff>
      <xdr:row>17</xdr:row>
      <xdr:rowOff>104776</xdr:rowOff>
    </xdr:to>
    <xdr:sp macro="" textlink="">
      <xdr:nvSpPr>
        <xdr:cNvPr id="5" name="TextBox 4"/>
        <xdr:cNvSpPr txBox="1"/>
      </xdr:nvSpPr>
      <xdr:spPr>
        <a:xfrm>
          <a:off x="9058275" y="2428875"/>
          <a:ext cx="2686050" cy="914401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ar-JO" sz="1200" b="1" baseline="0">
              <a:solidFill>
                <a:srgbClr val="FF0000"/>
              </a:solidFill>
            </a:rPr>
            <a:t>ويرحل الخلايا على شيت محمد فاضل على </a:t>
          </a:r>
          <a:endParaRPr lang="en-US" sz="1200" b="1" baseline="0">
            <a:solidFill>
              <a:srgbClr val="FF0000"/>
            </a:solidFill>
          </a:endParaRPr>
        </a:p>
        <a:p>
          <a:pPr algn="r"/>
          <a:r>
            <a:rPr lang="en-US" sz="1200" b="1" baseline="0">
              <a:solidFill>
                <a:srgbClr val="FF0000"/>
              </a:solidFill>
            </a:rPr>
            <a:t>a</a:t>
          </a:r>
          <a:r>
            <a:rPr lang="ar-JO" sz="1200" b="1" baseline="0">
              <a:solidFill>
                <a:srgbClr val="FF0000"/>
              </a:solidFill>
            </a:rPr>
            <a:t>2</a:t>
          </a:r>
          <a:r>
            <a:rPr lang="en-US" sz="1200" b="1" baseline="0">
              <a:solidFill>
                <a:srgbClr val="FF0000"/>
              </a:solidFill>
            </a:rPr>
            <a:t>+ b2</a:t>
          </a:r>
          <a:r>
            <a:rPr lang="ar-JO" sz="1200" b="1" baseline="0">
              <a:solidFill>
                <a:srgbClr val="FF0000"/>
              </a:solidFill>
            </a:rPr>
            <a:t>خلايا </a:t>
          </a:r>
        </a:p>
        <a:p>
          <a:pPr algn="r"/>
          <a:r>
            <a:rPr lang="ar-JO" sz="1200" b="1" baseline="0">
              <a:solidFill>
                <a:srgbClr val="FF0000"/>
              </a:solidFill>
            </a:rPr>
            <a:t>ويبطق على جميع الاسماء ويرحلو بنفس الطريقة بكود في الاكسل </a:t>
          </a:r>
          <a:endParaRPr lang="en-US" sz="1200" b="1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1666875</xdr:colOff>
      <xdr:row>13</xdr:row>
      <xdr:rowOff>85725</xdr:rowOff>
    </xdr:from>
    <xdr:to>
      <xdr:col>7</xdr:col>
      <xdr:colOff>47625</xdr:colOff>
      <xdr:row>14</xdr:row>
      <xdr:rowOff>161925</xdr:rowOff>
    </xdr:to>
    <xdr:cxnSp macro="">
      <xdr:nvCxnSpPr>
        <xdr:cNvPr id="6" name="Straight Arrow Connector 5"/>
        <xdr:cNvCxnSpPr/>
      </xdr:nvCxnSpPr>
      <xdr:spPr>
        <a:xfrm flipV="1">
          <a:off x="11630025" y="2562225"/>
          <a:ext cx="704850" cy="26670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314325</xdr:colOff>
      <xdr:row>4</xdr:row>
      <xdr:rowOff>142875</xdr:rowOff>
    </xdr:from>
    <xdr:to>
      <xdr:col>6</xdr:col>
      <xdr:colOff>1028700</xdr:colOff>
      <xdr:row>5</xdr:row>
      <xdr:rowOff>142875</xdr:rowOff>
    </xdr:to>
    <xdr:cxnSp macro="">
      <xdr:nvCxnSpPr>
        <xdr:cNvPr id="7" name="Straight Arrow Connector 6"/>
        <xdr:cNvCxnSpPr/>
      </xdr:nvCxnSpPr>
      <xdr:spPr>
        <a:xfrm flipV="1">
          <a:off x="10277475" y="904875"/>
          <a:ext cx="714375" cy="19050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161925</xdr:colOff>
      <xdr:row>19</xdr:row>
      <xdr:rowOff>85725</xdr:rowOff>
    </xdr:from>
    <xdr:to>
      <xdr:col>6</xdr:col>
      <xdr:colOff>1371600</xdr:colOff>
      <xdr:row>29</xdr:row>
      <xdr:rowOff>28575</xdr:rowOff>
    </xdr:to>
    <xdr:sp macro="" textlink="">
      <xdr:nvSpPr>
        <xdr:cNvPr id="15" name="Rounded Rectangle 14"/>
        <xdr:cNvSpPr/>
      </xdr:nvSpPr>
      <xdr:spPr>
        <a:xfrm>
          <a:off x="8991600" y="3705225"/>
          <a:ext cx="2343150" cy="1847850"/>
        </a:xfrm>
        <a:prstGeom prst="round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ar-JO" sz="1600" b="1"/>
            <a:t>ملاحظة النقل من اسماء</a:t>
          </a:r>
          <a:r>
            <a:rPr lang="ar-JO" sz="1600" b="1" baseline="0"/>
            <a:t> شيت </a:t>
          </a:r>
        </a:p>
        <a:p>
          <a:pPr algn="ctr"/>
          <a:r>
            <a:rPr lang="ar-JO" sz="1600" b="1" baseline="0"/>
            <a:t>وكلاء طازج + وكلاء مجمد + وكلاء مصنعات الى اسماء الشيت يعني النقل من الشيت باللون الاحمر الى اسماء الوكلاء </a:t>
          </a:r>
          <a:endParaRPr lang="en-US" sz="1600" b="1"/>
        </a:p>
      </xdr:txBody>
    </xdr:sp>
    <xdr:clientData/>
  </xdr:twoCellAnchor>
  <xdr:twoCellAnchor>
    <xdr:from>
      <xdr:col>9</xdr:col>
      <xdr:colOff>314325</xdr:colOff>
      <xdr:row>1</xdr:row>
      <xdr:rowOff>161924</xdr:rowOff>
    </xdr:from>
    <xdr:to>
      <xdr:col>13</xdr:col>
      <xdr:colOff>219075</xdr:colOff>
      <xdr:row>16</xdr:row>
      <xdr:rowOff>57149</xdr:rowOff>
    </xdr:to>
    <xdr:sp macro="" textlink="">
      <xdr:nvSpPr>
        <xdr:cNvPr id="16" name="Rounded Rectangle 15"/>
        <xdr:cNvSpPr/>
      </xdr:nvSpPr>
      <xdr:spPr>
        <a:xfrm>
          <a:off x="13506450" y="352424"/>
          <a:ext cx="2343150" cy="2752725"/>
        </a:xfrm>
        <a:prstGeom prst="round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ar-JO" sz="1600" b="1"/>
            <a:t>ملاحظة</a:t>
          </a:r>
          <a:r>
            <a:rPr lang="ar-JO" sz="1600" b="1" baseline="0"/>
            <a:t> : الاسم يكون مطابق الموجود في خلية </a:t>
          </a:r>
          <a:endParaRPr lang="en-US" sz="1600" b="1" baseline="0"/>
        </a:p>
        <a:p>
          <a:pPr algn="ctr"/>
          <a:r>
            <a:rPr lang="en-US" sz="1600" b="1" baseline="0"/>
            <a:t>G5+G23+G51</a:t>
          </a:r>
          <a:r>
            <a:rPr lang="ar-JO" sz="1600" b="1" baseline="0"/>
            <a:t>.....</a:t>
          </a:r>
          <a:endParaRPr lang="en-US" sz="1600" b="1" baseline="0"/>
        </a:p>
        <a:p>
          <a:pPr algn="ctr"/>
          <a:r>
            <a:rPr lang="ar-JO" sz="1600" b="1" baseline="0"/>
            <a:t>تظليل على جميع الاسماء</a:t>
          </a:r>
        </a:p>
        <a:p>
          <a:pPr algn="ctr"/>
          <a:r>
            <a:rPr lang="ar-JO" sz="1600" b="1" baseline="0"/>
            <a:t>الى شيتات الاسماء في خلية </a:t>
          </a:r>
          <a:endParaRPr lang="en-US" sz="1600" b="1" baseline="0"/>
        </a:p>
        <a:p>
          <a:pPr algn="ctr"/>
          <a:r>
            <a:rPr lang="en-US" sz="1600" b="1" baseline="0"/>
            <a:t>E3</a:t>
          </a:r>
          <a:r>
            <a:rPr lang="ar-JO" sz="1600" b="1" baseline="0"/>
            <a:t> </a:t>
          </a:r>
        </a:p>
        <a:p>
          <a:pPr algn="ctr"/>
          <a:r>
            <a:rPr lang="ar-JO" sz="1600" b="1" baseline="0"/>
            <a:t>وبقوم بنقل البيانات اللي تابعة لهاذا الاسم الى شيت الاسم المطابق  فقط </a:t>
          </a:r>
        </a:p>
        <a:p>
          <a:pPr algn="ctr"/>
          <a:r>
            <a:rPr lang="ar-JO" sz="1600" b="1" baseline="0"/>
            <a:t>وينقلها </a:t>
          </a:r>
          <a:r>
            <a:rPr lang="en-US" sz="1600" b="1" baseline="0"/>
            <a:t>A2+B2</a:t>
          </a:r>
          <a:endParaRPr lang="en-US" sz="1600" b="1"/>
        </a:p>
      </xdr:txBody>
    </xdr:sp>
    <xdr:clientData/>
  </xdr:twoCellAnchor>
  <xdr:twoCellAnchor>
    <xdr:from>
      <xdr:col>7</xdr:col>
      <xdr:colOff>9525</xdr:colOff>
      <xdr:row>3</xdr:row>
      <xdr:rowOff>104774</xdr:rowOff>
    </xdr:from>
    <xdr:to>
      <xdr:col>9</xdr:col>
      <xdr:colOff>552452</xdr:colOff>
      <xdr:row>3</xdr:row>
      <xdr:rowOff>190499</xdr:rowOff>
    </xdr:to>
    <xdr:cxnSp macro="">
      <xdr:nvCxnSpPr>
        <xdr:cNvPr id="17" name="Straight Arrow Connector 16"/>
        <xdr:cNvCxnSpPr/>
      </xdr:nvCxnSpPr>
      <xdr:spPr>
        <a:xfrm rot="10800000" flipV="1">
          <a:off x="12296775" y="676274"/>
          <a:ext cx="1447802" cy="857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6</xdr:col>
      <xdr:colOff>609600</xdr:colOff>
      <xdr:row>12</xdr:row>
      <xdr:rowOff>28575</xdr:rowOff>
    </xdr:to>
    <xdr:sp macro="" textlink="">
      <xdr:nvSpPr>
        <xdr:cNvPr id="3" name="TextBox 2"/>
        <xdr:cNvSpPr txBox="1"/>
      </xdr:nvSpPr>
      <xdr:spPr>
        <a:xfrm>
          <a:off x="8048625" y="1143000"/>
          <a:ext cx="1219200" cy="117157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ar-JO" sz="1200" b="1">
              <a:solidFill>
                <a:srgbClr val="FF0000"/>
              </a:solidFill>
            </a:rPr>
            <a:t>المطلوب</a:t>
          </a:r>
          <a:r>
            <a:rPr lang="ar-JO" sz="1200" b="1" baseline="0">
              <a:solidFill>
                <a:srgbClr val="FF0000"/>
              </a:solidFill>
            </a:rPr>
            <a:t> </a:t>
          </a:r>
        </a:p>
        <a:p>
          <a:pPr algn="r"/>
          <a:r>
            <a:rPr lang="ar-JO" sz="1200" b="1" baseline="0">
              <a:solidFill>
                <a:srgbClr val="FF0000"/>
              </a:solidFill>
            </a:rPr>
            <a:t>اذا كان الاسم ليث كاظم حسين مطابق شيت     ليث كاظم  </a:t>
          </a:r>
          <a:r>
            <a:rPr lang="en-US" sz="1200" b="1" baseline="0">
              <a:solidFill>
                <a:srgbClr val="FF0000"/>
              </a:solidFill>
            </a:rPr>
            <a:t>G5 </a:t>
          </a:r>
          <a:r>
            <a:rPr lang="ar-JO" sz="1200" b="1" baseline="0">
              <a:solidFill>
                <a:srgbClr val="FF0000"/>
              </a:solidFill>
            </a:rPr>
            <a:t> نفس</a:t>
          </a:r>
          <a:r>
            <a:rPr lang="en-US" sz="1200" b="1" baseline="0">
              <a:solidFill>
                <a:srgbClr val="FF0000"/>
              </a:solidFill>
            </a:rPr>
            <a:t>E3</a:t>
          </a:r>
          <a:r>
            <a:rPr lang="ar-JO" sz="1200" b="1" baseline="0">
              <a:solidFill>
                <a:srgbClr val="FF0000"/>
              </a:solidFill>
            </a:rPr>
            <a:t>اسم الموجود في الخلية </a:t>
          </a:r>
          <a:endParaRPr lang="en-US" sz="1200" b="1" baseline="0">
            <a:solidFill>
              <a:srgbClr val="FF0000"/>
            </a:solidFill>
          </a:endParaRPr>
        </a:p>
        <a:p>
          <a:pPr algn="r"/>
          <a:endParaRPr lang="en-US" sz="1200" b="1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95250</xdr:colOff>
      <xdr:row>12</xdr:row>
      <xdr:rowOff>85725</xdr:rowOff>
    </xdr:from>
    <xdr:to>
      <xdr:col>6</xdr:col>
      <xdr:colOff>704850</xdr:colOff>
      <xdr:row>20</xdr:row>
      <xdr:rowOff>161925</xdr:rowOff>
    </xdr:to>
    <xdr:sp macro="" textlink="">
      <xdr:nvSpPr>
        <xdr:cNvPr id="4" name="TextBox 3"/>
        <xdr:cNvSpPr txBox="1"/>
      </xdr:nvSpPr>
      <xdr:spPr>
        <a:xfrm>
          <a:off x="8143875" y="2371725"/>
          <a:ext cx="1219200" cy="160020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n-US" sz="1100" b="1" baseline="0">
              <a:solidFill>
                <a:srgbClr val="FF0000"/>
              </a:solidFill>
              <a:latin typeface="+mn-lt"/>
              <a:ea typeface="+mn-ea"/>
              <a:cs typeface="+mn-cs"/>
            </a:rPr>
            <a:t>H5 +I7</a:t>
          </a:r>
          <a:r>
            <a:rPr lang="ar-JO" sz="1100" b="1" baseline="0">
              <a:solidFill>
                <a:srgbClr val="FF0000"/>
              </a:solidFill>
              <a:latin typeface="+mn-lt"/>
              <a:ea typeface="+mn-ea"/>
              <a:cs typeface="+mn-cs"/>
            </a:rPr>
            <a:t>يرحل خلايا </a:t>
          </a:r>
          <a:r>
            <a:rPr lang="ar-JO" sz="1200" b="1" baseline="0">
              <a:solidFill>
                <a:srgbClr val="FF0000"/>
              </a:solidFill>
            </a:rPr>
            <a:t>ويرحل الخلايا على شيت ليث كاظم على </a:t>
          </a:r>
          <a:endParaRPr lang="en-US" sz="1200" b="1" baseline="0">
            <a:solidFill>
              <a:srgbClr val="FF0000"/>
            </a:solidFill>
          </a:endParaRPr>
        </a:p>
        <a:p>
          <a:pPr algn="r"/>
          <a:r>
            <a:rPr lang="en-US" sz="1200" b="1" baseline="0">
              <a:solidFill>
                <a:srgbClr val="FF0000"/>
              </a:solidFill>
            </a:rPr>
            <a:t>a20+ b20</a:t>
          </a:r>
          <a:r>
            <a:rPr lang="ar-JO" sz="1200" b="1" baseline="0">
              <a:solidFill>
                <a:srgbClr val="FF0000"/>
              </a:solidFill>
            </a:rPr>
            <a:t> خلايا </a:t>
          </a:r>
        </a:p>
        <a:p>
          <a:pPr algn="r"/>
          <a:r>
            <a:rPr lang="ar-JO" sz="1200" b="1" baseline="0">
              <a:solidFill>
                <a:srgbClr val="FF0000"/>
              </a:solidFill>
            </a:rPr>
            <a:t>ويبطق على جميع الاسماء ويرحلو بنفس الطريقة بكود في الاكسل </a:t>
          </a:r>
          <a:endParaRPr lang="en-US" sz="1200" b="1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666750</xdr:colOff>
      <xdr:row>6</xdr:row>
      <xdr:rowOff>161927</xdr:rowOff>
    </xdr:from>
    <xdr:to>
      <xdr:col>7</xdr:col>
      <xdr:colOff>381000</xdr:colOff>
      <xdr:row>12</xdr:row>
      <xdr:rowOff>123825</xdr:rowOff>
    </xdr:to>
    <xdr:cxnSp macro="">
      <xdr:nvCxnSpPr>
        <xdr:cNvPr id="5" name="Straight Arrow Connector 4"/>
        <xdr:cNvCxnSpPr/>
      </xdr:nvCxnSpPr>
      <xdr:spPr>
        <a:xfrm flipV="1">
          <a:off x="9324975" y="1304927"/>
          <a:ext cx="2038350" cy="110489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619125</xdr:colOff>
      <xdr:row>4</xdr:row>
      <xdr:rowOff>180975</xdr:rowOff>
    </xdr:from>
    <xdr:to>
      <xdr:col>6</xdr:col>
      <xdr:colOff>1933575</xdr:colOff>
      <xdr:row>6</xdr:row>
      <xdr:rowOff>9525</xdr:rowOff>
    </xdr:to>
    <xdr:cxnSp macro="">
      <xdr:nvCxnSpPr>
        <xdr:cNvPr id="6" name="Straight Arrow Connector 5"/>
        <xdr:cNvCxnSpPr/>
      </xdr:nvCxnSpPr>
      <xdr:spPr>
        <a:xfrm flipV="1">
          <a:off x="9277350" y="942975"/>
          <a:ext cx="1314450" cy="20955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219075</xdr:colOff>
      <xdr:row>1</xdr:row>
      <xdr:rowOff>142875</xdr:rowOff>
    </xdr:from>
    <xdr:to>
      <xdr:col>13</xdr:col>
      <xdr:colOff>123825</xdr:colOff>
      <xdr:row>16</xdr:row>
      <xdr:rowOff>38100</xdr:rowOff>
    </xdr:to>
    <xdr:sp macro="" textlink="">
      <xdr:nvSpPr>
        <xdr:cNvPr id="10" name="Rounded Rectangle 9"/>
        <xdr:cNvSpPr/>
      </xdr:nvSpPr>
      <xdr:spPr>
        <a:xfrm>
          <a:off x="12296775" y="333375"/>
          <a:ext cx="2343150" cy="2752725"/>
        </a:xfrm>
        <a:prstGeom prst="round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ar-JO" sz="1600" b="1"/>
            <a:t>ملاحظة</a:t>
          </a:r>
          <a:r>
            <a:rPr lang="ar-JO" sz="1600" b="1" baseline="0"/>
            <a:t> : الاسم يكون مطابق الموجود في خلية </a:t>
          </a:r>
          <a:endParaRPr lang="en-US" sz="1600" b="1" baseline="0"/>
        </a:p>
        <a:p>
          <a:pPr algn="ctr"/>
          <a:r>
            <a:rPr lang="en-US" sz="1600" b="1" baseline="0"/>
            <a:t>G5+G23+G51</a:t>
          </a:r>
          <a:r>
            <a:rPr lang="ar-JO" sz="1600" b="1" baseline="0"/>
            <a:t>.....</a:t>
          </a:r>
          <a:endParaRPr lang="en-US" sz="1600" b="1" baseline="0"/>
        </a:p>
        <a:p>
          <a:pPr algn="ctr"/>
          <a:r>
            <a:rPr lang="ar-JO" sz="1600" b="1" baseline="0"/>
            <a:t>تظليل على جميع الاسماء</a:t>
          </a:r>
        </a:p>
        <a:p>
          <a:pPr algn="ctr"/>
          <a:r>
            <a:rPr lang="ar-JO" sz="1600" b="1" baseline="0"/>
            <a:t>الى شيتات الاسماء في خلية </a:t>
          </a:r>
          <a:endParaRPr lang="en-US" sz="1600" b="1" baseline="0"/>
        </a:p>
        <a:p>
          <a:pPr algn="ctr"/>
          <a:r>
            <a:rPr lang="en-US" sz="1600" b="1" baseline="0"/>
            <a:t>E3</a:t>
          </a:r>
          <a:r>
            <a:rPr lang="ar-JO" sz="1600" b="1" baseline="0"/>
            <a:t> </a:t>
          </a:r>
        </a:p>
        <a:p>
          <a:pPr algn="ctr"/>
          <a:r>
            <a:rPr lang="ar-JO" sz="1600" b="1" baseline="0"/>
            <a:t>وبقوم بنقل البيانات اللي تابعة لهاذا الاسم الى شيت الاسم المطابق  فقط </a:t>
          </a:r>
        </a:p>
        <a:p>
          <a:pPr algn="ctr"/>
          <a:r>
            <a:rPr lang="ar-JO" sz="1600" b="1" baseline="0"/>
            <a:t>وينقلها </a:t>
          </a:r>
          <a:r>
            <a:rPr lang="en-US" sz="1600" b="1" baseline="0"/>
            <a:t>A2+B2</a:t>
          </a:r>
          <a:endParaRPr lang="en-US" sz="1600" b="1"/>
        </a:p>
      </xdr:txBody>
    </xdr:sp>
    <xdr:clientData/>
  </xdr:twoCellAnchor>
  <xdr:twoCellAnchor>
    <xdr:from>
      <xdr:col>6</xdr:col>
      <xdr:colOff>2305050</xdr:colOff>
      <xdr:row>3</xdr:row>
      <xdr:rowOff>66674</xdr:rowOff>
    </xdr:from>
    <xdr:to>
      <xdr:col>9</xdr:col>
      <xdr:colOff>333375</xdr:colOff>
      <xdr:row>4</xdr:row>
      <xdr:rowOff>19049</xdr:rowOff>
    </xdr:to>
    <xdr:cxnSp macro="">
      <xdr:nvCxnSpPr>
        <xdr:cNvPr id="11" name="Straight Arrow Connector 10"/>
        <xdr:cNvCxnSpPr/>
      </xdr:nvCxnSpPr>
      <xdr:spPr>
        <a:xfrm rot="10800000" flipV="1">
          <a:off x="10963275" y="638174"/>
          <a:ext cx="1447800" cy="14287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</xdr:row>
      <xdr:rowOff>161924</xdr:rowOff>
    </xdr:from>
    <xdr:to>
      <xdr:col>5</xdr:col>
      <xdr:colOff>2038350</xdr:colOff>
      <xdr:row>10</xdr:row>
      <xdr:rowOff>19050</xdr:rowOff>
    </xdr:to>
    <xdr:sp macro="" textlink="">
      <xdr:nvSpPr>
        <xdr:cNvPr id="3" name="TextBox 2"/>
        <xdr:cNvSpPr txBox="1"/>
      </xdr:nvSpPr>
      <xdr:spPr>
        <a:xfrm>
          <a:off x="8067675" y="542924"/>
          <a:ext cx="2019300" cy="1381126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ar-JO" sz="1200" b="1">
              <a:solidFill>
                <a:srgbClr val="FF0000"/>
              </a:solidFill>
            </a:rPr>
            <a:t>المطلوب</a:t>
          </a:r>
          <a:r>
            <a:rPr lang="ar-JO" sz="1200" b="1" baseline="0">
              <a:solidFill>
                <a:srgbClr val="FF0000"/>
              </a:solidFill>
            </a:rPr>
            <a:t> </a:t>
          </a:r>
        </a:p>
        <a:p>
          <a:pPr algn="r"/>
          <a:r>
            <a:rPr lang="ar-JO" sz="1200" b="1" baseline="0">
              <a:solidFill>
                <a:srgbClr val="FF0000"/>
              </a:solidFill>
            </a:rPr>
            <a:t>اذا كان الاسم مصطفى سعيد عباس تاج الدين   مطابق شيت مصطفى سعيد خلية </a:t>
          </a:r>
          <a:r>
            <a:rPr lang="en-US" sz="1200" b="1" baseline="0">
              <a:solidFill>
                <a:srgbClr val="FF0000"/>
              </a:solidFill>
            </a:rPr>
            <a:t>G5 </a:t>
          </a:r>
          <a:r>
            <a:rPr lang="ar-JO" sz="1200" b="1" baseline="0">
              <a:solidFill>
                <a:srgbClr val="FF0000"/>
              </a:solidFill>
            </a:rPr>
            <a:t>نفس </a:t>
          </a:r>
          <a:r>
            <a:rPr lang="en-US" sz="1200" b="1" baseline="0">
              <a:solidFill>
                <a:srgbClr val="FF0000"/>
              </a:solidFill>
            </a:rPr>
            <a:t>E3</a:t>
          </a:r>
          <a:r>
            <a:rPr lang="ar-JO" sz="1200" b="1" baseline="0">
              <a:solidFill>
                <a:srgbClr val="FF0000"/>
              </a:solidFill>
            </a:rPr>
            <a:t>اسم الموجود في الخلية </a:t>
          </a:r>
          <a:endParaRPr lang="en-US" sz="1200" b="1" baseline="0">
            <a:solidFill>
              <a:srgbClr val="FF0000"/>
            </a:solidFill>
          </a:endParaRPr>
        </a:p>
        <a:p>
          <a:pPr algn="r"/>
          <a:r>
            <a:rPr lang="ar-JO" sz="1200" b="1" baseline="0">
              <a:solidFill>
                <a:srgbClr val="FF0000"/>
              </a:solidFill>
            </a:rPr>
            <a:t> الى شيت مصطفى سعيد   </a:t>
          </a:r>
          <a:r>
            <a:rPr lang="en-US" sz="1200" b="1" baseline="0">
              <a:solidFill>
                <a:srgbClr val="FF0000"/>
              </a:solidFill>
            </a:rPr>
            <a:t>H5 +I14 </a:t>
          </a:r>
          <a:r>
            <a:rPr lang="ar-JO" sz="1200" b="1" baseline="0">
              <a:solidFill>
                <a:srgbClr val="FF0000"/>
              </a:solidFill>
            </a:rPr>
            <a:t>يرحل خلايا </a:t>
          </a:r>
          <a:endParaRPr lang="en-US" sz="1200" b="1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28575</xdr:colOff>
      <xdr:row>10</xdr:row>
      <xdr:rowOff>114299</xdr:rowOff>
    </xdr:from>
    <xdr:to>
      <xdr:col>5</xdr:col>
      <xdr:colOff>1914525</xdr:colOff>
      <xdr:row>16</xdr:row>
      <xdr:rowOff>114300</xdr:rowOff>
    </xdr:to>
    <xdr:sp macro="" textlink="">
      <xdr:nvSpPr>
        <xdr:cNvPr id="4" name="TextBox 3"/>
        <xdr:cNvSpPr txBox="1"/>
      </xdr:nvSpPr>
      <xdr:spPr>
        <a:xfrm>
          <a:off x="8077200" y="2019299"/>
          <a:ext cx="1885950" cy="1143001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ar-JO" sz="1200" b="1" baseline="0">
              <a:solidFill>
                <a:srgbClr val="FF0000"/>
              </a:solidFill>
            </a:rPr>
            <a:t>ويرحل الخلايا على شيت مصطفى سعيد على </a:t>
          </a:r>
          <a:endParaRPr lang="en-US" sz="1200" b="1" baseline="0">
            <a:solidFill>
              <a:srgbClr val="FF0000"/>
            </a:solidFill>
          </a:endParaRPr>
        </a:p>
        <a:p>
          <a:pPr algn="r"/>
          <a:r>
            <a:rPr lang="en-US" sz="1200" b="1" baseline="0">
              <a:solidFill>
                <a:srgbClr val="FF0000"/>
              </a:solidFill>
            </a:rPr>
            <a:t>a50+ b50</a:t>
          </a:r>
          <a:r>
            <a:rPr lang="ar-JO" sz="1200" b="1" baseline="0">
              <a:solidFill>
                <a:srgbClr val="FF0000"/>
              </a:solidFill>
            </a:rPr>
            <a:t>خلايا </a:t>
          </a:r>
        </a:p>
        <a:p>
          <a:pPr algn="r"/>
          <a:r>
            <a:rPr lang="ar-JO" sz="1200" b="1" baseline="0">
              <a:solidFill>
                <a:srgbClr val="FF0000"/>
              </a:solidFill>
            </a:rPr>
            <a:t>ويبطق على جميع الاسماء ويرحلو بنفس الطريقة بكود في الاكسل </a:t>
          </a:r>
          <a:endParaRPr lang="en-US" sz="1200" b="1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2038350</xdr:colOff>
      <xdr:row>8</xdr:row>
      <xdr:rowOff>95252</xdr:rowOff>
    </xdr:from>
    <xdr:to>
      <xdr:col>7</xdr:col>
      <xdr:colOff>9525</xdr:colOff>
      <xdr:row>11</xdr:row>
      <xdr:rowOff>85725</xdr:rowOff>
    </xdr:to>
    <xdr:cxnSp macro="">
      <xdr:nvCxnSpPr>
        <xdr:cNvPr id="6" name="Straight Arrow Connector 5"/>
        <xdr:cNvCxnSpPr/>
      </xdr:nvCxnSpPr>
      <xdr:spPr>
        <a:xfrm flipV="1">
          <a:off x="10086975" y="1619252"/>
          <a:ext cx="2352675" cy="561973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2009775</xdr:colOff>
      <xdr:row>5</xdr:row>
      <xdr:rowOff>9526</xdr:rowOff>
    </xdr:from>
    <xdr:to>
      <xdr:col>6</xdr:col>
      <xdr:colOff>1381125</xdr:colOff>
      <xdr:row>5</xdr:row>
      <xdr:rowOff>85725</xdr:rowOff>
    </xdr:to>
    <xdr:cxnSp macro="">
      <xdr:nvCxnSpPr>
        <xdr:cNvPr id="11" name="Straight Arrow Connector 10"/>
        <xdr:cNvCxnSpPr/>
      </xdr:nvCxnSpPr>
      <xdr:spPr>
        <a:xfrm flipV="1">
          <a:off x="10058400" y="962026"/>
          <a:ext cx="1428750" cy="76199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228600</xdr:colOff>
      <xdr:row>2</xdr:row>
      <xdr:rowOff>123824</xdr:rowOff>
    </xdr:from>
    <xdr:to>
      <xdr:col>13</xdr:col>
      <xdr:colOff>133350</xdr:colOff>
      <xdr:row>17</xdr:row>
      <xdr:rowOff>19049</xdr:rowOff>
    </xdr:to>
    <xdr:sp macro="" textlink="">
      <xdr:nvSpPr>
        <xdr:cNvPr id="20" name="Rounded Rectangle 19"/>
        <xdr:cNvSpPr/>
      </xdr:nvSpPr>
      <xdr:spPr>
        <a:xfrm>
          <a:off x="13716000" y="504824"/>
          <a:ext cx="2343150" cy="2752725"/>
        </a:xfrm>
        <a:prstGeom prst="round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ar-JO" sz="1600" b="1"/>
            <a:t>ملاحظة</a:t>
          </a:r>
          <a:r>
            <a:rPr lang="ar-JO" sz="1600" b="1" baseline="0"/>
            <a:t> : الاسم يكون مطابق الموجود في خلية </a:t>
          </a:r>
          <a:endParaRPr lang="en-US" sz="1600" b="1" baseline="0"/>
        </a:p>
        <a:p>
          <a:pPr algn="ctr"/>
          <a:r>
            <a:rPr lang="en-US" sz="1600" b="1" baseline="0"/>
            <a:t>G5+G23+G51</a:t>
          </a:r>
          <a:r>
            <a:rPr lang="ar-JO" sz="1600" b="1" baseline="0"/>
            <a:t>.....</a:t>
          </a:r>
          <a:endParaRPr lang="en-US" sz="1600" b="1" baseline="0"/>
        </a:p>
        <a:p>
          <a:pPr algn="ctr"/>
          <a:r>
            <a:rPr lang="ar-JO" sz="1600" b="1" baseline="0"/>
            <a:t>تظليل على جميع الاسماء</a:t>
          </a:r>
        </a:p>
        <a:p>
          <a:pPr algn="ctr"/>
          <a:r>
            <a:rPr lang="ar-JO" sz="1600" b="1" baseline="0"/>
            <a:t>الى شيتات الاسماء في خلية </a:t>
          </a:r>
          <a:endParaRPr lang="en-US" sz="1600" b="1" baseline="0"/>
        </a:p>
        <a:p>
          <a:pPr algn="ctr"/>
          <a:r>
            <a:rPr lang="en-US" sz="1600" b="1" baseline="0"/>
            <a:t>E3</a:t>
          </a:r>
          <a:r>
            <a:rPr lang="ar-JO" sz="1600" b="1" baseline="0"/>
            <a:t> </a:t>
          </a:r>
        </a:p>
        <a:p>
          <a:pPr algn="ctr"/>
          <a:r>
            <a:rPr lang="ar-JO" sz="1600" b="1" baseline="0"/>
            <a:t>وبقوم بنقل البيانات اللي تابعة لهاذا الاسم الى شيت الاسم المطابق  فقط </a:t>
          </a:r>
        </a:p>
        <a:p>
          <a:pPr algn="ctr"/>
          <a:r>
            <a:rPr lang="ar-JO" sz="1600" b="1" baseline="0"/>
            <a:t>وينقلها </a:t>
          </a:r>
          <a:r>
            <a:rPr lang="en-US" sz="1600" b="1" baseline="0"/>
            <a:t>A2+B2</a:t>
          </a:r>
          <a:endParaRPr lang="en-US" sz="16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4</xdr:row>
      <xdr:rowOff>228600</xdr:rowOff>
    </xdr:from>
    <xdr:to>
      <xdr:col>3</xdr:col>
      <xdr:colOff>838203</xdr:colOff>
      <xdr:row>5</xdr:row>
      <xdr:rowOff>23815</xdr:rowOff>
    </xdr:to>
    <xdr:cxnSp macro="">
      <xdr:nvCxnSpPr>
        <xdr:cNvPr id="3" name="Straight Arrow Connector 2"/>
        <xdr:cNvCxnSpPr/>
      </xdr:nvCxnSpPr>
      <xdr:spPr>
        <a:xfrm rot="10800000">
          <a:off x="2009775" y="1152525"/>
          <a:ext cx="1552578" cy="3334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895351</xdr:colOff>
      <xdr:row>3</xdr:row>
      <xdr:rowOff>123825</xdr:rowOff>
    </xdr:from>
    <xdr:to>
      <xdr:col>4</xdr:col>
      <xdr:colOff>866776</xdr:colOff>
      <xdr:row>6</xdr:row>
      <xdr:rowOff>123825</xdr:rowOff>
    </xdr:to>
    <xdr:sp macro="" textlink="">
      <xdr:nvSpPr>
        <xdr:cNvPr id="4" name="TextBox 3"/>
        <xdr:cNvSpPr txBox="1"/>
      </xdr:nvSpPr>
      <xdr:spPr>
        <a:xfrm>
          <a:off x="3619501" y="809625"/>
          <a:ext cx="895350" cy="714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ar-JO" sz="1400" b="1" baseline="0">
              <a:solidFill>
                <a:srgbClr val="FF0000"/>
              </a:solidFill>
            </a:rPr>
            <a:t>نقل البيانات الى هنا </a:t>
          </a:r>
          <a:endParaRPr lang="en-US" sz="1400" b="1">
            <a:solidFill>
              <a:srgbClr val="FF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5</xdr:row>
      <xdr:rowOff>209550</xdr:rowOff>
    </xdr:from>
    <xdr:to>
      <xdr:col>4</xdr:col>
      <xdr:colOff>66678</xdr:colOff>
      <xdr:row>6</xdr:row>
      <xdr:rowOff>4765</xdr:rowOff>
    </xdr:to>
    <xdr:cxnSp macro="">
      <xdr:nvCxnSpPr>
        <xdr:cNvPr id="4" name="Straight Arrow Connector 3"/>
        <xdr:cNvCxnSpPr/>
      </xdr:nvCxnSpPr>
      <xdr:spPr>
        <a:xfrm rot="10800000">
          <a:off x="2162175" y="1371600"/>
          <a:ext cx="1552578" cy="3334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85726</xdr:colOff>
      <xdr:row>4</xdr:row>
      <xdr:rowOff>85725</xdr:rowOff>
    </xdr:from>
    <xdr:to>
      <xdr:col>4</xdr:col>
      <xdr:colOff>981076</xdr:colOff>
      <xdr:row>7</xdr:row>
      <xdr:rowOff>85725</xdr:rowOff>
    </xdr:to>
    <xdr:sp macro="" textlink="">
      <xdr:nvSpPr>
        <xdr:cNvPr id="5" name="TextBox 4"/>
        <xdr:cNvSpPr txBox="1"/>
      </xdr:nvSpPr>
      <xdr:spPr>
        <a:xfrm>
          <a:off x="3733801" y="1009650"/>
          <a:ext cx="895350" cy="714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ar-JO" sz="1400" b="1" baseline="0">
              <a:solidFill>
                <a:srgbClr val="FF0000"/>
              </a:solidFill>
            </a:rPr>
            <a:t>نقل البيانات الى هنا </a:t>
          </a:r>
          <a:endParaRPr lang="en-US" sz="1400" b="1">
            <a:solidFill>
              <a:srgbClr val="FF000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5</xdr:row>
      <xdr:rowOff>133350</xdr:rowOff>
    </xdr:from>
    <xdr:to>
      <xdr:col>3</xdr:col>
      <xdr:colOff>838203</xdr:colOff>
      <xdr:row>5</xdr:row>
      <xdr:rowOff>166690</xdr:rowOff>
    </xdr:to>
    <xdr:cxnSp macro="">
      <xdr:nvCxnSpPr>
        <xdr:cNvPr id="4" name="Straight Arrow Connector 3"/>
        <xdr:cNvCxnSpPr/>
      </xdr:nvCxnSpPr>
      <xdr:spPr>
        <a:xfrm rot="10800000">
          <a:off x="2009775" y="1295400"/>
          <a:ext cx="1552578" cy="3334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28576</xdr:colOff>
      <xdr:row>4</xdr:row>
      <xdr:rowOff>38100</xdr:rowOff>
    </xdr:from>
    <xdr:to>
      <xdr:col>4</xdr:col>
      <xdr:colOff>923926</xdr:colOff>
      <xdr:row>7</xdr:row>
      <xdr:rowOff>38100</xdr:rowOff>
    </xdr:to>
    <xdr:sp macro="" textlink="">
      <xdr:nvSpPr>
        <xdr:cNvPr id="5" name="TextBox 4"/>
        <xdr:cNvSpPr txBox="1"/>
      </xdr:nvSpPr>
      <xdr:spPr>
        <a:xfrm>
          <a:off x="3676651" y="962025"/>
          <a:ext cx="895350" cy="714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ar-JO" sz="1400" b="1" baseline="0">
              <a:solidFill>
                <a:srgbClr val="FF0000"/>
              </a:solidFill>
            </a:rPr>
            <a:t>نقل البيانات الى هنا </a:t>
          </a:r>
          <a:endParaRPr lang="en-US" sz="1400" b="1">
            <a:solidFill>
              <a:srgbClr val="FF0000"/>
            </a:solidFill>
          </a:endParaRP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5602.928270717595" createdVersion="3" refreshedVersion="3" minRefreshableVersion="3" recordCount="134">
  <cacheSource type="worksheet">
    <worksheetSource ref="A1:E250" sheet="وكلاء مجمد"/>
  </cacheSource>
  <cacheFields count="5">
    <cacheField name="عدد" numFmtId="0">
      <sharedItems containsString="0" containsBlank="1" containsNumber="1" containsInteger="1" minValue="2" maxValue="820"/>
    </cacheField>
    <cacheField name="اسم الوكيل " numFmtId="0">
      <sharedItems containsBlank="1" count="30">
        <s v="ﺍﻟﺣﺎﺝ ﺭﺿﺎ ﺍﻟﺷﻣﺭﺗﻲ/ﻭﻛﻳﻝ/ﻋﺎﻡ"/>
        <s v="ﻟﻳﺙ ﻛﺎﻅﻡ ﺣﺳﻳﻥ/ﻭﻛﻳﻝ/ﻋﺎﻡ"/>
        <s v="ﻅﺎﻓﺭ ﻋﺑﺩ ﺍﻟﻌﺑﺎﺱ ﺣﻣﻳﺩ ﺍﻟﺣﺳﻧﺎﻭﻱ/ﻭﻛﻳﻝ/ﻋﺎﻡ"/>
        <s v="ﻣﺻﻁﻔﻰ ﺳﻌﻳﺩ ﻋﺑﺎﺱ ﺗﺎﺝ ﺍﻟﺩﻳﻥ/ﻭﻛﻳﻝ/ﻋﺎﻡ"/>
        <s v="ﻧﻭﺭﻱ ﻣﺣﺟﻭﺏ ﺍﺣﻣﺩ/ﻭﻛﻳﻝ/ﻋﺎﻡ"/>
        <s v="ﻓﺎﺿﻝ ﻣﺣﻣﺩ ﺍﻟﺯﺍﻣﻠﻲ/ﻭﻛﻳﻝ/ﻋﺎﻡ"/>
        <s v="ﺍﻟﻭﻛﻳﻝ ﺍﻟﺣﺎﺝ ﺍﺑﻭ ﺳﺟﺎﺩ/ﻭﻛﻳﻝ/ﻋﺎﻡ"/>
        <s v="ﺷﺭﻛﺔ ﺍﻻﻭﻳﺱ / ﺍﻟﺩﻓﺎﻉ/ﻭﻛﻳﻝ/ﻋﺎﻡ"/>
        <s v="ﻋﻣﺭ ﺩﺍﻭﺩ ﺳﻠﻣﺎﻥ ﺍﻟﺯﺑﻳﺩﻱ/ﻭﻛﻳﻝ/ﻋﺎﻡ"/>
        <s v="ﻣﺣﻣﺩ ﺻﺎﺣﺏ ﻣﻬﺩﻱ ﺍﻟﺳﺑﺗﻲ/ﻭﻛﻳﻝ/ﻋﺎﻡ"/>
        <s v="ﻋﻘﻳﻝ ﺍﺑﺭﺍﻫﻳﻡ ﺻﺎﻟﺢ ﺍﻟﻌﺑﻭﺩﻱ/ﻭﻛﻳﻝ/ﻋﺎﻡ"/>
        <s v="ﺳﻳﻑ ﺧﺎﻟﺩ ﻛﺎﻅﻡ ﺍﻟﻘﻁﺑﻲ/ﻭﻛﻳﻝ/ﻋﺎﻡ"/>
        <s v="ﺳﻼﻡ ﺟﺑﺎﺭ ﻋﻁﻳﺔ ﺍﻟﻼﻣﻲ/ﻭﻛﻳﻝ/ﻋﺎﻡ"/>
        <s v="ﺍﻟﻭﻛﻳﻝ ﻣﺻﻧﻊ ﺳﻣﺎ ﻛﺭﺑﻼء ـــ ﺍﻟﺗﺳﻣﻳﻥ/ﻭﻛﻳﻝ/ﻋﺎ"/>
        <s v="ﻋﻠﻲ ﻛﺎﻅﻡ ﺻﺎﺣﺏ ﺍﻟﺷﺎﻓﻌﻲ/ﻭﻛﻳﻝ/ﻋﺎﻡ"/>
        <s v="ﻋﻠﻲ ﺣﺎﺗﻡ ﻣﻌﺎﺭﺝ ﺍﻟﻧﺩﺍﻭﻱ/ﻭﻛﻳﻝ/ﻋﺎﻡ"/>
        <m/>
        <s v="ﻋﺎﻁﺭ ﻣﻬﺩﻱ ﻋﺑﺩ ﺍﻻﻣﻳﺭ ﺍﻟﺻﺎﻟﺣﻲ/ﻭﻛﻳﻝ/ﻋﺎﻡ" u="1"/>
        <s v="ﺷﺭﻛﺔ ﺗﺎﺝ ﺍﻟﻌﺩﻝ/ﻭﻛﻳﻝ/ﻋﺎﻡ" u="1"/>
        <s v="ﺍﻟﻭﻛﻳﻝ/ﻣﺻﻧﻊ ﺍﻟﺯﻳﻭﺕ/ﻭﻛﻳﻝ/ﻋﺎﻡ" u="1"/>
        <s v="ﻣﻘﺩﺍﺩ ﻓﺎﺿﻝ ﻋﺑﺩ ﺍﻟﻛﺎﻅﻡ ﺍﻟﻛﻳﻡ/ﻭﻛﻳﻝ/ﻋﺎﻡ" u="1"/>
        <s v="ﻋﻠﻲ ﻣﻬﺩﻱ ﺧﻠﻑ ﺍﻟﺳﻭﻳﻌﺩﻱ/ﻭﻛﻳﻝ/ﻋﺎﻡ" u="1"/>
        <s v="ﻣﺣﻣﺩ ﻟﺅﻱ ﻣﺣﻣﺩ ﻣﺣﻔﻭﻅ/ﻭﻛﻳﻝ/ﻋﺎﻡ" u="1"/>
        <s v="ﺍﻟﻭﻛﻳﻝ ﺍﻟﺣﺎﺝ ﻣﺣﻣﺩ ﺍﻟﻁﺎﺋﻲ/ﻭﻛﻳﻝ/ﻋﺎﻡ" u="1"/>
        <s v="ﻣﻭﻓﻖ ﺍﺣﻣﺩ ﺳﻌﻳﺩ ﺍﻟﺭﺿﻲ/ﻭﻛﻳﻝ/ﻋﺎﻡ" u="1"/>
        <s v="ﺍﻟﻌﺗﺑﺔ ﺍﻟﺣﺳﻳﻧﻳﺔ ﺍﻟﻣﻘﺩﺳﺔ/ﻭﻛﻳﻝ/ﻋﺎﻡ" u="1"/>
        <s v="ﺑﺷﺎﺭ ﻛﺎﻅﻡ ﺣﻣﻳﺩ/ﻭﻛﻳﻝ/ﻋﺎﻡ" u="1"/>
        <s v="ﻋﺑﺩ ﺍﻟﺣﻣﻳﺩ ﻣﺎﺟﺩ ﺣﻣﻳﺩ ﺍﻟﺭﺍﻭﻱ/ﻭﻛﻳﻝ/ﻋﺎﻡ" u="1"/>
        <s v="ﻣﺻﻁﻔﻰ ﻁﺎﺭﻕ ﺍﺑﺭﺍﻫﻳﻡ ﺍﻟﻌﺑﻭﺩﻱ/ﻭﻛﻳﻝ/ﻋﺎﻡ" u="1"/>
        <s v="ﻣﻬﺩﻱ ﺳﻠﻣﺎﻥ ﻋﺑﻲ/ﻭﻛﻳﻝ/ﻋﺎﻡ" u="1"/>
      </sharedItems>
    </cacheField>
    <cacheField name="رقم الوكيل " numFmtId="0">
      <sharedItems containsString="0" containsBlank="1" containsNumber="1" containsInteger="1" minValue="10056" maxValue="10650"/>
    </cacheField>
    <cacheField name="اسم المادة" numFmtId="0">
      <sharedItems containsBlank="1"/>
    </cacheField>
    <cacheField name="رقم المادة" numFmtId="0">
      <sharedItems containsString="0" containsBlank="1" containsNumber="1" containsInteger="1" minValue="490" maxValue="863" count="32">
        <n v="541"/>
        <n v="540"/>
        <n v="491"/>
        <n v="494"/>
        <n v="519"/>
        <n v="529"/>
        <n v="532"/>
        <n v="533"/>
        <n v="535"/>
        <n v="534"/>
        <n v="531"/>
        <n v="495"/>
        <n v="524"/>
        <n v="493"/>
        <n v="571"/>
        <n v="572"/>
        <n v="579"/>
        <n v="589"/>
        <n v="530"/>
        <n v="539"/>
        <n v="510"/>
        <n v="523"/>
        <n v="660"/>
        <n v="863"/>
        <n v="798"/>
        <m/>
        <n v="511" u="1"/>
        <n v="528" u="1"/>
        <n v="490" u="1"/>
        <n v="797" u="1"/>
        <n v="509" u="1"/>
        <n v="496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hor" refreshedDate="45602.928270949073" createdVersion="3" refreshedVersion="3" minRefreshableVersion="3" recordCount="133">
  <cacheSource type="worksheet">
    <worksheetSource ref="A1:E250" sheet="وكلاء المصنعات"/>
  </cacheSource>
  <cacheFields count="5">
    <cacheField name="عدد" numFmtId="0">
      <sharedItems containsString="0" containsBlank="1" containsNumber="1" containsInteger="1" minValue="2" maxValue="2406"/>
    </cacheField>
    <cacheField name="اسم الوكيل " numFmtId="0">
      <sharedItems containsBlank="1" count="24">
        <s v="ﺍﻟﺣﺎﺝ ﺭﺿﺎ ﺍﻟﺷﻣﺭﺗﻲ/ﻭﻛﻳﻝ/ﻋﺎﻡ"/>
        <s v="ﻅﺎﻓﺭ ﻋﺑﺩ ﺍﻟﻌﺑﺎﺱ ﺣﻣﻳﺩ ﺍﻟﺣﺳﻧﺎﻭﻱ/ﻭﻛﻳﻝ/ﻋﺎﻡ"/>
        <s v="ﻣﺻﻁﻔﻰ ﺳﻌﻳﺩ ﻋﺑﺎﺱ ﺗﺎﺝ ﺍﻟﺩﻳﻥ/ﻭﻛﻳﻝ/ﻋﺎﻡ"/>
        <s v="ﻧﻭﺭﻱ ﻣﺣﺟﻭﺏ ﺍﺣﻣﺩ/ﻭﻛﻳﻝ/ﻋﺎﻡ"/>
        <s v="ﺍﻟﻭﻛﻳﻝ/ﻣﺻﻧﻊ ﺍﻟﺯﻳﻭﺕ/ﻭﻛﻳﻝ/ﻋﺎﻡ"/>
        <s v="ﻋﻣﺭ ﺩﺍﻭﺩ ﺳﻠﻣﺎﻥ ﺍﻟﺯﺑﻳﺩﻱ/ﻭﻛﻳﻝ/ﻋﺎﻡ"/>
        <s v="ﻣﺣﻣﺩ ﺻﺎﺣﺏ ﻣﻬﺩﻱ ﺍﻟﺳﺑﺗﻲ/ﻭﻛﻳﻝ/ﻋﺎﻡ"/>
        <s v="ﻋﻘﻳﻝ ﺍﺑﺭﺍﻫﻳﻡ ﺻﺎﻟﺢ ﺍﻟﻌﺑﻭﺩﻱ/ﻭﻛﻳﻝ/ﻋﺎﻡ"/>
        <s v="ﺳﻳﻑ ﺧﺎﻟﺩ ﻛﺎﻅﻡ ﺍﻟﻘﻁﺑﻲ/ﻭﻛﻳﻝ/ﻋﺎﻡ"/>
        <s v="ﻋﻠﻲ ﻛﺎﻅﻡ ﺻﺎﺣﺏ ﺍﻟﺷﺎﻓﻌﻲ/ﻭﻛﻳﻝ/ﻋﺎﻡ"/>
        <s v="ﺳﻼﻡ ﺟﺑﺎﺭ ﻋﻁﻳﺔ ﺍﻟﻼﻣﻲ/ﻭﻛﻳﻝ/ﻋﺎﻡ"/>
        <s v="ﺍﻟﻭﻛﻳﻝ ﻣﺻﻧﻊ ﺳﻣﺎ ﻛﺭﺑﻼء ـــ ﺍﻟﺗﺳﻣﻳﻥ/ﻭﻛﻳﻝ/ﻋﺎ"/>
        <m/>
        <s v="ﻋﺎﻁﺭ ﻣﻬﺩﻱ ﻋﺑﺩ ﺍﻻﻣﻳﺭ ﺍﻟﺻﺎﻟﺣﻲ/ﻭﻛﻳﻝ/ﻋﺎﻡ" u="1"/>
        <s v="ﺷﺭﻛﺔ ﺗﺎﺝ ﺍﻟﻌﺩﻝ/ﻭﻛﻳﻝ/ﻋﺎﻡ" u="1"/>
        <s v="ﻓﺎﺿﻝ ﻣﺣﻣﺩ ﺍﻟﺯﺍﻣﻠﻲ/ﻭﻛﻳﻝ/ﻋﺎﻡ" u="1"/>
        <s v="ﻣﻘﺩﺍﺩ ﻓﺎﺿﻝ ﻋﺑﺩ ﺍﻟﻛﺎﻅﻡ ﺍﻟﻛﻳﻡ/ﻭﻛﻳﻝ/ﻋﺎﻡ" u="1"/>
        <s v="ﻋﻠﻲ ﻣﻬﺩﻱ ﺧﻠﻑ ﺍﻟﺳﻭﻳﻌﺩﻱ/ﻭﻛﻳﻝ/ﻋﺎﻡ" u="1"/>
        <s v="ﻣﺣﻣﺩ ﻟﺅﻱ ﻣﺣﻣﺩ ﻣﺣﻔﻭﻅ/ﻭﻛﻳﻝ/ﻋﺎﻡ" u="1"/>
        <s v="ﻟﻳﺙ ﻛﺎﻅﻡ ﺣﺳﻳﻥ/ﻭﻛﻳﻝ/ﻋﺎﻡ" u="1"/>
        <s v="ﻣﻭﻓﻖ ﺍﺣﻣﺩ ﺳﻌﻳﺩ ﺍﻟﺭﺿﻲ/ﻭﻛﻳﻝ/ﻋﺎﻡ" u="1"/>
        <s v="ﺍﻟﻌﺗﺑﺔ ﺍﻟﺣﺳﻳﻧﻳﺔ ﺍﻟﻣﻘﺩﺳﺔ/ﻭﻛﻳﻝ/ﻋﺎﻡ" u="1"/>
        <s v="ﺑﺷﺎﺭ ﻛﺎﻅﻡ ﺣﻣﻳﺩ/ﻭﻛﻳﻝ/ﻋﺎﻡ" u="1"/>
        <s v="ﻣﺻﻁﻔﻰ ﻁﺎﺭﻕ ﺍﺑﺭﺍﻫﻳﻡ ﺍﻟﻌﺑﻭﺩﻱ/ﻭﻛﻳﻝ/ﻋﺎﻡ" u="1"/>
      </sharedItems>
    </cacheField>
    <cacheField name="رقم الوكيل " numFmtId="0">
      <sharedItems containsString="0" containsBlank="1" containsNumber="1" containsInteger="1" minValue="10362" maxValue="10645"/>
    </cacheField>
    <cacheField name="اسم المادة" numFmtId="0">
      <sharedItems containsBlank="1"/>
    </cacheField>
    <cacheField name="رقم المادة" numFmtId="0">
      <sharedItems containsString="0" containsBlank="1" containsNumber="1" containsInteger="1" minValue="641" maxValue="849" count="35">
        <n v="817"/>
        <n v="747"/>
        <n v="641"/>
        <n v="655"/>
        <n v="665"/>
        <n v="674"/>
        <n v="675"/>
        <n v="711"/>
        <n v="725"/>
        <n v="731"/>
        <n v="732"/>
        <n v="733"/>
        <n v="734"/>
        <n v="735"/>
        <n v="744"/>
        <n v="739"/>
        <n v="753"/>
        <n v="792"/>
        <n v="805"/>
        <n v="849"/>
        <n v="807"/>
        <n v="803"/>
        <n v="745"/>
        <n v="726"/>
        <n v="795"/>
        <n v="793"/>
        <n v="754"/>
        <n v="826"/>
        <n v="825"/>
        <n v="823"/>
        <n v="791"/>
        <n v="738"/>
        <n v="824"/>
        <m/>
        <n v="846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Author" refreshedDate="45602.928270949073" createdVersion="3" refreshedVersion="3" minRefreshableVersion="3" recordCount="309">
  <cacheSource type="worksheet">
    <worksheetSource ref="A1:E310" sheet="وكلاء طازج"/>
  </cacheSource>
  <cacheFields count="5">
    <cacheField name="عدد" numFmtId="0">
      <sharedItems containsString="0" containsBlank="1" containsNumber="1" containsInteger="1" minValue="1" maxValue="219"/>
    </cacheField>
    <cacheField name="اسم الوكيل " numFmtId="0">
      <sharedItems containsBlank="1" count="21">
        <s v="ﻣﺟﺯﺭﺓ ﺍﻟﻌﺎﻓﻳﺔ/ﻭﻛﻳﻝ/ﻋﺎﻡ"/>
        <s v="ﻟﻳﺙ ﻛﺎﻅﻡ ﺣﺳﻳﻥ/ﻭﻛﻳﻝ/ﻋﺎﻡ"/>
        <s v="ﻣﺎﺭﻛﺕ ﺭﺿﺎ ﺍﺑﻭ ﻟﺣﻣﻪ/ﻭﻛﻳﻝ/ﻋﺎﻡ"/>
        <s v="ﺭﺍﻣﻲ ﻣﺣﻣﻭﺩ ﻧﻌﻣﺔ/ﻭﻛﻳﻝ/ﻋﺎﻡ"/>
        <s v="ﺍﺣﻣﺩ ﻋﺑﺩ ﺍﻟﺭﺣﻣﻥ ﺍﻟﺩﻫﺎﺱ/ﻭﻛﻳﻝ/ﻋﺎﻡ"/>
        <s v="ﻣﺣﻣﺩ ﻋﺑﺩ ﺍﻟﻣﻧﻌﻡ ﺍﺣﻣﺩ ﺍﻟﺩﺭﺍﻭﻳﺵ/ﻭﻛﻳﻝ/ﻋﺎﻡ"/>
        <s v="ﻓﺎﺿﻝ ﻣﺣﻣﺩ ﺍﻟﺯﺍﻣﻠﻲ/ﻭﻛﻳﻝ/ﻋﺎﻡ"/>
        <s v="ﻋﻠﻲ ﻛﺎﻅﻡ ﺻﺎﺣﺏ ﺍﻟﺷﺎﻓﻌﻲ/ﻭﻛﻳﻝ/ﻋﺎﻡ"/>
        <s v="ﻣﻭﻓﻖ ﺍﺣﻣﺩ ﺳﻌﻳﺩ ﺍﻟﺭﺿﻲ/ﻭﻛﻳﻝ/ﻋﺎﻡ"/>
        <s v="ﻋﻣﺭ ﺩﺍﻭﺩ ﺳﻠﻣﺎﻥ ﺍﻟﺯﺑﻳﺩﻱ/ﻭﻛﻳﻝ/ﻋﺎﻡ"/>
        <s v="ﻗﻳﺻﺭ ﻧﻌﻣﺔ ﺟﻭﺩﺓ ﺍﻟﺩﻟﻳﻣﻲ/ﻭﻛﻳﻝ/ﻋﺎﻡ"/>
        <s v="ﻋﺑﺩ ﺍﻟﺣﻣﻳﺩ ﻣﺎﺟﺩ ﺣﻣﻳﺩ ﺍﻟﺭﺍﻭﻱ/ﻭﻛﻳﻝ/ﻋﺎﻡ"/>
        <s v="ﺳﻳﻑ ﺧﺎﻟﺩ ﻛﺎﻅﻡ ﺍﻟﻘﻁﺑﻲ/ﻭﻛﻳﻝ/ﻋﺎﻡ"/>
        <s v="ﺑﺷﺎﺭ ﻛﺎﻅﻡ ﺣﻣﻳﺩ/ﻭﻛﻳﻝ/ﻋﺎﻡ"/>
        <s v="ﻣﺣﻣﺩ ﺻﺎﺣﺏ ﻣﻬﺩﻱ ﺍﻟﺳﺑﺗﻲ/ﻭﻛﻳﻝ/ﻋﺎﻡ"/>
        <s v="ﺍﻟﺣﺎﺝ ﺭﺿﺎ ﺍﻟﺷﻣﺭﺗﻲ/ﻭﻛﻳﻝ/ﻋﺎﻡ"/>
        <s v="ﺣﺎﺗﻡ ﺍﻛﺭﻳﻡ ﻣﻌﺯﺏ/ﻭﻛﻳﻝ/ﻋﺎﻡ"/>
        <s v="ﺍﺣﻣﺩ ﺣﻣﺯﻩ ﻣﻬﺩﻱ ﺍﻟﻣﺣﻧﻪ/ﻭﻛﻳﻝ/ﻋﺎﻡ"/>
        <s v="ﻣﻘﺩﺍﺩ ﻓﺎﺿﻝ ﻋﺑﺩ ﺍﻟﻛﺎﻅﻡ ﺍﻟﻛﻳﻡ/ﻭﻛﻳﻝ/ﻋﺎﻡ"/>
        <s v="ﺍﺣﻣﺩ ﺭﺣﻳﻡ ﺭﺳﻥ ﺍﻟﺟﺭﺍﺡ/ﻭﻛﻳﻝ/ﻋﺎﻡ"/>
        <m/>
      </sharedItems>
    </cacheField>
    <cacheField name="رقم الوكيل " numFmtId="0">
      <sharedItems containsString="0" containsBlank="1" containsNumber="1" containsInteger="1" minValue="10614" maxValue="10649"/>
    </cacheField>
    <cacheField name="اسم المادة" numFmtId="0">
      <sharedItems containsBlank="1"/>
    </cacheField>
    <cacheField name="رقم المادة" numFmtId="0">
      <sharedItems containsString="0" containsBlank="1" containsNumber="1" containsInteger="1" minValue="499" maxValue="692" count="50">
        <n v="650"/>
        <n v="585"/>
        <n v="554"/>
        <n v="543"/>
        <n v="552"/>
        <n v="545"/>
        <n v="553"/>
        <n v="692"/>
        <n v="501"/>
        <n v="690"/>
        <n v="561"/>
        <n v="547"/>
        <n v="546"/>
        <n v="536"/>
        <n v="518"/>
        <n v="513"/>
        <n v="508"/>
        <n v="507"/>
        <n v="506"/>
        <n v="503"/>
        <n v="502"/>
        <n v="691"/>
        <n v="604"/>
        <n v="558"/>
        <n v="549"/>
        <n v="556"/>
        <n v="500"/>
        <n v="504"/>
        <n v="499"/>
        <n v="562"/>
        <n v="555"/>
        <n v="516"/>
        <n v="689"/>
        <n v="659"/>
        <n v="548"/>
        <n v="649"/>
        <n v="658"/>
        <n v="679"/>
        <n v="576"/>
        <n v="557"/>
        <n v="682"/>
        <n v="578"/>
        <n v="560"/>
        <n v="601"/>
        <n v="570"/>
        <n v="515"/>
        <n v="671"/>
        <n v="653"/>
        <n v="596"/>
        <m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4">
  <r>
    <n v="50"/>
    <x v="0"/>
    <n v="10613"/>
    <s v="ﻙ /ﻓﻳﻠﻳﺔ ﺻﺩﻭﺭ ﺩﺟﺎﺝ ﺑﻭﺍﺩﻱ ﻣﺟﻣﺩ)  4ﻕ ﺯﻧﺔ 2000ﻏﻡ (IQF"/>
    <x v="0"/>
  </r>
  <r>
    <n v="20"/>
    <x v="0"/>
    <n v="10613"/>
    <s v="ﻙ /ﺍﻓﺧﺎﺫ ﺩﺟﺎﺝ ﺑﻭﺍﺩﻱ ﻣﺟﻣﺩ)  4ﻕ ﺯﻧﺔ 2000ﻏﻡ (IQF"/>
    <x v="1"/>
  </r>
  <r>
    <n v="5"/>
    <x v="0"/>
    <n v="10613"/>
    <s v="ﻙ /ﺍﺟﻧﺣﺔ ﺩﺟﺎﺝ ﺑﻭﺍﺩﻱ ﻣﺟﻣﺩ)  8ﻕ ﺯﻧﺔ 900ﻏﻡ("/>
    <x v="2"/>
  </r>
  <r>
    <n v="10"/>
    <x v="0"/>
    <n v="10613"/>
    <s v="ﻙ /ﺍﻓﺧﺎﺫ ﺩﺟﺎﺝ ﺑﻭﺍﺩﻱ ﻣﺟﻣﺩ)  8ﻕ ﺯﻧﺔ 900ﻏﻡ("/>
    <x v="3"/>
  </r>
  <r>
    <n v="5"/>
    <x v="0"/>
    <n v="10613"/>
    <s v="ﻙ /ﺍﺟﻧﺣﺔ ﺩﺟﺎﺝ ﺑﻭﺍﺩﻱ ﻣﺟﻣﺩ)  12ﻕ ﺯﻧﺔ 450ﻏﻡ("/>
    <x v="4"/>
  </r>
  <r>
    <n v="10"/>
    <x v="0"/>
    <n v="10613"/>
    <s v="ﻙ /ﻗﻠﻭﺏ ﺩﺟﺎﺝ ﺑﻭﺍﺩﻱ ﻣﺟﻣﺩ)  18ﻕ ﺯﻧﺔ 450ﻏﻡ("/>
    <x v="5"/>
  </r>
  <r>
    <n v="30"/>
    <x v="0"/>
    <n v="10613"/>
    <s v="ﻙ /ﺩﺟﺎﺝ ﺑﻭﺍﺩﻱ ﻛﺎﻣﻝ ﻣﺟﻣﺩ)  10ﻕ ﺯﻧﺔ 1200ﻏﻡ("/>
    <x v="6"/>
  </r>
  <r>
    <n v="10"/>
    <x v="0"/>
    <n v="10613"/>
    <s v="ﻙ /ﺩﺟﺎﺝ ﺑﻭﺍﺩﻱ ﻛﺎﻣﻝ ﻣﺟﻣﺩ)  10ﻕ ﺯﻧﺔ 1300ﻏﻡ("/>
    <x v="7"/>
  </r>
  <r>
    <n v="10"/>
    <x v="0"/>
    <n v="10613"/>
    <s v="ﻙ /ﺩﺟﺎﺝ ﺑﻭﺍﺩﻱ ﻛﺎﻣﻝ ﻣﺟﻣﺩ)  10ﻕ ﺯﻧﺔ 1500ﻏﻡ("/>
    <x v="8"/>
  </r>
  <r>
    <n v="10"/>
    <x v="0"/>
    <n v="10613"/>
    <s v="ﻙ /ﺩﺟﺎﺝ ﺑﻭﺍﺩﻱ ﻛﺎﻣﻝ ﻣﺟﻣﺩ)  10ﻕ ﺯﻧﺔ 1400ﻏﻡ("/>
    <x v="9"/>
  </r>
  <r>
    <n v="15"/>
    <x v="1"/>
    <n v="10616"/>
    <s v="ﻙ /ﺍﻓﺧﺎﺫ ﺩﺟﺎﺝ ﺑﻭﺍﺩﻱ ﻣﺟﻣﺩ)  8ﻕ ﺯﻧﺔ 900ﻏﻡ("/>
    <x v="3"/>
  </r>
  <r>
    <n v="15"/>
    <x v="1"/>
    <n v="10616"/>
    <s v="ﻙ /ﺩﺟﺎﺝ ﺑﻭﺍﺩﻱ ﻛﺎﻣﻝ ﻣﺟﻣﺩ)  10ﻕ ﺯﻧﺔ 1200ﻏﻡ("/>
    <x v="6"/>
  </r>
  <r>
    <n v="15"/>
    <x v="1"/>
    <n v="10616"/>
    <s v="ﻙ /ﺩﺟﺎﺝ ﺑﻭﺍﺩﻱ ﻛﺎﻣﻝ ﻣﺟﻣﺩ)  10ﻕ ﺯﻧﺔ 1300ﻏﻡ("/>
    <x v="7"/>
  </r>
  <r>
    <n v="25"/>
    <x v="2"/>
    <n v="10617"/>
    <s v="ﻙ /ﺩﺟﺎﺝ ﺑﻭﺍﺩﻱ ﻛﺎﻣﻝ ﻣﺟﻣﺩ)  10ﻕ ﺯﻧﺔ 1100ﻏﻡ("/>
    <x v="10"/>
  </r>
  <r>
    <n v="2"/>
    <x v="2"/>
    <n v="10617"/>
    <s v="ﻙ /ﻋﺻﺎ ﺍﻟﻁﺑﻝ ﺩﺟﺎﺝ ﺑﻭﺍﺩﻱ ﻣﺟﻣﺩ)  8ﻕ ﺯﻧﺔ 900ﻏﻡ("/>
    <x v="11"/>
  </r>
  <r>
    <n v="10"/>
    <x v="2"/>
    <n v="10617"/>
    <s v="ﻙ /ﺍﻓﺧﺎﺫ ﺩﺟﺎﺝ ﺑﻭﺍﺩﻱ ﻣﺟﻣﺩ) ﺯﻧﺔ 10ﻛﻐﻡ (ﺍﻟﻔﻝ"/>
    <x v="12"/>
  </r>
  <r>
    <n v="75"/>
    <x v="2"/>
    <n v="10617"/>
    <s v="ﻙ /ﺩﺟﺎﺝ ﺑﻭﺍﺩﻱ ﻛﺎﻣﻝ ﻣﺟﻣﺩ)  10ﻕ ﺯﻧﺔ 1000ﻏﻡ("/>
    <x v="13"/>
  </r>
  <r>
    <n v="25"/>
    <x v="3"/>
    <n v="10615"/>
    <s v="ﻙ /ﺩﺟﺎﺝ ﺑﻭﺍﺩﻱ ﻛﺎﻣﻝ ﻣﺟﻣﺩ)  10ﻕ ﺯﻧﺔ 1600ﻏﻡ("/>
    <x v="14"/>
  </r>
  <r>
    <n v="50"/>
    <x v="3"/>
    <n v="10615"/>
    <s v="ﻙ /ﺍﺟﻧﺣﺔ ﺩﺟﺎﺝ ﺑﻭﺍﺩﻱ ﻣﺟﻣﺩ)  8ﻕ ﺯﻧﺔ 900ﻏﻡ("/>
    <x v="2"/>
  </r>
  <r>
    <n v="200"/>
    <x v="3"/>
    <n v="10615"/>
    <s v="ﻙ /ﺍﻓﺧﺎﺫ ﺩﺟﺎﺝ ﺑﻭﺍﺩﻱ ﻣﺟﻣﺩ)  8ﻕ ﺯﻧﺔ 900ﻏﻡ("/>
    <x v="3"/>
  </r>
  <r>
    <n v="50"/>
    <x v="3"/>
    <n v="10615"/>
    <s v="ﻙ /ﻋﺻﺎ ﺍﻟﻁﺑﻝ ﺩﺟﺎﺝ ﺑﻭﺍﺩﻱ ﻣﺟﻣﺩ)  8ﻕ ﺯﻧﺔ 900ﻏﻡ("/>
    <x v="11"/>
  </r>
  <r>
    <n v="50"/>
    <x v="3"/>
    <n v="10615"/>
    <s v="ﻙ /ﺍﺟﻧﺣﺔ ﺩﺟﺎﺝ ﺑﻭﺍﺩﻱ ﻣﺟﻣﺩ)  12ﻕ ﺯﻧﺔ 450ﻏﻡ("/>
    <x v="4"/>
  </r>
  <r>
    <n v="50"/>
    <x v="3"/>
    <n v="10615"/>
    <s v="ﻙ /ﺍﻓﺧﺎﺫ ﺩﺟﺎﺝ ﺑﻭﺍﺩﻱ ﻣﺟﻣﺩ) ﺯﻧﺔ 10ﻛﻐﻡ (ﺍﻟﻔﻝ"/>
    <x v="12"/>
  </r>
  <r>
    <n v="200"/>
    <x v="3"/>
    <n v="10615"/>
    <s v="ﻙ /ﺩﺟﺎﺝ ﺑﻭﺍﺩﻱ ﻛﺎﻣﻝ ﻣﺟﻣﺩ)  10ﻕ ﺯﻧﺔ 1100ﻏﻡ("/>
    <x v="10"/>
  </r>
  <r>
    <n v="100"/>
    <x v="3"/>
    <n v="10615"/>
    <s v="ﻙ /ﺩﺟﺎﺝ ﺑﻭﺍﺩﻱ ﻛﺎﻣﻝ ﻣﺟﻣﺩ)  10ﻕ ﺯﻧﺔ 1300ﻏﻡ("/>
    <x v="7"/>
  </r>
  <r>
    <n v="25"/>
    <x v="3"/>
    <n v="10615"/>
    <s v="ﻙ /ﺩﺟﺎﺝ ﺑﻭﺍﺩﻱ ﻛﺎﻣﻝ ﻣﺟﻣﺩ)  10ﻕ ﺯﻧﺔ 1500ﻏﻡ("/>
    <x v="8"/>
  </r>
  <r>
    <n v="100"/>
    <x v="3"/>
    <n v="10615"/>
    <s v="ﻙ /ﺍﻓﺧﺎﺫ ﺩﺟﺎﺝ ﺑﻭﺍﺩﻱ ﻣﺟﻣﺩ)  4ﻕ ﺯﻧﺔ 2000ﻏﻡ (IQF"/>
    <x v="1"/>
  </r>
  <r>
    <n v="120"/>
    <x v="3"/>
    <n v="10615"/>
    <s v="ﻙ /ﻓﻳﻠﻳﺔ ﺻﺩﻭﺭ ﺩﺟﺎﺝ ﺑﻭﺍﺩﻱ ﻣﺟﻣﺩ)  4ﻕ ﺯﻧﺔ 2000ﻏﻡ (IQF"/>
    <x v="0"/>
  </r>
  <r>
    <n v="25"/>
    <x v="3"/>
    <n v="10615"/>
    <s v="ﻙ /ﺩﺟﺎﺝ ﺑﻭﺍﺩﻱ ﻛﺎﻣﻝ ﻣﺟﻣﺩ)  10ﻕ ﺯﻧﺔ 1700ﻏﻡ("/>
    <x v="15"/>
  </r>
  <r>
    <n v="25"/>
    <x v="3"/>
    <n v="10615"/>
    <s v="ﻙ /ﺩﺟﺎﺝ ﺑﻭﺍﺩﻱ ﻛﺎﻣﻝ ﻣﺟﻣﺩ)  8ﻕ ﺯﻧﺔ 1800ﻏﻡ("/>
    <x v="16"/>
  </r>
  <r>
    <n v="50"/>
    <x v="3"/>
    <n v="10615"/>
    <s v="ﻙ /ﻟﺣﻡ ﺩﺟﺎﺝ ﻣﻔﺭﻭﻡ ﺑﻭﺍﺩﻱ)MDM (ﻣﺟﻣﺩ ﺯﻧﺔ) 10 ﻛﻐﻡ("/>
    <x v="17"/>
  </r>
  <r>
    <n v="25"/>
    <x v="4"/>
    <n v="10619"/>
    <s v="ﻙ /ﺣﻭﺍﺻﻝ ﺩﺟﺎﺝ ﺑﻭﺍﺩﻱ ﻣﺟﻣﺩ)  18ﻕ ﺯﻧﺔ 450ﻏﻡ("/>
    <x v="18"/>
  </r>
  <r>
    <n v="10"/>
    <x v="4"/>
    <n v="10619"/>
    <s v="ﻙ /ﻗﻠﻭﺏ ﺩﺟﺎﺝ ﺑﻭﺍﺩﻱ ﻣﺟﻣﺩ)  18ﻕ ﺯﻧﺔ 450ﻏﻡ("/>
    <x v="5"/>
  </r>
  <r>
    <n v="15"/>
    <x v="4"/>
    <n v="10619"/>
    <s v="ﻙ /ﺩﺟﺎﺝ ﺑﻭﺍﺩﻱ ﻛﺎﻣﻝ ﻣﺟﻣﺩ)  10ﻕ ﺯﻧﺔ 1700ﻏﻡ("/>
    <x v="15"/>
  </r>
  <r>
    <n v="60"/>
    <x v="4"/>
    <n v="10619"/>
    <s v="ﻙ /ﺩﺟﺎﺝ ﺑﻭﺍﺩﻱ ﻛﺎﻣﻝ ﻣﺟﻣﺩ)  10ﻕ ﺯﻧﺔ 1600ﻏﻡ("/>
    <x v="14"/>
  </r>
  <r>
    <n v="200"/>
    <x v="4"/>
    <n v="10619"/>
    <s v="ﻙ /ﻓﻳﻠﻳﺔ ﺻﺩﻭﺭ ﺩﺟﺎﺝ ﺑﻭﺍﺩﻱ ﻣﺟﻣﺩ)  4ﻕ ﺯﻧﺔ 2000ﻏﻡ (IQF"/>
    <x v="0"/>
  </r>
  <r>
    <n v="30"/>
    <x v="4"/>
    <n v="10619"/>
    <s v="ﻙ /ﺍﺟﻧﺣﺔ ﺩﺟﺎﺝ ﺑﻭﺍﺩﻱ ﻣﺟﻣﺩ)  12ﻕ ﺯﻧﺔ 450ﻏﻡ("/>
    <x v="4"/>
  </r>
  <r>
    <n v="50"/>
    <x v="4"/>
    <n v="10619"/>
    <s v="ﻙ /ﺩﺟﺎﺝ ﺑﻭﺍﺩﻱ ﻛﺎﻣﻝ ﻣﺟﻣﺩ)  10ﻕ ﺯﻧﺔ 1000ﻏﻡ("/>
    <x v="13"/>
  </r>
  <r>
    <n v="10"/>
    <x v="4"/>
    <n v="10619"/>
    <s v="ﻙ /ﺩﺟﺎﺝ ﺑﻭﺍﺩﻱ ﻛﺎﻣﻝ ﻣﺟﻣﺩ)  8ﻕ ﺯﻧﺔ 1800ﻏﻡ("/>
    <x v="16"/>
  </r>
  <r>
    <n v="50"/>
    <x v="4"/>
    <n v="10619"/>
    <s v="ﻙ /ﺩﺟﺎﺝ ﺑﻭﺍﺩﻱ ﻛﺎﻣﻝ ﻣﺟﻣﺩ)  10ﻕ ﺯﻧﺔ 1100ﻏﻡ("/>
    <x v="10"/>
  </r>
  <r>
    <n v="150"/>
    <x v="4"/>
    <n v="10619"/>
    <s v="ﻙ /ﺩﺟﺎﺝ ﺑﻭﺍﺩﻱ ﻛﺎﻣﻝ ﻣﺟﻣﺩ)  10ﻕ ﺯﻧﺔ 1200ﻏﻡ("/>
    <x v="6"/>
  </r>
  <r>
    <n v="150"/>
    <x v="4"/>
    <n v="10619"/>
    <s v="ﻙ /ﺩﺟﺎﺝ ﺑﻭﺍﺩﻱ ﻛﺎﻣﻝ ﻣﺟﻣﺩ)  10ﻕ ﺯﻧﺔ 1300ﻏﻡ("/>
    <x v="7"/>
  </r>
  <r>
    <n v="50"/>
    <x v="4"/>
    <n v="10619"/>
    <s v="ﻙ /ﺩﺟﺎﺝ ﺑﻭﺍﺩﻱ ﻛﺎﻣﻝ ﻣﺟﻣﺩ)  10ﻕ ﺯﻧﺔ 1400ﻏﻡ("/>
    <x v="9"/>
  </r>
  <r>
    <n v="50"/>
    <x v="4"/>
    <n v="10619"/>
    <s v="ﻙ /ﺍﺟﻧﺣﺔ ﺩﺟﺎﺝ ﺑﻭﺍﺩﻱ ﻣﺟﻣﺩ)  4ﻕ ﺯﻧﺔ 2000ﻏﻡ (IQF"/>
    <x v="19"/>
  </r>
  <r>
    <n v="500"/>
    <x v="4"/>
    <n v="10619"/>
    <s v="ﻙ /ﺍﻓﺧﺎﺫ ﺩﺟﺎﺝ ﺑﻭﺍﺩﻱ ﻣﺟﻣﺩ)  4ﻕ ﺯﻧﺔ 2000ﻏﻡ (IQF"/>
    <x v="1"/>
  </r>
  <r>
    <n v="30"/>
    <x v="4"/>
    <n v="10619"/>
    <s v="ﻙ /ﺩﺟﺎﺝ ﺑﻭﺍﺩﻱ ﻛﺎﻣﻝ ﻣﺟﻣﺩ)  10ﻕ ﺯﻧﺔ 900ﻏﻡ("/>
    <x v="20"/>
  </r>
  <r>
    <n v="25"/>
    <x v="5"/>
    <n v="10623"/>
    <s v="ﻙ /ﺣﻭﺍﺻﻝ ﺩﺟﺎﺝ ﺑﻭﺍﺩﻱ ﻣﺟﻣﺩ)  18ﻕ ﺯﻧﺔ 450ﻏﻡ("/>
    <x v="18"/>
  </r>
  <r>
    <n v="240"/>
    <x v="5"/>
    <n v="10623"/>
    <s v="ﻙ /ﺩﺟﺎﺝ ﺑﻭﺍﺩﻱ ﻛﺎﻣﻝ ﻣﺟﻣﺩ)  10ﻕ ﺯﻧﺔ 1200ﻏﻡ("/>
    <x v="6"/>
  </r>
  <r>
    <n v="60"/>
    <x v="5"/>
    <n v="10623"/>
    <s v="ﻙ /ﺩﺟﺎﺝ ﺑﻭﺍﺩﻱ ﻛﺎﻣﻝ ﻣﺟﻣﺩ)  10ﻕ ﺯﻧﺔ 1500ﻏﻡ("/>
    <x v="8"/>
  </r>
  <r>
    <n v="15"/>
    <x v="6"/>
    <n v="10625"/>
    <s v="ﻙ /ﺩﺟﺎﺝ ﻣﺳﺣﺏ ﺑﻭﺍﺩﻱ ﻣﺟﻣﺩ) ﺯﻧﺔ 10ﻛﻐﻡ (ﺍﻟﻔﻝ"/>
    <x v="21"/>
  </r>
  <r>
    <n v="820"/>
    <x v="7"/>
    <n v="10056"/>
    <s v="ﻙ /ﺩﺟﺎﺝ ﺑﻭﺍﺩﻱ ﻛﺎﻣﻝ ﻣﺟﻣﺩ)  10ﻕ ﺯﻧﺔ 1400ﻏﻡ("/>
    <x v="9"/>
  </r>
  <r>
    <n v="60"/>
    <x v="8"/>
    <n v="10627"/>
    <s v="ﻙ /ﺩﺟﺎﺝ ﺑﻭﺍﺩﻱ ﻛﺎﻣﻝ ﻣﺟﻣﺩ)  10ﻕ ﺯﻧﺔ 1500ﻏﻡ("/>
    <x v="8"/>
  </r>
  <r>
    <n v="60"/>
    <x v="8"/>
    <n v="10627"/>
    <s v="ﻙ /ﺍﺟﻧﺣﺔ ﺩﺟﺎﺝ ﺑﻭﺍﺩﻱ ﻣﺟﻣﺩ)  4ﻕ ﺯﻧﺔ 2000ﻏﻡ (IQF"/>
    <x v="19"/>
  </r>
  <r>
    <n v="300"/>
    <x v="8"/>
    <n v="10627"/>
    <s v="ﻙ /ﻓﻳﻠﻳﺔ ﺻﺩﻭﺭ ﺩﺟﺎﺝ ﺑﻭﺍﺩﻱ ﻣﺟﻣﺩ)  4ﻕ ﺯﻧﺔ 2000ﻏﻡ (IQF"/>
    <x v="0"/>
  </r>
  <r>
    <n v="240"/>
    <x v="8"/>
    <n v="10627"/>
    <s v="ﻙ /ﺩﺟﺎﺝ ﺑﻭﺍﺩﻱ ﻛﺎﻣﻝ ﻣﺟﻣﺩ)  10ﻕ ﺯﻧﺔ 1000ﻏﻡ("/>
    <x v="13"/>
  </r>
  <r>
    <n v="120"/>
    <x v="8"/>
    <n v="10627"/>
    <s v="ﻙ /ﺩﺟﺎﺝ ﺑﻭﺍﺩﻱ ﻛﺎﻣﻝ ﻣﺟﻣﺩ)  10ﻕ ﺯﻧﺔ 1400ﻏﻡ("/>
    <x v="9"/>
  </r>
  <r>
    <n v="50"/>
    <x v="8"/>
    <n v="10627"/>
    <s v="ﻙ /ﺣﻭﺍﺻﻝ ﺩﺟﺎﺝ ﺑﻭﺍﺩﻱ ﻣﺟﻣﺩ)  18ﻕ ﺯﻧﺔ 450ﻏﻡ("/>
    <x v="18"/>
  </r>
  <r>
    <n v="240"/>
    <x v="8"/>
    <n v="10627"/>
    <s v="ﻙ /ﺩﺟﺎﺝ ﺑﻭﺍﺩﻱ ﻛﺎﻣﻝ ﻣﺟﻣﺩ)  10ﻕ ﺯﻧﺔ 1100ﻏﻡ("/>
    <x v="10"/>
  </r>
  <r>
    <n v="180"/>
    <x v="8"/>
    <n v="10627"/>
    <s v="ﻙ /ﺩﺟﺎﺝ ﺑﻭﺍﺩﻱ ﻛﺎﻣﻝ ﻣﺟﻣﺩ)  10ﻕ ﺯﻧﺔ 1200ﻏﻡ("/>
    <x v="6"/>
  </r>
  <r>
    <n v="120"/>
    <x v="8"/>
    <n v="10627"/>
    <s v="ﻙ /ﺩﺟﺎﺝ ﺑﻭﺍﺩﻱ ﻛﺎﻣﻝ ﻣﺟﻣﺩ)  10ﻕ ﺯﻧﺔ 1300ﻏﻡ("/>
    <x v="7"/>
  </r>
  <r>
    <n v="120"/>
    <x v="8"/>
    <n v="10627"/>
    <s v="ﻙ /ﺩﺟﺎﺝ ﺑﻭﺍﺩﻱ ﻛﺎﻣﻝ ﻣﺟﻣﺩ)  10ﻕ ﺯﻧﺔ 900ﻏﻡ("/>
    <x v="20"/>
  </r>
  <r>
    <n v="100"/>
    <x v="9"/>
    <n v="10618"/>
    <s v="ﻙ /ﺩﺟﺎﺝ ﺑﻭﺍﺩﻱ ﻛﺎﻣﻝ ﻣﺟﻣﺩ)  8ﻕ ﺯﻧﺔ 1800ﻏﻡ("/>
    <x v="16"/>
  </r>
  <r>
    <n v="300"/>
    <x v="9"/>
    <n v="10618"/>
    <s v="ﻙ /ﺩﺟﺎﺝ ﺑﻭﺍﺩﻱ ﻛﺎﻣﻝ ﻣﺟﻣﺩ)  10ﻕ ﺯﻧﺔ 1700ﻏﻡ("/>
    <x v="15"/>
  </r>
  <r>
    <n v="75"/>
    <x v="9"/>
    <n v="10618"/>
    <s v="ﻙ /ﺩﺟﺎﺝ ﺑﻠﻭﻙ ﻣﺟﻣﺩ )ﺯﻧﺔ 10 ﻛﻐﻡ ( ﺍﻟﻔﻝ"/>
    <x v="22"/>
  </r>
  <r>
    <n v="66"/>
    <x v="9"/>
    <n v="10618"/>
    <s v="ﻙ /ﻓﻳﻠﻳﺔ ﺻﺩﻭﺭ ﺩﺟﺎﺝ ﺑﻭﺍﺩﻱ ﻣﺟﻣﺩ)  4ﻕ ﺯﻧﺔ 2000ﻏﻡ (IQF"/>
    <x v="0"/>
  </r>
  <r>
    <n v="50"/>
    <x v="9"/>
    <n v="10618"/>
    <s v="ﻙ /ﺍﻓﺧﺎﺫ ﺩﺟﺎﺝ ﺑﻭﺍﺩﻱ ﻣﺟﻣﺩ)  4ﻕ ﺯﻧﺔ 2000ﻏﻡ (IQF"/>
    <x v="1"/>
  </r>
  <r>
    <n v="100"/>
    <x v="9"/>
    <n v="10618"/>
    <s v="ﻙ /ﺩﺟﺎﺝ ﺑﻭﺍﺩﻱ ﻛﺎﻣﻝ ﻣﺟﻣﺩ)  10ﻕ ﺯﻧﺔ 1500ﻏﻡ("/>
    <x v="8"/>
  </r>
  <r>
    <n v="100"/>
    <x v="9"/>
    <n v="10618"/>
    <s v="ﻙ /ﺩﺟﺎﺝ ﺑﻭﺍﺩﻱ ﻛﺎﻣﻝ ﻣﺟﻣﺩ)  10ﻕ ﺯﻧﺔ 1300ﻏﻡ("/>
    <x v="7"/>
  </r>
  <r>
    <n v="60"/>
    <x v="9"/>
    <n v="10618"/>
    <s v="ﻙ /ﺩﺟﺎﺝ ﺑﻭﺍﺩﻱ ﻛﺎﻣﻝ ﻣﺟﻣﺩ)  10ﻕ ﺯﻧﺔ 1200ﻏﻡ("/>
    <x v="6"/>
  </r>
  <r>
    <n v="25"/>
    <x v="9"/>
    <n v="10618"/>
    <s v="ﻙ /ﺩﺟﺎﺝ ﺑﻭﺍﺩﻱ ﻛﺎﻣﻝ ﻣﺟﻣﺩ)  10ﻕ ﺯﻧﺔ 1100ﻏﻡ("/>
    <x v="10"/>
  </r>
  <r>
    <n v="50"/>
    <x v="9"/>
    <n v="10618"/>
    <s v="ﻙ /ﺍﻓﺧﺎﺫ ﺩﺟﺎﺝ ﺑﻭﺍﺩﻱ ﻣﺟﻣﺩ)  8ﻕ ﺯﻧﺔ 900ﻏﻡ("/>
    <x v="3"/>
  </r>
  <r>
    <n v="25"/>
    <x v="9"/>
    <n v="10618"/>
    <s v="ﻙ /ﺩﺟﺎﺝ ﺑﻭﺍﺩﻱ ﻛﺎﻣﻝ ﻣﺟﻣﺩ)  10ﻕ ﺯﻧﺔ 1000ﻏﻡ("/>
    <x v="13"/>
  </r>
  <r>
    <n v="25"/>
    <x v="9"/>
    <n v="10618"/>
    <s v="ﻙ /ﺩﺟﺎﺝ ﺑﻭﺍﺩﻱ ﻛﺎﻣﻝ ﻣﺟﻣﺩ)  10ﻕ ﺯﻧﺔ 1600ﻏﻡ("/>
    <x v="14"/>
  </r>
  <r>
    <n v="25"/>
    <x v="9"/>
    <n v="10618"/>
    <s v="ﻙ /ﺍﺟﻧﺣﺔ ﺩﺟﺎﺝ ﺑﻭﺍﺩﻱ ﻣﺟﻣﺩ)  8ﻕ ﺯﻧﺔ 900ﻏﻡ("/>
    <x v="2"/>
  </r>
  <r>
    <n v="72"/>
    <x v="10"/>
    <n v="10620"/>
    <s v="ﻙ /ﻭﺭﻙ ﺩﺟﺎﺝ ﺑﻭﺍﺩﻱ ﻣﺟﻣﺩ)  4ﻕ ﺯﻧﺔ 2000 ﻏﻡ (IQF"/>
    <x v="23"/>
  </r>
  <r>
    <n v="72"/>
    <x v="10"/>
    <n v="10620"/>
    <s v="ﻙ /ﺩﺟﺎﺝ ﺑﻭﺍﺩﻱ ﻛﺎﻣﻝ ﻣﺟﻣﺩ)  10ﻕ ﺯﻧﺔ 900ﻏﻡ("/>
    <x v="20"/>
  </r>
  <r>
    <n v="144"/>
    <x v="10"/>
    <n v="10620"/>
    <s v="ﻙ /ﺍﻓﺧﺎﺫ ﺩﺟﺎﺝ ﺑﻭﺍﺩﻱ ﻣﺟﻣﺩ)  8ﻕ ﺯﻧﺔ 900ﻏﻡ("/>
    <x v="3"/>
  </r>
  <r>
    <n v="144"/>
    <x v="10"/>
    <n v="10620"/>
    <s v="ﻙ /ﺩﺟﺎﺝ ﺑﻭﺍﺩﻱ ﻛﺎﻣﻝ ﻣﺟﻣﺩ)  10ﻕ ﺯﻧﺔ 1000ﻏﻡ("/>
    <x v="13"/>
  </r>
  <r>
    <n v="144"/>
    <x v="10"/>
    <n v="10620"/>
    <s v="ﻙ /ﻓﻳﻠﻳﺔ ﺻﺩﻭﺭ ﺩﺟﺎﺝ ﺑﻭﺍﺩﻱ ﻣﺟﻣﺩ)  4ﻕ ﺯﻧﺔ 2000ﻏﻡ (IQF"/>
    <x v="0"/>
  </r>
  <r>
    <n v="72"/>
    <x v="10"/>
    <n v="10620"/>
    <s v="ﻙ /ﺍﻓﺧﺎﺫ ﺩﺟﺎﺝ ﺑﻭﺍﺩﻱ ﻣﺟﻣﺩ)  4ﻕ ﺯﻧﺔ 2000ﻏﻡ (IQF"/>
    <x v="1"/>
  </r>
  <r>
    <n v="144"/>
    <x v="10"/>
    <n v="10620"/>
    <s v="ﻙ /ﺩﺟﺎﺝ ﺑﻭﺍﺩﻱ ﻛﺎﻣﻝ ﻣﺟﻣﺩ)  10ﻕ ﺯﻧﺔ 1400ﻏﻡ("/>
    <x v="9"/>
  </r>
  <r>
    <n v="144"/>
    <x v="10"/>
    <n v="10620"/>
    <s v="ﻙ /ﺩﺟﺎﺝ ﺑﻭﺍﺩﻱ ﻛﺎﻣﻝ ﻣﺟﻣﺩ)  10ﻕ ﺯﻧﺔ 1300ﻏﻡ("/>
    <x v="7"/>
  </r>
  <r>
    <n v="72"/>
    <x v="10"/>
    <n v="10620"/>
    <s v="ﻙ / ﺩﺟﺎﺝ ﺑﻭﺍﺩﻱ ﻣﺯﺩﻭﺝ ﻣﺟﻣﺩ ) 8ﻕ ﺯﻧﺔ 1600 ﻏﻡ( "/>
    <x v="24"/>
  </r>
  <r>
    <n v="144"/>
    <x v="10"/>
    <n v="10620"/>
    <s v="ﻙ /ﺍﺟﻧﺣﺔ ﺩﺟﺎﺝ ﺑﻭﺍﺩﻱ ﻣﺟﻣﺩ)  12ﻕ ﺯﻧﺔ 450ﻏﻡ("/>
    <x v="4"/>
  </r>
  <r>
    <n v="144"/>
    <x v="10"/>
    <n v="10620"/>
    <s v="ﻙ /ﺩﺟﺎﺝ ﺑﻭﺍﺩﻱ ﻛﺎﻣﻝ ﻣﺟﻣﺩ)  10ﻕ ﺯﻧﺔ 1100ﻏﻡ("/>
    <x v="10"/>
  </r>
  <r>
    <n v="100"/>
    <x v="11"/>
    <n v="10642"/>
    <s v="ﻙ /ﺩﺟﺎﺝ ﺑﻭﺍﺩﻱ ﻛﺎﻣﻝ ﻣﺟﻣﺩ)  10ﻕ ﺯﻧﺔ 1000ﻏﻡ("/>
    <x v="13"/>
  </r>
  <r>
    <n v="25"/>
    <x v="11"/>
    <n v="10642"/>
    <s v="ﻙ /ﺍﻓﺧﺎﺫ ﺩﺟﺎﺝ ﺑﻭﺍﺩﻱ ﻣﺟﻣﺩ)  8ﻕ ﺯﻧﺔ 900ﻏﻡ("/>
    <x v="3"/>
  </r>
  <r>
    <n v="25"/>
    <x v="11"/>
    <n v="10642"/>
    <s v="ﻙ /ﻋﺻﺎ ﺍﻟﻁﺑﻝ ﺩﺟﺎﺝ ﺑﻭﺍﺩﻱ ﻣﺟﻣﺩ)  8ﻕ ﺯﻧﺔ 900ﻏﻡ("/>
    <x v="11"/>
  </r>
  <r>
    <n v="25"/>
    <x v="11"/>
    <n v="10642"/>
    <s v="ﻙ /ﺍﻓﺧﺎﺫ ﺩﺟﺎﺝ ﺑﻭﺍﺩﻱ ﻣﺟﻣﺩ) ﺯﻧﺔ 10ﻛﻐﻡ (ﺍﻟﻔﻝ"/>
    <x v="12"/>
  </r>
  <r>
    <n v="25"/>
    <x v="11"/>
    <n v="10642"/>
    <s v="ﻙ /ﺩﺟﺎﺝ ﺑﻭﺍﺩﻱ ﻛﺎﻣﻝ ﻣﺟﻣﺩ)  10ﻕ ﺯﻧﺔ 1100ﻏﻡ("/>
    <x v="10"/>
  </r>
  <r>
    <n v="25"/>
    <x v="11"/>
    <n v="10642"/>
    <s v="ﻙ /ﺩﺟﺎﺝ ﺑﻭﺍﺩﻱ ﻛﺎﻣﻝ ﻣﺟﻣﺩ)  10ﻕ ﺯﻧﺔ 1700ﻏﻡ("/>
    <x v="15"/>
  </r>
  <r>
    <n v="50"/>
    <x v="11"/>
    <n v="10642"/>
    <s v="ﻙ /ﻓﻳﻠﻳﺔ ﺻﺩﻭﺭ ﺩﺟﺎﺝ ﺑﻭﺍﺩﻱ ﻣﺟﻣﺩ)  4ﻕ ﺯﻧﺔ 2000ﻏﻡ (IQF"/>
    <x v="0"/>
  </r>
  <r>
    <n v="250"/>
    <x v="12"/>
    <n v="10624"/>
    <s v="ﻙ /ﺩﺟﺎﺝ ﺑﻭﺍﺩﻱ ﻛﺎﻣﻝ ﻣﺟﻣﺩ)  10ﻕ ﺯﻧﺔ 1100ﻏﻡ("/>
    <x v="10"/>
  </r>
  <r>
    <n v="160"/>
    <x v="12"/>
    <n v="10624"/>
    <s v="ﻙ /ﺩﺟﺎﺝ ﺑﻭﺍﺩﻱ ﻛﺎﻣﻝ ﻣﺟﻣﺩ)  10ﻕ ﺯﻧﺔ 1200ﻏﻡ("/>
    <x v="6"/>
  </r>
  <r>
    <n v="200"/>
    <x v="12"/>
    <n v="10624"/>
    <s v="ﻙ /ﺩﺟﺎﺝ ﺑﻭﺍﺩﻱ ﻛﺎﻣﻝ ﻣﺟﻣﺩ)  10ﻕ ﺯﻧﺔ 1300ﻏﻡ("/>
    <x v="7"/>
  </r>
  <r>
    <n v="100"/>
    <x v="12"/>
    <n v="10624"/>
    <s v="ﻙ /ﻓﻳﻠﻳﺔ ﺻﺩﻭﺭ ﺩﺟﺎﺝ ﺑﻭﺍﺩﻱ ﻣﺟﻣﺩ)  4ﻕ ﺯﻧﺔ 2000ﻏﻡ (IQF"/>
    <x v="0"/>
  </r>
  <r>
    <n v="25"/>
    <x v="12"/>
    <n v="10624"/>
    <s v="ﻙ /ﺣﻭﺍﺻﻝ ﺩﺟﺎﺝ ﺑﻭﺍﺩﻱ ﻣﺟﻣﺩ)  18ﻕ ﺯﻧﺔ 450ﻏﻡ("/>
    <x v="18"/>
  </r>
  <r>
    <n v="100"/>
    <x v="12"/>
    <n v="10624"/>
    <s v="ﻙ /ﻋﺻﺎ ﺍﻟﻁﺑﻝ ﺩﺟﺎﺝ ﺑﻭﺍﺩﻱ ﻣﺟﻣﺩ)  8ﻕ ﺯﻧﺔ 900ﻏﻡ("/>
    <x v="11"/>
  </r>
  <r>
    <n v="25"/>
    <x v="12"/>
    <n v="10624"/>
    <s v="ﻙ /ﻗﻠﻭﺏ ﺩﺟﺎﺝ ﺑﻭﺍﺩﻱ ﻣﺟﻣﺩ)  18ﻕ ﺯﻧﺔ 450ﻏﻡ("/>
    <x v="5"/>
  </r>
  <r>
    <n v="310"/>
    <x v="13"/>
    <n v="10645"/>
    <s v="ﻙ /ﺩﺟﺎﺝ ﺑﻭﺍﺩﻱ ﻛﺎﻣﻝ ﻣﺟﻣﺩ)  10ﻕ ﺯﻧﺔ 900ﻏﻡ("/>
    <x v="20"/>
  </r>
  <r>
    <n v="5"/>
    <x v="13"/>
    <n v="10645"/>
    <s v="ﻙ /ﺩﺟﺎﺝ ﺑﻭﺍﺩﻱ ﻛﺎﻣﻝ ﻣﺟﻣﺩ)  10ﻕ ﺯﻧﺔ 1400ﻏﻡ("/>
    <x v="9"/>
  </r>
  <r>
    <n v="120"/>
    <x v="14"/>
    <n v="10650"/>
    <s v="ﻙ /ﺩﺟﺎﺝ ﺑﻭﺍﺩﻱ ﻛﺎﻣﻝ ﻣﺟﻣﺩ)  10ﻕ ﺯﻧﺔ 1200ﻏﻡ("/>
    <x v="6"/>
  </r>
  <r>
    <n v="300"/>
    <x v="14"/>
    <n v="10650"/>
    <s v="ﻙ /ﺩﺟﺎﺝ ﺑﻭﺍﺩﻱ ﻛﺎﻣﻝ ﻣﺟﻣﺩ)  10ﻕ ﺯﻧﺔ 1100ﻏﻡ("/>
    <x v="10"/>
  </r>
  <r>
    <n v="200"/>
    <x v="14"/>
    <n v="10650"/>
    <s v="ﻙ /ﻓﻳﻠﻳﺔ ﺻﺩﻭﺭ ﺩﺟﺎﺝ ﺑﻭﺍﺩﻱ ﻣﺟﻣﺩ)  4ﻕ ﺯﻧﺔ 2000ﻏﻡ (IQF"/>
    <x v="0"/>
  </r>
  <r>
    <n v="240"/>
    <x v="14"/>
    <n v="10650"/>
    <s v="ﻙ /ﺩﺟﺎﺝ ﺑﻭﺍﺩﻱ ﻛﺎﻣﻝ ﻣﺟﻣﺩ)  10ﻕ ﺯﻧﺔ 1300ﻏﻡ("/>
    <x v="7"/>
  </r>
  <r>
    <n v="120"/>
    <x v="14"/>
    <n v="10650"/>
    <s v="ﻙ /ﺩﺟﺎﺝ ﺑﻭﺍﺩﻱ ﻛﺎﻣﻝ ﻣﺟﻣﺩ)  10ﻕ ﺯﻧﺔ 900ﻏﻡ("/>
    <x v="20"/>
  </r>
  <r>
    <n v="250"/>
    <x v="15"/>
    <n v="10643"/>
    <s v="ﻙ /ﺩﺟﺎﺝ ﺑﻭﺍﺩﻱ ﻛﺎﻣﻝ ﻣﺟﻣﺩ)  10ﻕ ﺯﻧﺔ 1000ﻏﻡ("/>
    <x v="13"/>
  </r>
  <r>
    <n v="150"/>
    <x v="15"/>
    <n v="10643"/>
    <s v="ﻙ /ﺩﺟﺎﺝ ﺑﻭﺍﺩﻱ ﻛﺎﻣﻝ ﻣﺟﻣﺩ)  10ﻕ ﺯﻧﺔ 900ﻏﻡ("/>
    <x v="20"/>
  </r>
  <r>
    <n v="100"/>
    <x v="15"/>
    <n v="10643"/>
    <s v="ﻙ /ﺩﺟﺎﺝ ﺑﻭﺍﺩﻱ ﻛﺎﻣﻝ ﻣﺟﻣﺩ)  10ﻕ ﺯﻧﺔ 1100ﻏﻡ("/>
    <x v="10"/>
  </r>
  <r>
    <n v="100"/>
    <x v="15"/>
    <n v="10643"/>
    <s v="ﻙ /ﺩﺟﺎﺝ ﺑﻭﺍﺩﻱ ﻛﺎﻣﻝ ﻣﺟﻣﺩ)  10ﻕ ﺯﻧﺔ 1200ﻏﻡ("/>
    <x v="6"/>
  </r>
  <r>
    <n v="150"/>
    <x v="15"/>
    <n v="10643"/>
    <s v="ﻙ /ﺩﺟﺎﺝ ﺑﻭﺍﺩﻱ ﻛﺎﻣﻝ ﻣﺟﻣﺩ)  10ﻕ ﺯﻧﺔ 1500ﻏﻡ("/>
    <x v="8"/>
  </r>
  <r>
    <n v="200"/>
    <x v="15"/>
    <n v="10643"/>
    <s v="ﻙ /ﺍﻓﺧﺎﺫ ﺩﺟﺎﺝ ﺑﻭﺍﺩﻱ ﻣﺟﻣﺩ)  4ﻕ ﺯﻧﺔ 2000ﻏﻡ (IQF"/>
    <x v="1"/>
  </r>
  <r>
    <n v="100"/>
    <x v="15"/>
    <n v="10643"/>
    <s v="ﻙ /ﺍﺟﻧﺣﺔ ﺩﺟﺎﺝ ﺑﻭﺍﺩﻱ ﻣﺟﻣﺩ)  8ﻕ ﺯﻧﺔ 900ﻏﻡ("/>
    <x v="2"/>
  </r>
  <r>
    <m/>
    <x v="16"/>
    <m/>
    <m/>
    <x v="25"/>
  </r>
  <r>
    <m/>
    <x v="16"/>
    <m/>
    <m/>
    <x v="25"/>
  </r>
  <r>
    <m/>
    <x v="16"/>
    <m/>
    <m/>
    <x v="25"/>
  </r>
  <r>
    <m/>
    <x v="16"/>
    <m/>
    <m/>
    <x v="25"/>
  </r>
  <r>
    <m/>
    <x v="16"/>
    <m/>
    <m/>
    <x v="25"/>
  </r>
  <r>
    <m/>
    <x v="16"/>
    <m/>
    <m/>
    <x v="25"/>
  </r>
  <r>
    <m/>
    <x v="16"/>
    <m/>
    <m/>
    <x v="25"/>
  </r>
  <r>
    <m/>
    <x v="16"/>
    <m/>
    <m/>
    <x v="25"/>
  </r>
  <r>
    <m/>
    <x v="16"/>
    <m/>
    <m/>
    <x v="25"/>
  </r>
  <r>
    <m/>
    <x v="16"/>
    <m/>
    <m/>
    <x v="25"/>
  </r>
  <r>
    <m/>
    <x v="16"/>
    <m/>
    <m/>
    <x v="25"/>
  </r>
  <r>
    <m/>
    <x v="16"/>
    <m/>
    <m/>
    <x v="25"/>
  </r>
  <r>
    <m/>
    <x v="16"/>
    <m/>
    <m/>
    <x v="25"/>
  </r>
  <r>
    <m/>
    <x v="16"/>
    <m/>
    <m/>
    <x v="25"/>
  </r>
  <r>
    <m/>
    <x v="16"/>
    <m/>
    <m/>
    <x v="25"/>
  </r>
  <r>
    <m/>
    <x v="16"/>
    <m/>
    <m/>
    <x v="25"/>
  </r>
  <r>
    <m/>
    <x v="16"/>
    <m/>
    <m/>
    <x v="25"/>
  </r>
  <r>
    <m/>
    <x v="16"/>
    <m/>
    <m/>
    <x v="25"/>
  </r>
  <r>
    <m/>
    <x v="16"/>
    <m/>
    <m/>
    <x v="25"/>
  </r>
  <r>
    <m/>
    <x v="16"/>
    <m/>
    <m/>
    <x v="25"/>
  </r>
  <r>
    <m/>
    <x v="16"/>
    <m/>
    <m/>
    <x v="2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33">
  <r>
    <n v="15"/>
    <x v="0"/>
    <n v="10613"/>
    <s v="ﻙ / ﻧﺎﺟﺗﺱ ﺍﻻﻁﻔﺎﻝ ﺩﺟﺎﺝ ﺑﻭﺍﺩﻱ ﻣﺟﻣﺩ ) 12 ﺑﺎﻛﻳﺕ ﺯﻧﺔ 400 ﻍ"/>
    <x v="0"/>
  </r>
  <r>
    <n v="15"/>
    <x v="0"/>
    <n v="10613"/>
    <s v="ﻙ / ﻧﺎﺟﺗﺱ ﺩﺟﺎﺝ ﺑﻭﺍﺩﻱ ﻣﺟﻣﺩ ) 12 ﻛﻳﺱ ﺯﻧﺔ 750 ﻏﻡ( "/>
    <x v="1"/>
  </r>
  <r>
    <n v="20"/>
    <x v="0"/>
    <n v="10613"/>
    <s v="ﻙ /ﺑﺭﺟﺭ ﻛﺭﺳﺑﻲ ﺩﺟﺎﺝ ﺑﻭﺍﺩﻱ ﻣﺟﻣﺩ) 12 ﻛﻳﺱ ﺯﻧﺔ 900ﻏﻡ( "/>
    <x v="2"/>
  </r>
  <r>
    <n v="20"/>
    <x v="0"/>
    <n v="10613"/>
    <s v="ﻙ /ﺑﺭﺟﺭ ﺩﺟﺎﺝ ﺑﻭﺍﺩﻱ ﻣﺟﻣﺩ) 18 ﻛﻳﺱ ﺯﻧﺔ 1000 ﻏﻡ("/>
    <x v="3"/>
  </r>
  <r>
    <n v="30"/>
    <x v="0"/>
    <n v="10613"/>
    <s v="ﻙ /ﻧﻘﺎﻧﻖ ﺩﺟﺎﺝ ﺑﻭﺍﺩﻱ ﻣﺟﻣﺩ )  24ﻕ ﺯﻧﺔ 340ﻏﻡ("/>
    <x v="4"/>
  </r>
  <r>
    <n v="10"/>
    <x v="0"/>
    <n v="10613"/>
    <s v="ﻙ /ﺳﺗﺭﺑﺱ ﺩﺟﺎﺝ ﺣﺎﺭ ﺑﻭﺍﺩﻱ ﻣﺟﻣﺩ ) 10ﻛﻳﺱ ﺯﻧﺔ 750 ﻏﻡ("/>
    <x v="5"/>
  </r>
  <r>
    <n v="20"/>
    <x v="0"/>
    <n v="10613"/>
    <s v="ﻙ /ﺳﺗﺭﺑﺱ ﺩﺟﺎﺝ ﺑﺎﺭﺩ ﺑﻭﺍﺩﻱ ﻣﺟﻣﺩ ) 10ﻛﻳﺱ ﺯﻧﺔ 750 ﻏﻡ("/>
    <x v="6"/>
  </r>
  <r>
    <n v="10"/>
    <x v="0"/>
    <n v="10613"/>
    <s v="ﻙ/ﻛﺑﺎﺏ ﺩﺟﺎﺝ ﺑﻭﺍﺩﻱ ﻣﺟﻣﺩ ) 12 ﺑﺎﻛﻳﺕ ﺯﻧﺔ 400 ﻏﻡ( "/>
    <x v="7"/>
  </r>
  <r>
    <n v="30"/>
    <x v="0"/>
    <n v="10613"/>
    <s v="ﻙ / ﺍﺻﺎﺑﻊ ﺩﺟﺎﺝ ﺑﻭﺍﺩﻱ ﻣﺟﻣﺩ ) 12 ﺑﺎﻛﻳﺕ ﺯﻧﺔ 400 ﻏﻡ( "/>
    <x v="8"/>
  </r>
  <r>
    <n v="15"/>
    <x v="0"/>
    <n v="10613"/>
    <s v="ﻙ /ﻧﺎﺟﺗﺱ ﺩﺟﺎﺝ ﺑﻭﺍﺩﻱ ﻣﺟﻣﺩ) 12 ﻛﻳﺱ ﺯﻧﺔ 400 ﻏﻡ( "/>
    <x v="9"/>
  </r>
  <r>
    <n v="15"/>
    <x v="0"/>
    <n v="10613"/>
    <s v="ﻙ / ﺑﺭﺟﺭ ﻛﺭﺳﺑﻲ ﺩﺟﺎﺝ ﺑﻭﺍﺩﻱ ﻣﺟﻣﺩ ) 12 ﺑﺎﻛﻳﺕ ﺯﻧﺔ 450 ﻏﻡ"/>
    <x v="10"/>
  </r>
  <r>
    <n v="5"/>
    <x v="0"/>
    <n v="10613"/>
    <s v="ﻙ /ﺳﺗﺭﺑﺱ ﺩﺟﺎﺝ ﺣﺎﺭ ﺑﻭﺍﺩﻱ ﻣﺟﻣﺩ ) 12ﻛﻳﺱ ﺯﻧﺔ 400 ﻏﻡ("/>
    <x v="11"/>
  </r>
  <r>
    <n v="15"/>
    <x v="0"/>
    <n v="10613"/>
    <s v="ﻙ /ﺳﺗﺭﺑﺱ ﺩﺟﺎﺝ ﺑﺎﺭﺩ ﺑﻭﺍﺩﻱ ﻣﺟﻣﺩ ) 12ﻛﻳﺱ ﺯﻧﺔ 400 ﻏﻡ("/>
    <x v="12"/>
  </r>
  <r>
    <n v="20"/>
    <x v="0"/>
    <n v="10613"/>
    <s v="ﻙ / ﺑﺭﺟﺭ ﺩﺟﺎﺝ ﺑﻭﺍﺩﻱ ﻣﺟﻣﺩ ) 12 ﺑﺎﻛﻳﺕ ﺯﻧﺔ 400 ﻏﻡ( "/>
    <x v="13"/>
  </r>
  <r>
    <n v="10"/>
    <x v="0"/>
    <n v="10613"/>
    <s v="ﻙ / ﻧﺎﺟﺗﺱ ﺩﺟﺎﺝ ﺑﻭﺍﺩﻱ ﻣﺟﻣﺩ ) 12 ﺑﺎﻛﻳﺕ ﺯﻧﺔ 400 ﻏﻡ( "/>
    <x v="14"/>
  </r>
  <r>
    <n v="10"/>
    <x v="0"/>
    <n v="10613"/>
    <s v="ﻙ/ﻓﻳﻠﻳﺔ ﺻﺩﻭﺭ ﺩﺟﺎﺝ ﺑﻭﺍﺩﻱ ﻣﻘﺭﻣﺵ ﺑﺎﺭﺩ ﻣﺟﻣﺩ ) 12 ﻛﻳﺱ ﺯﻧﺔ"/>
    <x v="15"/>
  </r>
  <r>
    <n v="2"/>
    <x v="1"/>
    <n v="10617"/>
    <s v="ﻙ/ﻛﺑﺎﺏ ﺩﺟﺎﺝ ﺑﻭﺍﺩﻱ ﻣﺟﻣﺩ ) 12 ﺑﺎﻛﻳﺕ ﺯﻧﺔ 400 ﻏﻡ( "/>
    <x v="7"/>
  </r>
  <r>
    <n v="5"/>
    <x v="1"/>
    <n v="10617"/>
    <s v="ﻙ /ﻧﻘﺎﻧﻖ ﺩﺟﺎﺝ ﺑﻭﺍﺩﻱ ﻣﺟﻣﺩ )  24ﻕ ﺯﻧﺔ 340ﻏﻡ("/>
    <x v="4"/>
  </r>
  <r>
    <n v="5"/>
    <x v="1"/>
    <n v="10617"/>
    <s v="ﻙ / ﺍﺻﺎﺑﻊ ﺩﺟﺎﺝ ﺑﻭﺍﺩﻱ ﻣﺟﻣﺩ ) 12 ﻛﻳﺱ ﺯﻧﺔ 400 ﻏﻡ( "/>
    <x v="16"/>
  </r>
  <r>
    <n v="25"/>
    <x v="2"/>
    <n v="10615"/>
    <s v="ﻙ / ﺑﺭﺟﺭ ﺩﺟﺎﺝ ﺑﻭﺍﺩﻱ ﻣﺟﻣﺩ ) 12 ﺑﺎﻛﻳﺕ ﺯﻧﺔ 400 ﻏﻡ( "/>
    <x v="13"/>
  </r>
  <r>
    <n v="25"/>
    <x v="2"/>
    <n v="10615"/>
    <s v="ﻙ / ﻧﺎﺟﺗﺱ ﺩﺟﺎﺝ ﺑﻭﺍﺩﻱ ﻣﺟﻣﺩ ) 12 ﺑﺎﻛﻳﺕ ﺯﻧﺔ 400 ﻏﻡ( "/>
    <x v="14"/>
  </r>
  <r>
    <n v="25"/>
    <x v="2"/>
    <n v="10615"/>
    <s v="ﻙ/ﺍﺳﻛﺎﻟﻭﺏ ﺩﺟﺎﺝ ﺑﻭﺍﺩﻱ ﻣﺟﻣﺩ) 12 ﺑﺎﻛﻳﺕ ﺯﻧﺔ 400 ﻏﻡ( "/>
    <x v="17"/>
  </r>
  <r>
    <n v="15"/>
    <x v="2"/>
    <n v="10615"/>
    <s v="ﻙ /ﺑﺭﺟﺭ ﺩﺟﺎﺝ ﺑﻭﺍﺩﻱ ﻣﺟﻣﺩ) 18 ﻛﻳﺱ ﺯﻧﺔ 1000 ﻏﻡ("/>
    <x v="3"/>
  </r>
  <r>
    <n v="30"/>
    <x v="2"/>
    <n v="10615"/>
    <s v="ﻙ /ﺳﺗﺭﺑﺱ ﺩﺟﺎﺝ ﺑﺎﺭﺩ ﺑﻭﺍﺩﻱ ﻣﺟﻣﺩ ) 10ﻛﻳﺱ ﺯﻧﺔ 750 ﻏﻡ("/>
    <x v="6"/>
  </r>
  <r>
    <n v="25"/>
    <x v="2"/>
    <n v="10615"/>
    <s v="ﻙ/ﻛﺑﺎﺏ ﺩﺟﺎﺝ ﺑﻭﺍﺩﻱ ﻣﺟﻣﺩ ) 12 ﺑﺎﻛﻳﺕ ﺯﻧﺔ 400 ﻏﻡ( "/>
    <x v="7"/>
  </r>
  <r>
    <n v="25"/>
    <x v="2"/>
    <n v="10615"/>
    <s v="ﻙ /ﺳﺗﺭﺑﺱ ﺩﺟﺎﺝ ﺑﺎﺭﺩ ﺑﻭﺍﺩﻱ ﻣﺟﻣﺩ ) 12ﻛﻳﺱ ﺯﻧﺔ 400 ﻏﻡ("/>
    <x v="12"/>
  </r>
  <r>
    <n v="25"/>
    <x v="2"/>
    <n v="10615"/>
    <s v="ﻙ / ﺑﺭﺟﺭ ﻛﺭﺳﺑﻲ ﺩﺟﺎﺝ ﺑﻭﺍﺩﻱ ﻣﺟﻣﺩ ) 12 ﺑﺎﻛﻳﺕ ﺯﻧﺔ 450 ﻏﻡ"/>
    <x v="10"/>
  </r>
  <r>
    <n v="25"/>
    <x v="2"/>
    <n v="10615"/>
    <s v="ﻙ / ﺍﺻﺎﺑﻊ ﺩﺟﺎﺝ ﺑﻭﺍﺩﻱ ﻣﺟﻣﺩ ) 12 ﺑﺎﻛﻳﺕ ﺯﻧﺔ 400 ﻏﻡ( "/>
    <x v="8"/>
  </r>
  <r>
    <n v="25"/>
    <x v="2"/>
    <n v="10615"/>
    <s v="ﻙ/ﺍﺟﻧﺣﺔ ﺩﺟﺎﺝ ﻣﻘﺭﻣﺷﺔ ﺑﺎﺭﺩ ﺑﻭﺍﺩﻱ ﻣﺟﻣﺩ) 10 ﻛﻳﺱ ﺯﻧﺔ 750"/>
    <x v="18"/>
  </r>
  <r>
    <n v="15"/>
    <x v="3"/>
    <n v="10619"/>
    <s v="ﻙ /ﻓﻳﻠﻳﺔ ﺻﺩﻭﺭ ﺩﺟﺎﺝ ﺑﻭﺍﺩﻱ ﻣﻘﺭﻣﺵ ﺑﺎﺭﺩ ﻣﺟﻣﺩ) 10 ﻛﻳﺱ ﺯﻧﺔ"/>
    <x v="19"/>
  </r>
  <r>
    <n v="20"/>
    <x v="3"/>
    <n v="10619"/>
    <s v="ﻙ /ﺳﺗﺭﺑﺱ ﺩﺟﺎﺝ ﺑﺎﺭﺩ ﺑﻭﺍﺩﻱ ﻣﺟﻣﺩ ) 10ﻛﻳﺱ ﺯﻧﺔ 1000 ﻏﻡ("/>
    <x v="20"/>
  </r>
  <r>
    <n v="15"/>
    <x v="3"/>
    <n v="10619"/>
    <s v="ﻙ/ﺍﺟﻧﺣﺔ ﺩﺟﺎﺝ ﻣﻘﺭﻣﺷﺔ ﺑﺎﺭﺩ ﺑﻭﺍﺩﻱ ﻣﺟﻣﺩ) 10 ﻛﻳﺱ ﺯﻧﺔ 750"/>
    <x v="18"/>
  </r>
  <r>
    <n v="5"/>
    <x v="3"/>
    <n v="10619"/>
    <s v="ﻙ / ﺑﻭﺏ ﻛﻭﺭﻥ ﺩﺟﺎﺝ ﺑﻭﺍﺩﻱ ﻣﺟﻣﺩ ) 10 ﻛﻳﺱ ﺯﻧﺔ 750 ﻏﻡ( "/>
    <x v="21"/>
  </r>
  <r>
    <n v="15"/>
    <x v="3"/>
    <n v="10619"/>
    <s v="ﻙ / ﻧﺎﺟﺗﺱ ﺩﺟﺎﺝ ﺑﻭﺍﺩﻱ ﻣﺟﻣﺩ ) 28 ﻛﻳﺱ ﺯﻧﺔ 200 ﻏﻡ( "/>
    <x v="22"/>
  </r>
  <r>
    <n v="30"/>
    <x v="3"/>
    <n v="10619"/>
    <s v="ﻙ /ﺳﺗﺭﺑﺱ ﺩﺟﺎﺝ ﺑﺎﺭﺩ ﺑﻭﺍﺩﻱ ﻣﺟﻣﺩ ) 12ﻛﻳﺱ ﺯﻧﺔ 400 ﻏﻡ("/>
    <x v="12"/>
  </r>
  <r>
    <n v="15"/>
    <x v="3"/>
    <n v="10619"/>
    <s v="ﻙ / ﺑﺭﺟﺭ ﻛﺭﺳﺑﻲ ﺩﺟﺎﺝ ﺑﻭﺍﺩﻱ ﻣﺟﻣﺩ ) 12 ﺑﺎﻛﻳﺕ ﺯﻧﺔ 450 ﻏﻡ"/>
    <x v="10"/>
  </r>
  <r>
    <n v="20"/>
    <x v="3"/>
    <n v="10619"/>
    <s v="ﻙ / ﺑﻭﺏ ﻛﻭﺭﻥ ﺩﺟﺎﺝ ﺑﻭﺍﺩﻱ ﻣﺟﻣﺩ ) 12 ﺑﺎﻛﻳﺕ ﺯﻧﺔ 300 ﻏﻡ( "/>
    <x v="23"/>
  </r>
  <r>
    <n v="25"/>
    <x v="3"/>
    <n v="10619"/>
    <s v="ﻙ / ﺍﺻﺎﺑﻊ ﺩﺟﺎﺝ ﺑﻭﺍﺩﻱ ﻣﺟﻣﺩ ) 12 ﺑﺎﻛﻳﺕ ﺯﻧﺔ 400 ﻏﻡ( "/>
    <x v="8"/>
  </r>
  <r>
    <n v="15"/>
    <x v="3"/>
    <n v="10619"/>
    <s v="ﻙ/ﻛﺑﺎﺏ ﺩﺟﺎﺝ ﺑﻭﺍﺩﻱ ﻣﺟﻣﺩ ) 12 ﺑﺎﻛﻳﺕ ﺯﻧﺔ 400 ﻏﻡ( "/>
    <x v="7"/>
  </r>
  <r>
    <n v="50"/>
    <x v="3"/>
    <n v="10619"/>
    <s v="ﻙ /ﻧﻘﺎﻧﻖ ﺩﺟﺎﺝ ﺑﻭﺍﺩﻱ ﻣﺟﻣﺩ )  24ﻕ ﺯﻧﺔ 340ﻏﻡ("/>
    <x v="4"/>
  </r>
  <r>
    <n v="15"/>
    <x v="3"/>
    <n v="10619"/>
    <s v="ﻙ /ﺑﺭﺟﺭ ﺩﺟﺎﺝ ﺑﻭﺍﺩﻱ ﻣﺟﻣﺩ) 18 ﻛﻳﺱ ﺯﻧﺔ 1000 ﻏﻡ("/>
    <x v="3"/>
  </r>
  <r>
    <n v="40"/>
    <x v="4"/>
    <n v="10626"/>
    <s v="ﻙ/ﻛﺑﺎﺏ ﺩﺟﺎﺝ ﺑﻭﺍﺩﻱ ﻣﺟﻣﺩ ) 12 ﺑﺎﻛﻳﺕ ﺯﻧﺔ 400 ﻏﻡ( "/>
    <x v="7"/>
  </r>
  <r>
    <n v="70"/>
    <x v="5"/>
    <n v="10627"/>
    <s v="ﻙ/ﻗﻁﻊ ﺩﺟﺎﺝ ﻣﻘﺭﻣﺷﻪ ﺑﺎﺭﺩﺓ ﺑﻭﺍﺩﻱ ﻣﺟﻣﺩ) 10 ﻛﻳﺱ ﺯﻧﺔ 1000"/>
    <x v="24"/>
  </r>
  <r>
    <n v="15"/>
    <x v="6"/>
    <n v="10618"/>
    <s v="ﻙ /ﺑﺭﺟﺭ ﻛﺭﺳﺑﻲ ﺩﺟﺎﺝ ﺑﻭﺍﺩﻱ ﻣﺟﻣﺩ) 12 ﻛﻳﺱ ﺯﻧﺔ 900ﻏﻡ( "/>
    <x v="2"/>
  </r>
  <r>
    <n v="15"/>
    <x v="6"/>
    <n v="10618"/>
    <s v="ﻙ /ﺑﺭﺟﺭ ﺩﺟﺎﺝ ﺑﻭﺍﺩﻱ ﻣﺟﻣﺩ) 18 ﻛﻳﺱ ﺯﻧﺔ 1000 ﻏﻡ("/>
    <x v="3"/>
  </r>
  <r>
    <n v="50"/>
    <x v="6"/>
    <n v="10618"/>
    <s v="ﻙ /ﻧﻘﺎﻧﻖ ﺩﺟﺎﺝ ﺑﻭﺍﺩﻱ ﻣﺟﻣﺩ )  24ﻕ ﺯﻧﺔ 340ﻏﻡ("/>
    <x v="4"/>
  </r>
  <r>
    <n v="25"/>
    <x v="6"/>
    <n v="10618"/>
    <s v="ﻙ /ﺳﺗﺭﺑﺱ ﺩﺟﺎﺝ ﺑﺎﺭﺩ ﺑﻭﺍﺩﻱ ﻣﺟﻣﺩ ) 10ﻛﻳﺱ ﺯﻧﺔ 750 ﻏﻡ("/>
    <x v="6"/>
  </r>
  <r>
    <n v="20"/>
    <x v="6"/>
    <n v="10618"/>
    <s v="ﻙ/ﻛﺑﺎﺏ ﺩﺟﺎﺝ ﺑﻭﺍﺩﻱ ﻣﺟﻣﺩ ) 12 ﺑﺎﻛﻳﺕ ﺯﻧﺔ 400 ﻏﻡ( "/>
    <x v="7"/>
  </r>
  <r>
    <n v="15"/>
    <x v="6"/>
    <n v="10618"/>
    <s v="ﻙ / ﺍﺻﺎﺑﻊ ﺩﺟﺎﺝ ﺑﻭﺍﺩﻱ ﻣﺟﻣﺩ ) 12 ﺑﺎﻛﻳﺕ ﺯﻧﺔ 400 ﻏﻡ( "/>
    <x v="8"/>
  </r>
  <r>
    <n v="15"/>
    <x v="6"/>
    <n v="10618"/>
    <s v="ﻙ / ﺑﻭﺏ ﻛﻭﺭﻥ ﺩﺟﺎﺝ ﺑﻭﺍﺩﻱ ﻣﺟﻣﺩ ) 12 ﺑﺎﻛﻳﺕ ﺯﻧﺔ 300 ﻏﻡ( "/>
    <x v="23"/>
  </r>
  <r>
    <n v="25"/>
    <x v="6"/>
    <n v="10618"/>
    <s v="ﻙ /ﺳﺗﺭﺑﺱ ﺩﺟﺎﺝ ﺑﺎﺭﺩ ﺑﻭﺍﺩﻱ ﻣﺟﻣﺩ ) 12ﻛﻳﺱ ﺯﻧﺔ 400 ﻏﻡ("/>
    <x v="12"/>
  </r>
  <r>
    <n v="15"/>
    <x v="6"/>
    <n v="10618"/>
    <s v="ﻙ / ﻧﺎﺟﺗﺱ ﺩﺟﺎﺝ ﺑﻭﺍﺩﻱ ﻣﺟﻣﺩ ) 12 ﻛﻳﺱ ﺯﻧﺔ 750 ﻏﻡ( "/>
    <x v="1"/>
  </r>
  <r>
    <n v="15"/>
    <x v="6"/>
    <n v="10618"/>
    <s v="ﻙ/ﺍﺳﻛﺎﻟﻭﺏ ﺩﺟﺎﺝ ﺑﻭﺍﺩﻱ ﻣﺟﻣﺩ) 12 ﺑﺎﻛﻳﺕ ﺯﻧﺔ 400 ﻏﻡ( "/>
    <x v="17"/>
  </r>
  <r>
    <n v="10"/>
    <x v="6"/>
    <n v="10618"/>
    <s v="ﻙ/ﺍﺳﻛﺎﻟﻭﺏ ﺩﺟﺎﺝ ﺑﻭﺍﺩﻱ ﻣﺟﻣﺩ 10 ﻛﻳﺱ ﺯﻧﺔ 750 ﻏﻡ( "/>
    <x v="25"/>
  </r>
  <r>
    <n v="50"/>
    <x v="6"/>
    <n v="10618"/>
    <s v="ﻙ/ﻗﻁﻊ ﺩﺟﺎﺝ ﻣﻘﺭﻣﺷﻪ ﺑﺎﺭﺩﺓ ﺑﻭﺍﺩﻱ ﻣﺟﻣﺩ) 10 ﻛﻳﺱ ﺯﻧﺔ 1000"/>
    <x v="24"/>
  </r>
  <r>
    <n v="35"/>
    <x v="7"/>
    <n v="10362"/>
    <s v="ﻙ/ﺍﺟﻧﺣﺔ ﺩﺟﺎﺝ ﻣﻘﺭﻣﺷﺔ ﺑﺎﺭﺩ ﺑﻭﺍﺩﻱ ﻣﺟﻣﺩ) 10 ﻛﻳﺱ ﺯﻧﺔ 750"/>
    <x v="18"/>
  </r>
  <r>
    <n v="35"/>
    <x v="7"/>
    <n v="10362"/>
    <s v="ﻙ / ﺑﻭﺏ ﻛﻭﺭﻥ ﺩﺟﺎﺝ ﺑﻭﺍﺩﻱ ﻣﺟﻣﺩ ) 10 ﻛﻳﺱ ﺯﻧﺔ 750 ﻏﻡ( "/>
    <x v="21"/>
  </r>
  <r>
    <n v="70"/>
    <x v="7"/>
    <n v="10362"/>
    <s v="ﻙ / ﺍﺻﺎﺑﻊ ﺩﺟﺎﺝ ﺑﻭﺍﺩﻱ ﻣﺟﻣﺩ ) 28 ﻛﻳﺱ ﺯﻧﺔ 180 ﻏﻡ( "/>
    <x v="26"/>
  </r>
  <r>
    <n v="35"/>
    <x v="7"/>
    <n v="10362"/>
    <s v="ﻙ / ﺍﺻﺎﺑﻊ ﺩﺟﺎﺝ ﺑﻭﺍﺩﻱ ﻣﺟﻣﺩ ) 12 ﻛﻳﺱ ﺯﻧﺔ 400 ﻏﻡ( "/>
    <x v="16"/>
  </r>
  <r>
    <n v="35"/>
    <x v="7"/>
    <n v="10362"/>
    <s v="ﻙ / ﻧﺎﺟﺗﺱ ﺩﺟﺎﺝ ﺑﻭﺍﺩﻱ ﻣﺟﻣﺩ ) 28 ﻛﻳﺱ ﺯﻧﺔ 200 ﻏﻡ( "/>
    <x v="22"/>
  </r>
  <r>
    <n v="35"/>
    <x v="7"/>
    <n v="10362"/>
    <s v="ﻙ /ﺳﺗﺭﺑﺱ ﺩﺟﺎﺝ ﺣﺎﺭ ﺑﻭﺍﺩﻱ ﻣﺟﻣﺩ ) 10ﻛﻳﺱ ﺯﻧﺔ 750 ﻏﻡ("/>
    <x v="5"/>
  </r>
  <r>
    <n v="35"/>
    <x v="7"/>
    <n v="10362"/>
    <s v="ﻙ /ﺳﺗﺭﺑﺱ ﺩﺟﺎﺝ ﺑﺎﺭﺩ ﺑﻭﺍﺩﻱ ﻣﺟﻣﺩ ) 12ﻛﻳﺱ ﺯﻧﺔ 400 ﻏﻡ("/>
    <x v="12"/>
  </r>
  <r>
    <n v="70"/>
    <x v="7"/>
    <n v="10362"/>
    <s v="ﻙ / ﺑﺭﺟﺭ ﻛﺭﺳﺑﻲ ﺩﺟﺎﺝ ﺑﻭﺍﺩﻱ ﻣﺟﻣﺩ ) 12 ﺑﺎﻛﻳﺕ ﺯﻧﺔ 450 ﻏﻡ"/>
    <x v="10"/>
  </r>
  <r>
    <n v="35"/>
    <x v="7"/>
    <n v="10620"/>
    <s v="ﻙ / ﺑﻭﺏ ﻛﻭﺭﻥ ﺩﺟﺎﺝ ﺑﻭﺍﺩﻱ ﻣﺟﻣﺩ ) 12 ﺑﺎﻛﻳﺕ ﺯﻧﺔ 300 ﻏﻡ( "/>
    <x v="23"/>
  </r>
  <r>
    <n v="105"/>
    <x v="7"/>
    <n v="10620"/>
    <s v="ﻙ/ﻛﺑﺎﺏ ﺩﺟﺎﺝ ﺑﻭﺍﺩﻱ ﻣﺟﻣﺩ ) 12 ﺑﺎﻛﻳﺕ ﺯﻧﺔ 400 ﻏﻡ( "/>
    <x v="7"/>
  </r>
  <r>
    <n v="35"/>
    <x v="7"/>
    <n v="10620"/>
    <s v="ﻙ /ﺳﺗﺭﺑﺱ ﺩﺟﺎﺝ ﺑﺎﺭﺩ ﺑﻭﺍﺩﻱ ﻣﺟﻣﺩ ) 10ﻛﻳﺱ ﺯﻧﺔ 750 ﻏﻡ("/>
    <x v="6"/>
  </r>
  <r>
    <n v="35"/>
    <x v="7"/>
    <n v="10620"/>
    <s v="ﻙ / ﻧﺎﺟﺗﺱ ﺩﺟﺎﺝ ﺑﻭﺍﺩﻱ ﻣﺟﻣﺩ ) 12 ﺑﺎﻛﻳﺕ ﺯﻧﺔ 400 ﻏﻡ( "/>
    <x v="14"/>
  </r>
  <r>
    <n v="25"/>
    <x v="8"/>
    <n v="10642"/>
    <s v="ﻙ/ﻛﺑﺎﺏ ﺩﺟﺎﺝ ﺑﻭﺍﺩﻱ ﻣﺟﻣﺩ ) 12 ﺑﺎﻛﻳﺕ ﺯﻧﺔ 400 ﻏﻡ( "/>
    <x v="7"/>
  </r>
  <r>
    <n v="25"/>
    <x v="8"/>
    <n v="10642"/>
    <s v="ﻙ / ﺍﺻﺎﺑﻊ ﺩﺟﺎﺝ ﺑﻭﺍﺩﻱ ﻣﺟﻣﺩ ) 28 ﻛﻳﺱ ﺯﻧﺔ 180 ﻏﻡ( "/>
    <x v="26"/>
  </r>
  <r>
    <n v="10"/>
    <x v="9"/>
    <n v="10637"/>
    <s v="ﻙ /ﺷﺭﺍﺋﺢ ﻣﺭﺗﺩﻳﻼ ﺑﺎﻟﺯﻳﺗﻭﻥ ﺩﺟﺎﺝ ﺑﻭﺍﺩﻱ ﻁﺎﺯﺝ) 24 ﻁﺑﻖ ﺯﻧﺔ 2"/>
    <x v="27"/>
  </r>
  <r>
    <n v="25"/>
    <x v="9"/>
    <n v="10637"/>
    <s v="ﻙ / ﺷﺭﺍﺋﺢ ﻣﺭﺗﺩﻳﻼ ﺩﺟﺎﺝ ﺑﻭﺍﺩﻱ ﻁﺎﺯﺝ) 24 ﻁﺑﻖ ﺯﻧﺔ 200 ﻏﻡ"/>
    <x v="28"/>
  </r>
  <r>
    <n v="25"/>
    <x v="9"/>
    <n v="10637"/>
    <s v="ﻙ / ﺷﺭﺍﺋﺢ ﻣﺭﺗﺩﻳﻼ ﺩﺟﺎﺝ ﺑﻭﺍﺩﻱ ﻁﺎﺯﺝ) 12 ﻁﺑﻖ ﺯﻧﺔ 200 ﻏﻡ"/>
    <x v="29"/>
  </r>
  <r>
    <n v="25"/>
    <x v="10"/>
    <n v="10624"/>
    <s v="ﻙ /ﺑﺭﺟﺭ ﺩﺟﺎﺝ ﺑﻭﺍﺩﻱ ﻣﺟﻣﺩ) 18 ﻛﻳﺱ ﺯﻧﺔ 1000 ﻏﻡ("/>
    <x v="3"/>
  </r>
  <r>
    <n v="25"/>
    <x v="10"/>
    <n v="10624"/>
    <s v="ﻙ /ﺑﺭﺟﺭ ﻛﺭﺳﺑﻲ ﺩﺟﺎﺝ ﺑﻭﺍﺩﻱ ﻣﺟﻣﺩ) 12 ﻛﻳﺱ ﺯﻧﺔ 900ﻏﻡ( "/>
    <x v="2"/>
  </r>
  <r>
    <n v="25"/>
    <x v="10"/>
    <n v="10624"/>
    <s v="ﻙ / ﺑﺭﺟﺭ ﺩﺟﺎﺝ ﺑﻭﺍﺩﻱ ﻣﺟﻣﺩ ) 12 ﺑﺎﻛﻳﺕ ﺯﻧﺔ 400 ﻏﻡ( "/>
    <x v="13"/>
  </r>
  <r>
    <n v="50"/>
    <x v="10"/>
    <n v="10624"/>
    <s v="ﻙ/ﺍﺳﻛﺎﻟﻭﺏ ﺩﺟﺎﺝ ﺑﻭﺍﺩﻱ ﻣﺟﻣﺩ) 12 ﻛﻳﺱ ﺯﻧﺔ 400 ﻏﻡ( "/>
    <x v="30"/>
  </r>
  <r>
    <n v="100"/>
    <x v="10"/>
    <n v="10624"/>
    <s v="ﻙ/ﻗﻁﻊ ﺩﺟﺎﺝ ﻣﻘﺭﻣﺷﻪ ﺑﺎﺭﺩﺓ ﺑﻭﺍﺩﻱ ﻣﺟﻣﺩ) 10 ﻛﻳﺱ ﺯﻧﺔ 1000"/>
    <x v="24"/>
  </r>
  <r>
    <n v="50"/>
    <x v="10"/>
    <n v="10624"/>
    <s v="ﻙ /ﺳﺗﺭﺑﺱ ﺩﺟﺎﺝ ﺑﺎﺭﺩ ﺑﻭﺍﺩﻱ ﻣﺟﻣﺩ ) 10ﻛﻳﺱ ﺯﻧﺔ 1000 ﻏﻡ("/>
    <x v="20"/>
  </r>
  <r>
    <n v="25"/>
    <x v="11"/>
    <n v="10645"/>
    <s v="ﻙ/ﺍﺳﻛﺎﻟﻭﺏ ﺩﺟﺎﺝ ﺑﻭﺍﺩﻱ ﻣﺟﻣﺩ 10 ﻛﻳﺱ ﺯﻧﺔ 750 ﻏﻡ( "/>
    <x v="25"/>
  </r>
  <r>
    <n v="50"/>
    <x v="11"/>
    <n v="10645"/>
    <s v="ﻙ/ﻓﻳﻠﻳﺔ ﺻﺩﻭﺭ ﺩﺟﺎﺝ ﺑﻭﺍﺩﻱ ﻣﻘﺭﻣﺵ ﺣﺎﺭ ﻣﺟﻣﺩ ) 12 ﻛﻳﺱ ﺯﻧﺔ"/>
    <x v="31"/>
  </r>
  <r>
    <n v="10"/>
    <x v="8"/>
    <n v="10644"/>
    <s v="ﻙ / ﺷﺭﺍﺋﺢ ﻣﺭﺗﺩﻳﻼ ﺩﺟﺎﺝ ﺑﻭﺍﺩﻱ ﻁﺎﺯﺝ) 24 ﻁﺑﻖ ﺯﻧﺔ 200 ﻏﻡ"/>
    <x v="28"/>
  </r>
  <r>
    <n v="10"/>
    <x v="8"/>
    <n v="10644"/>
    <s v="ﻙ /ﺷﺭﺍﺋﺢ ﻣﺭﺗﺩﻳﻼ ﺑﺎﻟﺯﻳﺗﻭﻥ ﺩﺟﺎﺝ ﺑﻭﺍﺩﻱ ﻁﺎﺯﺝ) 24 ﻁﺑﻖ ﺯﻧﺔ 2"/>
    <x v="27"/>
  </r>
  <r>
    <n v="22"/>
    <x v="0"/>
    <n v="10641"/>
    <s v="ﻙ / ﺷﺭﺍﺋﺢ ﻣﺭﺗﺩﻳﻼ ﺩﺟﺎﺝ ﺑﻭﺍﺩﻱ ﻁﺎﺯﺝ) 12 ﻁﺑﻖ ﺯﻧﺔ 200 ﻏﻡ"/>
    <x v="29"/>
  </r>
  <r>
    <n v="7"/>
    <x v="0"/>
    <n v="10641"/>
    <s v="ﻙ / ﺷﺭﺍﺋﺢ ﻣﺭﺗﺩﻳﻼ ﺑﺎﻟﺯﻳﺗﻭﻥ ﺩﺟﺎﺝ ﺑﻭﺍﺩﻱ ﻁﺎﺯﺝ) 12 ﻁﺑﻖ ﺯﻧﺔ 2"/>
    <x v="32"/>
  </r>
  <r>
    <n v="50"/>
    <x v="9"/>
    <n v="10379"/>
    <s v="ﻙ / ﻧﺎﺟﺗﺱ ﺩﺟﺎﺝ ﺑﻭﺍﺩﻱ ﻣﺟﻣﺩ ) 12 ﺑﺎﻛﻳﺕ ﺯﻧﺔ 400 ﻏﻡ( "/>
    <x v="14"/>
  </r>
  <r>
    <n v="100"/>
    <x v="9"/>
    <n v="10379"/>
    <s v="ﻙ / ﻧﺎﺟﺗﺱ ﺩﺟﺎﺝ ﺑﻭﺍﺩﻱ ﻣﺟﻣﺩ ) 28 ﻛﻳﺱ ﺯﻧﺔ 200 ﻏﻡ( "/>
    <x v="22"/>
  </r>
  <r>
    <n v="50"/>
    <x v="9"/>
    <n v="10379"/>
    <s v="ﻙ / ﺑﺭﺟﺭ ﺩﺟﺎﺝ ﺑﻭﺍﺩﻱ ﻣﺟﻣﺩ ) 12 ﺑﺎﻛﻳﺕ ﺯﻧﺔ 400 ﻏﻡ( "/>
    <x v="13"/>
  </r>
  <r>
    <m/>
    <x v="12"/>
    <m/>
    <m/>
    <x v="33"/>
  </r>
  <r>
    <m/>
    <x v="12"/>
    <m/>
    <m/>
    <x v="33"/>
  </r>
  <r>
    <m/>
    <x v="12"/>
    <m/>
    <m/>
    <x v="33"/>
  </r>
  <r>
    <m/>
    <x v="12"/>
    <m/>
    <m/>
    <x v="33"/>
  </r>
  <r>
    <n v="2406"/>
    <x v="12"/>
    <m/>
    <m/>
    <x v="33"/>
  </r>
  <r>
    <m/>
    <x v="12"/>
    <m/>
    <m/>
    <x v="33"/>
  </r>
  <r>
    <m/>
    <x v="12"/>
    <m/>
    <m/>
    <x v="33"/>
  </r>
  <r>
    <m/>
    <x v="12"/>
    <m/>
    <m/>
    <x v="33"/>
  </r>
  <r>
    <m/>
    <x v="12"/>
    <m/>
    <m/>
    <x v="33"/>
  </r>
  <r>
    <m/>
    <x v="12"/>
    <m/>
    <m/>
    <x v="33"/>
  </r>
  <r>
    <m/>
    <x v="12"/>
    <m/>
    <m/>
    <x v="33"/>
  </r>
  <r>
    <m/>
    <x v="12"/>
    <m/>
    <m/>
    <x v="33"/>
  </r>
  <r>
    <m/>
    <x v="12"/>
    <m/>
    <m/>
    <x v="33"/>
  </r>
  <r>
    <m/>
    <x v="12"/>
    <m/>
    <m/>
    <x v="33"/>
  </r>
  <r>
    <m/>
    <x v="12"/>
    <m/>
    <m/>
    <x v="33"/>
  </r>
  <r>
    <m/>
    <x v="12"/>
    <m/>
    <m/>
    <x v="33"/>
  </r>
  <r>
    <m/>
    <x v="12"/>
    <m/>
    <m/>
    <x v="33"/>
  </r>
  <r>
    <m/>
    <x v="12"/>
    <m/>
    <m/>
    <x v="33"/>
  </r>
  <r>
    <m/>
    <x v="12"/>
    <m/>
    <m/>
    <x v="33"/>
  </r>
  <r>
    <m/>
    <x v="12"/>
    <m/>
    <m/>
    <x v="33"/>
  </r>
  <r>
    <m/>
    <x v="12"/>
    <m/>
    <m/>
    <x v="33"/>
  </r>
  <r>
    <m/>
    <x v="12"/>
    <m/>
    <m/>
    <x v="33"/>
  </r>
  <r>
    <m/>
    <x v="12"/>
    <m/>
    <m/>
    <x v="33"/>
  </r>
  <r>
    <m/>
    <x v="12"/>
    <m/>
    <m/>
    <x v="33"/>
  </r>
  <r>
    <m/>
    <x v="12"/>
    <m/>
    <m/>
    <x v="33"/>
  </r>
  <r>
    <m/>
    <x v="12"/>
    <m/>
    <m/>
    <x v="33"/>
  </r>
  <r>
    <m/>
    <x v="12"/>
    <m/>
    <m/>
    <x v="33"/>
  </r>
  <r>
    <m/>
    <x v="12"/>
    <m/>
    <m/>
    <x v="33"/>
  </r>
  <r>
    <m/>
    <x v="12"/>
    <m/>
    <m/>
    <x v="33"/>
  </r>
  <r>
    <m/>
    <x v="12"/>
    <m/>
    <m/>
    <x v="33"/>
  </r>
  <r>
    <m/>
    <x v="12"/>
    <m/>
    <m/>
    <x v="33"/>
  </r>
  <r>
    <m/>
    <x v="12"/>
    <m/>
    <m/>
    <x v="33"/>
  </r>
  <r>
    <m/>
    <x v="12"/>
    <m/>
    <m/>
    <x v="33"/>
  </r>
  <r>
    <m/>
    <x v="12"/>
    <m/>
    <m/>
    <x v="33"/>
  </r>
  <r>
    <m/>
    <x v="12"/>
    <m/>
    <m/>
    <x v="33"/>
  </r>
  <r>
    <m/>
    <x v="12"/>
    <m/>
    <m/>
    <x v="33"/>
  </r>
  <r>
    <m/>
    <x v="12"/>
    <m/>
    <m/>
    <x v="33"/>
  </r>
  <r>
    <m/>
    <x v="12"/>
    <m/>
    <m/>
    <x v="33"/>
  </r>
  <r>
    <m/>
    <x v="12"/>
    <m/>
    <m/>
    <x v="33"/>
  </r>
  <r>
    <m/>
    <x v="12"/>
    <m/>
    <m/>
    <x v="33"/>
  </r>
  <r>
    <m/>
    <x v="12"/>
    <m/>
    <m/>
    <x v="33"/>
  </r>
  <r>
    <m/>
    <x v="12"/>
    <m/>
    <m/>
    <x v="33"/>
  </r>
  <r>
    <m/>
    <x v="12"/>
    <m/>
    <m/>
    <x v="33"/>
  </r>
  <r>
    <m/>
    <x v="12"/>
    <m/>
    <m/>
    <x v="33"/>
  </r>
  <r>
    <m/>
    <x v="12"/>
    <m/>
    <m/>
    <x v="33"/>
  </r>
  <r>
    <m/>
    <x v="12"/>
    <m/>
    <m/>
    <x v="33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309">
  <r>
    <n v="30"/>
    <x v="0"/>
    <n v="10614"/>
    <s v="ﺹ /ﻋﺻﺎ ﺍﻟﻁﺑﻝ ﺩﺟﺎﺝ ﺍﻟﺭﻳﺎﻥ ﻁﺎﺯﺝ) ﺯﻧﺔ 10ﻛﻐﻡ (ﺍﻟﻔﻝ"/>
    <x v="0"/>
  </r>
  <r>
    <n v="34"/>
    <x v="0"/>
    <n v="10614"/>
    <s v="ﺹ /ﺻﺩﻭﺭ ﺩﺟﺎﺝ ﺳﻣﺎ ﻛﺭﺑﻼء ﺑﺩﻭﻥ ﺟﻠﺩ ﻁﺎﺯﺝ) ﺯﻧﺔ 10ﻛﻐﻡ (ﺍﻟﻑ"/>
    <x v="1"/>
  </r>
  <r>
    <n v="100"/>
    <x v="0"/>
    <n v="10614"/>
    <s v="ﺹ /ﺩﺟﺎﺝ ﺳﻣﺎ ﻛﺭﺑﻼء ﻁﺎﺯﺝ) 10 ﺩﺟﺎﺟﺔ ﺯﻧﺔ 1400ﻏﻡ (ﺍﻟﻔﻝ"/>
    <x v="2"/>
  </r>
  <r>
    <n v="70"/>
    <x v="0"/>
    <n v="10614"/>
    <s v="ﺹ /ﺍﻓﺧﺎﺫ ﺩﺟﺎﺝ ﺍﻟﺭﻳﺎﻥ ﻁﺎﺯﺝ) ﺯﻧﺔ 10ﻛﻐﻡ (ﺍﻟﻔﻝ"/>
    <x v="3"/>
  </r>
  <r>
    <n v="100"/>
    <x v="0"/>
    <n v="10614"/>
    <s v="ﺹ /ﺩﺟﺎﺝ ﺳﻣﺎ ﻛﺭﺑﻼء ﻁﺎﺯﺝ) 10 ﺩﺟﺎﺟﺔ ﺯﻧﺔ 1500ﻏﻡ (ﺍﻟﻔﻝ"/>
    <x v="4"/>
  </r>
  <r>
    <n v="25"/>
    <x v="0"/>
    <n v="10614"/>
    <s v="ﺹ /ﺍﺟﻧﺣﺔ ﺩﺟﺎﺝ ﺍﻟﺭﻳﺎﻥ ﻁﺎﺯﺝ) ﺯﻧﺔ 10ﻛﻐﻡ (ﺍﻟﻔﻝ"/>
    <x v="5"/>
  </r>
  <r>
    <n v="100"/>
    <x v="0"/>
    <n v="10614"/>
    <s v="ﺹ /ﺩﺟﺎﺝ ﺳﻣﺎ ﻛﺭﺑﻼء ﻁﺎﺯﺝ) 10 ﺩﺟﺎﺟﺔ ﺯﻧﺔ 1300ﻏﻡ (ﺍﻟﻔﻝ"/>
    <x v="6"/>
  </r>
  <r>
    <n v="5"/>
    <x v="1"/>
    <n v="10616"/>
    <s v="ﺹ /ﺩﺟﺎﺝ ﺍﻟﺭﻳﺎﻥ ﻛﺎﻣﻝ ﻁﺎﺯﺝ)  4ﻕ ﺯﻧﺔ 1300ﻏﻡ (ﻁﺑﻖ"/>
    <x v="7"/>
  </r>
  <r>
    <n v="2"/>
    <x v="1"/>
    <n v="10616"/>
    <s v="ﺹ /ﺩﺟﺎﺝ ﺍﻟﺭﻳﺎﻥ ﻛﺎﻣﻝ ﻁﺎﺯﺝ)  8ﻕ ﺯﻧﺔ 1200ﻏﻡ("/>
    <x v="8"/>
  </r>
  <r>
    <n v="5"/>
    <x v="1"/>
    <n v="10616"/>
    <s v="ﺹ /ﺩﺟﺎﺝ ﺍﻟﺭﻳﺎﻥ ﻛﺎﻣﻝ ﻁﺎﺯﺝ)  4ﻕ ﺯﻧﺔ 1100ﻏﻡ (ﻁﺑﻖ"/>
    <x v="9"/>
  </r>
  <r>
    <n v="2"/>
    <x v="1"/>
    <n v="10616"/>
    <s v="ﺹ /ﺩﺟﺎﺝ ﺍﻟﺭﻳﺎﻥ ﻛﺎﻣﻝ ﻁﺎﺯﺝ)  8ﻕ ﺯﻧﺔ 1600ﻏﻡ("/>
    <x v="10"/>
  </r>
  <r>
    <n v="2"/>
    <x v="1"/>
    <n v="10616"/>
    <s v="ﺹ /ﺣﻭﺍﺻﻝ ﺩﺟﺎﺝ ﺍﻟﺭﻳﺎﻥ ﻁﺎﺯﺝ)  18ﻕ ﺯﻧﺔ 450ﻏﻡ("/>
    <x v="11"/>
  </r>
  <r>
    <n v="2"/>
    <x v="1"/>
    <n v="10616"/>
    <s v="ﺹ /ﻗﻠﻭﺏ ﺩﺟﺎﺝ ﺍﻟﺭﻳﺎﻥ ﻁﺎﺯﺝ)  18ﻕ ﺯﻧﺔ 450ﻏﻡ("/>
    <x v="12"/>
  </r>
  <r>
    <n v="15"/>
    <x v="1"/>
    <n v="10616"/>
    <s v="ﺹ /ﺍﻛﺑﺎﺩ ﺩﺟﺎﺝ ﺍﻟﺭﻳﺎﻥ ﻁﺎﺯﺝ)  18ﻕ ﺯﻧﺔ 450ﻏﻡ("/>
    <x v="13"/>
  </r>
  <r>
    <n v="10"/>
    <x v="1"/>
    <n v="10616"/>
    <s v="ﺹ /ﻓﻳﻠﻳﺔ ﺻﺩﻭﺭ ﺩﺟﺎﺝ ﺍﻟﺭﻳﺎﻥ ﻁﺎﺯﺝ)  12ﻕ ﺯﻧﺔ 900ﻏﻡ("/>
    <x v="14"/>
  </r>
  <r>
    <n v="15"/>
    <x v="1"/>
    <n v="10616"/>
    <s v="ﺹ /ﻭﺭﻙ ﺩﺟﺎﺝ ﺍﻟﺭﻳﺎﻥ ﻁﺎﺯﺝ)  8ﻕ ﺯﻧﺔ 900ﻏﻡ("/>
    <x v="15"/>
  </r>
  <r>
    <n v="2"/>
    <x v="1"/>
    <n v="10616"/>
    <s v="ﺹ /ﻋﺻﺎ ﺍﻟﻁﺑﻝ ﺩﺟﺎﺝ ﺍﻟﺭﻳﺎﻥ ﻁﺎﺯﺝ)  8ﻕ ﺯﻧﺔ 900ﻏﻡ("/>
    <x v="16"/>
  </r>
  <r>
    <n v="15"/>
    <x v="1"/>
    <n v="10616"/>
    <s v="ﺹ /ﺍﻓﺧﺎﺫ ﺩﺟﺎﺝ ﺍﻟﺭﻳﺎﻥ ﻁﺎﺯﺝ)  8ﻕ ﺯﻧﺔ 900ﻏﻡ("/>
    <x v="17"/>
  </r>
  <r>
    <n v="5"/>
    <x v="1"/>
    <n v="10616"/>
    <s v="ﺹ /ﺍﺟﻧﺣﺔ ﺩﺟﺎﺝ ﺍﻟﺭﻳﺎﻥ ﻁﺎﺯﺝ)  8ﻕ ﺯﻧﺔ 900ﻏﻡ("/>
    <x v="18"/>
  </r>
  <r>
    <n v="80"/>
    <x v="1"/>
    <n v="10616"/>
    <s v="ﺹ /ﺩﺟﺎﺝ ﺍﻟﺭﻳﺎﻥ ﻛﺎﻣﻝ ﻁﺎﺯﺝ)  8ﻕ ﺯﻧﺔ 1400ﻏﻡ("/>
    <x v="19"/>
  </r>
  <r>
    <n v="25"/>
    <x v="1"/>
    <n v="10616"/>
    <s v="ﺹ /ﺩﺟﺎﺝ ﺍﻟﺭﻳﺎﻥ ﻛﺎﻣﻝ ﻁﺎﺯﺝ)  8ﻕ ﺯﻧﺔ 1300ﻏﻡ("/>
    <x v="20"/>
  </r>
  <r>
    <n v="5"/>
    <x v="1"/>
    <n v="10616"/>
    <s v="ﺹ /ﺩﺟﺎﺝ ﺍﻟﺭﻳﺎﻥ ﻛﺎﻣﻝ ﻁﺎﺯﺝ)  4ﻕ ﺯﻧﺔ 1200ﻏﻡ (ﻁﺑﻖ"/>
    <x v="21"/>
  </r>
  <r>
    <n v="10"/>
    <x v="2"/>
    <n v="10622"/>
    <s v="ﺹ /ﺩﺟﺎﺝ ﺳﻣﺎ ﻛﺭﺑﻼء ﻁﺎﺯﺝ) 10 ﺩﺟﺎﺟﺔ ﺯﻧﺔ 1200ﻏﻡ (ﺍﻟﻔﻝ"/>
    <x v="22"/>
  </r>
  <r>
    <n v="30"/>
    <x v="2"/>
    <n v="10622"/>
    <s v="ﺹ /ﺻﺩﻭﺭ ﺩﺟﺎﺝ ﺳﻣﺎ ﻛﺭﺑﻼء ﺑﺩﻭﻥ ﺟﻠﺩ ﻁﺎﺯﺝ) ﺯﻧﺔ 10ﻛﻐﻡ (ﺍﻟﻑ"/>
    <x v="1"/>
  </r>
  <r>
    <n v="10"/>
    <x v="2"/>
    <n v="10622"/>
    <s v="ﺹ /ﺩﺟﺎﺝ ﺳﻣﺎ ﻛﺭﺑﻼء ﻁﺎﺯﺝ) 10 ﺩﺟﺎﺟﺔ ﺯﻧﺔ 1100ﻏﻡ (ﺍﻟﻔﻝ"/>
    <x v="23"/>
  </r>
  <r>
    <n v="30"/>
    <x v="2"/>
    <n v="10622"/>
    <s v="ﺹ /ﺍﻓﺧﺎﺫ ﺩﺟﺎﺝ ﺍﻟﺭﻳﺎﻥ ﻁﺎﺯﺝ) ﺯﻧﺔ 10ﻛﻐﻡ (ﺍﻟﻔﻝ"/>
    <x v="3"/>
  </r>
  <r>
    <n v="8"/>
    <x v="2"/>
    <n v="10622"/>
    <s v="ﺹ /ﺍﻛﺑﺎﺩ ﺩﺟﺎﺝ ﺍﻟﺭﻳﺎﻥ ﻁﺎﺯﺝ) ﺯﻧﺔ 10ﻛﻐﻡ (ﺍﻟﻔﻝ"/>
    <x v="24"/>
  </r>
  <r>
    <n v="15"/>
    <x v="2"/>
    <n v="10622"/>
    <s v="ﺹ /ﺍﺟﻧﺣﺔ ﺩﺟﺎﺝ ﺍﻟﺭﻳﺎﻥ ﻁﺎﺯﺝ) ﺯﻧﺔ 10ﻛﻐﻡ (ﺍﻟﻔﻝ"/>
    <x v="5"/>
  </r>
  <r>
    <n v="10"/>
    <x v="2"/>
    <n v="10622"/>
    <s v="ﺹ /ﺩﺟﺎﺝ ﺳﻣﺎ ﻛﺭﺑﻼء ﻁﺎﺯﺝ) 10 ﺩﺟﺎﺟﺔ ﺯﻧﺔ 1300ﻏﻡ (ﺍﻟﻔﻝ"/>
    <x v="6"/>
  </r>
  <r>
    <n v="150"/>
    <x v="3"/>
    <n v="10631"/>
    <s v="ﺹ /ﺩﺟﺎﺝ ﻣﻧﺩﻱ ﺳﻣﺎ ﻛﺭﺑﻼء ﻁﺎﺯﺝ) 10 ﺩﺟﺎﺟﺔ ﺯﻧﺔ 1200ﻏﻡ("/>
    <x v="25"/>
  </r>
  <r>
    <n v="20"/>
    <x v="3"/>
    <n v="10631"/>
    <s v="ﺹ /ﺣﻭﺍﺻﻝ ﺩﺟﺎﺝ ﺍﻟﺭﻳﺎﻥ ﻁﺎﺯﺝ)  18ﻕ ﺯﻧﺔ 450ﻏﻡ("/>
    <x v="11"/>
  </r>
  <r>
    <n v="5"/>
    <x v="3"/>
    <n v="10631"/>
    <s v="ﺹ /ﻗﻠﻭﺏ ﺩﺟﺎﺝ ﺍﻟﺭﻳﺎﻥ ﻁﺎﺯﺝ)  18ﻕ ﺯﻧﺔ 450ﻏﻡ("/>
    <x v="12"/>
  </r>
  <r>
    <n v="5"/>
    <x v="3"/>
    <n v="10631"/>
    <s v="ﺹ /ﺍﻛﺑﺎﺩ ﺩﺟﺎﺝ ﺍﻟﺭﻳﺎﻥ ﻁﺎﺯﺝ)  18ﻕ ﺯﻧﺔ 450ﻏﻡ("/>
    <x v="13"/>
  </r>
  <r>
    <n v="5"/>
    <x v="3"/>
    <n v="10631"/>
    <s v="ﺹ /ﻓﻳﻠﻳﺔ ﺻﺩﻭﺭ ﺩﺟﺎﺝ ﺍﻟﺭﻳﺎﻥ ﻁﺎﺯﺝ)  12ﻕ ﺯﻧﺔ 900ﻏﻡ("/>
    <x v="14"/>
  </r>
  <r>
    <n v="20"/>
    <x v="3"/>
    <n v="10631"/>
    <s v="ﺹ /ﺩﺟﺎﺝ ﺍﻟﺭﻳﺎﻥ ﻛﺎﻣﻝ ﻁﺎﺯﺝ)  8ﻕ ﺯﻧﺔ 1100ﻏﻡ("/>
    <x v="26"/>
  </r>
  <r>
    <n v="20"/>
    <x v="3"/>
    <n v="10631"/>
    <s v="ﺹ /ﺩﺟﺎﺝ ﺍﻟﺭﻳﺎﻥ ﻛﺎﻣﻝ ﻁﺎﺯﺝ)  8ﻕ ﺯﻧﺔ 1500ﻏﻡ("/>
    <x v="27"/>
  </r>
  <r>
    <n v="20"/>
    <x v="3"/>
    <n v="10631"/>
    <s v="ﺹ /ﺩﺟﺎﺝ ﺍﻟﺭﻳﺎﻥ ﻛﺎﻣﻝ ﻁﺎﺯﺝ)  8ﻕ ﺯﻧﺔ 1400ﻏﻡ("/>
    <x v="19"/>
  </r>
  <r>
    <n v="20"/>
    <x v="3"/>
    <n v="10631"/>
    <s v="ﺹ /ﺩﺟﺎﺝ ﺍﻟﺭﻳﺎﻥ ﻛﺎﻣﻝ ﻁﺎﺯﺝ)  8ﻕ ﺯﻧﺔ 1300ﻏﻡ("/>
    <x v="20"/>
  </r>
  <r>
    <n v="20"/>
    <x v="3"/>
    <n v="10631"/>
    <s v="ﺹ /ﺩﺟﺎﺝ ﺍﻟﺭﻳﺎﻥ ﻛﺎﻣﻝ ﻁﺎﺯﺝ)  8ﻕ ﺯﻧﺔ 1200ﻏﻡ("/>
    <x v="8"/>
  </r>
  <r>
    <n v="8"/>
    <x v="3"/>
    <n v="10631"/>
    <s v="ﺹ /ﺍﺟﻧﺣﺔ ﺩﺟﺎﺝ ﺍﻟﺭﻳﺎﻥ ﻁﺎﺯﺝ)  8ﻕ ﺯﻧﺔ 900ﻏﻡ("/>
    <x v="18"/>
  </r>
  <r>
    <n v="40"/>
    <x v="4"/>
    <n v="10638"/>
    <s v="ﺹ /ﺩﺟﺎﺝ ﺍﻟﺭﻳﺎﻥ ﻛﺎﻣﻝ ﻁﺎﺯﺝ)  4ﻕ ﺯﻧﺔ 1300ﻏﻡ (ﻁﺑﻖ"/>
    <x v="7"/>
  </r>
  <r>
    <n v="10"/>
    <x v="4"/>
    <n v="10638"/>
    <s v="ﺹ /ﺩﺟﺎﺝ ﺍﻟﺭﻳﺎﻥ ﻛﺎﻣﻝ ﻁﺎﺯﺝ)  10ﻕ ﺯﻧﺔ 1000 ﻏﻡ("/>
    <x v="28"/>
  </r>
  <r>
    <n v="18"/>
    <x v="4"/>
    <n v="10638"/>
    <s v="ﺹ /ﺩﺟﺎﺝ ﺍﻟﺭﻳﺎﻥ ﻛﺎﻣﻝ ﻁﺎﺯﺝ)  4ﻕ ﺯﻧﺔ 1100ﻏﻡ (ﻁﺑﻖ"/>
    <x v="9"/>
  </r>
  <r>
    <n v="20"/>
    <x v="4"/>
    <n v="10638"/>
    <s v="ﺹ /ﺩﺟﺎﺝ ﺍﻟﺭﻳﺎﻥ ﻛﺎﻣﻝ ﻁﺎﺯﺝ)  8ﻕ ﺯﻧﺔ 1700ﻏﻡ("/>
    <x v="29"/>
  </r>
  <r>
    <n v="10"/>
    <x v="4"/>
    <n v="10638"/>
    <s v="ﺹ /ﺩﺟﺎﺝ ﺍﻟﺭﻳﺎﻥ ﻛﺎﻣﻝ ﻁﺎﺯﺝ)  8ﻕ ﺯﻧﺔ 1600ﻏﻡ("/>
    <x v="10"/>
  </r>
  <r>
    <n v="50"/>
    <x v="4"/>
    <n v="10638"/>
    <s v="ﺹ /ﺩﺟﺎﺝ ﻣﻧﺩﻱ ﺳﻣﺎ ﻛﺭﺑﻼء ﻁﺎﺯﺝ) 10 ﺩﺟﺎﺟﺔ ﺯﻧﺔ 1300ﻏﻡ("/>
    <x v="30"/>
  </r>
  <r>
    <n v="10"/>
    <x v="4"/>
    <n v="10638"/>
    <s v="ﺹ /ﺍﻛﺑﺎﺩ ﺩﺟﺎﺝ ﺍﻟﺭﻳﺎﻥ ﻁﺎﺯﺝ)  18ﻕ ﺯﻧﺔ 450ﻏﻡ("/>
    <x v="13"/>
  </r>
  <r>
    <n v="5"/>
    <x v="4"/>
    <n v="10638"/>
    <s v="ﺹ /ﻓﻳﻠﻳﺔ ﺻﺩﻭﺭ ﺩﺟﺎﺝ ﺍﻟﺭﻳﺎﻥ ﻁﺎﺯﺝ)  12ﻕ ﺯﻧﺔ 900ﻏﻡ("/>
    <x v="14"/>
  </r>
  <r>
    <n v="5"/>
    <x v="4"/>
    <n v="10638"/>
    <s v="ﺹ /ﻓﻳﻠﻳﺔ ﺻﺩﻭﺭ ﺩﺟﺎﺝ ﺍﻟﺭﻳﺎﻥ ﻁﺎﺯﺝ)  18ﻕ ﺯﻧﺔ 450ﻏﻡ("/>
    <x v="31"/>
  </r>
  <r>
    <n v="10"/>
    <x v="4"/>
    <n v="10638"/>
    <s v="ﺹ /ﻋﺻﺎ ﺍﻟﻁﺑﻝ ﺩﺟﺎﺝ ﺍﻟﺭﻳﺎﻥ ﻁﺎﺯﺝ)  8ﻕ ﺯﻧﺔ 900ﻏﻡ("/>
    <x v="16"/>
  </r>
  <r>
    <n v="44"/>
    <x v="4"/>
    <n v="10638"/>
    <s v="ﺹ /ﺍﻓﺧﺎﺫ ﺩﺟﺎﺝ ﺍﻟﺭﻳﺎﻥ ﻁﺎﺯﺝ)  8ﻕ ﺯﻧﺔ 900ﻏﻡ("/>
    <x v="17"/>
  </r>
  <r>
    <n v="50"/>
    <x v="4"/>
    <n v="10638"/>
    <s v="ﺹ /ﺩﺟﺎﺝ ﺍﻟﺭﻳﺎﻥ ﻛﺎﻣﻝ ﻁﺎﺯﺝ)  8ﻕ ﺯﻧﺔ 1500ﻏﻡ("/>
    <x v="27"/>
  </r>
  <r>
    <n v="30"/>
    <x v="4"/>
    <n v="10638"/>
    <s v="ﺹ /ﺩﺟﺎﺝ ﺍﻟﺭﻳﺎﻥ ﻛﺎﻣﻝ ﻁﺎﺯﺝ)  8ﻕ ﺯﻧﺔ 1400ﻏﻡ("/>
    <x v="19"/>
  </r>
  <r>
    <n v="20"/>
    <x v="4"/>
    <n v="10638"/>
    <s v="ﺹ /ﺩﺟﺎﺝ ﺍﻟﺭﻳﺎﻥ ﻛﺎﻣﻝ ﻁﺎﺯﺝ)  8ﻕ ﺯﻧﺔ 1300ﻏﻡ("/>
    <x v="20"/>
  </r>
  <r>
    <n v="25"/>
    <x v="4"/>
    <n v="10638"/>
    <s v="ﺹ /ﺩﺟﺎﺝ ﺍﻟﺭﻳﺎﻥ ﻛﺎﻣﻝ ﻁﺎﺯﺝ)  8ﻕ ﺯﻧﺔ 1200ﻏﻡ("/>
    <x v="8"/>
  </r>
  <r>
    <n v="21"/>
    <x v="4"/>
    <n v="10638"/>
    <s v="ﺹ /ﺩﺟﺎﺝ ﺍﻟﺭﻳﺎﻥ ﻛﺎﻣﻝ ﻁﺎﺯﺝ)  8ﻕ ﺯﻧﺔ 1100ﻏﻡ("/>
    <x v="26"/>
  </r>
  <r>
    <n v="30"/>
    <x v="4"/>
    <n v="10638"/>
    <s v="ﺹ /ﺩﺟﺎﺝ ﺍﻟﺭﻳﺎﻥ ﻛﺎﻣﻝ ﻁﺎﺯﺝ)  4ﻕ ﺯﻧﺔ 1200ﻏﻡ (ﻁﺑﻖ"/>
    <x v="21"/>
  </r>
  <r>
    <n v="122"/>
    <x v="5"/>
    <n v="10632"/>
    <s v="ﺹ /ﺩﺟﺎﺝ ﺍﻟﺭﻳﺎﻥ ﻛﺎﻣﻝ ﻁﺎﺯﺝ)  4ﻕ ﺯﻧﺔ 1200ﻏﻡ (ﻁﺑﻖ"/>
    <x v="21"/>
  </r>
  <r>
    <n v="10"/>
    <x v="5"/>
    <n v="10632"/>
    <s v="ﺹ /ﻓﻳﻠﻳﺔ ﺻﺩﻭﺭ ﺩﺟﺎﺝ ﺍﻟﺭﻳﺎﻥ ﻁﺎﺯﺝ)  18ﻕ ﺯﻧﺔ 450ﻏﻡ("/>
    <x v="31"/>
  </r>
  <r>
    <n v="5"/>
    <x v="5"/>
    <n v="10632"/>
    <s v="ﺹ /ﻓﻳﻠﻳﺔ ﺻﺩﻭﺭ ﺩﺟﺎﺝ ﺍﻟﺭﻳﺎﻥ ﻁﺎﺯﺝ)  12ﻕ ﺯﻧﺔ 900ﻏﻡ("/>
    <x v="14"/>
  </r>
  <r>
    <n v="5"/>
    <x v="5"/>
    <n v="10632"/>
    <s v="ﺹ /ﺍﻛﺑﺎﺩ ﺩﺟﺎﺝ ﺍﻟﺭﻳﺎﻥ ﻁﺎﺯﺝ)  18ﻕ ﺯﻧﺔ 450ﻏﻡ("/>
    <x v="13"/>
  </r>
  <r>
    <n v="23"/>
    <x v="6"/>
    <n v="10635"/>
    <s v="ﺹ /ﺩﺟﺎﺝ ﺍﻟﺭﻳﺎﻥ ﻛﺎﻣﻝ ﻁﺎﺯﺝ)  4ﻕ ﺯﻧﺔ 1200ﻏﻡ (ﻁﺑﻖ"/>
    <x v="21"/>
  </r>
  <r>
    <n v="5"/>
    <x v="6"/>
    <n v="10635"/>
    <s v="ﺹ /ﺩﺟﺎﺝ ﺍﻟﺭﻳﺎﻥ ﻛﺎﻣﻝ ﻁﺎﺯﺝ)  10ﻕ ﺯﻧﺔ 1000 ﻏﻡ("/>
    <x v="28"/>
  </r>
  <r>
    <n v="41"/>
    <x v="6"/>
    <n v="10635"/>
    <s v="ﺹ /ﺩﺟﺎﺝ ﺍﻟﺭﻳﺎﻥ ﻛﺎﻣﻝ ﻁﺎﺯﺝ)  6ﻕ ﺯﻧﺔ 1000ﻏﻡ (ﻁﺑﻖ"/>
    <x v="32"/>
  </r>
  <r>
    <n v="10"/>
    <x v="6"/>
    <n v="10635"/>
    <s v="ﺹ /ﺩﺟﺎﺝ ﺳﻣﺎ ﻛﺭﺑﻼء ﻁﺎﺯﺝ) 8 ﺩﺟﺎﺟﺔ ﺯﻧﺔ 1700ﻏﻡ (ﺍﻟﻔﻝ"/>
    <x v="33"/>
  </r>
  <r>
    <n v="1"/>
    <x v="6"/>
    <n v="10635"/>
    <s v="ﺹ /ﺍﺟﻧﺣﺔ ﺩﺟﺎﺝ ﺍﻟﺭﻳﺎﻥ ﻁﺎﺯﺝ) ﺯﻧﺔ 10ﻛﻐﻡ (ﺍﻟﻔﻝ"/>
    <x v="5"/>
  </r>
  <r>
    <n v="20"/>
    <x v="6"/>
    <n v="10635"/>
    <s v="ﺹ /ﺍﻛﺑﺎﺩ ﺩﺟﺎﺝ ﺍﻟﺭﻳﺎﻥ ﻁﺎﺯﺝ)  18ﻕ ﺯﻧﺔ 450ﻏﻡ("/>
    <x v="13"/>
  </r>
  <r>
    <n v="25"/>
    <x v="6"/>
    <n v="10635"/>
    <s v="ﺹ /ﻓﻳﻠﻳﺔ ﺻﺩﻭﺭ ﺩﺟﺎﺝ ﺍﻟﺭﻳﺎﻥ ﻁﺎﺯﺝ)  12ﻕ ﺯﻧﺔ 900ﻏﻡ("/>
    <x v="14"/>
  </r>
  <r>
    <n v="5"/>
    <x v="6"/>
    <n v="10635"/>
    <s v="ﺹ /ﻓﻳﻠﻳﺔ ﺻﺩﻭﺭ ﺩﺟﺎﺝ ﺍﻟﺭﻳﺎﻥ ﻁﺎﺯﺝ)  18ﻕ ﺯﻧﺔ 450ﻏﻡ("/>
    <x v="31"/>
  </r>
  <r>
    <n v="15"/>
    <x v="6"/>
    <n v="10635"/>
    <s v="ﺹ /ﻭﺭﻙ ﺩﺟﺎﺝ ﺍﻟﺭﻳﺎﻥ ﻁﺎﺯﺝ)  8ﻕ ﺯﻧﺔ 900ﻏﻡ("/>
    <x v="15"/>
  </r>
  <r>
    <n v="5"/>
    <x v="6"/>
    <n v="10635"/>
    <s v="ﺹ /ﻋﺻﺎ ﺍﻟﻁﺑﻝ ﺩﺟﺎﺝ ﺍﻟﺭﻳﺎﻥ ﻁﺎﺯﺝ)  8ﻕ ﺯﻧﺔ 900ﻏﻡ("/>
    <x v="16"/>
  </r>
  <r>
    <n v="15"/>
    <x v="6"/>
    <n v="10635"/>
    <s v="ﺹ /ﺍﻓﺧﺎﺫ ﺩﺟﺎﺝ ﺍﻟﺭﻳﺎﻥ ﻁﺎﺯﺝ)  8ﻕ ﺯﻧﺔ 900ﻏﻡ("/>
    <x v="17"/>
  </r>
  <r>
    <n v="10"/>
    <x v="6"/>
    <n v="10635"/>
    <s v="ﺹ /ﺩﺟﺎﺝ ﺍﻟﺭﻳﺎﻥ ﻛﺎﻣﻝ ﻁﺎﺯﺝ)  8ﻕ ﺯﻧﺔ 1500ﻏﻡ("/>
    <x v="27"/>
  </r>
  <r>
    <n v="10"/>
    <x v="6"/>
    <n v="10635"/>
    <s v="ﺹ /ﺩﺟﺎﺝ ﺍﻟﺭﻳﺎﻥ ﻛﺎﻣﻝ ﻁﺎﺯﺝ)  8ﻕ ﺯﻧﺔ 1400ﻏﻡ("/>
    <x v="19"/>
  </r>
  <r>
    <n v="10"/>
    <x v="6"/>
    <n v="10635"/>
    <s v="ﺹ /ﺩﺟﺎﺝ ﺍﻟﺭﻳﺎﻥ ﻛﺎﻣﻝ ﻁﺎﺯﺝ)  8ﻕ ﺯﻧﺔ 1300ﻏﻡ("/>
    <x v="20"/>
  </r>
  <r>
    <n v="20"/>
    <x v="6"/>
    <n v="10635"/>
    <s v="ﺹ /ﺩﺟﺎﺝ ﺍﻟﺭﻳﺎﻥ ﻛﺎﻣﻝ ﻁﺎﺯﺝ)  8ﻕ ﺯﻧﺔ 1200ﻏﻡ("/>
    <x v="8"/>
  </r>
  <r>
    <n v="11"/>
    <x v="6"/>
    <n v="10635"/>
    <s v="ﺹ /ﺩﺟﺎﺝ ﺍﻟﺭﻳﺎﻥ ﻛﺎﻣﻝ ﻁﺎﺯﺝ)  8ﻕ ﺯﻧﺔ 1100ﻏﻡ("/>
    <x v="26"/>
  </r>
  <r>
    <n v="23"/>
    <x v="6"/>
    <n v="10635"/>
    <s v="ﺹ /ﺩﺟﺎﺝ ﺍﻟﺭﻳﺎﻥ ﻛﺎﻣﻝ ﻁﺎﺯﺝ)  4ﻕ ﺯﻧﺔ 1100ﻏﻡ (ﻁﺑﻖ"/>
    <x v="9"/>
  </r>
  <r>
    <n v="25"/>
    <x v="7"/>
    <n v="10637"/>
    <s v="ﺹ /ﺩﺟﺎﺝ ﻣﺳﺣﺏ ﺍﻟﺭﻳﺎﻥ ﻁﺎﺯﺝ) ﺯﻧﺔ 10ﻛﻐﻡ (ﺍﻟﻔﻝ"/>
    <x v="34"/>
  </r>
  <r>
    <n v="1"/>
    <x v="7"/>
    <n v="10637"/>
    <s v="ﺹ /ﺣﻭﺍﺻﻝ ﺩﺟﺎﺝ ﺍﻟﺭﻳﺎﻥ ﻁﺎﺯﺝ)  18ﻕ ﺯﻧﺔ 450ﻏﻡ("/>
    <x v="11"/>
  </r>
  <r>
    <n v="1"/>
    <x v="7"/>
    <n v="10637"/>
    <s v="ﺹ /ﻗﻠﻭﺏ ﺩﺟﺎﺝ ﺍﻟﺭﻳﺎﻥ ﻁﺎﺯﺝ)  18ﻕ ﺯﻧﺔ 450ﻏﻡ("/>
    <x v="12"/>
  </r>
  <r>
    <n v="10"/>
    <x v="7"/>
    <n v="10637"/>
    <s v="ﺹ /ﺍﻛﺑﺎﺩ ﺩﺟﺎﺝ ﺍﻟﺭﻳﺎﻥ ﻁﺎﺯﺝ)  18ﻕ ﺯﻧﺔ 450ﻏﻡ("/>
    <x v="13"/>
  </r>
  <r>
    <n v="5"/>
    <x v="7"/>
    <n v="10637"/>
    <s v="ﺹ /ﺩﺟﺎﺝ ﺍﻟﺭﻳﺎﻥ ﻛﺎﻣﻝ ﻁﺎﺯﺝ)  8ﻕ ﺯﻧﺔ 1300ﻏﻡ("/>
    <x v="20"/>
  </r>
  <r>
    <n v="2"/>
    <x v="7"/>
    <n v="10637"/>
    <s v="ﺹ /ﻭﺭﻙ ﺩﺟﺎﺝ ﺍﻟﺭﻳﺎﻥ ﻁﺎﺯﺝ)  8ﻕ ﺯﻧﺔ 900ﻏﻡ("/>
    <x v="15"/>
  </r>
  <r>
    <n v="18"/>
    <x v="7"/>
    <n v="10637"/>
    <s v="ﺹ /ﺍﻓﺧﺎﺫ ﺩﺟﺎﺝ ﺍﻟﺭﻳﺎﻥ ﻁﺎﺯﺝ)  8ﻕ ﺯﻧﺔ 900ﻏﻡ("/>
    <x v="17"/>
  </r>
  <r>
    <n v="3"/>
    <x v="7"/>
    <n v="10637"/>
    <s v="ﺹ /ﺍﺟﻧﺣﺔ ﺩﺟﺎﺝ ﺍﻟﺭﻳﺎﻥ ﻁﺎﺯﺝ)  8ﻕ ﺯﻧﺔ 900ﻏﻡ("/>
    <x v="18"/>
  </r>
  <r>
    <n v="5"/>
    <x v="7"/>
    <n v="10637"/>
    <s v="ﺹ /ﺩﺟﺎﺝ ﺍﻟﺭﻳﺎﻥ ﻛﺎﻣﻝ ﻁﺎﺯﺝ)  8ﻕ ﺯﻧﺔ 1500ﻏﻡ("/>
    <x v="27"/>
  </r>
  <r>
    <n v="5"/>
    <x v="7"/>
    <n v="10637"/>
    <s v="ﺹ /ﻓﻳﻠﻳﺔ ﺻﺩﻭﺭ ﺩﺟﺎﺝ ﺍﻟﺭﻳﺎﻥ ﻁﺎﺯﺝ)  12ﻕ ﺯﻧﺔ 900ﻏﻡ("/>
    <x v="14"/>
  </r>
  <r>
    <n v="2"/>
    <x v="8"/>
    <n v="10634"/>
    <s v="ﺹ /ﺩﺟﺎﺝ ﺍﻟﺭﻳﺎﻥ ﻛﺎﻣﻝ ﻁﺎﺯﺝ)  8ﻕ ﺯﻧﺔ 1800ﻏﻡ("/>
    <x v="35"/>
  </r>
  <r>
    <n v="6"/>
    <x v="8"/>
    <n v="10634"/>
    <s v="ﺹ /ﺩﺟﺎﺝ ﺍﻟﺭﻳﺎﻥ ﻛﺎﻣﻝ ﻁﺎﺯﺝ)  10ﻕ ﺯﻧﺔ 1000 ﻏﻡ("/>
    <x v="28"/>
  </r>
  <r>
    <n v="10"/>
    <x v="8"/>
    <n v="10634"/>
    <s v="ﺹ /ﺩﺟﺎﺝ ﺍﻟﺭﻳﺎﻥ ﻛﺎﻣﻝ ﻁﺎﺯﺝ)  8ﻕ ﺯﻧﺔ 1600ﻏﻡ("/>
    <x v="10"/>
  </r>
  <r>
    <n v="60"/>
    <x v="8"/>
    <n v="10634"/>
    <s v="ﺹ /ﺩﺟﺎﺝ ﻣﻧﺩﻱ ﺳﻣﺎ ﻛﺭﺑﻼء ﻁﺎﺯﺝ) 10 ﺩﺟﺎﺟﺔ ﺯﻧﺔ 1200ﻏﻡ("/>
    <x v="25"/>
  </r>
  <r>
    <n v="15"/>
    <x v="8"/>
    <n v="10634"/>
    <s v="ﺹ /ﺩﺟﺎﺝ ﻣﺳﺣﺏ ﺍﻟﺭﻳﺎﻥ ﻁﺎﺯﺝ) ﺯﻧﺔ 10ﻛﻐﻡ (ﺍﻟﻔﻝ"/>
    <x v="34"/>
  </r>
  <r>
    <n v="7"/>
    <x v="8"/>
    <n v="10634"/>
    <s v="ﺹ /ﺣﻭﺍﺻﻝ ﺩﺟﺎﺝ ﺍﻟﺭﻳﺎﻥ ﻁﺎﺯﺝ)  18ﻕ ﺯﻧﺔ 450ﻏﻡ("/>
    <x v="11"/>
  </r>
  <r>
    <n v="9"/>
    <x v="8"/>
    <n v="10634"/>
    <s v="ﺹ /ﻗﻠﻭﺏ ﺩﺟﺎﺝ ﺍﻟﺭﻳﺎﻥ ﻁﺎﺯﺝ)  18ﻕ ﺯﻧﺔ 450ﻏﻡ("/>
    <x v="12"/>
  </r>
  <r>
    <n v="25"/>
    <x v="8"/>
    <n v="10634"/>
    <s v="ﺹ /ﺍﻛﺑﺎﺩ ﺩﺟﺎﺝ ﺍﻟﺭﻳﺎﻥ ﻁﺎﺯﺝ)  18ﻕ ﺯﻧﺔ 450ﻏﻡ("/>
    <x v="13"/>
  </r>
  <r>
    <n v="50"/>
    <x v="8"/>
    <n v="10634"/>
    <s v="ﺹ /ﻓﻳﻠﻳﺔ ﺻﺩﻭﺭ ﺩﺟﺎﺝ ﺍﻟﺭﻳﺎﻥ ﻁﺎﺯﺝ)  12ﻕ ﺯﻧﺔ 900ﻏﻡ("/>
    <x v="14"/>
  </r>
  <r>
    <n v="8"/>
    <x v="8"/>
    <n v="10634"/>
    <s v="ﺹ /ﻓﻳﻠﻳﺔ ﺻﺩﻭﺭ ﺩﺟﺎﺝ ﺍﻟﺭﻳﺎﻥ ﻁﺎﺯﺝ)  18ﻕ ﺯﻧﺔ 450ﻏﻡ("/>
    <x v="31"/>
  </r>
  <r>
    <n v="15"/>
    <x v="8"/>
    <n v="10634"/>
    <s v="ﺹ /ﻭﺭﻙ ﺩﺟﺎﺝ ﺍﻟﺭﻳﺎﻥ ﻁﺎﺯﺝ)  8ﻕ ﺯﻧﺔ 900ﻏﻡ("/>
    <x v="15"/>
  </r>
  <r>
    <n v="15"/>
    <x v="8"/>
    <n v="10634"/>
    <s v="ﺹ /ﻋﺻﺎ ﺍﻟﻁﺑﻝ ﺩﺟﺎﺝ ﺍﻟﺭﻳﺎﻥ ﻁﺎﺯﺝ)  8ﻕ ﺯﻧﺔ 900ﻏﻡ("/>
    <x v="16"/>
  </r>
  <r>
    <n v="55"/>
    <x v="8"/>
    <n v="10634"/>
    <s v="ﺹ /ﺍﻓﺧﺎﺫ ﺩﺟﺎﺝ ﺍﻟﺭﻳﺎﻥ ﻁﺎﺯﺝ)  8ﻕ ﺯﻧﺔ 900ﻏﻡ("/>
    <x v="17"/>
  </r>
  <r>
    <n v="23"/>
    <x v="8"/>
    <n v="10634"/>
    <s v="ﺹ /ﺍﺟﻧﺣﺔ ﺩﺟﺎﺝ ﺍﻟﺭﻳﺎﻥ ﻁﺎﺯﺝ)  8ﻕ ﺯﻧﺔ 900ﻏﻡ("/>
    <x v="18"/>
  </r>
  <r>
    <n v="49"/>
    <x v="8"/>
    <n v="10634"/>
    <s v="ﺹ /ﺩﺟﺎﺝ ﺍﻟﺭﻳﺎﻥ ﻛﺎﻣﻝ ﻁﺎﺯﺝ)  8ﻕ ﺯﻧﺔ 1500ﻏﻡ("/>
    <x v="27"/>
  </r>
  <r>
    <n v="26"/>
    <x v="8"/>
    <n v="10634"/>
    <s v="ﺹ /ﺩﺟﺎﺝ ﺍﻟﺭﻳﺎﻥ ﻛﺎﻣﻝ ﻁﺎﺯﺝ)  8ﻕ ﺯﻧﺔ 1400ﻏﻡ("/>
    <x v="19"/>
  </r>
  <r>
    <n v="32"/>
    <x v="8"/>
    <n v="10634"/>
    <s v="ﺹ /ﺩﺟﺎﺝ ﺍﻟﺭﻳﺎﻥ ﻛﺎﻣﻝ ﻁﺎﺯﺝ)  8ﻕ ﺯﻧﺔ 1300ﻏﻡ("/>
    <x v="20"/>
  </r>
  <r>
    <n v="30"/>
    <x v="8"/>
    <n v="10634"/>
    <s v="ﺹ /ﺩﺟﺎﺝ ﺍﻟﺭﻳﺎﻥ ﻛﺎﻣﻝ ﻁﺎﺯﺝ)  8ﻕ ﺯﻧﺔ 1200ﻏﻡ("/>
    <x v="8"/>
  </r>
  <r>
    <n v="16"/>
    <x v="8"/>
    <n v="10634"/>
    <s v="ﺹ /ﺩﺟﺎﺝ ﺍﻟﺭﻳﺎﻥ ﻛﺎﻣﻝ ﻁﺎﺯﺝ)  8ﻕ ﺯﻧﺔ 1100ﻏﻡ("/>
    <x v="26"/>
  </r>
  <r>
    <n v="10"/>
    <x v="8"/>
    <n v="10634"/>
    <s v="ﺹ /ﺩﺟﺎﺝ ﺍﻟﺭﻳﺎﻥ ﻛﺎﻣﻝ ﻁﺎﺯﺝ)  8ﻕ ﺯﻧﺔ 1700ﻏﻡ("/>
    <x v="29"/>
  </r>
  <r>
    <n v="23"/>
    <x v="9"/>
    <n v="10628"/>
    <s v="ﺹ /ﺩﺟﺎﺝ ﺍﻟﺭﻳﺎﻥ ﻛﺎﻣﻝ ﻁﺎﺯﺝ)  4ﻕ ﺯﻧﺔ 1300ﻏﻡ (ﻁﺑﻖ"/>
    <x v="7"/>
  </r>
  <r>
    <n v="20"/>
    <x v="9"/>
    <n v="10628"/>
    <s v="ﺹ /ﺩﺟﺎﺝ ﺍﻟﺭﻳﺎﻥ ﻛﺎﻣﻝ ﻁﺎﺯﺝ)  10ﻕ ﺯﻧﺔ 1000 ﻏﻡ("/>
    <x v="28"/>
  </r>
  <r>
    <n v="24"/>
    <x v="9"/>
    <n v="10628"/>
    <s v="ﺹ /ﺩﺟﺎﺝ ﺍﻟﺭﻳﺎﻥ ﻛﺎﻣﻝ ﻁﺎﺯﺝ)  4ﻕ ﺯﻧﺔ 1100ﻏﻡ (ﻁﺑﻖ"/>
    <x v="9"/>
  </r>
  <r>
    <n v="30"/>
    <x v="9"/>
    <n v="10628"/>
    <s v="ﺹ /ﺩﺟﺎﺝ ﺍﻟﺭﻳﺎﻥ ﻛﺎﻣﻝ ﻁﺎﺯﺝ)  6ﻕ ﺯﻧﺔ 1000ﻏﻡ (ﻁﺑﻖ"/>
    <x v="32"/>
  </r>
  <r>
    <n v="10"/>
    <x v="9"/>
    <n v="10628"/>
    <s v="ﺹ /ﺩﺟﺎﺝ ﺳﻣﺎ ﻛﺭﺑﻼء ﻁﺎﺯﺝ )  8ﻕ ﺯﻧﺔ 1600ﻏﻡ("/>
    <x v="36"/>
  </r>
  <r>
    <n v="15"/>
    <x v="9"/>
    <n v="10628"/>
    <s v="ﺹ /ﺻﺩﻭﺭ ﺩﺟﺎﺝ ﺳﻣﺎ ﻛﺭﺑﻼء ﺑﺩﻭﻥ ﺟﻠﺩ ﻁﺎﺯﺝ) ﺯﻧﺔ 10ﻛﻐﻡ (ﺍﻟﻑ"/>
    <x v="1"/>
  </r>
  <r>
    <n v="50"/>
    <x v="9"/>
    <n v="10628"/>
    <s v="ﺹ /ﺩﺟﺎﺝ ﻣﻧﺩﻱ ﺳﻣﺎ ﻛﺭﺑﻼء ﻁﺎﺯﺝ) 10 ﺩﺟﺎﺟﺔ ﺯﻧﺔ 1200ﻏﻡ("/>
    <x v="25"/>
  </r>
  <r>
    <n v="50"/>
    <x v="9"/>
    <n v="10628"/>
    <s v="ﺹ /ﺩﺟﺎﺝ ﻣﻧﺩﻱ ﺳﻣﺎ ﻛﺭﺑﻼء ﻁﺎﺯﺝ) 10 ﺩﺟﺎﺟﺔ ﺯﻧﺔ 1300ﻏﻡ("/>
    <x v="30"/>
  </r>
  <r>
    <n v="10"/>
    <x v="9"/>
    <n v="10628"/>
    <s v="ﺹ /ﺣﻭﺍﺻﻝ ﺩﺟﺎﺝ ﺍﻟﺭﻳﺎﻥ ﻁﺎﺯﺝ)  18ﻕ ﺯﻧﺔ 450ﻏﻡ("/>
    <x v="11"/>
  </r>
  <r>
    <n v="10"/>
    <x v="9"/>
    <n v="10628"/>
    <s v="ﺹ /ﻗﻠﻭﺏ ﺩﺟﺎﺝ ﺍﻟﺭﻳﺎﻥ ﻁﺎﺯﺝ)  18ﻕ ﺯﻧﺔ 450ﻏﻡ("/>
    <x v="12"/>
  </r>
  <r>
    <n v="10"/>
    <x v="9"/>
    <n v="10628"/>
    <s v="ﺹ /ﺍﺟﻧﺣﺔ ﺩﺟﺎﺝ ﺍﻟﺭﻳﺎﻥ ﻁﺎﺯﺝ) ﺯﻧﺔ 10ﻛﻐﻡ (ﺍﻟﻔﻝ"/>
    <x v="5"/>
  </r>
  <r>
    <n v="26"/>
    <x v="9"/>
    <n v="10628"/>
    <s v="ﺹ /ﺍﻓﺧﺎﺫ ﺩﺟﺎﺝ ﺍﻟﺭﻳﺎﻥ ﻁﺎﺯﺝ) ﺯﻧﺔ 10ﻛﻐﻡ (ﺍﻟﻔﻝ"/>
    <x v="3"/>
  </r>
  <r>
    <n v="25"/>
    <x v="9"/>
    <n v="10628"/>
    <s v="ﺹ /ﺍﻛﺑﺎﺩ ﺩﺟﺎﺝ ﺍﻟﺭﻳﺎﻥ ﻁﺎﺯﺝ)  18ﻕ ﺯﻧﺔ 450ﻏﻡ("/>
    <x v="13"/>
  </r>
  <r>
    <n v="20"/>
    <x v="9"/>
    <n v="10628"/>
    <s v="ﺹ /ﻓﻳﻠﻳﺔ ﺻﺩﻭﺭ ﺩﺟﺎﺝ ﺍﻟﺭﻳﺎﻥ ﻁﺎﺯﺝ)  12ﻕ ﺯﻧﺔ 900ﻏﻡ("/>
    <x v="14"/>
  </r>
  <r>
    <n v="15"/>
    <x v="9"/>
    <n v="10628"/>
    <s v="ﺹ /ﻭﺭﻙ ﺩﺟﺎﺝ ﺍﻟﺭﻳﺎﻥ ﻁﺎﺯﺝ)  8ﻕ ﺯﻧﺔ 900ﻏﻡ("/>
    <x v="15"/>
  </r>
  <r>
    <n v="6"/>
    <x v="9"/>
    <n v="10628"/>
    <s v="ﺹ /ﻋﺻﺎ ﺍﻟﻁﺑﻝ ﺩﺟﺎﺝ ﺍﻟﺭﻳﺎﻥ ﻁﺎﺯﺝ)  8ﻕ ﺯﻧﺔ 900ﻏﻡ("/>
    <x v="16"/>
  </r>
  <r>
    <n v="25"/>
    <x v="9"/>
    <n v="10628"/>
    <s v="ﺹ /ﺍﻓﺧﺎﺫ ﺩﺟﺎﺝ ﺍﻟﺭﻳﺎﻥ ﻁﺎﺯﺝ)  8ﻕ ﺯﻧﺔ 900ﻏﻡ("/>
    <x v="17"/>
  </r>
  <r>
    <n v="8"/>
    <x v="9"/>
    <n v="10628"/>
    <s v="ﺹ /ﺍﺟﻧﺣﺔ ﺩﺟﺎﺝ ﺍﻟﺭﻳﺎﻥ ﻁﺎﺯﺝ)  8ﻕ ﺯﻧﺔ 900ﻏﻡ("/>
    <x v="18"/>
  </r>
  <r>
    <n v="10"/>
    <x v="9"/>
    <m/>
    <s v="ﺹ /ﺩﺟﺎﺝ ﺍﻟﺭﻳﺎﻥ ﻛﺎﻣﻝ ﻁﺎﺯﺝ)  8ﻕ ﺯﻧﺔ 1500ﻏﻡ("/>
    <x v="27"/>
  </r>
  <r>
    <n v="12"/>
    <x v="9"/>
    <m/>
    <s v="ﺹ /ﺩﺟﺎﺝ ﺍﻟﺭﻳﺎﻥ ﻛﺎﻣﻝ ﻁﺎﺯﺝ)  8ﻕ ﺯﻧﺔ 1400ﻏﻡ("/>
    <x v="19"/>
  </r>
  <r>
    <n v="45"/>
    <x v="9"/>
    <m/>
    <s v="ﺹ /ﺩﺟﺎﺝ ﺍﻟﺭﻳﺎﻥ ﻛﺎﻣﻝ ﻁﺎﺯﺝ)  8ﻕ ﺯﻧﺔ 1300ﻏﻡ("/>
    <x v="20"/>
  </r>
  <r>
    <n v="30"/>
    <x v="9"/>
    <m/>
    <s v="ﺹ /ﺩﺟﺎﺝ ﺍﻟﺭﻳﺎﻥ ﻛﺎﻣﻝ ﻁﺎﺯﺝ)  8ﻕ ﺯﻧﺔ 1200ﻏﻡ("/>
    <x v="8"/>
  </r>
  <r>
    <n v="20"/>
    <x v="9"/>
    <m/>
    <s v="ﺹ /ﺩﺟﺎﺝ ﺍﻟﺭﻳﺎﻥ ﻛﺎﻣﻝ ﻁﺎﺯﺝ)  8ﻕ ﺯﻧﺔ 1100ﻏﻡ("/>
    <x v="26"/>
  </r>
  <r>
    <n v="30"/>
    <x v="9"/>
    <m/>
    <s v="ﺹ /ﺩﺟﺎﺝ ﺍﻟﺭﻳﺎﻥ ﻛﺎﻣﻝ ﻁﺎﺯﺝ)  4ﻕ ﺯﻧﺔ 1200ﻏﻡ (ﻁﺑﻖ"/>
    <x v="21"/>
  </r>
  <r>
    <n v="35"/>
    <x v="10"/>
    <m/>
    <s v="ﺹ /ﺩﺟﺎﺝ ﺍﻟﺭﻳﺎﻥ ﻛﺎﻣﻝ ﻁﺎﺯﺝ)  8ﻕ ﺯﻧﺔ 1700ﻏﻡ("/>
    <x v="29"/>
  </r>
  <r>
    <n v="35"/>
    <x v="10"/>
    <m/>
    <s v="ﺹ /ﺩﺟﺎﺝ ﺍﻟﺭﻳﺎﻥ ﻛﺎﻣﻝ ﻁﺎﺯﺝ)  8ﻕ ﺯﻧﺔ 1600ﻏﻡ("/>
    <x v="10"/>
  </r>
  <r>
    <n v="15"/>
    <x v="10"/>
    <m/>
    <s v="ﺹ /ﺣﻭﺍﺻﻝ ﺩﺟﺎﺝ ﺍﻟﺭﻳﺎﻥ ﻁﺎﺯﺝ)  18ﻕ ﺯﻧﺔ 450ﻏﻡ("/>
    <x v="11"/>
  </r>
  <r>
    <n v="5"/>
    <x v="10"/>
    <m/>
    <s v="ﺹ /ﻗﻠﻭﺏ ﺩﺟﺎﺝ ﺍﻟﺭﻳﺎﻥ ﻁﺎﺯﺝ)  18ﻕ ﺯﻧﺔ 450ﻏﻡ("/>
    <x v="12"/>
  </r>
  <r>
    <n v="10"/>
    <x v="10"/>
    <m/>
    <s v="ﺹ /ﺍﻛﺑﺎﺩ ﺩﺟﺎﺝ ﺍﻟﺭﻳﺎﻥ ﻁﺎﺯﺝ)  18ﻕ ﺯﻧﺔ 450ﻏﻡ("/>
    <x v="13"/>
  </r>
  <r>
    <n v="71"/>
    <x v="10"/>
    <m/>
    <s v="ﺹ /ﺩﺟﺎﺝ ﺍﻟﺭﻳﺎﻥ ﻛﺎﻣﻝ ﻁﺎﺯﺝ)  8ﻕ ﺯﻧﺔ 1100ﻏﻡ("/>
    <x v="26"/>
  </r>
  <r>
    <n v="3"/>
    <x v="10"/>
    <m/>
    <s v="ﺹ /ﺍﺟﻧﺣﺔ ﺩﺟﺎﺝ ﺍﻟﺭﻳﺎﻥ ﻁﺎﺯﺝ)  8ﻕ ﺯﻧﺔ 900ﻏﻡ("/>
    <x v="18"/>
  </r>
  <r>
    <n v="75"/>
    <x v="10"/>
    <m/>
    <s v="ﺹ /ﺩﺟﺎﺝ ﺍﻟﺭﻳﺎﻥ ﻛﺎﻣﻝ ﻁﺎﺯﺝ)  8ﻕ ﺯﻧﺔ 1500ﻏﻡ("/>
    <x v="27"/>
  </r>
  <r>
    <n v="90"/>
    <x v="10"/>
    <m/>
    <s v="ﺹ /ﺩﺟﺎﺝ ﺍﻟﺭﻳﺎﻥ ﻛﺎﻣﻝ ﻁﺎﺯﺝ)  8ﻕ ﺯﻧﺔ 1400ﻏﻡ("/>
    <x v="19"/>
  </r>
  <r>
    <n v="151"/>
    <x v="10"/>
    <m/>
    <s v="ﺹ /ﺩﺟﺎﺝ ﺍﻟﺭﻳﺎﻥ ﻛﺎﻣﻝ ﻁﺎﺯﺝ)  8ﻕ ﺯﻧﺔ 1300ﻏﻡ("/>
    <x v="20"/>
  </r>
  <r>
    <n v="120"/>
    <x v="10"/>
    <m/>
    <s v="ﺹ /ﺩﺟﺎﺝ ﺍﻟﺭﻳﺎﻥ ﻛﺎﻣﻝ ﻁﺎﺯﺝ)  8ﻕ ﺯﻧﺔ 1200ﻏﻡ("/>
    <x v="8"/>
  </r>
  <r>
    <n v="10"/>
    <x v="10"/>
    <m/>
    <s v="ﺹ /ﺍﻓﺧﺎﺫ ﺩﺟﺎﺝ ﺍﻟﺭﻳﺎﻥ ﻁﺎﺯﺝ)  8ﻕ ﺯﻧﺔ 900ﻏﻡ("/>
    <x v="17"/>
  </r>
  <r>
    <n v="157"/>
    <x v="11"/>
    <m/>
    <s v="ﺹ/ﺩﺟﺎﺝ ﻣﻧﺩﻱ ﺳﻣﺎﻛﺭﺑﻼء ﻣﺳﺣﻭﺏ ﺍﻟﻔﺧﺫ ﻁﺎﺯﺝ)10ﻕ ﺯﻧﺔ 11"/>
    <x v="37"/>
  </r>
  <r>
    <n v="50"/>
    <x v="11"/>
    <m/>
    <s v="ﺹ /ﺩﺟﺎﺝ ﺍﻟﺭﻳﺎﻥ ﻛﺎﻣﻝ ﻁﺎﺯﺝ)  8ﻕ ﺯﻧﺔ 1100ﻏﻡ("/>
    <x v="26"/>
  </r>
  <r>
    <n v="20"/>
    <x v="11"/>
    <m/>
    <s v="ﺹ /ﺻﺩﻭﺭ ﺩﺟﺎﺝ ﺳﻣﺎ ﻛﺭﺑﻼء ﺑﺩﻭﻥ ﺟﻠﺩ ﻁﺎﺯﺝ) ﺯﻧﺔ 10ﻛﻐﻡ (ﺍﻟﻑ"/>
    <x v="1"/>
  </r>
  <r>
    <n v="10"/>
    <x v="11"/>
    <n v="10649"/>
    <s v="ﺹ /ﺩﺟﺎﺝ ﻛﻧﺗﺎﻛﻲ ﺳﻣﺎ ﻛﺭﺑﻼء ﻁﺎﺯﺝ) 8 ﺩﺟﺎﺟﺔ ﺯﻧﺔ 1200ﻏﻡ("/>
    <x v="38"/>
  </r>
  <r>
    <n v="10"/>
    <x v="11"/>
    <n v="10649"/>
    <s v="ﺹ /ﺩﺟﺎﺝ ﺍﻟﺭﻳﺎﻥ ﻛﺎﻣﻝ ﻁﺎﺯﺝ)  8ﻕ ﺯﻧﺔ 1700ﻏﻡ("/>
    <x v="29"/>
  </r>
  <r>
    <n v="25"/>
    <x v="11"/>
    <n v="10649"/>
    <s v="ﺹ /ﺩﺟﺎﺝ ﻣﻧﺩﻱ ﺳﻣﺎ ﻛﺭﺑﻼء ﻁﺎﺯﺝ) 10 ﺩﺟﺎﺟﺔ ﺯﻧﺔ 1400ﻏﻡ("/>
    <x v="39"/>
  </r>
  <r>
    <n v="25"/>
    <x v="11"/>
    <n v="10649"/>
    <s v="ﺹ /ﺩﺟﺎﺝ ﻣﻧﺩﻱ ﺳﻣﺎ ﻛﺭﺑﻼء ﻁﺎﺯﺝ) 10 ﺩﺟﺎﺟﺔ ﺯﻧﺔ 1300ﻏﻡ("/>
    <x v="30"/>
  </r>
  <r>
    <n v="10"/>
    <x v="11"/>
    <n v="10649"/>
    <s v="ﺹ /ﺍﺟﻧﺣﺔ ﺩﺟﺎﺝ ﺍﻟﺭﻳﺎﻥ ﻁﺎﺯﺝ) ﺯﻧﺔ 10ﻛﻐﻡ (ﺍﻟﻔﻝ"/>
    <x v="5"/>
  </r>
  <r>
    <n v="8"/>
    <x v="11"/>
    <n v="10649"/>
    <s v="ﺹ /ﻓﻳﻠﻳﺔ ﺻﺩﻭﺭ ﺩﺟﺎﺝ ﺍﻟﺭﻳﺎﻥ ﻁﺎﺯﺝ)  12ﻕ ﺯﻧﺔ 900ﻏﻡ("/>
    <x v="14"/>
  </r>
  <r>
    <n v="10"/>
    <x v="11"/>
    <n v="10649"/>
    <s v="ﺹ /ﺍﻓﺧﺎﺫ ﺩﺟﺎﺝ ﺍﻟﺭﻳﺎﻥ ﻁﺎﺯﺝ)  8ﻕ ﺯﻧﺔ 900ﻏﻡ("/>
    <x v="17"/>
  </r>
  <r>
    <n v="8"/>
    <x v="11"/>
    <n v="10649"/>
    <s v="ﺹ /ﺍﺟﻧﺣﺔ ﺩﺟﺎﺝ ﺍﻟﺭﻳﺎﻥ ﻁﺎﺯﺝ)  8ﻕ ﺯﻧﺔ 900ﻏﻡ("/>
    <x v="18"/>
  </r>
  <r>
    <n v="10"/>
    <x v="11"/>
    <n v="10649"/>
    <s v="ﺹ /ﺩﺟﺎﺝ ﺍﻟﺭﻳﺎﻥ ﻛﺎﻣﻝ ﻁﺎﺯﺝ)  8ﻕ ﺯﻧﺔ 1500ﻏﻡ("/>
    <x v="27"/>
  </r>
  <r>
    <n v="210"/>
    <x v="11"/>
    <n v="10649"/>
    <s v="ﺹ /ﺩﺟﺎﺝ ﺍﻟﺭﻳﺎﻥ ﻛﺎﻣﻝ ﻁﺎﺯﺝ)  8ﻕ ﺯﻧﺔ 1400ﻏﻡ("/>
    <x v="19"/>
  </r>
  <r>
    <n v="219"/>
    <x v="11"/>
    <n v="10649"/>
    <s v="ﺹ /ﺩﺟﺎﺝ ﺍﻟﺭﻳﺎﻥ ﻛﺎﻣﻝ ﻁﺎﺯﺝ)  8ﻕ ﺯﻧﺔ 1300ﻏﻡ("/>
    <x v="20"/>
  </r>
  <r>
    <n v="15"/>
    <x v="11"/>
    <n v="10649"/>
    <s v="ﺹ /ﺩﺟﺎﺝ ﺍﻟﺭﻳﺎﻥ ﻛﺎﻣﻝ ﻁﺎﺯﺝ)  8ﻕ ﺯﻧﺔ 1200ﻏﻡ("/>
    <x v="8"/>
  </r>
  <r>
    <n v="27"/>
    <x v="11"/>
    <n v="10649"/>
    <s v="ﺹ /ﺩﺟﺎﺝ ﺳﻣﺎ ﻛﺭﺑﻼء ﻁﺎﺯﺝ) 10 ﺩﺟﺎﺟﺔ ﺯﻧﺔ 1200ﻏﻡ (ﺍﻟﻔﻝ"/>
    <x v="22"/>
  </r>
  <r>
    <n v="5"/>
    <x v="12"/>
    <n v="10644"/>
    <s v="ﺹ /ﺩﺟﺎﺝ ﺍﻟﺭﻳﺎﻥ ﻛﺎﻣﻝ ﻁﺎﺯﺝ)  4ﻕ ﺯﻧﺔ 1300ﻏﻡ (ﻁﺑﻖ"/>
    <x v="7"/>
  </r>
  <r>
    <n v="8"/>
    <x v="12"/>
    <n v="10644"/>
    <s v="ﺹ /ﺩﺟﺎﺝ ﺍﻟﺭﻳﺎﻥ ﻛﺎﻣﻝ ﻁﺎﺯﺝ)  4ﻕ ﺯﻧﺔ 1100ﻏﻡ (ﻁﺑﻖ"/>
    <x v="9"/>
  </r>
  <r>
    <n v="2"/>
    <x v="12"/>
    <n v="10644"/>
    <s v="ﺹ /ﺩﺟﺎﺝ ﺍﻟﺭﻳﺎﻥ ﻛﺎﻣﻝ ﻁﺎﺯﺝ)  8ﻕ ﺯﻧﺔ 1600ﻏﻡ("/>
    <x v="10"/>
  </r>
  <r>
    <n v="70"/>
    <x v="12"/>
    <n v="10644"/>
    <s v="ﺹ /ﺩﺟﺎﺝ ﻣﻧﺩﻱ ﺳﻣﺎ ﻛﺭﺑﻼء ﻁﺎﺯﺝ) 10 ﺩﺟﺎﺟﺔ ﺯﻧﺔ 1300ﻏﻡ("/>
    <x v="30"/>
  </r>
  <r>
    <n v="3"/>
    <x v="12"/>
    <n v="10644"/>
    <s v="ﺹ /ﺣﻭﺍﺻﻝ ﺩﺟﺎﺝ ﺍﻟﺭﻳﺎﻥ ﻁﺎﺯﺝ)  18ﻕ ﺯﻧﺔ 450ﻏﻡ("/>
    <x v="11"/>
  </r>
  <r>
    <n v="3"/>
    <x v="12"/>
    <n v="10644"/>
    <s v="ﺹ /ﻗﻠﻭﺏ ﺩﺟﺎﺝ ﺍﻟﺭﻳﺎﻥ ﻁﺎﺯﺝ)  18ﻕ ﺯﻧﺔ 450ﻏﻡ("/>
    <x v="12"/>
  </r>
  <r>
    <n v="2"/>
    <x v="12"/>
    <n v="10644"/>
    <s v="ﺹ /ﺩﺟﺎﺝ ﺍﻟﺭﻳﺎﻥ ﻛﺎﻣﻝ ﻁﺎﺯﺝ)  8ﻕ ﺯﻧﺔ 1400ﻏﻡ("/>
    <x v="19"/>
  </r>
  <r>
    <n v="5"/>
    <x v="12"/>
    <n v="10644"/>
    <s v="ﺹ /ﻓﻳﻠﻳﺔ ﺻﺩﻭﺭ ﺩﺟﺎﺝ ﺍﻟﺭﻳﺎﻥ ﻁﺎﺯﺝ)  12ﻕ ﺯﻧﺔ 900ﻏﻡ("/>
    <x v="14"/>
  </r>
  <r>
    <n v="3"/>
    <x v="12"/>
    <n v="10644"/>
    <s v="ﺹ /ﻓﻳﻠﻳﺔ ﺻﺩﻭﺭ ﺩﺟﺎﺝ ﺍﻟﺭﻳﺎﻥ ﻁﺎﺯﺝ)  18ﻕ ﺯﻧﺔ 450ﻏﻡ("/>
    <x v="31"/>
  </r>
  <r>
    <n v="4"/>
    <x v="12"/>
    <n v="10644"/>
    <s v="ﺹ /ﻭﺭﻙ ﺩﺟﺎﺝ ﺍﻟﺭﻳﺎﻥ ﻁﺎﺯﺝ)  8ﻕ ﺯﻧﺔ 900ﻏﻡ("/>
    <x v="15"/>
  </r>
  <r>
    <n v="5"/>
    <x v="12"/>
    <n v="10644"/>
    <s v="ﺹ /ﻋﺻﺎ ﺍﻟﻁﺑﻝ ﺩﺟﺎﺝ ﺍﻟﺭﻳﺎﻥ ﻁﺎﺯﺝ)  8ﻕ ﺯﻧﺔ 900ﻏﻡ("/>
    <x v="16"/>
  </r>
  <r>
    <n v="3"/>
    <x v="12"/>
    <n v="10644"/>
    <s v="ﺹ /ﺍﻓﺧﺎﺫ ﺩﺟﺎﺝ ﺍﻟﺭﻳﺎﻥ ﻁﺎﺯﺝ)  8ﻕ ﺯﻧﺔ 900ﻏﻡ("/>
    <x v="17"/>
  </r>
  <r>
    <n v="1"/>
    <x v="12"/>
    <n v="10644"/>
    <s v="ﺹ /ﺍﺟﻧﺣﺔ ﺩﺟﺎﺝ ﺍﻟﺭﻳﺎﻥ ﻁﺎﺯﺝ)  8ﻕ ﺯﻧﺔ 900ﻏﻡ("/>
    <x v="18"/>
  </r>
  <r>
    <n v="5"/>
    <x v="12"/>
    <n v="10644"/>
    <s v="ﺹ /ﺍﻛﺑﺎﺩ ﺩﺟﺎﺝ ﺍﻟﺭﻳﺎﻥ ﻁﺎﺯﺝ)  18ﻕ ﺯﻧﺔ 450ﻏﻡ("/>
    <x v="13"/>
  </r>
  <r>
    <n v="10"/>
    <x v="13"/>
    <n v="10633"/>
    <s v="ﺹ /ﺩﺟﺎﺝ ﻛﻧﺗﺎﻛﻲ ﺳﻣﺎ ﻛﺭﺑﻼء ﻁﺎﺯﺝ) 8 ﺩﺟﺎﺟﺔ ﺯﻧﺔ 1100ﻏﻡ("/>
    <x v="40"/>
  </r>
  <r>
    <n v="5"/>
    <x v="13"/>
    <n v="10633"/>
    <s v="ﺹ /ﺩﺟﺎﺝ ﻛﻧﺗﺎﻛﻲ ﺳﻣﺎ ﻛﺭﺑﻼء ﻁﺎﺯﺝ) 8 ﺩﺟﺎﺟﺔ ﺯﻧﺔ 1500ﻏﻡ("/>
    <x v="41"/>
  </r>
  <r>
    <n v="35"/>
    <x v="13"/>
    <n v="10633"/>
    <s v="ﺹ /ﺩﺟﺎﺝ ﻣﻧﺩﻱ ﺳﻣﺎ ﻛﺭﺑﻼء ﻁﺎﺯﺝ) 10 ﺩﺟﺎﺟﺔ ﺯﻧﺔ 1400ﻏﻡ("/>
    <x v="39"/>
  </r>
  <r>
    <n v="10"/>
    <x v="13"/>
    <n v="10633"/>
    <s v="ﺹ /ﺩﺟﺎﺝ ﻣﻧﺩﻱ ﺳﻣﺎ ﻛﺭﺑﻼء ﻁﺎﺯﺝ) 10 ﺩﺟﺎﺟﺔ ﺯﻧﺔ 1300ﻏﻡ("/>
    <x v="30"/>
  </r>
  <r>
    <n v="20"/>
    <x v="13"/>
    <n v="10633"/>
    <s v="ﺹ /ﺩﺟﺎﺝ ﺍﻟﺭﻳﺎﻥ ﻛﺎﻣﻝ ﻁﺎﺯﺝ)  8ﻕ ﺯﻧﺔ 1200ﻏﻡ("/>
    <x v="8"/>
  </r>
  <r>
    <n v="5"/>
    <x v="13"/>
    <n v="10633"/>
    <s v="ﺹ /ﺍﻛﺑﺎﺩ ﺩﺟﺎﺝ ﺍﻟﺭﻳﺎﻥ ﻁﺎﺯﺝ)  18ﻕ ﺯﻧﺔ 450ﻏﻡ("/>
    <x v="13"/>
  </r>
  <r>
    <n v="5"/>
    <x v="13"/>
    <n v="10633"/>
    <s v="ﺹ /ﻓﻳﻠﻳﺔ ﺻﺩﻭﺭ ﺩﺟﺎﺝ ﺍﻟﺭﻳﺎﻥ ﻁﺎﺯﺝ)  12ﻕ ﺯﻧﺔ 900ﻏﻡ("/>
    <x v="14"/>
  </r>
  <r>
    <n v="30"/>
    <x v="13"/>
    <n v="10633"/>
    <s v="ﺹ /ﺩﺟﺎﺝ ﺍﻟﺭﻳﺎﻥ ﻛﺎﻣﻝ ﻁﺎﺯﺝ)  8ﻕ ﺯﻧﺔ 1300ﻏﻡ("/>
    <x v="20"/>
  </r>
  <r>
    <n v="15"/>
    <x v="13"/>
    <n v="10633"/>
    <s v="ﺹ /ﺩﺟﺎﺝ ﻣﺳﺣﺏ ﺍﻟﺭﻳﺎﻥ ﻁﺎﺯﺝ) ﺯﻧﺔ 10ﻛﻐﻡ (ﺍﻟﻔﻝ"/>
    <x v="34"/>
  </r>
  <r>
    <n v="8"/>
    <x v="14"/>
    <n v="10636"/>
    <s v="ﺹ /ﺩﺟﺎﺝ ﺍﻟﺭﻳﺎﻥ ﻛﺎﻣﻝ ﻁﺎﺯﺝ)  8ﻕ ﺯﻧﺔ 1800ﻏﻡ("/>
    <x v="35"/>
  </r>
  <r>
    <n v="15"/>
    <x v="14"/>
    <n v="10636"/>
    <s v="ﺹ /ﺩﺟﺎﺝ ﺍﻟﺭﻳﺎﻥ ﻛﺎﻣﻝ ﻁﺎﺯﺝ)  8ﻕ ﺯﻧﺔ 1700ﻏﻡ("/>
    <x v="29"/>
  </r>
  <r>
    <n v="32"/>
    <x v="14"/>
    <n v="10636"/>
    <s v="ﺹ /ﺩﺟﺎﺝ ﻣﻧﺩﻱ ﺳﻣﺎ ﻛﺭﺑﻼء ﻁﺎﺯﺝ) 10 ﺩﺟﺎﺟﺔ ﺯﻧﺔ 1500ﻏﻡ("/>
    <x v="42"/>
  </r>
  <r>
    <n v="30"/>
    <x v="14"/>
    <n v="10636"/>
    <s v="ﺹ /ﺩﺟﺎﺝ ﺳﻣﺎ ﻛﺭﺑﻼء ﻁﺎﺯﺝ) 10 ﺩﺟﺎﺟﺔ ﺯﻧﺔ 1500ﻏﻡ (ﺍﻟﻔﻝ"/>
    <x v="4"/>
  </r>
  <r>
    <n v="3"/>
    <x v="14"/>
    <n v="10636"/>
    <s v="ﺹ /ﺍﻛﺑﺎﺩ ﺩﺟﺎﺝ ﺍﻟﺭﻳﺎﻥ ﻁﺎﺯﺝ) ﺯﻧﺔ 10ﻛﻐﻡ (ﺍﻟﻔﻝ"/>
    <x v="24"/>
  </r>
  <r>
    <n v="25"/>
    <x v="14"/>
    <n v="10636"/>
    <s v="ﺹ /ﺩﺟﺎﺝ ﻣﺳﺣﺏ ﺍﻟﺭﻳﺎﻥ ﻁﺎﺯﺝ) ﺯﻧﺔ 10ﻛﻐﻡ (ﺍﻟﻔﻝ"/>
    <x v="34"/>
  </r>
  <r>
    <n v="10"/>
    <x v="14"/>
    <n v="10636"/>
    <s v="ﺹ /ﻗﻠﻭﺏ ﺩﺟﺎﺝ ﺍﻟﺭﻳﺎﻥ ﻁﺎﺯﺝ)  18ﻕ ﺯﻧﺔ 450ﻏﻡ("/>
    <x v="12"/>
  </r>
  <r>
    <n v="15"/>
    <x v="14"/>
    <n v="10636"/>
    <s v="ﺹ /ﺍﺟﻧﺣﺔ ﺩﺟﺎﺝ ﺍﻟﺭﻳﺎﻥ ﻁﺎﺯﺝ) ﺯﻧﺔ 10ﻛﻐﻡ (ﺍﻟﻔﻝ"/>
    <x v="5"/>
  </r>
  <r>
    <n v="40"/>
    <x v="14"/>
    <n v="10636"/>
    <s v="ﺹ /ﺍﻓﺧﺎﺫ ﺩﺟﺎﺝ ﺍﻟﺭﻳﺎﻥ ﻁﺎﺯﺝ) ﺯﻧﺔ 10ﻛﻐﻡ (ﺍﻟﻔﻝ"/>
    <x v="3"/>
  </r>
  <r>
    <n v="30"/>
    <x v="14"/>
    <n v="10636"/>
    <s v="ﺹ /ﺍﻛﺑﺎﺩ ﺩﺟﺎﺝ ﺍﻟﺭﻳﺎﻥ ﻁﺎﺯﺝ)  18ﻕ ﺯﻧﺔ 450ﻏﻡ("/>
    <x v="13"/>
  </r>
  <r>
    <n v="58"/>
    <x v="14"/>
    <n v="10636"/>
    <s v="ﺹ /ﻓﻳﻠﻳﺔ ﺻﺩﻭﺭ ﺩﺟﺎﺝ ﺍﻟﺭﻳﺎﻥ ﻁﺎﺯﺝ)  12ﻕ ﺯﻧﺔ 900ﻏﻡ("/>
    <x v="14"/>
  </r>
  <r>
    <n v="10"/>
    <x v="14"/>
    <n v="10636"/>
    <s v="ﺹ /ﻭﺭﻙ ﺩﺟﺎﺝ ﺍﻟﺭﻳﺎﻥ ﻁﺎﺯﺝ)  8ﻕ ﺯﻧﺔ 900ﻏﻡ("/>
    <x v="15"/>
  </r>
  <r>
    <n v="15"/>
    <x v="14"/>
    <n v="10636"/>
    <s v="ﺹ /ﻋﺻﺎ ﺍﻟﻁﺑﻝ ﺩﺟﺎﺝ ﺍﻟﺭﻳﺎﻥ ﻁﺎﺯﺝ)  8ﻕ ﺯﻧﺔ 900ﻏﻡ("/>
    <x v="16"/>
  </r>
  <r>
    <n v="40"/>
    <x v="14"/>
    <n v="10636"/>
    <s v="ﺹ /ﺍﻓﺧﺎﺫ ﺩﺟﺎﺝ ﺍﻟﺭﻳﺎﻥ ﻁﺎﺯﺝ)  8ﻕ ﺯﻧﺔ 900ﻏﻡ("/>
    <x v="17"/>
  </r>
  <r>
    <n v="28"/>
    <x v="14"/>
    <n v="10636"/>
    <s v="ﺹ /ﺍﺟﻧﺣﺔ ﺩﺟﺎﺝ ﺍﻟﺭﻳﺎﻥ ﻁﺎﺯﺝ)  8ﻕ ﺯﻧﺔ 900ﻏﻡ("/>
    <x v="18"/>
  </r>
  <r>
    <n v="20"/>
    <x v="14"/>
    <n v="10636"/>
    <s v="ﺹ /ﺩﺟﺎﺝ ﺍﻟﺭﻳﺎﻥ ﻛﺎﻣﻝ ﻁﺎﺯﺝ)  8ﻕ ﺯﻧﺔ 1500ﻏﻡ("/>
    <x v="27"/>
  </r>
  <r>
    <n v="62"/>
    <x v="14"/>
    <n v="10636"/>
    <s v="ﺹ /ﺩﺟﺎﺝ ﺍﻟﺭﻳﺎﻥ ﻛﺎﻣﻝ ﻁﺎﺯﺝ)  8ﻕ ﺯﻧﺔ 1400ﻏﻡ("/>
    <x v="19"/>
  </r>
  <r>
    <n v="27"/>
    <x v="14"/>
    <n v="10636"/>
    <s v="ﺹ /ﺩﺟﺎﺝ ﺍﻟﺭﻳﺎﻥ ﻛﺎﻣﻝ ﻁﺎﺯﺝ)  8ﻕ ﺯﻧﺔ 1300ﻏﻡ("/>
    <x v="20"/>
  </r>
  <r>
    <n v="25"/>
    <x v="14"/>
    <n v="10636"/>
    <s v="ﺹ /ﺩﺟﺎﺝ ﺍﻟﺭﻳﺎﻥ ﻛﺎﻣﻝ ﻁﺎﺯﺝ)  8ﻕ ﺯﻧﺔ 1200ﻏﻡ("/>
    <x v="8"/>
  </r>
  <r>
    <n v="20"/>
    <x v="14"/>
    <n v="10636"/>
    <s v="ﺹ /ﺩﺟﺎﺝ ﺍﻟﺭﻳﺎﻥ ﻛﺎﻣﻝ ﻁﺎﺯﺝ)  10ﻕ ﺯﻧﺔ 1000 ﻏﻡ("/>
    <x v="28"/>
  </r>
  <r>
    <n v="28"/>
    <x v="15"/>
    <n v="10641"/>
    <s v="ﺹ /ﺩﺟﺎﺝ ﺍﻟﺭﻳﺎﻥ ﻛﺎﻣﻝ ﻁﺎﺯﺝ)  4ﻕ ﺯﻧﺔ 1300ﻏﻡ (ﻁﺑﻖ"/>
    <x v="7"/>
  </r>
  <r>
    <n v="20"/>
    <x v="15"/>
    <n v="10641"/>
    <s v="ﺹ /ﺩﺟﺎﺝ ﺍﻟﺭﻳﺎﻥ ﻛﺎﻣﻝ ﻁﺎﺯﺝ)  8ﻕ ﺯﻧﺔ 1100ﻏﻡ("/>
    <x v="26"/>
  </r>
  <r>
    <n v="20"/>
    <x v="15"/>
    <n v="10641"/>
    <s v="ﺹ /ﺩﺟﺎﺝ ﺍﻟﺭﻳﺎﻥ ﻛﺎﻣﻝ ﻁﺎﺯﺝ)  4ﻕ ﺯﻧﺔ 1100ﻏﻡ (ﻁﺑﻖ"/>
    <x v="9"/>
  </r>
  <r>
    <n v="20"/>
    <x v="15"/>
    <n v="10641"/>
    <s v="ﺹ /ﺩﺟﺎﺝ ﻣﻧﺩﻱ ﺳﻣﺎ ﻛﺭﺑﻼء ﻁﺎﺯﺝ) 10 ﺩﺟﺎﺟﺔ ﺯﻧﺔ 1000ﻏﻡ("/>
    <x v="43"/>
  </r>
  <r>
    <n v="10"/>
    <x v="15"/>
    <n v="10641"/>
    <s v="ﺹ /ﺻﺩﻭﺭ ﺩﺟﺎﺝ ﺳﻣﺎ ﻛﺭﺑﻼء ﺑﺩﻭﻥ ﺟﻠﺩ ﻁﺎﺯﺝ) ﺯﻧﺔ 10ﻛﻐﻡ (ﺍﻟﻑ"/>
    <x v="1"/>
  </r>
  <r>
    <n v="3"/>
    <x v="15"/>
    <n v="10641"/>
    <s v="ﺹ /ﺩﺟﺎﺝ ﻛﻧﺗﺎﻛﻲ ﺳﻣﺎ ﻛﺭﺑﻼء ﻁﺎﺯﺝ) 8 ﺩﺟﺎﺟﺔ ﺯﻧﺔ 1400ﻏﻡ("/>
    <x v="44"/>
  </r>
  <r>
    <n v="5"/>
    <x v="15"/>
    <n v="10641"/>
    <s v="ﺹ /ﺩﺟﺎﺝ ﺍﻟﺭﻳﺎﻥ ﻛﺎﻣﻝ ﻁﺎﺯﺝ)  8ﻕ ﺯﻧﺔ 1700ﻏﻡ("/>
    <x v="29"/>
  </r>
  <r>
    <n v="15"/>
    <x v="15"/>
    <n v="10641"/>
    <s v="ﺹ /ﺩﺟﺎﺝ ﺍﻟﺭﻳﺎﻥ ﻛﺎﻣﻝ ﻁﺎﺯﺝ)  8ﻕ ﺯﻧﺔ 1600ﻏﻡ("/>
    <x v="10"/>
  </r>
  <r>
    <n v="40"/>
    <x v="15"/>
    <n v="10641"/>
    <s v="ﺹ /ﺩﺟﺎﺝ ﻣﻧﺩﻱ ﺳﻣﺎ ﻛﺭﺑﻼء ﻁﺎﺯﺝ) 10 ﺩﺟﺎﺟﺔ ﺯﻧﺔ 1200ﻏﻡ("/>
    <x v="25"/>
  </r>
  <r>
    <n v="100"/>
    <x v="15"/>
    <n v="10641"/>
    <s v="ﺹ /ﺩﺟﺎﺝ ﻣﻧﺩﻱ ﺳﻣﺎ ﻛﺭﺑﻼء ﻁﺎﺯﺝ) 10 ﺩﺟﺎﺟﺔ ﺯﻧﺔ 1300ﻏﻡ("/>
    <x v="30"/>
  </r>
  <r>
    <n v="10"/>
    <x v="15"/>
    <n v="10641"/>
    <s v="ﺹ /ﺩﺟﺎﺝ ﺳﻣﺎ ﻛﺭﺑﻼء ﻁﺎﺯﺝ) 10 ﺩﺟﺎﺟﺔ ﺯﻧﺔ 1400ﻏﻡ (ﺍﻟﻔﻝ"/>
    <x v="2"/>
  </r>
  <r>
    <n v="83"/>
    <x v="15"/>
    <n v="10641"/>
    <s v="ﺹ /ﺩﺟﺎﺝ ﻣﺳﺣﺏ ﺍﻟﺭﻳﺎﻥ ﻁﺎﺯﺝ) ﺯﻧﺔ 10ﻛﻐﻡ (ﺍﻟﻔﻝ"/>
    <x v="34"/>
  </r>
  <r>
    <n v="10"/>
    <x v="15"/>
    <n v="10641"/>
    <s v="ﺹ /ﺣﻭﺍﺻﻝ ﺩﺟﺎﺝ ﺍﻟﺭﻳﺎﻥ ﻁﺎﺯﺝ)  18ﻕ ﺯﻧﺔ 450ﻏﻡ("/>
    <x v="11"/>
  </r>
  <r>
    <n v="8"/>
    <x v="15"/>
    <n v="10641"/>
    <s v="ﺹ /ﻗﻠﻭﺏ ﺩﺟﺎﺝ ﺍﻟﺭﻳﺎﻥ ﻁﺎﺯﺝ)  18ﻕ ﺯﻧﺔ 450ﻏﻡ("/>
    <x v="12"/>
  </r>
  <r>
    <n v="30"/>
    <x v="15"/>
    <n v="10641"/>
    <s v="ﺹ /ﺍﺟﻧﺣﺔ ﺩﺟﺎﺝ ﺍﻟﺭﻳﺎﻥ ﻁﺎﺯﺝ) ﺯﻧﺔ 10ﻛﻐﻡ (ﺍﻟﻔﻝ"/>
    <x v="5"/>
  </r>
  <r>
    <n v="27"/>
    <x v="15"/>
    <n v="10641"/>
    <s v="ﺹ /ﺍﻓﺧﺎﺫ ﺩﺟﺎﺝ ﺍﻟﺭﻳﺎﻥ ﻁﺎﺯﺝ) ﺯﻧﺔ 10ﻛﻐﻡ (ﺍﻟﻔﻝ"/>
    <x v="3"/>
  </r>
  <r>
    <n v="30"/>
    <x v="15"/>
    <n v="10641"/>
    <s v="ﺹ /ﺍﻛﺑﺎﺩ ﺩﺟﺎﺝ ﺍﻟﺭﻳﺎﻥ ﻁﺎﺯﺝ)  18ﻕ ﺯﻧﺔ 450ﻏﻡ("/>
    <x v="13"/>
  </r>
  <r>
    <n v="70"/>
    <x v="15"/>
    <n v="10641"/>
    <s v="ﺹ /ﻓﻳﻠﻳﺔ ﺻﺩﻭﺭ ﺩﺟﺎﺝ ﺍﻟﺭﻳﺎﻥ ﻁﺎﺯﺝ)  12ﻕ ﺯﻧﺔ 900ﻏﻡ("/>
    <x v="14"/>
  </r>
  <r>
    <n v="5"/>
    <x v="15"/>
    <n v="10641"/>
    <s v="ﺹ /ﻭﺭﻙ ﺩﺟﺎﺝ ﺍﻟﺭﻳﺎﻥ ﻁﺎﺯﺝ)  8ﻕ ﺯﻧﺔ 900ﻏﻡ("/>
    <x v="15"/>
  </r>
  <r>
    <n v="15"/>
    <x v="15"/>
    <n v="10641"/>
    <s v="ﺹ /ﻋﺻﺎ ﺍﻟﻁﺑﻝ ﺩﺟﺎﺝ ﺍﻟﺭﻳﺎﻥ ﻁﺎﺯﺝ)  8ﻕ ﺯﻧﺔ 900ﻏﻡ("/>
    <x v="16"/>
  </r>
  <r>
    <n v="30"/>
    <x v="15"/>
    <n v="10641"/>
    <s v="ﺹ /ﺍﻓﺧﺎﺫ ﺩﺟﺎﺝ ﺍﻟﺭﻳﺎﻥ ﻁﺎﺯﺝ)  8ﻕ ﺯﻧﺔ 900ﻏﻡ("/>
    <x v="17"/>
  </r>
  <r>
    <n v="10"/>
    <x v="15"/>
    <n v="10641"/>
    <s v="ﺹ /ﺍﺟﻧﺣﺔ ﺩﺟﺎﺝ ﺍﻟﺭﻳﺎﻥ ﻁﺎﺯﺝ)  8ﻕ ﺯﻧﺔ 900ﻏﻡ("/>
    <x v="18"/>
  </r>
  <r>
    <n v="30"/>
    <x v="15"/>
    <n v="10641"/>
    <s v="ﺹ /ﺩﺟﺎﺝ ﺍﻟﺭﻳﺎﻥ ﻛﺎﻣﻝ ﻁﺎﺯﺝ)  8ﻕ ﺯﻧﺔ 1500ﻏﻡ("/>
    <x v="27"/>
  </r>
  <r>
    <n v="15"/>
    <x v="15"/>
    <n v="10641"/>
    <s v="ﺹ /ﺩﺟﺎﺝ ﺍﻟﺭﻳﺎﻥ ﻛﺎﻣﻝ ﻁﺎﺯﺝ)  8ﻕ ﺯﻧﺔ 1400ﻏﻡ("/>
    <x v="19"/>
  </r>
  <r>
    <n v="23"/>
    <x v="15"/>
    <n v="10641"/>
    <s v="ﺹ /ﺩﺟﺎﺝ ﺍﻟﺭﻳﺎﻥ ﻛﺎﻣﻝ ﻁﺎﺯﺝ)  8ﻕ ﺯﻧﺔ 1300ﻏﻡ("/>
    <x v="20"/>
  </r>
  <r>
    <n v="35"/>
    <x v="15"/>
    <n v="10641"/>
    <s v="ﺹ /ﺩﺟﺎﺝ ﺍﻟﺭﻳﺎﻥ ﻛﺎﻣﻝ ﻁﺎﺯﺝ)  8ﻕ ﺯﻧﺔ 1200ﻏﻡ("/>
    <x v="8"/>
  </r>
  <r>
    <n v="35"/>
    <x v="15"/>
    <n v="10641"/>
    <s v="ﺹ /ﺩﺟﺎﺝ ﺍﻟﺭﻳﺎﻥ ﻛﺎﻣﻝ ﻁﺎﺯﺝ)  4ﻕ ﺯﻧﺔ 1200ﻏﻡ (ﻁﺑﻖ"/>
    <x v="21"/>
  </r>
  <r>
    <n v="2"/>
    <x v="16"/>
    <m/>
    <s v="ﺹ /ﺩﺟﺎﺝ ﺍﻟﺭﻳﺎﻥ ﻛﺎﻣﻝ ﻁﺎﺯﺝ)  8ﻕ ﺯﻧﺔ 1700ﻏﻡ("/>
    <x v="29"/>
  </r>
  <r>
    <n v="38"/>
    <x v="16"/>
    <n v="10639"/>
    <s v="ﺹ /ﺩﺟﺎﺝ ﺍﻟﺭﻳﺎﻥ ﻛﺎﻣﻝ ﻁﺎﺯﺝ)  10ﻕ ﺯﻧﺔ 1000 ﻏﻡ("/>
    <x v="28"/>
  </r>
  <r>
    <n v="32"/>
    <x v="16"/>
    <n v="10639"/>
    <s v="ﺹ /ﺣﻭﺍﺻﻝ ﺩﺟﺎﺝ ﺍﻟﺭﻳﺎﻥ ﻁﺎﺯﺝ)  18ﻕ ﺯﻧﺔ 450ﻏﻡ("/>
    <x v="11"/>
  </r>
  <r>
    <n v="27"/>
    <x v="16"/>
    <n v="10639"/>
    <s v="ﺹ /ﻗﻠﻭﺏ ﺩﺟﺎﺝ ﺍﻟﺭﻳﺎﻥ ﻁﺎﺯﺝ)  18ﻕ ﺯﻧﺔ 450ﻏﻡ("/>
    <x v="12"/>
  </r>
  <r>
    <n v="5"/>
    <x v="16"/>
    <n v="10639"/>
    <s v="ﺹ /ﺍﻛﺑﺎﺩ ﺩﺟﺎﺝ ﺍﻟﺭﻳﺎﻥ ﻁﺎﺯﺝ)  18ﻕ ﺯﻧﺔ 450ﻏﻡ("/>
    <x v="13"/>
  </r>
  <r>
    <n v="5"/>
    <x v="16"/>
    <n v="10639"/>
    <s v="ﺹ /ﻓﻳﻠﻳﺔ ﺻﺩﻭﺭ ﺩﺟﺎﺝ ﺍﻟﺭﻳﺎﻥ ﻁﺎﺯﺝ)  12ﻕ ﺯﻧﺔ 900ﻏﻡ("/>
    <x v="14"/>
  </r>
  <r>
    <n v="10"/>
    <x v="16"/>
    <n v="10639"/>
    <s v="ﺹ /ﺍﺟﻧﺣﺔ ﺩﺟﺎﺝ ﺍﻟﺭﻳﺎﻥ ﻁﺎﺯﺝ)  12ﻕ ﺯﻧﺔ 450ﻏﻡ("/>
    <x v="45"/>
  </r>
  <r>
    <n v="7"/>
    <x v="16"/>
    <n v="10639"/>
    <s v="ﺹ /ﻭﺭﻙ ﺩﺟﺎﺝ ﺍﻟﺭﻳﺎﻥ ﻁﺎﺯﺝ)  8ﻕ ﺯﻧﺔ 900ﻏﻡ("/>
    <x v="15"/>
  </r>
  <r>
    <n v="10"/>
    <x v="16"/>
    <n v="10639"/>
    <s v="ﺹ /ﻋﺻﺎ ﺍﻟﻁﺑﻝ ﺩﺟﺎﺝ ﺍﻟﺭﻳﺎﻥ ﻁﺎﺯﺝ)  8ﻕ ﺯﻧﺔ 900ﻏﻡ("/>
    <x v="16"/>
  </r>
  <r>
    <n v="10"/>
    <x v="16"/>
    <n v="10639"/>
    <s v="ﺹ /ﺍﻓﺧﺎﺫ ﺩﺟﺎﺝ ﺍﻟﺭﻳﺎﻥ ﻁﺎﺯﺝ)  8ﻕ ﺯﻧﺔ 900ﻏﻡ("/>
    <x v="17"/>
  </r>
  <r>
    <n v="5"/>
    <x v="16"/>
    <n v="10639"/>
    <s v="ﺹ /ﺍﺟﻧﺣﺔ ﺩﺟﺎﺝ ﺍﻟﺭﻳﺎﻥ ﻁﺎﺯﺝ)  8ﻕ ﺯﻧﺔ 900ﻏﻡ("/>
    <x v="18"/>
  </r>
  <r>
    <n v="31"/>
    <x v="16"/>
    <n v="10639"/>
    <s v="ﺹ /ﺩﺟﺎﺝ ﺍﻟﺭﻳﺎﻥ ﻛﺎﻣﻝ ﻁﺎﺯﺝ)  8ﻕ ﺯﻧﺔ 1500ﻏﻡ("/>
    <x v="27"/>
  </r>
  <r>
    <n v="38"/>
    <x v="16"/>
    <n v="10639"/>
    <s v="ﺹ /ﺩﺟﺎﺝ ﺍﻟﺭﻳﺎﻥ ﻛﺎﻣﻝ ﻁﺎﺯﺝ)  8ﻕ ﺯﻧﺔ 1400ﻏﻡ("/>
    <x v="19"/>
  </r>
  <r>
    <n v="51"/>
    <x v="16"/>
    <n v="10639"/>
    <s v="ﺹ /ﺩﺟﺎﺝ ﺍﻟﺭﻳﺎﻥ ﻛﺎﻣﻝ ﻁﺎﺯﺝ)  8ﻕ ﺯﻧﺔ 1300ﻏﻡ("/>
    <x v="20"/>
  </r>
  <r>
    <n v="100"/>
    <x v="16"/>
    <n v="10639"/>
    <s v="ﺹ /ﺩﺟﺎﺝ ﺍﻟﺭﻳﺎﻥ ﻛﺎﻣﻝ ﻁﺎﺯﺝ)  8ﻕ ﺯﻧﺔ 1200ﻏﻡ("/>
    <x v="8"/>
  </r>
  <r>
    <n v="184"/>
    <x v="16"/>
    <n v="10639"/>
    <s v="ﺹ /ﺩﺟﺎﺝ ﺍﻟﺭﻳﺎﻥ ﻛﺎﻣﻝ ﻁﺎﺯﺝ)  8ﻕ ﺯﻧﺔ 1100ﻏﻡ("/>
    <x v="26"/>
  </r>
  <r>
    <n v="3"/>
    <x v="16"/>
    <n v="10639"/>
    <s v="ﺹ /ﺩﺟﺎﺝ ﺍﻟﺭﻳﺎﻥ ﻛﺎﻣﻝ ﻁﺎﺯﺝ)  8ﻕ ﺯﻧﺔ 1600ﻏﻡ("/>
    <x v="10"/>
  </r>
  <r>
    <n v="40"/>
    <x v="17"/>
    <n v="10646"/>
    <s v="ﺹ /ﺩﺟﺎﺝ ﺍﻟﺭﻳﺎﻥ ﻛﺎﻣﻝ ﻁﺎﺯﺝ)  4ﻕ ﺯﻧﺔ 1300ﻏﻡ (ﻁﺑﻖ"/>
    <x v="7"/>
  </r>
  <r>
    <n v="6"/>
    <x v="17"/>
    <n v="10646"/>
    <s v="ﺹ /ﺩﺟﺎﺝ ﺍﻟﺭﻳﺎﻥ ﻛﺎﻣﻝ ﻁﺎﺯﺝ)  8ﻕ ﺯﻧﺔ 1100ﻏﻡ("/>
    <x v="26"/>
  </r>
  <r>
    <n v="18"/>
    <x v="17"/>
    <n v="10646"/>
    <s v="ﺹ /ﺩﺟﺎﺝ ﺍﻟﺭﻳﺎﻥ ﻛﺎﻣﻝ ﻁﺎﺯﺝ)  4ﻕ ﺯﻧﺔ 1100ﻏﻡ (ﻁﺑﻖ"/>
    <x v="9"/>
  </r>
  <r>
    <n v="5"/>
    <x v="17"/>
    <n v="10646"/>
    <s v="ﺹ /ﺩﺟﺎﺝ ﺍﻟﺭﻳﺎﻥ ﻛﺎﻣﻝ ﻁﺎﺯﺝ)  6ﻕ ﺯﻧﺔ 1000ﻏﻡ (ﻁﺑﻖ"/>
    <x v="32"/>
  </r>
  <r>
    <n v="2"/>
    <x v="17"/>
    <n v="10646"/>
    <s v="ﺹ /ﻭﺭﻙ ﺩﺟﺎﺝ ﺍﻟﺭﻳﺎﻥ ﻁﺎﺯﺝ) ﺯﻧﺔ 10ﻛﻐﻡ (ﺍﻟﻔﻝ"/>
    <x v="46"/>
  </r>
  <r>
    <n v="2"/>
    <x v="17"/>
    <n v="10646"/>
    <s v="ﺹ /ﺻﺩﻭﺭ ﺩﺟﺎﺝ ﺳﻣﺎ ﻛﺭﺑﻼء ﺑﺎﻟﺟﻠﺩ ﻁﺎﺯﺝ) ﺯﻧﺔ 10ﻛﻐﻡ (ﺍﻟﻔﻝ"/>
    <x v="47"/>
  </r>
  <r>
    <n v="2"/>
    <x v="17"/>
    <n v="10646"/>
    <s v="ﺹ /ﻋﺻﺎ ﺍﻟﻁﺑﻝ ﺩﺟﺎﺝ ﺍﻟﺭﻳﺎﻥ ﻁﺎﺯﺝ) ﺯﻧﺔ 10ﻛﻐﻡ (ﺍﻟﻔﻝ"/>
    <x v="0"/>
  </r>
  <r>
    <n v="15"/>
    <x v="17"/>
    <n v="10646"/>
    <s v="ﺹ /ﺩﺟﺎﺝ ﻣﻧﺩﻱ ﺳﻣﺎ ﻛﺭﺑﻼء ﻁﺎﺯﺝ) 10 ﺩﺟﺎﺟﺔ ﺯﻧﺔ 1100ﻏﻡ("/>
    <x v="48"/>
  </r>
  <r>
    <n v="20"/>
    <x v="17"/>
    <n v="10646"/>
    <s v="ﺹ /ﺻﺩﻭﺭ ﺩﺟﺎﺝ ﺳﻣﺎ ﻛﺭﺑﻼء ﺑﺩﻭﻥ ﺟﻠﺩ ﻁﺎﺯﺝ) ﺯﻧﺔ 10ﻛﻐﻡ (ﺍﻟﻑ"/>
    <x v="1"/>
  </r>
  <r>
    <n v="3"/>
    <x v="17"/>
    <n v="10646"/>
    <s v="ﺹ /ﺩﺟﺎﺝ ﺍﻟﺭﻳﺎﻥ ﻛﺎﻣﻝ ﻁﺎﺯﺝ)  8ﻕ ﺯﻧﺔ 1600ﻏﻡ("/>
    <x v="10"/>
  </r>
  <r>
    <n v="22"/>
    <x v="17"/>
    <n v="10646"/>
    <s v="ﺹ /ﺩﺟﺎﺝ ﻣﻧﺩﻱ ﺳﻣﺎ ﻛﺭﺑﻼء ﻁﺎﺯﺝ) 10 ﺩﺟﺎﺟﺔ ﺯﻧﺔ 1500ﻏﻡ("/>
    <x v="42"/>
  </r>
  <r>
    <n v="10"/>
    <x v="17"/>
    <n v="10646"/>
    <s v="ﺹ /ﺩﺟﺎﺝ ﻣﻧﺩﻱ ﺳﻣﺎ ﻛﺭﺑﻼء ﻁﺎﺯﺝ) 10 ﺩﺟﺎﺟﺔ ﺯﻧﺔ 1400ﻏﻡ("/>
    <x v="39"/>
  </r>
  <r>
    <n v="157"/>
    <x v="17"/>
    <n v="10646"/>
    <s v="ﺹ /ﺩﺟﺎﺝ ﻣﻧﺩﻱ ﺳﻣﺎ ﻛﺭﺑﻼء ﻁﺎﺯﺝ) 10 ﺩﺟﺎﺟﺔ ﺯﻧﺔ 1200ﻏﻡ("/>
    <x v="25"/>
  </r>
  <r>
    <n v="50"/>
    <x v="17"/>
    <n v="10646"/>
    <s v="ﺹ /ﺩﺟﺎﺝ ﻣﻧﺩﻱ ﺳﻣﺎ ﻛﺭﺑﻼء ﻁﺎﺯﺝ) 10 ﺩﺟﺎﺟﺔ ﺯﻧﺔ 1300ﻏﻡ("/>
    <x v="30"/>
  </r>
  <r>
    <n v="2"/>
    <x v="17"/>
    <n v="10646"/>
    <s v="ﺹ /ﺩﺟﺎﺝ ﻣﺳﺣﺏ ﺍﻟﺭﻳﺎﻥ ﻁﺎﺯﺝ) ﺯﻧﺔ 10ﻛﻐﻡ (ﺍﻟﻔﻝ"/>
    <x v="34"/>
  </r>
  <r>
    <n v="2"/>
    <x v="17"/>
    <n v="10646"/>
    <s v="ﺹ /ﺣﻭﺍﺻﻝ ﺩﺟﺎﺝ ﺍﻟﺭﻳﺎﻥ ﻁﺎﺯﺝ)  18ﻕ ﺯﻧﺔ 450ﻏﻡ("/>
    <x v="11"/>
  </r>
  <r>
    <n v="7"/>
    <x v="17"/>
    <n v="10646"/>
    <s v="ﺹ /ﻗﻠﻭﺏ ﺩﺟﺎﺝ ﺍﻟﺭﻳﺎﻥ ﻁﺎﺯﺝ)  18ﻕ ﺯﻧﺔ 450ﻏﻡ("/>
    <x v="12"/>
  </r>
  <r>
    <n v="5"/>
    <x v="17"/>
    <n v="10646"/>
    <s v="ﺹ /ﺍﺟﻧﺣﺔ ﺩﺟﺎﺝ ﺍﻟﺭﻳﺎﻥ ﻁﺎﺯﺝ) ﺯﻧﺔ 10ﻛﻐﻡ (ﺍﻟﻔﻝ"/>
    <x v="5"/>
  </r>
  <r>
    <n v="25"/>
    <x v="17"/>
    <n v="10646"/>
    <s v="ﺹ /ﺍﻓﺧﺎﺫ ﺩﺟﺎﺝ ﺍﻟﺭﻳﺎﻥ ﻁﺎﺯﺝ) ﺯﻧﺔ 10ﻛﻐﻡ (ﺍﻟﻔﻝ"/>
    <x v="3"/>
  </r>
  <r>
    <n v="30"/>
    <x v="17"/>
    <n v="10646"/>
    <s v="ﺹ /ﺍﻛﺑﺎﺩ ﺩﺟﺎﺝ ﺍﻟﺭﻳﺎﻥ ﻁﺎﺯﺝ)  18ﻕ ﺯﻧﺔ 450ﻏﻡ("/>
    <x v="13"/>
  </r>
  <r>
    <n v="40"/>
    <x v="17"/>
    <n v="10646"/>
    <s v="ﺹ /ﻓﻳﻠﻳﺔ ﺻﺩﻭﺭ ﺩﺟﺎﺝ ﺍﻟﺭﻳﺎﻥ ﻁﺎﺯﺝ)  12ﻕ ﺯﻧﺔ 900ﻏﻡ("/>
    <x v="14"/>
  </r>
  <r>
    <n v="15"/>
    <x v="17"/>
    <n v="10646"/>
    <s v="ﺹ /ﻭﺭﻙ ﺩﺟﺎﺝ ﺍﻟﺭﻳﺎﻥ ﻁﺎﺯﺝ)  8ﻕ ﺯﻧﺔ 900ﻏﻡ("/>
    <x v="15"/>
  </r>
  <r>
    <n v="15"/>
    <x v="17"/>
    <n v="10646"/>
    <s v="ﺹ /ﻋﺻﺎ ﺍﻟﻁﺑﻝ ﺩﺟﺎﺝ ﺍﻟﺭﻳﺎﻥ ﻁﺎﺯﺝ)  8ﻕ ﺯﻧﺔ 900ﻏﻡ("/>
    <x v="16"/>
  </r>
  <r>
    <n v="30"/>
    <x v="17"/>
    <n v="10646"/>
    <s v="ﺹ /ﺍﻓﺧﺎﺫ ﺩﺟﺎﺝ ﺍﻟﺭﻳﺎﻥ ﻁﺎﺯﺝ)  8ﻕ ﺯﻧﺔ 900ﻏﻡ("/>
    <x v="17"/>
  </r>
  <r>
    <n v="23"/>
    <x v="17"/>
    <n v="10646"/>
    <s v="ﺹ /ﺍﺟﻧﺣﺔ ﺩﺟﺎﺝ ﺍﻟﺭﻳﺎﻥ ﻁﺎﺯﺝ)  8ﻕ ﺯﻧﺔ 900ﻏﻡ("/>
    <x v="18"/>
  </r>
  <r>
    <n v="10"/>
    <x v="17"/>
    <n v="10646"/>
    <s v="ﺹ /ﺩﺟﺎﺝ ﺍﻟﺭﻳﺎﻥ ﻛﺎﻣﻝ ﻁﺎﺯﺝ)  8ﻕ ﺯﻧﺔ 1400ﻏﻡ("/>
    <x v="19"/>
  </r>
  <r>
    <n v="42"/>
    <x v="17"/>
    <n v="10646"/>
    <s v="ﺹ /ﺩﺟﺎﺝ ﺍﻟﺭﻳﺎﻥ ﻛﺎﻣﻝ ﻁﺎﺯﺝ)  8ﻕ ﺯﻧﺔ 1300ﻏﻡ("/>
    <x v="20"/>
  </r>
  <r>
    <n v="83"/>
    <x v="17"/>
    <n v="10646"/>
    <s v="ﺹ /ﺩﺟﺎﺝ ﺍﻟﺭﻳﺎﻥ ﻛﺎﻣﻝ ﻁﺎﺯﺝ)  8ﻕ ﺯﻧﺔ 1200ﻏﻡ("/>
    <x v="8"/>
  </r>
  <r>
    <n v="55"/>
    <x v="17"/>
    <n v="10646"/>
    <s v="ﺹ /ﺩﺟﺎﺝ ﺍﻟﺭﻳﺎﻥ ﻛﺎﻣﻝ ﻁﺎﺯﺝ)  4ﻕ ﺯﻧﺔ 1200ﻏﻡ (ﻁﺑﻖ"/>
    <x v="21"/>
  </r>
  <r>
    <n v="5"/>
    <x v="18"/>
    <n v="10647"/>
    <s v="ﺹ /ﺩﺟﺎﺝ ﺍﻟﺭﻳﺎﻥ ﻛﺎﻣﻝ ﻁﺎﺯﺝ)  8ﻕ ﺯﻧﺔ 1800ﻏﻡ("/>
    <x v="35"/>
  </r>
  <r>
    <n v="20"/>
    <x v="18"/>
    <n v="10647"/>
    <s v="ﺹ /ﺩﺟﺎﺝ ﺍﻟﺭﻳﺎﻥ ﻛﺎﻣﻝ ﻁﺎﺯﺝ)  8ﻕ ﺯﻧﺔ 1200ﻏﻡ("/>
    <x v="8"/>
  </r>
  <r>
    <n v="50"/>
    <x v="18"/>
    <n v="10647"/>
    <s v="ﺹ /ﺩﺟﺎﺝ ﺳﻣﺎ ﻛﺭﺑﻼء ﻁﺎﺯﺝ) 10 ﺩﺟﺎﺟﺔ ﺯﻧﺔ 1400ﻏﻡ (ﺍﻟﻔﻝ"/>
    <x v="2"/>
  </r>
  <r>
    <n v="25"/>
    <x v="18"/>
    <n v="10647"/>
    <s v="ﺹ /ﺩﺟﺎﺝ ﺳﻣﺎ ﻛﺭﺑﻼء ﻁﺎﺯﺝ) 10 ﺩﺟﺎﺟﺔ ﺯﻧﺔ 1300ﻏﻡ (ﺍﻟﻔﻝ"/>
    <x v="6"/>
  </r>
  <r>
    <n v="2"/>
    <x v="18"/>
    <n v="10647"/>
    <s v="ﺹ /ﺣﻭﺍﺻﻝ ﺩﺟﺎﺝ ﺍﻟﺭﻳﺎﻥ ﻁﺎﺯﺝ)  18ﻕ ﺯﻧﺔ 450ﻏﻡ("/>
    <x v="11"/>
  </r>
  <r>
    <n v="2"/>
    <x v="18"/>
    <n v="10647"/>
    <s v="ﺹ /ﻗﻠﻭﺏ ﺩﺟﺎﺝ ﺍﻟﺭﻳﺎﻥ ﻁﺎﺯﺝ)  18ﻕ ﺯﻧﺔ 450ﻏﻡ("/>
    <x v="12"/>
  </r>
  <r>
    <n v="10"/>
    <x v="18"/>
    <n v="10647"/>
    <s v="ﺹ /ﺍﻛﺑﺎﺩ ﺩﺟﺎﺝ ﺍﻟﺭﻳﺎﻥ ﻁﺎﺯﺝ)  18ﻕ ﺯﻧﺔ 450ﻏﻡ("/>
    <x v="13"/>
  </r>
  <r>
    <n v="30"/>
    <x v="18"/>
    <n v="10647"/>
    <s v="ﺹ /ﻓﻳﻠﻳﺔ ﺻﺩﻭﺭ ﺩﺟﺎﺝ ﺍﻟﺭﻳﺎﻥ ﻁﺎﺯﺝ)  12ﻕ ﺯﻧﺔ 900ﻏﻡ("/>
    <x v="14"/>
  </r>
  <r>
    <n v="7"/>
    <x v="18"/>
    <n v="10647"/>
    <s v="ﺹ /ﻓﻳﻠﻳﺔ ﺻﺩﻭﺭ ﺩﺟﺎﺝ ﺍﻟﺭﻳﺎﻥ ﻁﺎﺯﺝ)  18ﻕ ﺯﻧﺔ 450ﻏﻡ("/>
    <x v="31"/>
  </r>
  <r>
    <n v="3"/>
    <x v="18"/>
    <n v="10647"/>
    <s v="ﺹ /ﻋﺻﺎ ﺍﻟﻁﺑﻝ ﺩﺟﺎﺝ ﺍﻟﺭﻳﺎﻥ ﻁﺎﺯﺝ)  8ﻕ ﺯﻧﺔ 900ﻏﻡ("/>
    <x v="16"/>
  </r>
  <r>
    <n v="8"/>
    <x v="18"/>
    <n v="10647"/>
    <s v="ﺹ /ﺍﻓﺧﺎﺫ ﺩﺟﺎﺝ ﺍﻟﺭﻳﺎﻥ ﻁﺎﺯﺝ)  8ﻕ ﺯﻧﺔ 900ﻏﻡ("/>
    <x v="17"/>
  </r>
  <r>
    <n v="12"/>
    <x v="18"/>
    <n v="10647"/>
    <s v="ﺹ /ﺍﺟﻧﺣﺔ ﺩﺟﺎﺝ ﺍﻟﺭﻳﺎﻥ ﻁﺎﺯﺝ)  8ﻕ ﺯﻧﺔ 900ﻏﻡ("/>
    <x v="18"/>
  </r>
  <r>
    <n v="30"/>
    <x v="18"/>
    <n v="10647"/>
    <s v="ﺹ /ﺩﺟﺎﺝ ﺍﻟﺭﻳﺎﻥ ﻛﺎﻣﻝ ﻁﺎﺯﺝ)  8ﻕ ﺯﻧﺔ 1400ﻏﻡ("/>
    <x v="19"/>
  </r>
  <r>
    <n v="20"/>
    <x v="18"/>
    <n v="10647"/>
    <s v="ﺹ /ﺩﺟﺎﺝ ﺍﻟﺭﻳﺎﻥ ﻛﺎﻣﻝ ﻁﺎﺯﺝ)  8ﻕ ﺯﻧﺔ 1300ﻏﻡ("/>
    <x v="20"/>
  </r>
  <r>
    <n v="3"/>
    <x v="18"/>
    <n v="10647"/>
    <s v="ﺹ /ﺩﺟﺎﺝ ﺍﻟﺭﻳﺎﻥ ﻛﺎﻣﻝ ﻁﺎﺯﺝ)  8ﻕ ﺯﻧﺔ 1700ﻏﻡ("/>
    <x v="29"/>
  </r>
  <r>
    <n v="25"/>
    <x v="19"/>
    <n v="10648"/>
    <s v="ﺹ /ﺩﺟﺎﺝ ﺍﻟﺭﻳﺎﻥ ﻛﺎﻣﻝ ﻁﺎﺯﺝ)  4ﻕ ﺯﻧﺔ 1300ﻏﻡ (ﻁﺑﻖ"/>
    <x v="7"/>
  </r>
  <r>
    <n v="5"/>
    <x v="19"/>
    <n v="10648"/>
    <s v="ﺹ /ﺩﺟﺎﺝ ﺍﻟﺭﻳﺎﻥ ﻛﺎﻣﻝ ﻁﺎﺯﺝ)  8ﻕ ﺯﻧﺔ 1200ﻏﻡ("/>
    <x v="8"/>
  </r>
  <r>
    <n v="20"/>
    <x v="19"/>
    <n v="10648"/>
    <s v="ﺹ /ﺩﺟﺎﺝ ﺍﻟﺭﻳﺎﻥ ﻛﺎﻣﻝ ﻁﺎﺯﺝ)  4ﻕ ﺯﻧﺔ 1100ﻏﻡ (ﻁﺑﻖ"/>
    <x v="9"/>
  </r>
  <r>
    <n v="1"/>
    <x v="19"/>
    <n v="10648"/>
    <s v="ﺹ /ﺻﺩﻭﺭ ﺩﺟﺎﺝ ﺳﻣﺎ ﻛﺭﺑﻼء ﺑﺩﻭﻥ ﺟﻠﺩ ﻁﺎﺯﺝ) ﺯﻧﺔ 10ﻛﻐﻡ (ﺍﻟﻑ"/>
    <x v="1"/>
  </r>
  <r>
    <n v="2"/>
    <x v="19"/>
    <n v="10648"/>
    <s v="ﺹ /ﺍﻛﺑﺎﺩ ﺩﺟﺎﺝ ﺍﻟﺭﻳﺎﻥ ﻁﺎﺯﺝ) ﺯﻧﺔ 10ﻛﻐﻡ (ﺍﻟﻔﻝ"/>
    <x v="24"/>
  </r>
  <r>
    <n v="3"/>
    <x v="19"/>
    <n v="10648"/>
    <s v="ﺹ /ﺣﻭﺍﺻﻝ ﺩﺟﺎﺝ ﺍﻟﺭﻳﺎﻥ ﻁﺎﺯﺝ)  18ﻕ ﺯﻧﺔ 450ﻏﻡ("/>
    <x v="11"/>
  </r>
  <r>
    <n v="3"/>
    <x v="19"/>
    <n v="10648"/>
    <s v="ﺹ /ﻗﻠﻭﺏ ﺩﺟﺎﺝ ﺍﻟﺭﻳﺎﻥ ﻁﺎﺯﺝ)  18ﻕ ﺯﻧﺔ 450ﻏﻡ("/>
    <x v="12"/>
  </r>
  <r>
    <n v="4"/>
    <x v="19"/>
    <n v="10648"/>
    <s v="ﺹ /ﺍﺟﻧﺣﺔ ﺩﺟﺎﺝ ﺍﻟﺭﻳﺎﻥ ﻁﺎﺯﺝ) ﺯﻧﺔ 10ﻛﻐﻡ (ﺍﻟﻔﻝ"/>
    <x v="5"/>
  </r>
  <r>
    <n v="4"/>
    <x v="19"/>
    <n v="10648"/>
    <s v="ﺹ /ﺍﻓﺧﺎﺫ ﺩﺟﺎﺝ ﺍﻟﺭﻳﺎﻥ ﻁﺎﺯﺝ) ﺯﻧﺔ 10ﻛﻐﻡ (ﺍﻟﻔﻝ"/>
    <x v="3"/>
  </r>
  <r>
    <n v="10"/>
    <x v="19"/>
    <n v="10648"/>
    <s v="ﺹ /ﺍﻛﺑﺎﺩ ﺩﺟﺎﺝ ﺍﻟﺭﻳﺎﻥ ﻁﺎﺯﺝ)  18ﻕ ﺯﻧﺔ 450ﻏﻡ("/>
    <x v="13"/>
  </r>
  <r>
    <n v="10"/>
    <x v="19"/>
    <n v="10648"/>
    <s v="ﺹ /ﻓﻳﻠﻳﺔ ﺻﺩﻭﺭ ﺩﺟﺎﺝ ﺍﻟﺭﻳﺎﻥ ﻁﺎﺯﺝ)  12ﻕ ﺯﻧﺔ 900ﻏﻡ("/>
    <x v="14"/>
  </r>
  <r>
    <n v="10"/>
    <x v="19"/>
    <n v="10648"/>
    <s v="ﺹ /ﻭﺭﻙ ﺩﺟﺎﺝ ﺍﻟﺭﻳﺎﻥ ﻁﺎﺯﺝ)  8ﻕ ﺯﻧﺔ 900ﻏﻡ("/>
    <x v="15"/>
  </r>
  <r>
    <n v="5"/>
    <x v="19"/>
    <n v="10648"/>
    <s v="ﺹ /ﻋﺻﺎ ﺍﻟﻁﺑﻝ ﺩﺟﺎﺝ ﺍﻟﺭﻳﺎﻥ ﻁﺎﺯﺝ)  8ﻕ ﺯﻧﺔ 900ﻏﻡ("/>
    <x v="16"/>
  </r>
  <r>
    <n v="28"/>
    <x v="19"/>
    <n v="10648"/>
    <s v="ﺹ /ﺍﻓﺧﺎﺫ ﺩﺟﺎﺝ ﺍﻟﺭﻳﺎﻥ ﻁﺎﺯﺝ)  8ﻕ ﺯﻧﺔ 900ﻏﻡ("/>
    <x v="17"/>
  </r>
  <r>
    <n v="8"/>
    <x v="19"/>
    <n v="10648"/>
    <s v="ﺹ /ﺍﺟﻧﺣﺔ ﺩﺟﺎﺝ ﺍﻟﺭﻳﺎﻥ ﻁﺎﺯﺝ)  8ﻕ ﺯﻧﺔ 900ﻏﻡ("/>
    <x v="18"/>
  </r>
  <r>
    <n v="25"/>
    <x v="19"/>
    <n v="10648"/>
    <s v="ﺹ /ﺩﺟﺎﺝ ﺍﻟﺭﻳﺎﻥ ﻛﺎﻣﻝ ﻁﺎﺯﺝ)  4ﻕ ﺯﻧﺔ 1200ﻏﻡ (ﻁﺑﻖ"/>
    <x v="21"/>
  </r>
  <r>
    <m/>
    <x v="20"/>
    <m/>
    <m/>
    <x v="49"/>
  </r>
  <r>
    <m/>
    <x v="20"/>
    <m/>
    <m/>
    <x v="4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4" cacheId="2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gridDropZones="1" multipleFieldFilters="0">
  <location ref="G1:I332" firstHeaderRow="2" firstDataRow="2" firstDataCol="2"/>
  <pivotFields count="5">
    <pivotField dataField="1" compact="0" outline="0" showAll="0"/>
    <pivotField axis="axisRow" compact="0" outline="0" showAll="0" includeNewItemsInFilter="1">
      <items count="22">
        <item x="20"/>
        <item x="6"/>
        <item x="15"/>
        <item x="17"/>
        <item x="14"/>
        <item x="4"/>
        <item x="5"/>
        <item x="8"/>
        <item x="3"/>
        <item x="11"/>
        <item x="12"/>
        <item x="18"/>
        <item x="0"/>
        <item x="1"/>
        <item x="2"/>
        <item x="7"/>
        <item x="9"/>
        <item x="10"/>
        <item x="13"/>
        <item x="16"/>
        <item x="19"/>
        <item t="default"/>
      </items>
    </pivotField>
    <pivotField compact="0" outline="0" showAll="0"/>
    <pivotField compact="0" outline="0" showAll="0"/>
    <pivotField axis="axisRow" compact="0" outline="0" showAll="0">
      <items count="51">
        <item x="28"/>
        <item x="26"/>
        <item x="8"/>
        <item x="20"/>
        <item x="19"/>
        <item x="27"/>
        <item x="18"/>
        <item x="17"/>
        <item x="16"/>
        <item x="15"/>
        <item x="14"/>
        <item x="13"/>
        <item x="3"/>
        <item x="5"/>
        <item x="12"/>
        <item x="11"/>
        <item x="34"/>
        <item x="24"/>
        <item x="6"/>
        <item x="2"/>
        <item x="30"/>
        <item x="25"/>
        <item x="23"/>
        <item x="42"/>
        <item x="10"/>
        <item x="29"/>
        <item x="1"/>
        <item x="48"/>
        <item x="43"/>
        <item x="22"/>
        <item x="0"/>
        <item x="46"/>
        <item x="37"/>
        <item x="9"/>
        <item x="21"/>
        <item x="7"/>
        <item x="41"/>
        <item x="39"/>
        <item x="35"/>
        <item x="45"/>
        <item x="33"/>
        <item x="4"/>
        <item x="32"/>
        <item x="38"/>
        <item x="44"/>
        <item x="31"/>
        <item x="36"/>
        <item x="40"/>
        <item x="47"/>
        <item x="49"/>
        <item t="default"/>
      </items>
    </pivotField>
  </pivotFields>
  <rowFields count="2">
    <field x="1"/>
    <field x="4"/>
  </rowFields>
  <rowItems count="330">
    <i>
      <x/>
      <x v="49"/>
    </i>
    <i t="default">
      <x/>
    </i>
    <i>
      <x v="1"/>
      <x/>
    </i>
    <i r="1">
      <x v="1"/>
    </i>
    <i r="1">
      <x v="2"/>
    </i>
    <i r="1">
      <x v="3"/>
    </i>
    <i r="1">
      <x v="4"/>
    </i>
    <i r="1">
      <x v="5"/>
    </i>
    <i r="1">
      <x v="7"/>
    </i>
    <i r="1">
      <x v="8"/>
    </i>
    <i r="1">
      <x v="9"/>
    </i>
    <i r="1">
      <x v="10"/>
    </i>
    <i r="1">
      <x v="11"/>
    </i>
    <i r="1">
      <x v="13"/>
    </i>
    <i r="1">
      <x v="33"/>
    </i>
    <i r="1">
      <x v="34"/>
    </i>
    <i r="1">
      <x v="40"/>
    </i>
    <i r="1">
      <x v="42"/>
    </i>
    <i r="1">
      <x v="45"/>
    </i>
    <i t="default">
      <x v="1"/>
    </i>
    <i>
      <x v="2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9"/>
    </i>
    <i r="1">
      <x v="20"/>
    </i>
    <i r="1">
      <x v="21"/>
    </i>
    <i r="1">
      <x v="24"/>
    </i>
    <i r="1">
      <x v="25"/>
    </i>
    <i r="1">
      <x v="26"/>
    </i>
    <i r="1">
      <x v="28"/>
    </i>
    <i r="1">
      <x v="33"/>
    </i>
    <i r="1">
      <x v="34"/>
    </i>
    <i r="1">
      <x v="35"/>
    </i>
    <i r="1">
      <x v="44"/>
    </i>
    <i t="default">
      <x v="2"/>
    </i>
    <i>
      <x v="3"/>
      <x v="1"/>
    </i>
    <i r="1">
      <x v="2"/>
    </i>
    <i r="1">
      <x v="3"/>
    </i>
    <i r="1">
      <x v="4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20"/>
    </i>
    <i r="1">
      <x v="21"/>
    </i>
    <i r="1">
      <x v="23"/>
    </i>
    <i r="1">
      <x v="24"/>
    </i>
    <i r="1">
      <x v="26"/>
    </i>
    <i r="1">
      <x v="27"/>
    </i>
    <i r="1">
      <x v="30"/>
    </i>
    <i r="1">
      <x v="31"/>
    </i>
    <i r="1">
      <x v="33"/>
    </i>
    <i r="1">
      <x v="34"/>
    </i>
    <i r="1">
      <x v="35"/>
    </i>
    <i r="1">
      <x v="37"/>
    </i>
    <i r="1">
      <x v="42"/>
    </i>
    <i r="1">
      <x v="48"/>
    </i>
    <i t="default">
      <x v="3"/>
    </i>
    <i>
      <x v="4"/>
      <x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6"/>
    </i>
    <i r="1">
      <x v="17"/>
    </i>
    <i r="1">
      <x v="23"/>
    </i>
    <i r="1">
      <x v="25"/>
    </i>
    <i r="1">
      <x v="38"/>
    </i>
    <i r="1">
      <x v="41"/>
    </i>
    <i t="default">
      <x v="4"/>
    </i>
    <i>
      <x v="5"/>
      <x/>
    </i>
    <i r="1">
      <x v="1"/>
    </i>
    <i r="1">
      <x v="2"/>
    </i>
    <i r="1">
      <x v="3"/>
    </i>
    <i r="1">
      <x v="4"/>
    </i>
    <i r="1">
      <x v="5"/>
    </i>
    <i r="1">
      <x v="7"/>
    </i>
    <i r="1">
      <x v="8"/>
    </i>
    <i r="1">
      <x v="10"/>
    </i>
    <i r="1">
      <x v="11"/>
    </i>
    <i r="1">
      <x v="20"/>
    </i>
    <i r="1">
      <x v="24"/>
    </i>
    <i r="1">
      <x v="25"/>
    </i>
    <i r="1">
      <x v="33"/>
    </i>
    <i r="1">
      <x v="34"/>
    </i>
    <i r="1">
      <x v="35"/>
    </i>
    <i r="1">
      <x v="45"/>
    </i>
    <i t="default">
      <x v="5"/>
    </i>
    <i>
      <x v="6"/>
      <x v="10"/>
    </i>
    <i r="1">
      <x v="11"/>
    </i>
    <i r="1">
      <x v="34"/>
    </i>
    <i r="1">
      <x v="45"/>
    </i>
    <i t="default">
      <x v="6"/>
    </i>
    <i>
      <x v="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4"/>
    </i>
    <i r="1">
      <x v="15"/>
    </i>
    <i r="1">
      <x v="16"/>
    </i>
    <i r="1">
      <x v="21"/>
    </i>
    <i r="1">
      <x v="24"/>
    </i>
    <i r="1">
      <x v="25"/>
    </i>
    <i r="1">
      <x v="38"/>
    </i>
    <i r="1">
      <x v="45"/>
    </i>
    <i t="default">
      <x v="7"/>
    </i>
    <i>
      <x v="8"/>
      <x v="1"/>
    </i>
    <i r="1">
      <x v="2"/>
    </i>
    <i r="1">
      <x v="3"/>
    </i>
    <i r="1">
      <x v="4"/>
    </i>
    <i r="1">
      <x v="5"/>
    </i>
    <i r="1">
      <x v="6"/>
    </i>
    <i r="1">
      <x v="10"/>
    </i>
    <i r="1">
      <x v="11"/>
    </i>
    <i r="1">
      <x v="14"/>
    </i>
    <i r="1">
      <x v="15"/>
    </i>
    <i r="1">
      <x v="21"/>
    </i>
    <i t="default">
      <x v="8"/>
    </i>
    <i>
      <x v="9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10"/>
    </i>
    <i r="1">
      <x v="13"/>
    </i>
    <i r="1">
      <x v="20"/>
    </i>
    <i r="1">
      <x v="25"/>
    </i>
    <i r="1">
      <x v="26"/>
    </i>
    <i r="1">
      <x v="29"/>
    </i>
    <i r="1">
      <x v="32"/>
    </i>
    <i r="1">
      <x v="37"/>
    </i>
    <i r="1">
      <x v="43"/>
    </i>
    <i t="default">
      <x v="9"/>
    </i>
    <i>
      <x v="10"/>
      <x v="4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4"/>
    </i>
    <i r="1">
      <x v="15"/>
    </i>
    <i r="1">
      <x v="20"/>
    </i>
    <i r="1">
      <x v="24"/>
    </i>
    <i r="1">
      <x v="33"/>
    </i>
    <i r="1">
      <x v="35"/>
    </i>
    <i r="1">
      <x v="45"/>
    </i>
    <i t="default">
      <x v="10"/>
    </i>
    <i>
      <x v="11"/>
      <x v="2"/>
    </i>
    <i r="1">
      <x v="3"/>
    </i>
    <i r="1">
      <x v="4"/>
    </i>
    <i r="1">
      <x v="6"/>
    </i>
    <i r="1">
      <x v="7"/>
    </i>
    <i r="1">
      <x v="8"/>
    </i>
    <i r="1">
      <x v="10"/>
    </i>
    <i r="1">
      <x v="11"/>
    </i>
    <i r="1">
      <x v="14"/>
    </i>
    <i r="1">
      <x v="15"/>
    </i>
    <i r="1">
      <x v="18"/>
    </i>
    <i r="1">
      <x v="19"/>
    </i>
    <i r="1">
      <x v="25"/>
    </i>
    <i r="1">
      <x v="38"/>
    </i>
    <i r="1">
      <x v="45"/>
    </i>
    <i t="default">
      <x v="11"/>
    </i>
    <i>
      <x v="12"/>
      <x v="12"/>
    </i>
    <i r="1">
      <x v="13"/>
    </i>
    <i r="1">
      <x v="18"/>
    </i>
    <i r="1">
      <x v="19"/>
    </i>
    <i r="1">
      <x v="26"/>
    </i>
    <i r="1">
      <x v="30"/>
    </i>
    <i r="1">
      <x v="41"/>
    </i>
    <i t="default">
      <x v="12"/>
    </i>
    <i>
      <x v="13"/>
      <x v="2"/>
    </i>
    <i r="1">
      <x v="3"/>
    </i>
    <i r="1">
      <x v="4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4"/>
    </i>
    <i r="1">
      <x v="15"/>
    </i>
    <i r="1">
      <x v="24"/>
    </i>
    <i r="1">
      <x v="33"/>
    </i>
    <i r="1">
      <x v="34"/>
    </i>
    <i r="1">
      <x v="35"/>
    </i>
    <i t="default">
      <x v="13"/>
    </i>
    <i>
      <x v="14"/>
      <x v="12"/>
    </i>
    <i r="1">
      <x v="13"/>
    </i>
    <i r="1">
      <x v="17"/>
    </i>
    <i r="1">
      <x v="18"/>
    </i>
    <i r="1">
      <x v="22"/>
    </i>
    <i r="1">
      <x v="26"/>
    </i>
    <i r="1">
      <x v="29"/>
    </i>
    <i t="default">
      <x v="14"/>
    </i>
    <i>
      <x v="15"/>
      <x v="3"/>
    </i>
    <i r="1">
      <x v="5"/>
    </i>
    <i r="1">
      <x v="6"/>
    </i>
    <i r="1">
      <x v="7"/>
    </i>
    <i r="1">
      <x v="9"/>
    </i>
    <i r="1">
      <x v="10"/>
    </i>
    <i r="1">
      <x v="11"/>
    </i>
    <i r="1">
      <x v="14"/>
    </i>
    <i r="1">
      <x v="15"/>
    </i>
    <i r="1">
      <x v="16"/>
    </i>
    <i t="default">
      <x v="15"/>
    </i>
    <i>
      <x v="1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20"/>
    </i>
    <i r="1">
      <x v="21"/>
    </i>
    <i r="1">
      <x v="26"/>
    </i>
    <i r="1">
      <x v="33"/>
    </i>
    <i r="1">
      <x v="34"/>
    </i>
    <i r="1">
      <x v="35"/>
    </i>
    <i r="1">
      <x v="42"/>
    </i>
    <i r="1">
      <x v="46"/>
    </i>
    <i t="default">
      <x v="16"/>
    </i>
    <i>
      <x v="17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11"/>
    </i>
    <i r="1">
      <x v="14"/>
    </i>
    <i r="1">
      <x v="15"/>
    </i>
    <i r="1">
      <x v="24"/>
    </i>
    <i r="1">
      <x v="25"/>
    </i>
    <i t="default">
      <x v="17"/>
    </i>
    <i>
      <x v="18"/>
      <x v="2"/>
    </i>
    <i r="1">
      <x v="3"/>
    </i>
    <i r="1">
      <x v="10"/>
    </i>
    <i r="1">
      <x v="11"/>
    </i>
    <i r="1">
      <x v="16"/>
    </i>
    <i r="1">
      <x v="20"/>
    </i>
    <i r="1">
      <x v="36"/>
    </i>
    <i r="1">
      <x v="37"/>
    </i>
    <i r="1">
      <x v="47"/>
    </i>
    <i t="default">
      <x v="18"/>
    </i>
    <i>
      <x v="1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4"/>
    </i>
    <i r="1">
      <x v="15"/>
    </i>
    <i r="1">
      <x v="24"/>
    </i>
    <i r="1">
      <x v="25"/>
    </i>
    <i r="1">
      <x v="39"/>
    </i>
    <i t="default">
      <x v="19"/>
    </i>
    <i>
      <x v="20"/>
      <x v="2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7"/>
    </i>
    <i r="1">
      <x v="26"/>
    </i>
    <i r="1">
      <x v="33"/>
    </i>
    <i r="1">
      <x v="34"/>
    </i>
    <i r="1">
      <x v="35"/>
    </i>
    <i t="default">
      <x v="20"/>
    </i>
    <i t="grand">
      <x/>
    </i>
  </rowItems>
  <colItems count="1">
    <i/>
  </colItems>
  <dataFields count="1">
    <dataField name="Sum of عدد" fld="0" baseField="0" baseItem="0"/>
  </dataFields>
  <formats count="41">
    <format dxfId="96">
      <pivotArea type="all" dataOnly="0" outline="0" fieldPosition="0"/>
    </format>
    <format dxfId="95">
      <pivotArea outline="0" collapsedLevelsAreSubtotals="1" fieldPosition="0">
        <references count="2">
          <reference field="1" count="1" selected="0">
            <x v="1"/>
          </reference>
          <reference field="4" count="17" selected="0">
            <x v="0"/>
            <x v="1"/>
            <x v="2"/>
            <x v="3"/>
            <x v="4"/>
            <x v="5"/>
            <x v="7"/>
            <x v="8"/>
            <x v="9"/>
            <x v="10"/>
            <x v="11"/>
            <x v="13"/>
            <x v="33"/>
            <x v="34"/>
            <x v="40"/>
            <x v="42"/>
            <x v="45"/>
          </reference>
        </references>
      </pivotArea>
    </format>
    <format dxfId="94">
      <pivotArea dataOnly="0" labelOnly="1" outline="0" fieldPosition="0">
        <references count="2">
          <reference field="1" count="1" selected="0">
            <x v="1"/>
          </reference>
          <reference field="4" count="17">
            <x v="0"/>
            <x v="1"/>
            <x v="2"/>
            <x v="3"/>
            <x v="4"/>
            <x v="5"/>
            <x v="7"/>
            <x v="8"/>
            <x v="9"/>
            <x v="10"/>
            <x v="11"/>
            <x v="13"/>
            <x v="33"/>
            <x v="34"/>
            <x v="40"/>
            <x v="42"/>
            <x v="45"/>
          </reference>
        </references>
      </pivotArea>
    </format>
    <format dxfId="93">
      <pivotArea outline="0" collapsedLevelsAreSubtotals="1" fieldPosition="0">
        <references count="2">
          <reference field="1" count="1" selected="0">
            <x v="2"/>
          </reference>
          <reference field="4" count="27" selected="0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9"/>
            <x v="20"/>
            <x v="21"/>
            <x v="24"/>
            <x v="25"/>
            <x v="26"/>
            <x v="28"/>
            <x v="33"/>
            <x v="34"/>
            <x v="35"/>
            <x v="44"/>
          </reference>
        </references>
      </pivotArea>
    </format>
    <format dxfId="92">
      <pivotArea dataOnly="0" labelOnly="1" outline="0" fieldPosition="0">
        <references count="2">
          <reference field="1" count="1" selected="0">
            <x v="2"/>
          </reference>
          <reference field="4" count="27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9"/>
            <x v="20"/>
            <x v="21"/>
            <x v="24"/>
            <x v="25"/>
            <x v="26"/>
            <x v="28"/>
            <x v="33"/>
            <x v="34"/>
            <x v="35"/>
            <x v="44"/>
          </reference>
        </references>
      </pivotArea>
    </format>
    <format dxfId="91">
      <pivotArea outline="0" collapsedLevelsAreSubtotals="1" fieldPosition="0">
        <references count="2">
          <reference field="1" count="1" selected="0">
            <x v="3"/>
          </reference>
          <reference field="4" count="29" selected="0">
            <x v="1"/>
            <x v="2"/>
            <x v="3"/>
            <x v="4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20"/>
            <x v="21"/>
            <x v="23"/>
            <x v="24"/>
            <x v="26"/>
            <x v="27"/>
            <x v="30"/>
            <x v="31"/>
            <x v="33"/>
            <x v="34"/>
            <x v="35"/>
            <x v="37"/>
            <x v="42"/>
            <x v="48"/>
          </reference>
        </references>
      </pivotArea>
    </format>
    <format dxfId="90">
      <pivotArea dataOnly="0" labelOnly="1" outline="0" fieldPosition="0">
        <references count="2">
          <reference field="1" count="1" selected="0">
            <x v="3"/>
          </reference>
          <reference field="4" count="29">
            <x v="1"/>
            <x v="2"/>
            <x v="3"/>
            <x v="4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20"/>
            <x v="21"/>
            <x v="23"/>
            <x v="24"/>
            <x v="26"/>
            <x v="27"/>
            <x v="30"/>
            <x v="31"/>
            <x v="33"/>
            <x v="34"/>
            <x v="35"/>
            <x v="37"/>
            <x v="42"/>
            <x v="48"/>
          </reference>
        </references>
      </pivotArea>
    </format>
    <format dxfId="89">
      <pivotArea outline="0" collapsedLevelsAreSubtotals="1" fieldPosition="0">
        <references count="2">
          <reference field="1" count="1" selected="0">
            <x v="4"/>
          </reference>
          <reference field="4" count="20" selected="0">
            <x v="0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6"/>
            <x v="17"/>
            <x v="23"/>
            <x v="25"/>
            <x v="38"/>
            <x v="41"/>
          </reference>
        </references>
      </pivotArea>
    </format>
    <format dxfId="88">
      <pivotArea dataOnly="0" labelOnly="1" outline="0" fieldPosition="0">
        <references count="2">
          <reference field="1" count="1" selected="0">
            <x v="4"/>
          </reference>
          <reference field="4" count="20">
            <x v="0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6"/>
            <x v="17"/>
            <x v="23"/>
            <x v="25"/>
            <x v="38"/>
            <x v="41"/>
          </reference>
        </references>
      </pivotArea>
    </format>
    <format dxfId="87">
      <pivotArea outline="0" collapsedLevelsAreSubtotals="1" fieldPosition="0">
        <references count="2">
          <reference field="1" count="1" selected="0">
            <x v="5"/>
          </reference>
          <reference field="4" count="17" selected="0">
            <x v="0"/>
            <x v="1"/>
            <x v="2"/>
            <x v="3"/>
            <x v="4"/>
            <x v="5"/>
            <x v="7"/>
            <x v="8"/>
            <x v="10"/>
            <x v="11"/>
            <x v="20"/>
            <x v="24"/>
            <x v="25"/>
            <x v="33"/>
            <x v="34"/>
            <x v="35"/>
            <x v="45"/>
          </reference>
        </references>
      </pivotArea>
    </format>
    <format dxfId="86">
      <pivotArea dataOnly="0" labelOnly="1" outline="0" fieldPosition="0">
        <references count="2">
          <reference field="1" count="1" selected="0">
            <x v="5"/>
          </reference>
          <reference field="4" count="17">
            <x v="0"/>
            <x v="1"/>
            <x v="2"/>
            <x v="3"/>
            <x v="4"/>
            <x v="5"/>
            <x v="7"/>
            <x v="8"/>
            <x v="10"/>
            <x v="11"/>
            <x v="20"/>
            <x v="24"/>
            <x v="25"/>
            <x v="33"/>
            <x v="34"/>
            <x v="35"/>
            <x v="45"/>
          </reference>
        </references>
      </pivotArea>
    </format>
    <format dxfId="85">
      <pivotArea outline="0" collapsedLevelsAreSubtotals="1" fieldPosition="0">
        <references count="2">
          <reference field="1" count="1" selected="0">
            <x v="6"/>
          </reference>
          <reference field="4" count="4" selected="0">
            <x v="10"/>
            <x v="11"/>
            <x v="34"/>
            <x v="45"/>
          </reference>
        </references>
      </pivotArea>
    </format>
    <format dxfId="84">
      <pivotArea dataOnly="0" labelOnly="1" outline="0" fieldPosition="0">
        <references count="2">
          <reference field="1" count="1" selected="0">
            <x v="6"/>
          </reference>
          <reference field="4" count="4">
            <x v="10"/>
            <x v="11"/>
            <x v="34"/>
            <x v="45"/>
          </reference>
        </references>
      </pivotArea>
    </format>
    <format dxfId="83">
      <pivotArea outline="0" collapsedLevelsAreSubtotals="1" fieldPosition="0">
        <references count="2">
          <reference field="1" count="1" selected="0">
            <x v="7"/>
          </reference>
          <reference field="4" count="20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4"/>
            <x v="15"/>
            <x v="16"/>
            <x v="21"/>
            <x v="24"/>
            <x v="25"/>
            <x v="38"/>
            <x v="45"/>
          </reference>
        </references>
      </pivotArea>
    </format>
    <format dxfId="82">
      <pivotArea dataOnly="0" labelOnly="1" outline="0" fieldPosition="0">
        <references count="2">
          <reference field="1" count="1" selected="0">
            <x v="7"/>
          </reference>
          <reference field="4" count="2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4"/>
            <x v="15"/>
            <x v="16"/>
            <x v="21"/>
            <x v="24"/>
            <x v="25"/>
            <x v="38"/>
            <x v="45"/>
          </reference>
        </references>
      </pivotArea>
    </format>
    <format dxfId="81">
      <pivotArea outline="0" collapsedLevelsAreSubtotals="1" fieldPosition="0">
        <references count="2">
          <reference field="1" count="1" selected="0">
            <x v="8"/>
          </reference>
          <reference field="4" count="11" selected="0">
            <x v="1"/>
            <x v="2"/>
            <x v="3"/>
            <x v="4"/>
            <x v="5"/>
            <x v="6"/>
            <x v="10"/>
            <x v="11"/>
            <x v="14"/>
            <x v="15"/>
            <x v="21"/>
          </reference>
        </references>
      </pivotArea>
    </format>
    <format dxfId="80">
      <pivotArea dataOnly="0" labelOnly="1" outline="0" fieldPosition="0">
        <references count="2">
          <reference field="1" count="1" selected="0">
            <x v="8"/>
          </reference>
          <reference field="4" count="11">
            <x v="1"/>
            <x v="2"/>
            <x v="3"/>
            <x v="4"/>
            <x v="5"/>
            <x v="6"/>
            <x v="10"/>
            <x v="11"/>
            <x v="14"/>
            <x v="15"/>
            <x v="21"/>
          </reference>
        </references>
      </pivotArea>
    </format>
    <format dxfId="79">
      <pivotArea outline="0" collapsedLevelsAreSubtotals="1" fieldPosition="0">
        <references count="2">
          <reference field="1" count="1" selected="0">
            <x v="9"/>
          </reference>
          <reference field="4" count="16" selected="0">
            <x v="1"/>
            <x v="2"/>
            <x v="3"/>
            <x v="4"/>
            <x v="5"/>
            <x v="6"/>
            <x v="7"/>
            <x v="10"/>
            <x v="13"/>
            <x v="20"/>
            <x v="25"/>
            <x v="26"/>
            <x v="29"/>
            <x v="32"/>
            <x v="37"/>
            <x v="43"/>
          </reference>
        </references>
      </pivotArea>
    </format>
    <format dxfId="78">
      <pivotArea dataOnly="0" labelOnly="1" outline="0" fieldPosition="0">
        <references count="2">
          <reference field="1" count="1" selected="0">
            <x v="9"/>
          </reference>
          <reference field="4" count="16">
            <x v="1"/>
            <x v="2"/>
            <x v="3"/>
            <x v="4"/>
            <x v="5"/>
            <x v="6"/>
            <x v="7"/>
            <x v="10"/>
            <x v="13"/>
            <x v="20"/>
            <x v="25"/>
            <x v="26"/>
            <x v="29"/>
            <x v="32"/>
            <x v="37"/>
            <x v="43"/>
          </reference>
        </references>
      </pivotArea>
    </format>
    <format dxfId="77">
      <pivotArea outline="0" collapsedLevelsAreSubtotals="1" fieldPosition="0">
        <references count="2">
          <reference field="1" count="1" selected="0">
            <x v="10"/>
          </reference>
          <reference field="4" count="14" selected="0">
            <x v="4"/>
            <x v="6"/>
            <x v="7"/>
            <x v="8"/>
            <x v="9"/>
            <x v="10"/>
            <x v="11"/>
            <x v="14"/>
            <x v="15"/>
            <x v="20"/>
            <x v="24"/>
            <x v="33"/>
            <x v="35"/>
            <x v="45"/>
          </reference>
        </references>
      </pivotArea>
    </format>
    <format dxfId="76">
      <pivotArea dataOnly="0" labelOnly="1" outline="0" fieldPosition="0">
        <references count="2">
          <reference field="1" count="1" selected="0">
            <x v="10"/>
          </reference>
          <reference field="4" count="14">
            <x v="4"/>
            <x v="6"/>
            <x v="7"/>
            <x v="8"/>
            <x v="9"/>
            <x v="10"/>
            <x v="11"/>
            <x v="14"/>
            <x v="15"/>
            <x v="20"/>
            <x v="24"/>
            <x v="33"/>
            <x v="35"/>
            <x v="45"/>
          </reference>
        </references>
      </pivotArea>
    </format>
    <format dxfId="75">
      <pivotArea outline="0" collapsedLevelsAreSubtotals="1" fieldPosition="0">
        <references count="2">
          <reference field="1" count="1" selected="0">
            <x v="11"/>
          </reference>
          <reference field="4" count="15" selected="0">
            <x v="2"/>
            <x v="3"/>
            <x v="4"/>
            <x v="6"/>
            <x v="7"/>
            <x v="8"/>
            <x v="10"/>
            <x v="11"/>
            <x v="14"/>
            <x v="15"/>
            <x v="18"/>
            <x v="19"/>
            <x v="25"/>
            <x v="38"/>
            <x v="45"/>
          </reference>
        </references>
      </pivotArea>
    </format>
    <format dxfId="74">
      <pivotArea dataOnly="0" labelOnly="1" outline="0" fieldPosition="0">
        <references count="2">
          <reference field="1" count="1" selected="0">
            <x v="11"/>
          </reference>
          <reference field="4" count="15">
            <x v="2"/>
            <x v="3"/>
            <x v="4"/>
            <x v="6"/>
            <x v="7"/>
            <x v="8"/>
            <x v="10"/>
            <x v="11"/>
            <x v="14"/>
            <x v="15"/>
            <x v="18"/>
            <x v="19"/>
            <x v="25"/>
            <x v="38"/>
            <x v="45"/>
          </reference>
        </references>
      </pivotArea>
    </format>
    <format dxfId="73">
      <pivotArea outline="0" collapsedLevelsAreSubtotals="1" fieldPosition="0">
        <references count="2">
          <reference field="1" count="1" selected="0">
            <x v="12"/>
          </reference>
          <reference field="4" count="7" selected="0">
            <x v="12"/>
            <x v="13"/>
            <x v="18"/>
            <x v="19"/>
            <x v="26"/>
            <x v="30"/>
            <x v="41"/>
          </reference>
        </references>
      </pivotArea>
    </format>
    <format dxfId="72">
      <pivotArea dataOnly="0" labelOnly="1" outline="0" fieldPosition="0">
        <references count="2">
          <reference field="1" count="1" selected="0">
            <x v="12"/>
          </reference>
          <reference field="4" count="7">
            <x v="12"/>
            <x v="13"/>
            <x v="18"/>
            <x v="19"/>
            <x v="26"/>
            <x v="30"/>
            <x v="41"/>
          </reference>
        </references>
      </pivotArea>
    </format>
    <format dxfId="71">
      <pivotArea outline="0" collapsedLevelsAreSubtotals="1" fieldPosition="0">
        <references count="2">
          <reference field="1" count="1" selected="0">
            <x v="13"/>
          </reference>
          <reference field="4" count="15" selected="0">
            <x v="2"/>
            <x v="3"/>
            <x v="4"/>
            <x v="6"/>
            <x v="7"/>
            <x v="8"/>
            <x v="9"/>
            <x v="10"/>
            <x v="11"/>
            <x v="14"/>
            <x v="15"/>
            <x v="24"/>
            <x v="33"/>
            <x v="34"/>
            <x v="35"/>
          </reference>
        </references>
      </pivotArea>
    </format>
    <format dxfId="70">
      <pivotArea dataOnly="0" labelOnly="1" outline="0" fieldPosition="0">
        <references count="2">
          <reference field="1" count="1" selected="0">
            <x v="13"/>
          </reference>
          <reference field="4" count="15">
            <x v="2"/>
            <x v="3"/>
            <x v="4"/>
            <x v="6"/>
            <x v="7"/>
            <x v="8"/>
            <x v="9"/>
            <x v="10"/>
            <x v="11"/>
            <x v="14"/>
            <x v="15"/>
            <x v="24"/>
            <x v="33"/>
            <x v="34"/>
            <x v="35"/>
          </reference>
        </references>
      </pivotArea>
    </format>
    <format dxfId="69">
      <pivotArea outline="0" collapsedLevelsAreSubtotals="1" fieldPosition="0">
        <references count="2">
          <reference field="1" count="1" selected="0">
            <x v="14"/>
          </reference>
          <reference field="4" count="7" selected="0">
            <x v="12"/>
            <x v="13"/>
            <x v="17"/>
            <x v="18"/>
            <x v="22"/>
            <x v="26"/>
            <x v="29"/>
          </reference>
        </references>
      </pivotArea>
    </format>
    <format dxfId="68">
      <pivotArea dataOnly="0" labelOnly="1" outline="0" fieldPosition="0">
        <references count="2">
          <reference field="1" count="1" selected="0">
            <x v="14"/>
          </reference>
          <reference field="4" count="7">
            <x v="12"/>
            <x v="13"/>
            <x v="17"/>
            <x v="18"/>
            <x v="22"/>
            <x v="26"/>
            <x v="29"/>
          </reference>
        </references>
      </pivotArea>
    </format>
    <format dxfId="67">
      <pivotArea outline="0" collapsedLevelsAreSubtotals="1" fieldPosition="0">
        <references count="2">
          <reference field="1" count="1" selected="0">
            <x v="15"/>
          </reference>
          <reference field="4" count="10" selected="0">
            <x v="3"/>
            <x v="5"/>
            <x v="6"/>
            <x v="7"/>
            <x v="9"/>
            <x v="10"/>
            <x v="11"/>
            <x v="14"/>
            <x v="15"/>
            <x v="16"/>
          </reference>
        </references>
      </pivotArea>
    </format>
    <format dxfId="66">
      <pivotArea dataOnly="0" labelOnly="1" outline="0" fieldPosition="0">
        <references count="2">
          <reference field="1" count="1" selected="0">
            <x v="15"/>
          </reference>
          <reference field="4" count="10">
            <x v="3"/>
            <x v="5"/>
            <x v="6"/>
            <x v="7"/>
            <x v="9"/>
            <x v="10"/>
            <x v="11"/>
            <x v="14"/>
            <x v="15"/>
            <x v="16"/>
          </reference>
        </references>
      </pivotArea>
    </format>
    <format dxfId="65">
      <pivotArea outline="0" collapsedLevelsAreSubtotals="1" fieldPosition="0">
        <references count="2">
          <reference field="1" count="1" selected="0">
            <x v="16"/>
          </reference>
          <reference field="4" count="24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20"/>
            <x v="21"/>
            <x v="26"/>
            <x v="33"/>
            <x v="34"/>
            <x v="35"/>
            <x v="42"/>
            <x v="46"/>
          </reference>
        </references>
      </pivotArea>
    </format>
    <format dxfId="64">
      <pivotArea dataOnly="0" labelOnly="1" outline="0" fieldPosition="0">
        <references count="2">
          <reference field="1" count="1" selected="0">
            <x v="16"/>
          </reference>
          <reference field="4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20"/>
            <x v="21"/>
            <x v="26"/>
            <x v="33"/>
            <x v="34"/>
            <x v="35"/>
            <x v="42"/>
            <x v="46"/>
          </reference>
        </references>
      </pivotArea>
    </format>
    <format dxfId="63">
      <pivotArea outline="0" collapsedLevelsAreSubtotals="1" fieldPosition="0">
        <references count="2">
          <reference field="1" count="1" selected="0">
            <x v="17"/>
          </reference>
          <reference field="4" count="12" selected="0">
            <x v="1"/>
            <x v="2"/>
            <x v="3"/>
            <x v="4"/>
            <x v="5"/>
            <x v="6"/>
            <x v="7"/>
            <x v="11"/>
            <x v="14"/>
            <x v="15"/>
            <x v="24"/>
            <x v="25"/>
          </reference>
        </references>
      </pivotArea>
    </format>
    <format dxfId="62">
      <pivotArea dataOnly="0" labelOnly="1" outline="0" fieldPosition="0">
        <references count="2">
          <reference field="1" count="1" selected="0">
            <x v="17"/>
          </reference>
          <reference field="4" count="12">
            <x v="1"/>
            <x v="2"/>
            <x v="3"/>
            <x v="4"/>
            <x v="5"/>
            <x v="6"/>
            <x v="7"/>
            <x v="11"/>
            <x v="14"/>
            <x v="15"/>
            <x v="24"/>
            <x v="25"/>
          </reference>
        </references>
      </pivotArea>
    </format>
    <format dxfId="61">
      <pivotArea outline="0" collapsedLevelsAreSubtotals="1" fieldPosition="0">
        <references count="2">
          <reference field="1" count="1" selected="0">
            <x v="18"/>
          </reference>
          <reference field="4" count="9" selected="0">
            <x v="2"/>
            <x v="3"/>
            <x v="10"/>
            <x v="11"/>
            <x v="16"/>
            <x v="20"/>
            <x v="36"/>
            <x v="37"/>
            <x v="47"/>
          </reference>
        </references>
      </pivotArea>
    </format>
    <format dxfId="60">
      <pivotArea dataOnly="0" labelOnly="1" outline="0" fieldPosition="0">
        <references count="2">
          <reference field="1" count="1" selected="0">
            <x v="18"/>
          </reference>
          <reference field="4" count="9">
            <x v="2"/>
            <x v="3"/>
            <x v="10"/>
            <x v="11"/>
            <x v="16"/>
            <x v="20"/>
            <x v="36"/>
            <x v="37"/>
            <x v="47"/>
          </reference>
        </references>
      </pivotArea>
    </format>
    <format dxfId="59">
      <pivotArea outline="0" collapsedLevelsAreSubtotals="1" fieldPosition="0">
        <references count="2">
          <reference field="1" count="1" selected="0">
            <x v="19"/>
          </reference>
          <reference field="4" count="17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4"/>
            <x v="15"/>
            <x v="24"/>
            <x v="25"/>
            <x v="39"/>
          </reference>
        </references>
      </pivotArea>
    </format>
    <format dxfId="58">
      <pivotArea dataOnly="0" labelOnly="1" outline="0" fieldPosition="0">
        <references count="2">
          <reference field="1" count="1" selected="0">
            <x v="19"/>
          </reference>
          <reference field="4" count="1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4"/>
            <x v="15"/>
            <x v="24"/>
            <x v="25"/>
            <x v="39"/>
          </reference>
        </references>
      </pivotArea>
    </format>
    <format dxfId="57">
      <pivotArea outline="0" collapsedLevelsAreSubtotals="1" fieldPosition="0">
        <references count="2">
          <reference field="1" count="1" selected="0">
            <x v="20"/>
          </reference>
          <reference field="4" count="16" selected="0">
            <x v="2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26"/>
            <x v="33"/>
            <x v="34"/>
            <x v="35"/>
          </reference>
        </references>
      </pivotArea>
    </format>
    <format dxfId="56">
      <pivotArea dataOnly="0" labelOnly="1" outline="0" fieldPosition="0">
        <references count="2">
          <reference field="1" count="1" selected="0">
            <x v="20"/>
          </reference>
          <reference field="4" count="16">
            <x v="2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26"/>
            <x v="33"/>
            <x v="34"/>
            <x v="3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PivotTable5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gridDropZones="1" multipleFieldFilters="0">
  <location ref="G1:I134" firstHeaderRow="2" firstDataRow="2" firstDataCol="2"/>
  <pivotFields count="5">
    <pivotField dataField="1" compact="0" outline="0" showAll="0"/>
    <pivotField axis="axisRow" compact="0" outline="0" showAll="0">
      <items count="31">
        <item x="16"/>
        <item m="1" x="20"/>
        <item x="1"/>
        <item m="1" x="24"/>
        <item x="3"/>
        <item m="1" x="25"/>
        <item m="1" x="28"/>
        <item x="7"/>
        <item m="1" x="26"/>
        <item m="1" x="23"/>
        <item m="1" x="19"/>
        <item m="1" x="17"/>
        <item m="1" x="29"/>
        <item m="1" x="18"/>
        <item x="5"/>
        <item x="13"/>
        <item x="8"/>
        <item m="1" x="22"/>
        <item m="1" x="21"/>
        <item m="1" x="27"/>
        <item x="0"/>
        <item x="2"/>
        <item x="4"/>
        <item x="6"/>
        <item x="9"/>
        <item x="10"/>
        <item x="11"/>
        <item x="12"/>
        <item x="14"/>
        <item x="15"/>
        <item t="default"/>
      </items>
    </pivotField>
    <pivotField compact="0" outline="0" showAll="0"/>
    <pivotField compact="0" outline="0" showAll="0"/>
    <pivotField axis="axisRow" compact="0" outline="0" showAll="0">
      <items count="33">
        <item x="2"/>
        <item x="13"/>
        <item x="3"/>
        <item x="11"/>
        <item m="1" x="31"/>
        <item m="1" x="30"/>
        <item x="20"/>
        <item m="1" x="26"/>
        <item x="4"/>
        <item x="12"/>
        <item m="1" x="27"/>
        <item x="5"/>
        <item x="18"/>
        <item x="10"/>
        <item x="6"/>
        <item x="7"/>
        <item x="9"/>
        <item x="8"/>
        <item x="19"/>
        <item x="1"/>
        <item x="14"/>
        <item x="0"/>
        <item x="15"/>
        <item x="17"/>
        <item m="1" x="29"/>
        <item x="23"/>
        <item x="24"/>
        <item m="1" x="28"/>
        <item x="16"/>
        <item x="25"/>
        <item x="21"/>
        <item x="22"/>
        <item t="default"/>
      </items>
    </pivotField>
  </pivotFields>
  <rowFields count="2">
    <field x="1"/>
    <field x="4"/>
  </rowFields>
  <rowItems count="132">
    <i>
      <x/>
      <x v="29"/>
    </i>
    <i t="default">
      <x/>
    </i>
    <i>
      <x v="2"/>
      <x v="2"/>
    </i>
    <i r="1">
      <x v="14"/>
    </i>
    <i r="1">
      <x v="15"/>
    </i>
    <i t="default">
      <x v="2"/>
    </i>
    <i>
      <x v="4"/>
      <x/>
    </i>
    <i r="1">
      <x v="2"/>
    </i>
    <i r="1">
      <x v="3"/>
    </i>
    <i r="1">
      <x v="8"/>
    </i>
    <i r="1">
      <x v="9"/>
    </i>
    <i r="1">
      <x v="13"/>
    </i>
    <i r="1">
      <x v="15"/>
    </i>
    <i r="1">
      <x v="17"/>
    </i>
    <i r="1">
      <x v="19"/>
    </i>
    <i r="1">
      <x v="20"/>
    </i>
    <i r="1">
      <x v="21"/>
    </i>
    <i r="1">
      <x v="22"/>
    </i>
    <i r="1">
      <x v="23"/>
    </i>
    <i r="1">
      <x v="28"/>
    </i>
    <i t="default">
      <x v="4"/>
    </i>
    <i>
      <x v="7"/>
      <x v="16"/>
    </i>
    <i t="default">
      <x v="7"/>
    </i>
    <i>
      <x v="14"/>
      <x v="12"/>
    </i>
    <i r="1">
      <x v="14"/>
    </i>
    <i r="1">
      <x v="17"/>
    </i>
    <i t="default">
      <x v="14"/>
    </i>
    <i>
      <x v="15"/>
      <x v="6"/>
    </i>
    <i r="1">
      <x v="16"/>
    </i>
    <i t="default">
      <x v="15"/>
    </i>
    <i>
      <x v="16"/>
      <x v="1"/>
    </i>
    <i r="1">
      <x v="6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21"/>
    </i>
    <i t="default">
      <x v="16"/>
    </i>
    <i>
      <x v="20"/>
      <x/>
    </i>
    <i r="1">
      <x v="2"/>
    </i>
    <i r="1">
      <x v="8"/>
    </i>
    <i r="1">
      <x v="11"/>
    </i>
    <i r="1">
      <x v="14"/>
    </i>
    <i r="1">
      <x v="15"/>
    </i>
    <i r="1">
      <x v="16"/>
    </i>
    <i r="1">
      <x v="17"/>
    </i>
    <i r="1">
      <x v="19"/>
    </i>
    <i r="1">
      <x v="21"/>
    </i>
    <i t="default">
      <x v="20"/>
    </i>
    <i>
      <x v="21"/>
      <x v="1"/>
    </i>
    <i r="1">
      <x v="3"/>
    </i>
    <i r="1">
      <x v="9"/>
    </i>
    <i r="1">
      <x v="13"/>
    </i>
    <i t="default">
      <x v="21"/>
    </i>
    <i>
      <x v="22"/>
      <x v="1"/>
    </i>
    <i r="1">
      <x v="6"/>
    </i>
    <i r="1">
      <x v="8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8"/>
    </i>
    <i r="1">
      <x v="19"/>
    </i>
    <i r="1">
      <x v="20"/>
    </i>
    <i r="1">
      <x v="21"/>
    </i>
    <i r="1">
      <x v="22"/>
    </i>
    <i r="1">
      <x v="28"/>
    </i>
    <i t="default">
      <x v="22"/>
    </i>
    <i>
      <x v="23"/>
      <x v="30"/>
    </i>
    <i t="default">
      <x v="23"/>
    </i>
    <i>
      <x v="24"/>
      <x/>
    </i>
    <i r="1">
      <x v="1"/>
    </i>
    <i r="1">
      <x v="2"/>
    </i>
    <i r="1">
      <x v="13"/>
    </i>
    <i r="1">
      <x v="14"/>
    </i>
    <i r="1">
      <x v="15"/>
    </i>
    <i r="1">
      <x v="17"/>
    </i>
    <i r="1">
      <x v="19"/>
    </i>
    <i r="1">
      <x v="20"/>
    </i>
    <i r="1">
      <x v="21"/>
    </i>
    <i r="1">
      <x v="22"/>
    </i>
    <i r="1">
      <x v="28"/>
    </i>
    <i r="1">
      <x v="31"/>
    </i>
    <i t="default">
      <x v="24"/>
    </i>
    <i>
      <x v="25"/>
      <x v="1"/>
    </i>
    <i r="1">
      <x v="2"/>
    </i>
    <i r="1">
      <x v="6"/>
    </i>
    <i r="1">
      <x v="8"/>
    </i>
    <i r="1">
      <x v="13"/>
    </i>
    <i r="1">
      <x v="15"/>
    </i>
    <i r="1">
      <x v="16"/>
    </i>
    <i r="1">
      <x v="19"/>
    </i>
    <i r="1">
      <x v="21"/>
    </i>
    <i r="1">
      <x v="25"/>
    </i>
    <i r="1">
      <x v="26"/>
    </i>
    <i t="default">
      <x v="25"/>
    </i>
    <i>
      <x v="26"/>
      <x v="1"/>
    </i>
    <i r="1">
      <x v="2"/>
    </i>
    <i r="1">
      <x v="3"/>
    </i>
    <i r="1">
      <x v="9"/>
    </i>
    <i r="1">
      <x v="13"/>
    </i>
    <i r="1">
      <x v="21"/>
    </i>
    <i r="1">
      <x v="22"/>
    </i>
    <i t="default">
      <x v="26"/>
    </i>
    <i>
      <x v="27"/>
      <x v="3"/>
    </i>
    <i r="1">
      <x v="11"/>
    </i>
    <i r="1">
      <x v="12"/>
    </i>
    <i r="1">
      <x v="13"/>
    </i>
    <i r="1">
      <x v="14"/>
    </i>
    <i r="1">
      <x v="15"/>
    </i>
    <i r="1">
      <x v="21"/>
    </i>
    <i t="default">
      <x v="27"/>
    </i>
    <i>
      <x v="28"/>
      <x v="6"/>
    </i>
    <i r="1">
      <x v="13"/>
    </i>
    <i r="1">
      <x v="14"/>
    </i>
    <i r="1">
      <x v="15"/>
    </i>
    <i r="1">
      <x v="21"/>
    </i>
    <i t="default">
      <x v="28"/>
    </i>
    <i>
      <x v="29"/>
      <x/>
    </i>
    <i r="1">
      <x v="1"/>
    </i>
    <i r="1">
      <x v="6"/>
    </i>
    <i r="1">
      <x v="13"/>
    </i>
    <i r="1">
      <x v="14"/>
    </i>
    <i r="1">
      <x v="17"/>
    </i>
    <i r="1">
      <x v="19"/>
    </i>
    <i t="default">
      <x v="29"/>
    </i>
    <i t="grand">
      <x/>
    </i>
  </rowItems>
  <colItems count="1">
    <i/>
  </colItems>
  <dataFields count="1">
    <dataField name="Sum of عدد" fld="0" baseField="0" baseItem="0"/>
  </dataFields>
  <formats count="32">
    <format dxfId="55">
      <pivotArea outline="0" collapsedLevelsAreSubtotals="1" fieldPosition="0">
        <references count="2">
          <reference field="1" count="1" selected="0">
            <x v="2"/>
          </reference>
          <reference field="4" count="3" selected="0">
            <x v="2"/>
            <x v="14"/>
            <x v="15"/>
          </reference>
        </references>
      </pivotArea>
    </format>
    <format dxfId="54">
      <pivotArea dataOnly="0" labelOnly="1" outline="0" fieldPosition="0">
        <references count="2">
          <reference field="1" count="1" selected="0">
            <x v="2"/>
          </reference>
          <reference field="4" count="3">
            <x v="2"/>
            <x v="14"/>
            <x v="15"/>
          </reference>
        </references>
      </pivotArea>
    </format>
    <format dxfId="53">
      <pivotArea outline="0" collapsedLevelsAreSubtotals="1" fieldPosition="0">
        <references count="2">
          <reference field="1" count="1" selected="0">
            <x v="4"/>
          </reference>
          <reference field="4" count="14" selected="0">
            <x v="0"/>
            <x v="2"/>
            <x v="3"/>
            <x v="8"/>
            <x v="9"/>
            <x v="13"/>
            <x v="15"/>
            <x v="17"/>
            <x v="19"/>
            <x v="20"/>
            <x v="21"/>
            <x v="22"/>
            <x v="23"/>
            <x v="28"/>
          </reference>
        </references>
      </pivotArea>
    </format>
    <format dxfId="52">
      <pivotArea dataOnly="0" labelOnly="1" outline="0" fieldPosition="0">
        <references count="2">
          <reference field="1" count="1" selected="0">
            <x v="4"/>
          </reference>
          <reference field="4" count="14">
            <x v="0"/>
            <x v="2"/>
            <x v="3"/>
            <x v="8"/>
            <x v="9"/>
            <x v="13"/>
            <x v="15"/>
            <x v="17"/>
            <x v="19"/>
            <x v="20"/>
            <x v="21"/>
            <x v="22"/>
            <x v="23"/>
            <x v="28"/>
          </reference>
        </references>
      </pivotArea>
    </format>
    <format dxfId="51">
      <pivotArea outline="0" collapsedLevelsAreSubtotals="1" fieldPosition="0">
        <references count="2">
          <reference field="1" count="1" selected="0">
            <x v="7"/>
          </reference>
          <reference field="4" count="1" selected="0">
            <x v="16"/>
          </reference>
        </references>
      </pivotArea>
    </format>
    <format dxfId="50">
      <pivotArea dataOnly="0" labelOnly="1" outline="0" fieldPosition="0">
        <references count="2">
          <reference field="1" count="1" selected="0">
            <x v="7"/>
          </reference>
          <reference field="4" count="1">
            <x v="16"/>
          </reference>
        </references>
      </pivotArea>
    </format>
    <format dxfId="49">
      <pivotArea outline="0" collapsedLevelsAreSubtotals="1" fieldPosition="0">
        <references count="2">
          <reference field="1" count="1" selected="0">
            <x v="14"/>
          </reference>
          <reference field="4" count="3" selected="0">
            <x v="12"/>
            <x v="14"/>
            <x v="17"/>
          </reference>
        </references>
      </pivotArea>
    </format>
    <format dxfId="48">
      <pivotArea dataOnly="0" labelOnly="1" outline="0" fieldPosition="0">
        <references count="2">
          <reference field="1" count="1" selected="0">
            <x v="14"/>
          </reference>
          <reference field="4" count="3">
            <x v="12"/>
            <x v="14"/>
            <x v="17"/>
          </reference>
        </references>
      </pivotArea>
    </format>
    <format dxfId="47">
      <pivotArea outline="0" collapsedLevelsAreSubtotals="1" fieldPosition="0">
        <references count="2">
          <reference field="1" count="1" selected="0">
            <x v="15"/>
          </reference>
          <reference field="4" count="2" selected="0">
            <x v="6"/>
            <x v="16"/>
          </reference>
        </references>
      </pivotArea>
    </format>
    <format dxfId="46">
      <pivotArea dataOnly="0" labelOnly="1" outline="0" fieldPosition="0">
        <references count="2">
          <reference field="1" count="1" selected="0">
            <x v="15"/>
          </reference>
          <reference field="4" count="2">
            <x v="6"/>
            <x v="16"/>
          </reference>
        </references>
      </pivotArea>
    </format>
    <format dxfId="45">
      <pivotArea outline="0" collapsedLevelsAreSubtotals="1" fieldPosition="0">
        <references count="2">
          <reference field="1" count="1" selected="0">
            <x v="16"/>
          </reference>
          <reference field="4" count="10" selected="0">
            <x v="1"/>
            <x v="6"/>
            <x v="12"/>
            <x v="13"/>
            <x v="14"/>
            <x v="15"/>
            <x v="16"/>
            <x v="17"/>
            <x v="18"/>
            <x v="21"/>
          </reference>
        </references>
      </pivotArea>
    </format>
    <format dxfId="44">
      <pivotArea dataOnly="0" labelOnly="1" outline="0" fieldPosition="0">
        <references count="2">
          <reference field="1" count="1" selected="0">
            <x v="16"/>
          </reference>
          <reference field="4" count="10">
            <x v="1"/>
            <x v="6"/>
            <x v="12"/>
            <x v="13"/>
            <x v="14"/>
            <x v="15"/>
            <x v="16"/>
            <x v="17"/>
            <x v="18"/>
            <x v="21"/>
          </reference>
        </references>
      </pivotArea>
    </format>
    <format dxfId="43">
      <pivotArea outline="0" collapsedLevelsAreSubtotals="1" fieldPosition="0">
        <references count="2">
          <reference field="1" count="1" selected="0">
            <x v="20"/>
          </reference>
          <reference field="4" count="10" selected="0">
            <x v="0"/>
            <x v="2"/>
            <x v="8"/>
            <x v="11"/>
            <x v="14"/>
            <x v="15"/>
            <x v="16"/>
            <x v="17"/>
            <x v="19"/>
            <x v="21"/>
          </reference>
        </references>
      </pivotArea>
    </format>
    <format dxfId="42">
      <pivotArea dataOnly="0" labelOnly="1" outline="0" fieldPosition="0">
        <references count="2">
          <reference field="1" count="1" selected="0">
            <x v="20"/>
          </reference>
          <reference field="4" count="10">
            <x v="0"/>
            <x v="2"/>
            <x v="8"/>
            <x v="11"/>
            <x v="14"/>
            <x v="15"/>
            <x v="16"/>
            <x v="17"/>
            <x v="19"/>
            <x v="21"/>
          </reference>
        </references>
      </pivotArea>
    </format>
    <format dxfId="41">
      <pivotArea outline="0" collapsedLevelsAreSubtotals="1" fieldPosition="0">
        <references count="2">
          <reference field="1" count="1" selected="0">
            <x v="21"/>
          </reference>
          <reference field="4" count="4" selected="0">
            <x v="1"/>
            <x v="3"/>
            <x v="9"/>
            <x v="13"/>
          </reference>
        </references>
      </pivotArea>
    </format>
    <format dxfId="40">
      <pivotArea dataOnly="0" labelOnly="1" outline="0" fieldPosition="0">
        <references count="2">
          <reference field="1" count="1" selected="0">
            <x v="21"/>
          </reference>
          <reference field="4" count="4">
            <x v="1"/>
            <x v="3"/>
            <x v="9"/>
            <x v="13"/>
          </reference>
        </references>
      </pivotArea>
    </format>
    <format dxfId="39">
      <pivotArea outline="0" collapsedLevelsAreSubtotals="1" fieldPosition="0">
        <references count="2">
          <reference field="1" count="1" selected="0">
            <x v="22"/>
          </reference>
          <reference field="4" count="15" selected="0">
            <x v="1"/>
            <x v="6"/>
            <x v="8"/>
            <x v="11"/>
            <x v="12"/>
            <x v="13"/>
            <x v="14"/>
            <x v="15"/>
            <x v="16"/>
            <x v="18"/>
            <x v="19"/>
            <x v="20"/>
            <x v="21"/>
            <x v="22"/>
            <x v="28"/>
          </reference>
        </references>
      </pivotArea>
    </format>
    <format dxfId="38">
      <pivotArea dataOnly="0" labelOnly="1" outline="0" fieldPosition="0">
        <references count="2">
          <reference field="1" count="1" selected="0">
            <x v="22"/>
          </reference>
          <reference field="4" count="15">
            <x v="1"/>
            <x v="6"/>
            <x v="8"/>
            <x v="11"/>
            <x v="12"/>
            <x v="13"/>
            <x v="14"/>
            <x v="15"/>
            <x v="16"/>
            <x v="18"/>
            <x v="19"/>
            <x v="20"/>
            <x v="21"/>
            <x v="22"/>
            <x v="28"/>
          </reference>
        </references>
      </pivotArea>
    </format>
    <format dxfId="37">
      <pivotArea outline="0" collapsedLevelsAreSubtotals="1" fieldPosition="0">
        <references count="2">
          <reference field="1" count="1" selected="0">
            <x v="23"/>
          </reference>
          <reference field="4" count="1" selected="0">
            <x v="30"/>
          </reference>
        </references>
      </pivotArea>
    </format>
    <format dxfId="36">
      <pivotArea dataOnly="0" labelOnly="1" outline="0" fieldPosition="0">
        <references count="2">
          <reference field="1" count="1" selected="0">
            <x v="23"/>
          </reference>
          <reference field="4" count="1">
            <x v="30"/>
          </reference>
        </references>
      </pivotArea>
    </format>
    <format dxfId="35">
      <pivotArea outline="0" collapsedLevelsAreSubtotals="1" fieldPosition="0">
        <references count="2">
          <reference field="1" count="1" selected="0">
            <x v="24"/>
          </reference>
          <reference field="4" count="13" selected="0">
            <x v="0"/>
            <x v="1"/>
            <x v="2"/>
            <x v="13"/>
            <x v="14"/>
            <x v="15"/>
            <x v="17"/>
            <x v="19"/>
            <x v="20"/>
            <x v="21"/>
            <x v="22"/>
            <x v="28"/>
            <x v="31"/>
          </reference>
        </references>
      </pivotArea>
    </format>
    <format dxfId="34">
      <pivotArea dataOnly="0" labelOnly="1" outline="0" fieldPosition="0">
        <references count="2">
          <reference field="1" count="1" selected="0">
            <x v="24"/>
          </reference>
          <reference field="4" count="13">
            <x v="0"/>
            <x v="1"/>
            <x v="2"/>
            <x v="13"/>
            <x v="14"/>
            <x v="15"/>
            <x v="17"/>
            <x v="19"/>
            <x v="20"/>
            <x v="21"/>
            <x v="22"/>
            <x v="28"/>
            <x v="31"/>
          </reference>
        </references>
      </pivotArea>
    </format>
    <format dxfId="33">
      <pivotArea outline="0" collapsedLevelsAreSubtotals="1" fieldPosition="0">
        <references count="2">
          <reference field="1" count="1" selected="0">
            <x v="25"/>
          </reference>
          <reference field="4" count="11" selected="0">
            <x v="1"/>
            <x v="2"/>
            <x v="6"/>
            <x v="8"/>
            <x v="13"/>
            <x v="15"/>
            <x v="16"/>
            <x v="19"/>
            <x v="21"/>
            <x v="25"/>
            <x v="26"/>
          </reference>
        </references>
      </pivotArea>
    </format>
    <format dxfId="32">
      <pivotArea dataOnly="0" labelOnly="1" outline="0" fieldPosition="0">
        <references count="2">
          <reference field="1" count="1" selected="0">
            <x v="25"/>
          </reference>
          <reference field="4" count="11">
            <x v="1"/>
            <x v="2"/>
            <x v="6"/>
            <x v="8"/>
            <x v="13"/>
            <x v="15"/>
            <x v="16"/>
            <x v="19"/>
            <x v="21"/>
            <x v="25"/>
            <x v="26"/>
          </reference>
        </references>
      </pivotArea>
    </format>
    <format dxfId="31">
      <pivotArea outline="0" collapsedLevelsAreSubtotals="1" fieldPosition="0">
        <references count="2">
          <reference field="1" count="1" selected="0">
            <x v="26"/>
          </reference>
          <reference field="4" count="7" selected="0">
            <x v="1"/>
            <x v="2"/>
            <x v="3"/>
            <x v="9"/>
            <x v="13"/>
            <x v="21"/>
            <x v="22"/>
          </reference>
        </references>
      </pivotArea>
    </format>
    <format dxfId="30">
      <pivotArea dataOnly="0" labelOnly="1" outline="0" fieldPosition="0">
        <references count="2">
          <reference field="1" count="1" selected="0">
            <x v="26"/>
          </reference>
          <reference field="4" count="7">
            <x v="1"/>
            <x v="2"/>
            <x v="3"/>
            <x v="9"/>
            <x v="13"/>
            <x v="21"/>
            <x v="22"/>
          </reference>
        </references>
      </pivotArea>
    </format>
    <format dxfId="29">
      <pivotArea outline="0" collapsedLevelsAreSubtotals="1" fieldPosition="0">
        <references count="2">
          <reference field="1" count="1" selected="0">
            <x v="27"/>
          </reference>
          <reference field="4" count="7" selected="0">
            <x v="3"/>
            <x v="11"/>
            <x v="12"/>
            <x v="13"/>
            <x v="14"/>
            <x v="15"/>
            <x v="21"/>
          </reference>
        </references>
      </pivotArea>
    </format>
    <format dxfId="28">
      <pivotArea dataOnly="0" labelOnly="1" outline="0" fieldPosition="0">
        <references count="2">
          <reference field="1" count="1" selected="0">
            <x v="27"/>
          </reference>
          <reference field="4" count="7">
            <x v="3"/>
            <x v="11"/>
            <x v="12"/>
            <x v="13"/>
            <x v="14"/>
            <x v="15"/>
            <x v="21"/>
          </reference>
        </references>
      </pivotArea>
    </format>
    <format dxfId="27">
      <pivotArea outline="0" collapsedLevelsAreSubtotals="1" fieldPosition="0">
        <references count="2">
          <reference field="1" count="1" selected="0">
            <x v="28"/>
          </reference>
          <reference field="4" count="5" selected="0">
            <x v="6"/>
            <x v="13"/>
            <x v="14"/>
            <x v="15"/>
            <x v="21"/>
          </reference>
        </references>
      </pivotArea>
    </format>
    <format dxfId="26">
      <pivotArea dataOnly="0" labelOnly="1" outline="0" fieldPosition="0">
        <references count="2">
          <reference field="1" count="1" selected="0">
            <x v="28"/>
          </reference>
          <reference field="4" count="5">
            <x v="6"/>
            <x v="13"/>
            <x v="14"/>
            <x v="15"/>
            <x v="21"/>
          </reference>
        </references>
      </pivotArea>
    </format>
    <format dxfId="25">
      <pivotArea outline="0" collapsedLevelsAreSubtotals="1" fieldPosition="0">
        <references count="2">
          <reference field="1" count="1" selected="0">
            <x v="29"/>
          </reference>
          <reference field="4" count="7" selected="0">
            <x v="0"/>
            <x v="1"/>
            <x v="6"/>
            <x v="13"/>
            <x v="14"/>
            <x v="17"/>
            <x v="19"/>
          </reference>
        </references>
      </pivotArea>
    </format>
    <format dxfId="24">
      <pivotArea dataOnly="0" labelOnly="1" outline="0" fieldPosition="0">
        <references count="2">
          <reference field="1" count="1" selected="0">
            <x v="29"/>
          </reference>
          <reference field="4" count="7">
            <x v="0"/>
            <x v="1"/>
            <x v="6"/>
            <x v="13"/>
            <x v="14"/>
            <x v="17"/>
            <x v="19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name="PivotTable5" cacheId="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gridDropZones="1" multipleFieldFilters="0">
  <location ref="G1:I104" firstHeaderRow="2" firstDataRow="2" firstDataCol="2"/>
  <pivotFields count="5">
    <pivotField dataField="1" compact="0" outline="0" showAll="0"/>
    <pivotField axis="axisRow" compact="0" outline="0" showAll="0">
      <items count="25">
        <item x="12"/>
        <item m="1" x="16"/>
        <item m="1" x="19"/>
        <item m="1" x="20"/>
        <item x="2"/>
        <item m="1" x="21"/>
        <item m="1" x="23"/>
        <item m="1" x="22"/>
        <item m="1" x="13"/>
        <item m="1" x="14"/>
        <item m="1" x="15"/>
        <item x="11"/>
        <item x="6"/>
        <item x="5"/>
        <item m="1" x="18"/>
        <item x="0"/>
        <item m="1" x="17"/>
        <item x="1"/>
        <item x="3"/>
        <item x="4"/>
        <item x="7"/>
        <item x="8"/>
        <item x="9"/>
        <item x="10"/>
        <item t="default"/>
      </items>
    </pivotField>
    <pivotField compact="0" outline="0" showAll="0"/>
    <pivotField compact="0" outline="0" showAll="0"/>
    <pivotField axis="axisRow" compact="0" outline="0" showAll="0">
      <items count="36">
        <item x="33"/>
        <item x="3"/>
        <item x="23"/>
        <item x="7"/>
        <item x="8"/>
        <item x="6"/>
        <item x="10"/>
        <item x="26"/>
        <item x="2"/>
        <item x="0"/>
        <item x="20"/>
        <item x="18"/>
        <item x="17"/>
        <item x="4"/>
        <item x="22"/>
        <item x="12"/>
        <item x="13"/>
        <item x="14"/>
        <item m="1" x="34"/>
        <item x="21"/>
        <item x="1"/>
        <item x="15"/>
        <item x="25"/>
        <item x="11"/>
        <item x="9"/>
        <item x="28"/>
        <item x="32"/>
        <item x="30"/>
        <item x="29"/>
        <item x="5"/>
        <item x="16"/>
        <item x="19"/>
        <item x="24"/>
        <item x="27"/>
        <item x="31"/>
        <item t="default"/>
      </items>
    </pivotField>
  </pivotFields>
  <rowFields count="2">
    <field x="1"/>
    <field x="4"/>
  </rowFields>
  <rowItems count="102">
    <i>
      <x/>
      <x/>
    </i>
    <i t="default">
      <x/>
    </i>
    <i>
      <x v="4"/>
      <x v="1"/>
    </i>
    <i r="1">
      <x v="3"/>
    </i>
    <i r="1">
      <x v="4"/>
    </i>
    <i r="1">
      <x v="5"/>
    </i>
    <i r="1">
      <x v="6"/>
    </i>
    <i r="1">
      <x v="11"/>
    </i>
    <i r="1">
      <x v="12"/>
    </i>
    <i r="1">
      <x v="15"/>
    </i>
    <i r="1">
      <x v="16"/>
    </i>
    <i r="1">
      <x v="17"/>
    </i>
    <i t="default">
      <x v="4"/>
    </i>
    <i>
      <x v="11"/>
      <x v="22"/>
    </i>
    <i r="1">
      <x v="34"/>
    </i>
    <i t="default">
      <x v="11"/>
    </i>
    <i>
      <x v="12"/>
      <x v="1"/>
    </i>
    <i r="1">
      <x v="2"/>
    </i>
    <i r="1">
      <x v="3"/>
    </i>
    <i r="1">
      <x v="4"/>
    </i>
    <i r="1">
      <x v="5"/>
    </i>
    <i r="1">
      <x v="8"/>
    </i>
    <i r="1">
      <x v="12"/>
    </i>
    <i r="1">
      <x v="13"/>
    </i>
    <i r="1">
      <x v="15"/>
    </i>
    <i r="1">
      <x v="20"/>
    </i>
    <i r="1">
      <x v="22"/>
    </i>
    <i r="1">
      <x v="32"/>
    </i>
    <i t="default">
      <x v="12"/>
    </i>
    <i>
      <x v="13"/>
      <x v="32"/>
    </i>
    <i t="default">
      <x v="13"/>
    </i>
    <i>
      <x v="15"/>
      <x v="1"/>
    </i>
    <i r="1">
      <x v="3"/>
    </i>
    <i r="1">
      <x v="4"/>
    </i>
    <i r="1">
      <x v="5"/>
    </i>
    <i r="1">
      <x v="6"/>
    </i>
    <i r="1">
      <x v="8"/>
    </i>
    <i r="1">
      <x v="9"/>
    </i>
    <i r="1">
      <x v="13"/>
    </i>
    <i r="1">
      <x v="15"/>
    </i>
    <i r="1">
      <x v="16"/>
    </i>
    <i r="1">
      <x v="17"/>
    </i>
    <i r="1">
      <x v="20"/>
    </i>
    <i r="1">
      <x v="21"/>
    </i>
    <i r="1">
      <x v="23"/>
    </i>
    <i r="1">
      <x v="24"/>
    </i>
    <i r="1">
      <x v="26"/>
    </i>
    <i r="1">
      <x v="28"/>
    </i>
    <i r="1">
      <x v="29"/>
    </i>
    <i t="default">
      <x v="15"/>
    </i>
    <i>
      <x v="17"/>
      <x v="3"/>
    </i>
    <i r="1">
      <x v="13"/>
    </i>
    <i r="1">
      <x v="30"/>
    </i>
    <i t="default">
      <x v="17"/>
    </i>
    <i>
      <x v="18"/>
      <x v="1"/>
    </i>
    <i r="1">
      <x v="2"/>
    </i>
    <i r="1">
      <x v="3"/>
    </i>
    <i r="1">
      <x v="4"/>
    </i>
    <i r="1">
      <x v="6"/>
    </i>
    <i r="1">
      <x v="10"/>
    </i>
    <i r="1">
      <x v="11"/>
    </i>
    <i r="1">
      <x v="13"/>
    </i>
    <i r="1">
      <x v="14"/>
    </i>
    <i r="1">
      <x v="15"/>
    </i>
    <i r="1">
      <x v="19"/>
    </i>
    <i r="1">
      <x v="31"/>
    </i>
    <i t="default">
      <x v="18"/>
    </i>
    <i>
      <x v="19"/>
      <x v="3"/>
    </i>
    <i t="default">
      <x v="19"/>
    </i>
    <i>
      <x v="20"/>
      <x v="2"/>
    </i>
    <i r="1">
      <x v="3"/>
    </i>
    <i r="1">
      <x v="5"/>
    </i>
    <i r="1">
      <x v="6"/>
    </i>
    <i r="1">
      <x v="7"/>
    </i>
    <i r="1">
      <x v="11"/>
    </i>
    <i r="1">
      <x v="14"/>
    </i>
    <i r="1">
      <x v="15"/>
    </i>
    <i r="1">
      <x v="17"/>
    </i>
    <i r="1">
      <x v="19"/>
    </i>
    <i r="1">
      <x v="29"/>
    </i>
    <i r="1">
      <x v="30"/>
    </i>
    <i t="default">
      <x v="20"/>
    </i>
    <i>
      <x v="21"/>
      <x v="3"/>
    </i>
    <i r="1">
      <x v="7"/>
    </i>
    <i r="1">
      <x v="25"/>
    </i>
    <i r="1">
      <x v="33"/>
    </i>
    <i t="default">
      <x v="21"/>
    </i>
    <i>
      <x v="22"/>
      <x v="14"/>
    </i>
    <i r="1">
      <x v="16"/>
    </i>
    <i r="1">
      <x v="17"/>
    </i>
    <i r="1">
      <x v="25"/>
    </i>
    <i r="1">
      <x v="28"/>
    </i>
    <i r="1">
      <x v="33"/>
    </i>
    <i t="default">
      <x v="22"/>
    </i>
    <i>
      <x v="23"/>
      <x v="1"/>
    </i>
    <i r="1">
      <x v="8"/>
    </i>
    <i r="1">
      <x v="10"/>
    </i>
    <i r="1">
      <x v="16"/>
    </i>
    <i r="1">
      <x v="27"/>
    </i>
    <i r="1">
      <x v="32"/>
    </i>
    <i t="default">
      <x v="23"/>
    </i>
    <i t="grand">
      <x/>
    </i>
  </rowItems>
  <colItems count="1">
    <i/>
  </colItems>
  <dataFields count="1">
    <dataField name="Sum of عدد" fld="0" baseField="0" baseItem="0"/>
  </dataFields>
  <formats count="24">
    <format dxfId="23">
      <pivotArea outline="0" collapsedLevelsAreSubtotals="1" fieldPosition="0">
        <references count="2">
          <reference field="1" count="1" selected="0">
            <x v="4"/>
          </reference>
          <reference field="4" count="10" selected="0">
            <x v="1"/>
            <x v="3"/>
            <x v="4"/>
            <x v="5"/>
            <x v="6"/>
            <x v="11"/>
            <x v="12"/>
            <x v="15"/>
            <x v="16"/>
            <x v="17"/>
          </reference>
        </references>
      </pivotArea>
    </format>
    <format dxfId="22">
      <pivotArea dataOnly="0" labelOnly="1" outline="0" fieldPosition="0">
        <references count="2">
          <reference field="1" count="1" selected="0">
            <x v="4"/>
          </reference>
          <reference field="4" count="10">
            <x v="1"/>
            <x v="3"/>
            <x v="4"/>
            <x v="5"/>
            <x v="6"/>
            <x v="11"/>
            <x v="12"/>
            <x v="15"/>
            <x v="16"/>
            <x v="17"/>
          </reference>
        </references>
      </pivotArea>
    </format>
    <format dxfId="21">
      <pivotArea outline="0" collapsedLevelsAreSubtotals="1" fieldPosition="0">
        <references count="2">
          <reference field="1" count="1" selected="0">
            <x v="11"/>
          </reference>
          <reference field="4" count="2" selected="0">
            <x v="22"/>
            <x v="34"/>
          </reference>
        </references>
      </pivotArea>
    </format>
    <format dxfId="20">
      <pivotArea dataOnly="0" labelOnly="1" outline="0" fieldPosition="0">
        <references count="2">
          <reference field="1" count="1" selected="0">
            <x v="11"/>
          </reference>
          <reference field="4" count="2">
            <x v="22"/>
            <x v="34"/>
          </reference>
        </references>
      </pivotArea>
    </format>
    <format dxfId="19">
      <pivotArea outline="0" collapsedLevelsAreSubtotals="1" fieldPosition="0">
        <references count="2">
          <reference field="1" count="1" selected="0">
            <x v="12"/>
          </reference>
          <reference field="4" count="12" selected="0">
            <x v="1"/>
            <x v="2"/>
            <x v="3"/>
            <x v="4"/>
            <x v="5"/>
            <x v="8"/>
            <x v="12"/>
            <x v="13"/>
            <x v="15"/>
            <x v="20"/>
            <x v="22"/>
            <x v="32"/>
          </reference>
        </references>
      </pivotArea>
    </format>
    <format dxfId="18">
      <pivotArea dataOnly="0" labelOnly="1" outline="0" fieldPosition="0">
        <references count="2">
          <reference field="1" count="1" selected="0">
            <x v="12"/>
          </reference>
          <reference field="4" count="12">
            <x v="1"/>
            <x v="2"/>
            <x v="3"/>
            <x v="4"/>
            <x v="5"/>
            <x v="8"/>
            <x v="12"/>
            <x v="13"/>
            <x v="15"/>
            <x v="20"/>
            <x v="22"/>
            <x v="32"/>
          </reference>
        </references>
      </pivotArea>
    </format>
    <format dxfId="17">
      <pivotArea outline="0" collapsedLevelsAreSubtotals="1" fieldPosition="0">
        <references count="2">
          <reference field="1" count="1" selected="0">
            <x v="13"/>
          </reference>
          <reference field="4" count="1" selected="0">
            <x v="32"/>
          </reference>
        </references>
      </pivotArea>
    </format>
    <format dxfId="16">
      <pivotArea dataOnly="0" labelOnly="1" outline="0" fieldPosition="0">
        <references count="2">
          <reference field="1" count="1" selected="0">
            <x v="13"/>
          </reference>
          <reference field="4" count="1">
            <x v="32"/>
          </reference>
        </references>
      </pivotArea>
    </format>
    <format dxfId="15">
      <pivotArea outline="0" collapsedLevelsAreSubtotals="1" fieldPosition="0">
        <references count="2">
          <reference field="1" count="1" selected="0">
            <x v="15"/>
          </reference>
          <reference field="4" count="18" selected="0">
            <x v="1"/>
            <x v="3"/>
            <x v="4"/>
            <x v="5"/>
            <x v="6"/>
            <x v="8"/>
            <x v="9"/>
            <x v="13"/>
            <x v="15"/>
            <x v="16"/>
            <x v="17"/>
            <x v="20"/>
            <x v="21"/>
            <x v="23"/>
            <x v="24"/>
            <x v="26"/>
            <x v="28"/>
            <x v="29"/>
          </reference>
        </references>
      </pivotArea>
    </format>
    <format dxfId="14">
      <pivotArea dataOnly="0" labelOnly="1" outline="0" fieldPosition="0">
        <references count="2">
          <reference field="1" count="1" selected="0">
            <x v="15"/>
          </reference>
          <reference field="4" count="18">
            <x v="1"/>
            <x v="3"/>
            <x v="4"/>
            <x v="5"/>
            <x v="6"/>
            <x v="8"/>
            <x v="9"/>
            <x v="13"/>
            <x v="15"/>
            <x v="16"/>
            <x v="17"/>
            <x v="20"/>
            <x v="21"/>
            <x v="23"/>
            <x v="24"/>
            <x v="26"/>
            <x v="28"/>
            <x v="29"/>
          </reference>
        </references>
      </pivotArea>
    </format>
    <format dxfId="13">
      <pivotArea outline="0" collapsedLevelsAreSubtotals="1" fieldPosition="0">
        <references count="2">
          <reference field="1" count="1" selected="0">
            <x v="17"/>
          </reference>
          <reference field="4" count="3" selected="0">
            <x v="3"/>
            <x v="13"/>
            <x v="30"/>
          </reference>
        </references>
      </pivotArea>
    </format>
    <format dxfId="12">
      <pivotArea dataOnly="0" labelOnly="1" outline="0" fieldPosition="0">
        <references count="2">
          <reference field="1" count="1" selected="0">
            <x v="17"/>
          </reference>
          <reference field="4" count="3">
            <x v="3"/>
            <x v="13"/>
            <x v="30"/>
          </reference>
        </references>
      </pivotArea>
    </format>
    <format dxfId="11">
      <pivotArea outline="0" collapsedLevelsAreSubtotals="1" fieldPosition="0">
        <references count="2">
          <reference field="1" count="1" selected="0">
            <x v="18"/>
          </reference>
          <reference field="4" count="12" selected="0">
            <x v="1"/>
            <x v="2"/>
            <x v="3"/>
            <x v="4"/>
            <x v="6"/>
            <x v="10"/>
            <x v="11"/>
            <x v="13"/>
            <x v="14"/>
            <x v="15"/>
            <x v="19"/>
            <x v="31"/>
          </reference>
        </references>
      </pivotArea>
    </format>
    <format dxfId="10">
      <pivotArea dataOnly="0" labelOnly="1" outline="0" fieldPosition="0">
        <references count="2">
          <reference field="1" count="1" selected="0">
            <x v="18"/>
          </reference>
          <reference field="4" count="12">
            <x v="1"/>
            <x v="2"/>
            <x v="3"/>
            <x v="4"/>
            <x v="6"/>
            <x v="10"/>
            <x v="11"/>
            <x v="13"/>
            <x v="14"/>
            <x v="15"/>
            <x v="19"/>
            <x v="31"/>
          </reference>
        </references>
      </pivotArea>
    </format>
    <format dxfId="9">
      <pivotArea outline="0" collapsedLevelsAreSubtotals="1" fieldPosition="0">
        <references count="2">
          <reference field="1" count="1" selected="0">
            <x v="19"/>
          </reference>
          <reference field="4" count="1" selected="0">
            <x v="3"/>
          </reference>
        </references>
      </pivotArea>
    </format>
    <format dxfId="8">
      <pivotArea dataOnly="0" labelOnly="1" outline="0" fieldPosition="0">
        <references count="2">
          <reference field="1" count="1" selected="0">
            <x v="19"/>
          </reference>
          <reference field="4" count="1">
            <x v="3"/>
          </reference>
        </references>
      </pivotArea>
    </format>
    <format dxfId="7">
      <pivotArea outline="0" collapsedLevelsAreSubtotals="1" fieldPosition="0">
        <references count="2">
          <reference field="1" count="1" selected="0">
            <x v="20"/>
          </reference>
          <reference field="4" count="12" selected="0">
            <x v="2"/>
            <x v="3"/>
            <x v="5"/>
            <x v="6"/>
            <x v="7"/>
            <x v="11"/>
            <x v="14"/>
            <x v="15"/>
            <x v="17"/>
            <x v="19"/>
            <x v="29"/>
            <x v="30"/>
          </reference>
        </references>
      </pivotArea>
    </format>
    <format dxfId="6">
      <pivotArea dataOnly="0" labelOnly="1" outline="0" fieldPosition="0">
        <references count="2">
          <reference field="1" count="1" selected="0">
            <x v="20"/>
          </reference>
          <reference field="4" count="12">
            <x v="2"/>
            <x v="3"/>
            <x v="5"/>
            <x v="6"/>
            <x v="7"/>
            <x v="11"/>
            <x v="14"/>
            <x v="15"/>
            <x v="17"/>
            <x v="19"/>
            <x v="29"/>
            <x v="30"/>
          </reference>
        </references>
      </pivotArea>
    </format>
    <format dxfId="5">
      <pivotArea outline="0" collapsedLevelsAreSubtotals="1" fieldPosition="0">
        <references count="2">
          <reference field="1" count="1" selected="0">
            <x v="21"/>
          </reference>
          <reference field="4" count="4" selected="0">
            <x v="3"/>
            <x v="7"/>
            <x v="25"/>
            <x v="33"/>
          </reference>
        </references>
      </pivotArea>
    </format>
    <format dxfId="4">
      <pivotArea dataOnly="0" labelOnly="1" outline="0" fieldPosition="0">
        <references count="2">
          <reference field="1" count="1" selected="0">
            <x v="21"/>
          </reference>
          <reference field="4" count="4">
            <x v="3"/>
            <x v="7"/>
            <x v="25"/>
            <x v="33"/>
          </reference>
        </references>
      </pivotArea>
    </format>
    <format dxfId="3">
      <pivotArea outline="0" collapsedLevelsAreSubtotals="1" fieldPosition="0">
        <references count="2">
          <reference field="1" count="1" selected="0">
            <x v="22"/>
          </reference>
          <reference field="4" count="6" selected="0">
            <x v="14"/>
            <x v="16"/>
            <x v="17"/>
            <x v="25"/>
            <x v="28"/>
            <x v="33"/>
          </reference>
        </references>
      </pivotArea>
    </format>
    <format dxfId="2">
      <pivotArea dataOnly="0" labelOnly="1" outline="0" fieldPosition="0">
        <references count="2">
          <reference field="1" count="1" selected="0">
            <x v="22"/>
          </reference>
          <reference field="4" count="6">
            <x v="14"/>
            <x v="16"/>
            <x v="17"/>
            <x v="25"/>
            <x v="28"/>
            <x v="33"/>
          </reference>
        </references>
      </pivotArea>
    </format>
    <format dxfId="1">
      <pivotArea outline="0" collapsedLevelsAreSubtotals="1" fieldPosition="0">
        <references count="2">
          <reference field="1" count="1" selected="0">
            <x v="23"/>
          </reference>
          <reference field="4" count="6" selected="0">
            <x v="1"/>
            <x v="8"/>
            <x v="10"/>
            <x v="16"/>
            <x v="27"/>
            <x v="32"/>
          </reference>
        </references>
      </pivotArea>
    </format>
    <format dxfId="0">
      <pivotArea dataOnly="0" labelOnly="1" outline="0" fieldPosition="0">
        <references count="2">
          <reference field="1" count="1" selected="0">
            <x v="23"/>
          </reference>
          <reference field="4" count="6">
            <x v="1"/>
            <x v="8"/>
            <x v="10"/>
            <x v="16"/>
            <x v="27"/>
            <x v="32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I403"/>
  <sheetViews>
    <sheetView workbookViewId="0">
      <selection activeCell="G25" sqref="G25"/>
    </sheetView>
  </sheetViews>
  <sheetFormatPr defaultRowHeight="15"/>
  <cols>
    <col min="1" max="1" width="23.42578125" customWidth="1"/>
    <col min="2" max="2" width="31.85546875" bestFit="1" customWidth="1"/>
    <col min="3" max="3" width="14.7109375" customWidth="1"/>
    <col min="4" max="4" width="45.5703125" customWidth="1"/>
    <col min="5" max="5" width="16.85546875" customWidth="1"/>
    <col min="6" max="6" width="17" customWidth="1"/>
    <col min="7" max="7" width="34.85546875" customWidth="1"/>
    <col min="8" max="8" width="8.140625" bestFit="1" customWidth="1"/>
    <col min="9" max="9" width="5.42578125" customWidth="1"/>
  </cols>
  <sheetData>
    <row r="1" spans="1:9">
      <c r="A1" s="111" t="s">
        <v>156</v>
      </c>
      <c r="B1" s="111" t="s">
        <v>155</v>
      </c>
      <c r="C1" s="111" t="s">
        <v>154</v>
      </c>
      <c r="D1" s="112" t="s">
        <v>157</v>
      </c>
      <c r="E1" s="113" t="s">
        <v>158</v>
      </c>
      <c r="G1" s="121" t="s">
        <v>160</v>
      </c>
      <c r="H1" s="121"/>
      <c r="I1" s="121"/>
    </row>
    <row r="2" spans="1:9">
      <c r="A2" s="70">
        <v>30</v>
      </c>
      <c r="B2" s="72" t="s">
        <v>295</v>
      </c>
      <c r="C2" s="70">
        <v>10614</v>
      </c>
      <c r="D2" s="71" t="s">
        <v>296</v>
      </c>
      <c r="E2" s="70">
        <v>650</v>
      </c>
      <c r="G2" s="121" t="s">
        <v>155</v>
      </c>
      <c r="H2" s="121" t="s">
        <v>158</v>
      </c>
      <c r="I2" s="121" t="s">
        <v>257</v>
      </c>
    </row>
    <row r="3" spans="1:9">
      <c r="A3" s="70">
        <v>34</v>
      </c>
      <c r="B3" s="72" t="s">
        <v>295</v>
      </c>
      <c r="C3" s="70">
        <v>10614</v>
      </c>
      <c r="D3" s="71" t="s">
        <v>297</v>
      </c>
      <c r="E3" s="70">
        <v>585</v>
      </c>
      <c r="G3" s="121" t="s">
        <v>256</v>
      </c>
      <c r="H3" s="121" t="s">
        <v>256</v>
      </c>
      <c r="I3" s="122"/>
    </row>
    <row r="4" spans="1:9">
      <c r="A4" s="70">
        <v>100</v>
      </c>
      <c r="B4" s="72" t="s">
        <v>295</v>
      </c>
      <c r="C4" s="70">
        <v>10614</v>
      </c>
      <c r="D4" s="71" t="s">
        <v>298</v>
      </c>
      <c r="E4" s="70">
        <v>554</v>
      </c>
      <c r="G4" s="121" t="s">
        <v>258</v>
      </c>
      <c r="H4" s="121"/>
      <c r="I4" s="122"/>
    </row>
    <row r="5" spans="1:9">
      <c r="A5" s="70">
        <v>70</v>
      </c>
      <c r="B5" s="72" t="s">
        <v>295</v>
      </c>
      <c r="C5" s="70">
        <v>10614</v>
      </c>
      <c r="D5" s="71" t="s">
        <v>299</v>
      </c>
      <c r="E5" s="70">
        <v>543</v>
      </c>
      <c r="G5" s="121" t="s">
        <v>248</v>
      </c>
      <c r="H5" s="167">
        <v>499</v>
      </c>
      <c r="I5" s="168">
        <v>5</v>
      </c>
    </row>
    <row r="6" spans="1:9">
      <c r="A6" s="70">
        <v>100</v>
      </c>
      <c r="B6" s="72" t="s">
        <v>295</v>
      </c>
      <c r="C6" s="70">
        <v>10614</v>
      </c>
      <c r="D6" s="71" t="s">
        <v>300</v>
      </c>
      <c r="E6" s="70">
        <v>552</v>
      </c>
      <c r="G6" s="121"/>
      <c r="H6" s="167">
        <v>500</v>
      </c>
      <c r="I6" s="168">
        <v>11</v>
      </c>
    </row>
    <row r="7" spans="1:9">
      <c r="A7" s="70">
        <v>25</v>
      </c>
      <c r="B7" s="72" t="s">
        <v>295</v>
      </c>
      <c r="C7" s="70">
        <v>10614</v>
      </c>
      <c r="D7" s="71" t="s">
        <v>301</v>
      </c>
      <c r="E7" s="70">
        <v>545</v>
      </c>
      <c r="G7" s="121"/>
      <c r="H7" s="167">
        <v>501</v>
      </c>
      <c r="I7" s="168">
        <v>20</v>
      </c>
    </row>
    <row r="8" spans="1:9">
      <c r="A8" s="70">
        <v>100</v>
      </c>
      <c r="B8" s="72" t="s">
        <v>295</v>
      </c>
      <c r="C8" s="70">
        <v>10614</v>
      </c>
      <c r="D8" s="71" t="s">
        <v>302</v>
      </c>
      <c r="E8" s="70">
        <v>553</v>
      </c>
      <c r="G8" s="121"/>
      <c r="H8" s="167">
        <v>502</v>
      </c>
      <c r="I8" s="168">
        <v>10</v>
      </c>
    </row>
    <row r="9" spans="1:9">
      <c r="A9" s="70">
        <v>5</v>
      </c>
      <c r="B9" s="72" t="s">
        <v>255</v>
      </c>
      <c r="C9" s="70">
        <v>10616</v>
      </c>
      <c r="D9" s="71" t="s">
        <v>303</v>
      </c>
      <c r="E9" s="70">
        <v>692</v>
      </c>
      <c r="G9" s="121"/>
      <c r="H9" s="167">
        <v>503</v>
      </c>
      <c r="I9" s="168">
        <v>10</v>
      </c>
    </row>
    <row r="10" spans="1:9">
      <c r="A10" s="70">
        <v>2</v>
      </c>
      <c r="B10" s="72" t="s">
        <v>255</v>
      </c>
      <c r="C10" s="70">
        <v>10616</v>
      </c>
      <c r="D10" s="71" t="s">
        <v>304</v>
      </c>
      <c r="E10" s="70">
        <v>501</v>
      </c>
      <c r="G10" s="121"/>
      <c r="H10" s="167">
        <v>504</v>
      </c>
      <c r="I10" s="168">
        <v>10</v>
      </c>
    </row>
    <row r="11" spans="1:9">
      <c r="A11" s="70">
        <v>5</v>
      </c>
      <c r="B11" s="72" t="s">
        <v>255</v>
      </c>
      <c r="C11" s="70">
        <v>10616</v>
      </c>
      <c r="D11" s="71" t="s">
        <v>305</v>
      </c>
      <c r="E11" s="70">
        <v>690</v>
      </c>
      <c r="G11" s="121"/>
      <c r="H11" s="167">
        <v>507</v>
      </c>
      <c r="I11" s="168">
        <v>15</v>
      </c>
    </row>
    <row r="12" spans="1:9">
      <c r="A12" s="70">
        <v>2</v>
      </c>
      <c r="B12" s="72" t="s">
        <v>255</v>
      </c>
      <c r="C12" s="70">
        <v>10616</v>
      </c>
      <c r="D12" s="71" t="s">
        <v>306</v>
      </c>
      <c r="E12" s="70">
        <v>561</v>
      </c>
      <c r="G12" s="121"/>
      <c r="H12" s="167">
        <v>508</v>
      </c>
      <c r="I12" s="168">
        <v>5</v>
      </c>
    </row>
    <row r="13" spans="1:9">
      <c r="A13" s="70">
        <v>2</v>
      </c>
      <c r="B13" s="72" t="s">
        <v>255</v>
      </c>
      <c r="C13" s="70">
        <v>10616</v>
      </c>
      <c r="D13" s="71" t="s">
        <v>307</v>
      </c>
      <c r="E13" s="70">
        <v>547</v>
      </c>
      <c r="G13" s="121"/>
      <c r="H13" s="167">
        <v>513</v>
      </c>
      <c r="I13" s="168">
        <v>15</v>
      </c>
    </row>
    <row r="14" spans="1:9">
      <c r="A14" s="70">
        <v>2</v>
      </c>
      <c r="B14" s="72" t="s">
        <v>255</v>
      </c>
      <c r="C14" s="70">
        <v>10616</v>
      </c>
      <c r="D14" s="71" t="s">
        <v>308</v>
      </c>
      <c r="E14" s="70">
        <v>546</v>
      </c>
      <c r="G14" s="121"/>
      <c r="H14" s="167">
        <v>518</v>
      </c>
      <c r="I14" s="168">
        <v>25</v>
      </c>
    </row>
    <row r="15" spans="1:9">
      <c r="A15" s="70">
        <v>15</v>
      </c>
      <c r="B15" s="72" t="s">
        <v>255</v>
      </c>
      <c r="C15" s="70">
        <v>10616</v>
      </c>
      <c r="D15" s="71" t="s">
        <v>309</v>
      </c>
      <c r="E15" s="70">
        <v>536</v>
      </c>
      <c r="G15" s="121"/>
      <c r="H15" s="167">
        <v>536</v>
      </c>
      <c r="I15" s="168">
        <v>20</v>
      </c>
    </row>
    <row r="16" spans="1:9">
      <c r="A16" s="70">
        <v>10</v>
      </c>
      <c r="B16" s="72" t="s">
        <v>255</v>
      </c>
      <c r="C16" s="70">
        <v>10616</v>
      </c>
      <c r="D16" s="71" t="s">
        <v>310</v>
      </c>
      <c r="E16" s="70">
        <v>518</v>
      </c>
      <c r="G16" s="121"/>
      <c r="H16" s="167">
        <v>545</v>
      </c>
      <c r="I16" s="168">
        <v>1</v>
      </c>
    </row>
    <row r="17" spans="1:9">
      <c r="A17" s="70">
        <v>15</v>
      </c>
      <c r="B17" s="72" t="s">
        <v>255</v>
      </c>
      <c r="C17" s="70">
        <v>10616</v>
      </c>
      <c r="D17" s="71" t="s">
        <v>311</v>
      </c>
      <c r="E17" s="70">
        <v>513</v>
      </c>
      <c r="G17" s="121"/>
      <c r="H17" s="167">
        <v>690</v>
      </c>
      <c r="I17" s="168">
        <v>23</v>
      </c>
    </row>
    <row r="18" spans="1:9">
      <c r="A18" s="70">
        <v>2</v>
      </c>
      <c r="B18" s="72" t="s">
        <v>255</v>
      </c>
      <c r="C18" s="70">
        <v>10616</v>
      </c>
      <c r="D18" s="71" t="s">
        <v>312</v>
      </c>
      <c r="E18" s="70">
        <v>508</v>
      </c>
      <c r="G18" s="121"/>
      <c r="H18" s="167">
        <v>691</v>
      </c>
      <c r="I18" s="168">
        <v>23</v>
      </c>
    </row>
    <row r="19" spans="1:9">
      <c r="A19" s="70">
        <v>15</v>
      </c>
      <c r="B19" s="72" t="s">
        <v>255</v>
      </c>
      <c r="C19" s="70">
        <v>10616</v>
      </c>
      <c r="D19" s="71" t="s">
        <v>313</v>
      </c>
      <c r="E19" s="70">
        <v>507</v>
      </c>
      <c r="G19" s="121"/>
      <c r="H19" s="167">
        <v>659</v>
      </c>
      <c r="I19" s="168">
        <v>10</v>
      </c>
    </row>
    <row r="20" spans="1:9">
      <c r="A20" s="70">
        <v>5</v>
      </c>
      <c r="B20" s="72" t="s">
        <v>255</v>
      </c>
      <c r="C20" s="70">
        <v>10616</v>
      </c>
      <c r="D20" s="71" t="s">
        <v>314</v>
      </c>
      <c r="E20" s="70">
        <v>506</v>
      </c>
      <c r="G20" s="121"/>
      <c r="H20" s="167">
        <v>689</v>
      </c>
      <c r="I20" s="168">
        <v>41</v>
      </c>
    </row>
    <row r="21" spans="1:9">
      <c r="A21" s="70">
        <v>80</v>
      </c>
      <c r="B21" s="72" t="s">
        <v>255</v>
      </c>
      <c r="C21" s="70">
        <v>10616</v>
      </c>
      <c r="D21" s="71" t="s">
        <v>315</v>
      </c>
      <c r="E21" s="70">
        <v>503</v>
      </c>
      <c r="G21" s="121"/>
      <c r="H21" s="167">
        <v>516</v>
      </c>
      <c r="I21" s="168">
        <v>5</v>
      </c>
    </row>
    <row r="22" spans="1:9">
      <c r="A22" s="70">
        <v>25</v>
      </c>
      <c r="B22" s="72" t="s">
        <v>255</v>
      </c>
      <c r="C22" s="70">
        <v>10616</v>
      </c>
      <c r="D22" s="71" t="s">
        <v>316</v>
      </c>
      <c r="E22" s="70">
        <v>502</v>
      </c>
      <c r="G22" s="121" t="s">
        <v>421</v>
      </c>
      <c r="H22" s="121"/>
      <c r="I22" s="122">
        <v>249</v>
      </c>
    </row>
    <row r="23" spans="1:9">
      <c r="A23" s="70">
        <v>5</v>
      </c>
      <c r="B23" s="72" t="s">
        <v>255</v>
      </c>
      <c r="C23" s="70">
        <v>10616</v>
      </c>
      <c r="D23" s="71" t="s">
        <v>317</v>
      </c>
      <c r="E23" s="70">
        <v>691</v>
      </c>
      <c r="G23" s="121" t="s">
        <v>186</v>
      </c>
      <c r="H23" s="167">
        <v>500</v>
      </c>
      <c r="I23" s="168">
        <v>20</v>
      </c>
    </row>
    <row r="24" spans="1:9">
      <c r="A24" s="70">
        <v>10</v>
      </c>
      <c r="B24" s="72" t="s">
        <v>318</v>
      </c>
      <c r="C24" s="70">
        <v>10622</v>
      </c>
      <c r="D24" s="71" t="s">
        <v>319</v>
      </c>
      <c r="E24" s="70">
        <v>604</v>
      </c>
      <c r="G24" s="121"/>
      <c r="H24" s="167">
        <v>501</v>
      </c>
      <c r="I24" s="168">
        <v>35</v>
      </c>
    </row>
    <row r="25" spans="1:9">
      <c r="A25" s="70">
        <v>30</v>
      </c>
      <c r="B25" s="72" t="s">
        <v>318</v>
      </c>
      <c r="C25" s="70">
        <v>10622</v>
      </c>
      <c r="D25" s="71" t="s">
        <v>297</v>
      </c>
      <c r="E25" s="70">
        <v>585</v>
      </c>
      <c r="G25" s="121"/>
      <c r="H25" s="167">
        <v>502</v>
      </c>
      <c r="I25" s="168">
        <v>23</v>
      </c>
    </row>
    <row r="26" spans="1:9">
      <c r="A26" s="70">
        <v>10</v>
      </c>
      <c r="B26" s="72" t="s">
        <v>318</v>
      </c>
      <c r="C26" s="70">
        <v>10622</v>
      </c>
      <c r="D26" s="71" t="s">
        <v>320</v>
      </c>
      <c r="E26" s="70">
        <v>558</v>
      </c>
      <c r="G26" s="121"/>
      <c r="H26" s="167">
        <v>503</v>
      </c>
      <c r="I26" s="168">
        <v>15</v>
      </c>
    </row>
    <row r="27" spans="1:9">
      <c r="A27" s="70">
        <v>30</v>
      </c>
      <c r="B27" s="72" t="s">
        <v>318</v>
      </c>
      <c r="C27" s="70">
        <v>10622</v>
      </c>
      <c r="D27" s="71" t="s">
        <v>299</v>
      </c>
      <c r="E27" s="70">
        <v>543</v>
      </c>
      <c r="G27" s="121"/>
      <c r="H27" s="167">
        <v>504</v>
      </c>
      <c r="I27" s="168">
        <v>30</v>
      </c>
    </row>
    <row r="28" spans="1:9">
      <c r="A28" s="70">
        <v>8</v>
      </c>
      <c r="B28" s="72" t="s">
        <v>318</v>
      </c>
      <c r="C28" s="70">
        <v>10622</v>
      </c>
      <c r="D28" s="71" t="s">
        <v>321</v>
      </c>
      <c r="E28" s="70">
        <v>549</v>
      </c>
      <c r="G28" s="121"/>
      <c r="H28" s="167">
        <v>506</v>
      </c>
      <c r="I28" s="168">
        <v>10</v>
      </c>
    </row>
    <row r="29" spans="1:9">
      <c r="A29" s="70">
        <v>15</v>
      </c>
      <c r="B29" s="72" t="s">
        <v>318</v>
      </c>
      <c r="C29" s="70">
        <v>10622</v>
      </c>
      <c r="D29" s="71" t="s">
        <v>301</v>
      </c>
      <c r="E29" s="70">
        <v>545</v>
      </c>
      <c r="G29" s="121"/>
      <c r="H29" s="167">
        <v>507</v>
      </c>
      <c r="I29" s="168">
        <v>30</v>
      </c>
    </row>
    <row r="30" spans="1:9">
      <c r="A30" s="70">
        <v>10</v>
      </c>
      <c r="B30" s="72" t="s">
        <v>318</v>
      </c>
      <c r="C30" s="70">
        <v>10622</v>
      </c>
      <c r="D30" s="71" t="s">
        <v>302</v>
      </c>
      <c r="E30" s="70">
        <v>553</v>
      </c>
      <c r="G30" s="121"/>
      <c r="H30" s="167">
        <v>508</v>
      </c>
      <c r="I30" s="168">
        <v>15</v>
      </c>
    </row>
    <row r="31" spans="1:9">
      <c r="A31" s="70">
        <v>150</v>
      </c>
      <c r="B31" s="72" t="s">
        <v>249</v>
      </c>
      <c r="C31" s="70">
        <v>10631</v>
      </c>
      <c r="D31" s="71" t="s">
        <v>322</v>
      </c>
      <c r="E31" s="70">
        <v>556</v>
      </c>
      <c r="G31" s="121"/>
      <c r="H31" s="167">
        <v>513</v>
      </c>
      <c r="I31" s="168">
        <v>5</v>
      </c>
    </row>
    <row r="32" spans="1:9">
      <c r="A32" s="70">
        <v>20</v>
      </c>
      <c r="B32" s="72" t="s">
        <v>249</v>
      </c>
      <c r="C32" s="70">
        <v>10631</v>
      </c>
      <c r="D32" s="71" t="s">
        <v>307</v>
      </c>
      <c r="E32" s="70">
        <v>547</v>
      </c>
      <c r="G32" s="121"/>
      <c r="H32" s="167">
        <v>518</v>
      </c>
      <c r="I32" s="168">
        <v>70</v>
      </c>
    </row>
    <row r="33" spans="1:9">
      <c r="A33" s="70">
        <v>5</v>
      </c>
      <c r="B33" s="72" t="s">
        <v>249</v>
      </c>
      <c r="C33" s="70">
        <v>10631</v>
      </c>
      <c r="D33" s="71" t="s">
        <v>308</v>
      </c>
      <c r="E33" s="70">
        <v>546</v>
      </c>
      <c r="G33" s="121"/>
      <c r="H33" s="167">
        <v>536</v>
      </c>
      <c r="I33" s="168">
        <v>30</v>
      </c>
    </row>
    <row r="34" spans="1:9">
      <c r="A34" s="70">
        <v>5</v>
      </c>
      <c r="B34" s="72" t="s">
        <v>249</v>
      </c>
      <c r="C34" s="70">
        <v>10631</v>
      </c>
      <c r="D34" s="71" t="s">
        <v>309</v>
      </c>
      <c r="E34" s="70">
        <v>536</v>
      </c>
      <c r="G34" s="121"/>
      <c r="H34" s="167">
        <v>543</v>
      </c>
      <c r="I34" s="168">
        <v>27</v>
      </c>
    </row>
    <row r="35" spans="1:9">
      <c r="A35" s="70">
        <v>5</v>
      </c>
      <c r="B35" s="72" t="s">
        <v>249</v>
      </c>
      <c r="C35" s="70">
        <v>10631</v>
      </c>
      <c r="D35" s="71" t="s">
        <v>310</v>
      </c>
      <c r="E35" s="70">
        <v>518</v>
      </c>
      <c r="G35" s="121"/>
      <c r="H35" s="167">
        <v>545</v>
      </c>
      <c r="I35" s="168">
        <v>30</v>
      </c>
    </row>
    <row r="36" spans="1:9">
      <c r="A36" s="70">
        <v>20</v>
      </c>
      <c r="B36" s="72" t="s">
        <v>249</v>
      </c>
      <c r="C36" s="70">
        <v>10631</v>
      </c>
      <c r="D36" s="71" t="s">
        <v>323</v>
      </c>
      <c r="E36" s="70">
        <v>500</v>
      </c>
      <c r="G36" s="121"/>
      <c r="H36" s="167">
        <v>546</v>
      </c>
      <c r="I36" s="168">
        <v>8</v>
      </c>
    </row>
    <row r="37" spans="1:9">
      <c r="A37" s="70">
        <v>20</v>
      </c>
      <c r="B37" s="72" t="s">
        <v>249</v>
      </c>
      <c r="C37" s="70">
        <v>10631</v>
      </c>
      <c r="D37" s="71" t="s">
        <v>324</v>
      </c>
      <c r="E37" s="70">
        <v>504</v>
      </c>
      <c r="G37" s="121"/>
      <c r="H37" s="167">
        <v>547</v>
      </c>
      <c r="I37" s="168">
        <v>10</v>
      </c>
    </row>
    <row r="38" spans="1:9">
      <c r="A38" s="70">
        <v>20</v>
      </c>
      <c r="B38" s="72" t="s">
        <v>249</v>
      </c>
      <c r="C38" s="70">
        <v>10631</v>
      </c>
      <c r="D38" s="71" t="s">
        <v>315</v>
      </c>
      <c r="E38" s="70">
        <v>503</v>
      </c>
      <c r="G38" s="121"/>
      <c r="H38" s="167">
        <v>548</v>
      </c>
      <c r="I38" s="168">
        <v>83</v>
      </c>
    </row>
    <row r="39" spans="1:9">
      <c r="A39" s="70">
        <v>20</v>
      </c>
      <c r="B39" s="72" t="s">
        <v>249</v>
      </c>
      <c r="C39" s="70">
        <v>10631</v>
      </c>
      <c r="D39" s="71" t="s">
        <v>316</v>
      </c>
      <c r="E39" s="70">
        <v>502</v>
      </c>
      <c r="G39" s="121"/>
      <c r="H39" s="167">
        <v>554</v>
      </c>
      <c r="I39" s="168">
        <v>10</v>
      </c>
    </row>
    <row r="40" spans="1:9">
      <c r="A40" s="70">
        <v>20</v>
      </c>
      <c r="B40" s="72" t="s">
        <v>249</v>
      </c>
      <c r="C40" s="70">
        <v>10631</v>
      </c>
      <c r="D40" s="71" t="s">
        <v>304</v>
      </c>
      <c r="E40" s="70">
        <v>501</v>
      </c>
      <c r="G40" s="121"/>
      <c r="H40" s="167">
        <v>555</v>
      </c>
      <c r="I40" s="168">
        <v>100</v>
      </c>
    </row>
    <row r="41" spans="1:9">
      <c r="A41" s="70">
        <v>8</v>
      </c>
      <c r="B41" s="72" t="s">
        <v>249</v>
      </c>
      <c r="C41" s="70">
        <v>10631</v>
      </c>
      <c r="D41" s="71" t="s">
        <v>314</v>
      </c>
      <c r="E41" s="70">
        <v>506</v>
      </c>
      <c r="G41" s="121"/>
      <c r="H41" s="167">
        <v>556</v>
      </c>
      <c r="I41" s="168">
        <v>40</v>
      </c>
    </row>
    <row r="42" spans="1:9">
      <c r="A42" s="70">
        <v>40</v>
      </c>
      <c r="B42" s="72" t="s">
        <v>325</v>
      </c>
      <c r="C42" s="70">
        <v>10638</v>
      </c>
      <c r="D42" s="71" t="s">
        <v>303</v>
      </c>
      <c r="E42" s="70">
        <v>692</v>
      </c>
      <c r="G42" s="121"/>
      <c r="H42" s="167">
        <v>561</v>
      </c>
      <c r="I42" s="168">
        <v>15</v>
      </c>
    </row>
    <row r="43" spans="1:9">
      <c r="A43" s="70">
        <v>10</v>
      </c>
      <c r="B43" s="72" t="s">
        <v>325</v>
      </c>
      <c r="C43" s="70">
        <v>10638</v>
      </c>
      <c r="D43" s="71" t="s">
        <v>326</v>
      </c>
      <c r="E43" s="70">
        <v>499</v>
      </c>
      <c r="G43" s="121"/>
      <c r="H43" s="167">
        <v>562</v>
      </c>
      <c r="I43" s="168">
        <v>5</v>
      </c>
    </row>
    <row r="44" spans="1:9">
      <c r="A44" s="70">
        <v>18</v>
      </c>
      <c r="B44" s="72" t="s">
        <v>325</v>
      </c>
      <c r="C44" s="70">
        <v>10638</v>
      </c>
      <c r="D44" s="71" t="s">
        <v>305</v>
      </c>
      <c r="E44" s="70">
        <v>690</v>
      </c>
      <c r="G44" s="121"/>
      <c r="H44" s="167">
        <v>585</v>
      </c>
      <c r="I44" s="168">
        <v>10</v>
      </c>
    </row>
    <row r="45" spans="1:9">
      <c r="A45" s="70">
        <v>20</v>
      </c>
      <c r="B45" s="72" t="s">
        <v>325</v>
      </c>
      <c r="C45" s="70">
        <v>10638</v>
      </c>
      <c r="D45" s="71" t="s">
        <v>327</v>
      </c>
      <c r="E45" s="70">
        <v>562</v>
      </c>
      <c r="G45" s="121"/>
      <c r="H45" s="167">
        <v>601</v>
      </c>
      <c r="I45" s="168">
        <v>20</v>
      </c>
    </row>
    <row r="46" spans="1:9">
      <c r="A46" s="70">
        <v>10</v>
      </c>
      <c r="B46" s="72" t="s">
        <v>325</v>
      </c>
      <c r="C46" s="70">
        <v>10638</v>
      </c>
      <c r="D46" s="71" t="s">
        <v>306</v>
      </c>
      <c r="E46" s="70">
        <v>561</v>
      </c>
      <c r="G46" s="121"/>
      <c r="H46" s="167">
        <v>690</v>
      </c>
      <c r="I46" s="168">
        <v>20</v>
      </c>
    </row>
    <row r="47" spans="1:9">
      <c r="A47" s="70">
        <v>50</v>
      </c>
      <c r="B47" s="72" t="s">
        <v>325</v>
      </c>
      <c r="C47" s="70">
        <v>10638</v>
      </c>
      <c r="D47" s="71" t="s">
        <v>328</v>
      </c>
      <c r="E47" s="70">
        <v>555</v>
      </c>
      <c r="G47" s="121"/>
      <c r="H47" s="167">
        <v>691</v>
      </c>
      <c r="I47" s="168">
        <v>35</v>
      </c>
    </row>
    <row r="48" spans="1:9">
      <c r="A48" s="70">
        <v>10</v>
      </c>
      <c r="B48" s="72" t="s">
        <v>325</v>
      </c>
      <c r="C48" s="70">
        <v>10638</v>
      </c>
      <c r="D48" s="71" t="s">
        <v>309</v>
      </c>
      <c r="E48" s="70">
        <v>536</v>
      </c>
      <c r="G48" s="121"/>
      <c r="H48" s="167">
        <v>692</v>
      </c>
      <c r="I48" s="168">
        <v>28</v>
      </c>
    </row>
    <row r="49" spans="1:9">
      <c r="A49" s="70">
        <v>5</v>
      </c>
      <c r="B49" s="72" t="s">
        <v>325</v>
      </c>
      <c r="C49" s="70">
        <v>10638</v>
      </c>
      <c r="D49" s="71" t="s">
        <v>310</v>
      </c>
      <c r="E49" s="70">
        <v>518</v>
      </c>
      <c r="G49" s="121"/>
      <c r="H49" s="167">
        <v>570</v>
      </c>
      <c r="I49" s="168">
        <v>3</v>
      </c>
    </row>
    <row r="50" spans="1:9">
      <c r="A50" s="70">
        <v>5</v>
      </c>
      <c r="B50" s="72" t="s">
        <v>325</v>
      </c>
      <c r="C50" s="70">
        <v>10638</v>
      </c>
      <c r="D50" s="71" t="s">
        <v>329</v>
      </c>
      <c r="E50" s="70">
        <v>516</v>
      </c>
      <c r="G50" s="121" t="s">
        <v>422</v>
      </c>
      <c r="H50" s="121"/>
      <c r="I50" s="122">
        <v>727</v>
      </c>
    </row>
    <row r="51" spans="1:9">
      <c r="A51" s="70">
        <v>10</v>
      </c>
      <c r="B51" s="72" t="s">
        <v>325</v>
      </c>
      <c r="C51" s="70">
        <v>10638</v>
      </c>
      <c r="D51" s="71" t="s">
        <v>312</v>
      </c>
      <c r="E51" s="70">
        <v>508</v>
      </c>
      <c r="G51" s="121" t="s">
        <v>245</v>
      </c>
      <c r="H51" s="167">
        <v>500</v>
      </c>
      <c r="I51" s="168">
        <v>6</v>
      </c>
    </row>
    <row r="52" spans="1:9">
      <c r="A52" s="70">
        <v>44</v>
      </c>
      <c r="B52" s="72" t="s">
        <v>325</v>
      </c>
      <c r="C52" s="70">
        <v>10638</v>
      </c>
      <c r="D52" s="71" t="s">
        <v>313</v>
      </c>
      <c r="E52" s="70">
        <v>507</v>
      </c>
      <c r="G52" s="121"/>
      <c r="H52" s="167">
        <v>501</v>
      </c>
      <c r="I52" s="168">
        <v>83</v>
      </c>
    </row>
    <row r="53" spans="1:9">
      <c r="A53" s="70">
        <v>50</v>
      </c>
      <c r="B53" s="72" t="s">
        <v>325</v>
      </c>
      <c r="C53" s="70">
        <v>10638</v>
      </c>
      <c r="D53" s="71" t="s">
        <v>324</v>
      </c>
      <c r="E53" s="70">
        <v>504</v>
      </c>
      <c r="G53" s="121"/>
      <c r="H53" s="167">
        <v>502</v>
      </c>
      <c r="I53" s="168">
        <v>42</v>
      </c>
    </row>
    <row r="54" spans="1:9">
      <c r="A54" s="70">
        <v>30</v>
      </c>
      <c r="B54" s="72" t="s">
        <v>325</v>
      </c>
      <c r="C54" s="70">
        <v>10638</v>
      </c>
      <c r="D54" s="71" t="s">
        <v>315</v>
      </c>
      <c r="E54" s="70">
        <v>503</v>
      </c>
      <c r="G54" s="121"/>
      <c r="H54" s="167">
        <v>503</v>
      </c>
      <c r="I54" s="168">
        <v>10</v>
      </c>
    </row>
    <row r="55" spans="1:9">
      <c r="A55" s="70">
        <v>20</v>
      </c>
      <c r="B55" s="72" t="s">
        <v>325</v>
      </c>
      <c r="C55" s="70">
        <v>10638</v>
      </c>
      <c r="D55" s="71" t="s">
        <v>316</v>
      </c>
      <c r="E55" s="70">
        <v>502</v>
      </c>
      <c r="G55" s="121"/>
      <c r="H55" s="167">
        <v>506</v>
      </c>
      <c r="I55" s="168">
        <v>23</v>
      </c>
    </row>
    <row r="56" spans="1:9">
      <c r="A56" s="70">
        <v>25</v>
      </c>
      <c r="B56" s="72" t="s">
        <v>325</v>
      </c>
      <c r="C56" s="70">
        <v>10638</v>
      </c>
      <c r="D56" s="71" t="s">
        <v>304</v>
      </c>
      <c r="E56" s="70">
        <v>501</v>
      </c>
      <c r="G56" s="121"/>
      <c r="H56" s="167">
        <v>507</v>
      </c>
      <c r="I56" s="168">
        <v>30</v>
      </c>
    </row>
    <row r="57" spans="1:9">
      <c r="A57" s="70">
        <v>21</v>
      </c>
      <c r="B57" s="72" t="s">
        <v>325</v>
      </c>
      <c r="C57" s="70">
        <v>10638</v>
      </c>
      <c r="D57" s="71" t="s">
        <v>323</v>
      </c>
      <c r="E57" s="70">
        <v>500</v>
      </c>
      <c r="G57" s="121"/>
      <c r="H57" s="167">
        <v>508</v>
      </c>
      <c r="I57" s="168">
        <v>15</v>
      </c>
    </row>
    <row r="58" spans="1:9">
      <c r="A58" s="70">
        <v>30</v>
      </c>
      <c r="B58" s="72" t="s">
        <v>325</v>
      </c>
      <c r="C58" s="70">
        <v>10638</v>
      </c>
      <c r="D58" s="71" t="s">
        <v>317</v>
      </c>
      <c r="E58" s="70">
        <v>691</v>
      </c>
      <c r="G58" s="121"/>
      <c r="H58" s="167">
        <v>513</v>
      </c>
      <c r="I58" s="168">
        <v>15</v>
      </c>
    </row>
    <row r="59" spans="1:9">
      <c r="A59" s="70">
        <v>122</v>
      </c>
      <c r="B59" s="72" t="s">
        <v>253</v>
      </c>
      <c r="C59" s="70">
        <v>10632</v>
      </c>
      <c r="D59" s="71" t="s">
        <v>317</v>
      </c>
      <c r="E59" s="70">
        <v>691</v>
      </c>
      <c r="G59" s="121"/>
      <c r="H59" s="167">
        <v>518</v>
      </c>
      <c r="I59" s="168">
        <v>40</v>
      </c>
    </row>
    <row r="60" spans="1:9">
      <c r="A60" s="70">
        <v>10</v>
      </c>
      <c r="B60" s="72" t="s">
        <v>253</v>
      </c>
      <c r="C60" s="70">
        <v>10632</v>
      </c>
      <c r="D60" s="71" t="s">
        <v>329</v>
      </c>
      <c r="E60" s="70">
        <v>516</v>
      </c>
      <c r="G60" s="121"/>
      <c r="H60" s="167">
        <v>536</v>
      </c>
      <c r="I60" s="168">
        <v>30</v>
      </c>
    </row>
    <row r="61" spans="1:9">
      <c r="A61" s="70">
        <v>5</v>
      </c>
      <c r="B61" s="72" t="s">
        <v>253</v>
      </c>
      <c r="C61" s="70">
        <v>10632</v>
      </c>
      <c r="D61" s="71" t="s">
        <v>310</v>
      </c>
      <c r="E61" s="70">
        <v>518</v>
      </c>
      <c r="G61" s="121"/>
      <c r="H61" s="167">
        <v>543</v>
      </c>
      <c r="I61" s="168">
        <v>25</v>
      </c>
    </row>
    <row r="62" spans="1:9">
      <c r="A62" s="70">
        <v>5</v>
      </c>
      <c r="B62" s="72" t="s">
        <v>253</v>
      </c>
      <c r="C62" s="70">
        <v>10632</v>
      </c>
      <c r="D62" s="71" t="s">
        <v>309</v>
      </c>
      <c r="E62" s="70">
        <v>536</v>
      </c>
      <c r="G62" s="121"/>
      <c r="H62" s="167">
        <v>545</v>
      </c>
      <c r="I62" s="168">
        <v>5</v>
      </c>
    </row>
    <row r="63" spans="1:9">
      <c r="A63" s="70">
        <v>23</v>
      </c>
      <c r="B63" s="72" t="s">
        <v>248</v>
      </c>
      <c r="C63" s="70">
        <v>10635</v>
      </c>
      <c r="D63" s="71" t="s">
        <v>317</v>
      </c>
      <c r="E63" s="70">
        <v>691</v>
      </c>
      <c r="G63" s="121"/>
      <c r="H63" s="167">
        <v>546</v>
      </c>
      <c r="I63" s="168">
        <v>7</v>
      </c>
    </row>
    <row r="64" spans="1:9">
      <c r="A64" s="70">
        <v>5</v>
      </c>
      <c r="B64" s="72" t="s">
        <v>248</v>
      </c>
      <c r="C64" s="70">
        <v>10635</v>
      </c>
      <c r="D64" s="71" t="s">
        <v>326</v>
      </c>
      <c r="E64" s="70">
        <v>499</v>
      </c>
      <c r="G64" s="121"/>
      <c r="H64" s="167">
        <v>547</v>
      </c>
      <c r="I64" s="168">
        <v>2</v>
      </c>
    </row>
    <row r="65" spans="1:9">
      <c r="A65" s="70">
        <v>41</v>
      </c>
      <c r="B65" s="72" t="s">
        <v>248</v>
      </c>
      <c r="C65" s="70">
        <v>10635</v>
      </c>
      <c r="D65" s="71" t="s">
        <v>330</v>
      </c>
      <c r="E65" s="70">
        <v>689</v>
      </c>
      <c r="G65" s="121"/>
      <c r="H65" s="167">
        <v>548</v>
      </c>
      <c r="I65" s="168">
        <v>2</v>
      </c>
    </row>
    <row r="66" spans="1:9">
      <c r="A66" s="70">
        <v>10</v>
      </c>
      <c r="B66" s="72" t="s">
        <v>248</v>
      </c>
      <c r="C66" s="70">
        <v>10635</v>
      </c>
      <c r="D66" s="71" t="s">
        <v>331</v>
      </c>
      <c r="E66" s="70">
        <v>659</v>
      </c>
      <c r="G66" s="121"/>
      <c r="H66" s="167">
        <v>555</v>
      </c>
      <c r="I66" s="168">
        <v>50</v>
      </c>
    </row>
    <row r="67" spans="1:9">
      <c r="A67" s="70">
        <v>1</v>
      </c>
      <c r="B67" s="72" t="s">
        <v>248</v>
      </c>
      <c r="C67" s="70">
        <v>10635</v>
      </c>
      <c r="D67" s="71" t="s">
        <v>301</v>
      </c>
      <c r="E67" s="70">
        <v>545</v>
      </c>
      <c r="G67" s="121"/>
      <c r="H67" s="167">
        <v>556</v>
      </c>
      <c r="I67" s="168">
        <v>157</v>
      </c>
    </row>
    <row r="68" spans="1:9">
      <c r="A68" s="70">
        <v>20</v>
      </c>
      <c r="B68" s="72" t="s">
        <v>248</v>
      </c>
      <c r="C68" s="70">
        <v>10635</v>
      </c>
      <c r="D68" s="71" t="s">
        <v>309</v>
      </c>
      <c r="E68" s="70">
        <v>536</v>
      </c>
      <c r="G68" s="121"/>
      <c r="H68" s="167">
        <v>560</v>
      </c>
      <c r="I68" s="168">
        <v>22</v>
      </c>
    </row>
    <row r="69" spans="1:9">
      <c r="A69" s="70">
        <v>25</v>
      </c>
      <c r="B69" s="72" t="s">
        <v>248</v>
      </c>
      <c r="C69" s="70">
        <v>10635</v>
      </c>
      <c r="D69" s="71" t="s">
        <v>310</v>
      </c>
      <c r="E69" s="70">
        <v>518</v>
      </c>
      <c r="G69" s="121"/>
      <c r="H69" s="167">
        <v>561</v>
      </c>
      <c r="I69" s="168">
        <v>3</v>
      </c>
    </row>
    <row r="70" spans="1:9">
      <c r="A70" s="70">
        <v>5</v>
      </c>
      <c r="B70" s="72" t="s">
        <v>248</v>
      </c>
      <c r="C70" s="70">
        <v>10635</v>
      </c>
      <c r="D70" s="71" t="s">
        <v>329</v>
      </c>
      <c r="E70" s="70">
        <v>516</v>
      </c>
      <c r="G70" s="121"/>
      <c r="H70" s="167">
        <v>585</v>
      </c>
      <c r="I70" s="168">
        <v>20</v>
      </c>
    </row>
    <row r="71" spans="1:9">
      <c r="A71" s="70">
        <v>15</v>
      </c>
      <c r="B71" s="72" t="s">
        <v>248</v>
      </c>
      <c r="C71" s="70">
        <v>10635</v>
      </c>
      <c r="D71" s="71" t="s">
        <v>311</v>
      </c>
      <c r="E71" s="70">
        <v>513</v>
      </c>
      <c r="G71" s="121"/>
      <c r="H71" s="167">
        <v>596</v>
      </c>
      <c r="I71" s="168">
        <v>15</v>
      </c>
    </row>
    <row r="72" spans="1:9">
      <c r="A72" s="70">
        <v>5</v>
      </c>
      <c r="B72" s="72" t="s">
        <v>248</v>
      </c>
      <c r="C72" s="70">
        <v>10635</v>
      </c>
      <c r="D72" s="71" t="s">
        <v>312</v>
      </c>
      <c r="E72" s="70">
        <v>508</v>
      </c>
      <c r="G72" s="121"/>
      <c r="H72" s="167">
        <v>650</v>
      </c>
      <c r="I72" s="168">
        <v>2</v>
      </c>
    </row>
    <row r="73" spans="1:9">
      <c r="A73" s="70">
        <v>15</v>
      </c>
      <c r="B73" s="72" t="s">
        <v>248</v>
      </c>
      <c r="C73" s="70">
        <v>10635</v>
      </c>
      <c r="D73" s="71" t="s">
        <v>313</v>
      </c>
      <c r="E73" s="70">
        <v>507</v>
      </c>
      <c r="G73" s="121"/>
      <c r="H73" s="167">
        <v>671</v>
      </c>
      <c r="I73" s="168">
        <v>2</v>
      </c>
    </row>
    <row r="74" spans="1:9">
      <c r="A74" s="70">
        <v>10</v>
      </c>
      <c r="B74" s="72" t="s">
        <v>248</v>
      </c>
      <c r="C74" s="70">
        <v>10635</v>
      </c>
      <c r="D74" s="71" t="s">
        <v>324</v>
      </c>
      <c r="E74" s="70">
        <v>504</v>
      </c>
      <c r="G74" s="121"/>
      <c r="H74" s="167">
        <v>690</v>
      </c>
      <c r="I74" s="168">
        <v>18</v>
      </c>
    </row>
    <row r="75" spans="1:9">
      <c r="A75" s="70">
        <v>10</v>
      </c>
      <c r="B75" s="72" t="s">
        <v>248</v>
      </c>
      <c r="C75" s="70">
        <v>10635</v>
      </c>
      <c r="D75" s="71" t="s">
        <v>315</v>
      </c>
      <c r="E75" s="70">
        <v>503</v>
      </c>
      <c r="G75" s="121"/>
      <c r="H75" s="167">
        <v>691</v>
      </c>
      <c r="I75" s="168">
        <v>55</v>
      </c>
    </row>
    <row r="76" spans="1:9">
      <c r="A76" s="70">
        <v>10</v>
      </c>
      <c r="B76" s="72" t="s">
        <v>248</v>
      </c>
      <c r="C76" s="70">
        <v>10635</v>
      </c>
      <c r="D76" s="71" t="s">
        <v>316</v>
      </c>
      <c r="E76" s="70">
        <v>502</v>
      </c>
      <c r="G76" s="121"/>
      <c r="H76" s="167">
        <v>692</v>
      </c>
      <c r="I76" s="168">
        <v>40</v>
      </c>
    </row>
    <row r="77" spans="1:9">
      <c r="A77" s="70">
        <v>20</v>
      </c>
      <c r="B77" s="72" t="s">
        <v>248</v>
      </c>
      <c r="C77" s="70">
        <v>10635</v>
      </c>
      <c r="D77" s="71" t="s">
        <v>304</v>
      </c>
      <c r="E77" s="70">
        <v>501</v>
      </c>
      <c r="G77" s="121"/>
      <c r="H77" s="167">
        <v>557</v>
      </c>
      <c r="I77" s="168">
        <v>10</v>
      </c>
    </row>
    <row r="78" spans="1:9">
      <c r="A78" s="70">
        <v>11</v>
      </c>
      <c r="B78" s="72" t="s">
        <v>248</v>
      </c>
      <c r="C78" s="70">
        <v>10635</v>
      </c>
      <c r="D78" s="71" t="s">
        <v>323</v>
      </c>
      <c r="E78" s="70">
        <v>500</v>
      </c>
      <c r="G78" s="121"/>
      <c r="H78" s="167">
        <v>689</v>
      </c>
      <c r="I78" s="168">
        <v>5</v>
      </c>
    </row>
    <row r="79" spans="1:9">
      <c r="A79" s="70">
        <v>23</v>
      </c>
      <c r="B79" s="72" t="s">
        <v>248</v>
      </c>
      <c r="C79" s="70">
        <v>10635</v>
      </c>
      <c r="D79" s="71" t="s">
        <v>305</v>
      </c>
      <c r="E79" s="70">
        <v>690</v>
      </c>
      <c r="G79" s="121"/>
      <c r="H79" s="167">
        <v>653</v>
      </c>
      <c r="I79" s="168">
        <v>2</v>
      </c>
    </row>
    <row r="80" spans="1:9">
      <c r="A80" s="70">
        <v>25</v>
      </c>
      <c r="B80" s="72" t="s">
        <v>332</v>
      </c>
      <c r="C80" s="70">
        <v>10637</v>
      </c>
      <c r="D80" s="71" t="s">
        <v>333</v>
      </c>
      <c r="E80" s="70">
        <v>548</v>
      </c>
      <c r="G80" s="121" t="s">
        <v>423</v>
      </c>
      <c r="H80" s="121"/>
      <c r="I80" s="122">
        <v>736</v>
      </c>
    </row>
    <row r="81" spans="1:9">
      <c r="A81" s="70">
        <v>1</v>
      </c>
      <c r="B81" s="72" t="s">
        <v>332</v>
      </c>
      <c r="C81" s="70">
        <v>10637</v>
      </c>
      <c r="D81" s="71" t="s">
        <v>307</v>
      </c>
      <c r="E81" s="70">
        <v>547</v>
      </c>
      <c r="G81" s="121" t="s">
        <v>252</v>
      </c>
      <c r="H81" s="167">
        <v>499</v>
      </c>
      <c r="I81" s="168">
        <v>20</v>
      </c>
    </row>
    <row r="82" spans="1:9">
      <c r="A82" s="70">
        <v>1</v>
      </c>
      <c r="B82" s="72" t="s">
        <v>332</v>
      </c>
      <c r="C82" s="70">
        <v>10637</v>
      </c>
      <c r="D82" s="71" t="s">
        <v>308</v>
      </c>
      <c r="E82" s="70">
        <v>546</v>
      </c>
      <c r="G82" s="121"/>
      <c r="H82" s="167">
        <v>501</v>
      </c>
      <c r="I82" s="168">
        <v>25</v>
      </c>
    </row>
    <row r="83" spans="1:9">
      <c r="A83" s="70">
        <v>10</v>
      </c>
      <c r="B83" s="72" t="s">
        <v>332</v>
      </c>
      <c r="C83" s="70">
        <v>10637</v>
      </c>
      <c r="D83" s="71" t="s">
        <v>309</v>
      </c>
      <c r="E83" s="70">
        <v>536</v>
      </c>
      <c r="G83" s="121"/>
      <c r="H83" s="167">
        <v>502</v>
      </c>
      <c r="I83" s="168">
        <v>27</v>
      </c>
    </row>
    <row r="84" spans="1:9">
      <c r="A84" s="70">
        <v>5</v>
      </c>
      <c r="B84" s="72" t="s">
        <v>332</v>
      </c>
      <c r="C84" s="70">
        <v>10637</v>
      </c>
      <c r="D84" s="71" t="s">
        <v>316</v>
      </c>
      <c r="E84" s="70">
        <v>502</v>
      </c>
      <c r="G84" s="121"/>
      <c r="H84" s="167">
        <v>503</v>
      </c>
      <c r="I84" s="168">
        <v>62</v>
      </c>
    </row>
    <row r="85" spans="1:9">
      <c r="A85" s="70">
        <v>2</v>
      </c>
      <c r="B85" s="72" t="s">
        <v>332</v>
      </c>
      <c r="C85" s="70">
        <v>10637</v>
      </c>
      <c r="D85" s="71" t="s">
        <v>311</v>
      </c>
      <c r="E85" s="70">
        <v>513</v>
      </c>
      <c r="G85" s="121"/>
      <c r="H85" s="167">
        <v>504</v>
      </c>
      <c r="I85" s="168">
        <v>20</v>
      </c>
    </row>
    <row r="86" spans="1:9">
      <c r="A86" s="70">
        <v>18</v>
      </c>
      <c r="B86" s="72" t="s">
        <v>332</v>
      </c>
      <c r="C86" s="70">
        <v>10637</v>
      </c>
      <c r="D86" s="71" t="s">
        <v>313</v>
      </c>
      <c r="E86" s="70">
        <v>507</v>
      </c>
      <c r="G86" s="121"/>
      <c r="H86" s="167">
        <v>506</v>
      </c>
      <c r="I86" s="168">
        <v>28</v>
      </c>
    </row>
    <row r="87" spans="1:9">
      <c r="A87" s="70">
        <v>3</v>
      </c>
      <c r="B87" s="72" t="s">
        <v>332</v>
      </c>
      <c r="C87" s="70">
        <v>10637</v>
      </c>
      <c r="D87" s="71" t="s">
        <v>314</v>
      </c>
      <c r="E87" s="70">
        <v>506</v>
      </c>
      <c r="G87" s="121"/>
      <c r="H87" s="167">
        <v>507</v>
      </c>
      <c r="I87" s="168">
        <v>40</v>
      </c>
    </row>
    <row r="88" spans="1:9">
      <c r="A88" s="70">
        <v>5</v>
      </c>
      <c r="B88" s="72" t="s">
        <v>332</v>
      </c>
      <c r="C88" s="70">
        <v>10637</v>
      </c>
      <c r="D88" s="71" t="s">
        <v>324</v>
      </c>
      <c r="E88" s="70">
        <v>504</v>
      </c>
      <c r="G88" s="121"/>
      <c r="H88" s="167">
        <v>508</v>
      </c>
      <c r="I88" s="168">
        <v>15</v>
      </c>
    </row>
    <row r="89" spans="1:9">
      <c r="A89" s="70">
        <v>5</v>
      </c>
      <c r="B89" s="72" t="s">
        <v>332</v>
      </c>
      <c r="C89" s="70">
        <v>10637</v>
      </c>
      <c r="D89" s="71" t="s">
        <v>310</v>
      </c>
      <c r="E89" s="70">
        <v>518</v>
      </c>
      <c r="G89" s="121"/>
      <c r="H89" s="167">
        <v>513</v>
      </c>
      <c r="I89" s="168">
        <v>10</v>
      </c>
    </row>
    <row r="90" spans="1:9">
      <c r="A90" s="70">
        <v>2</v>
      </c>
      <c r="B90" s="72" t="s">
        <v>251</v>
      </c>
      <c r="C90" s="70">
        <v>10634</v>
      </c>
      <c r="D90" s="71" t="s">
        <v>334</v>
      </c>
      <c r="E90" s="70">
        <v>649</v>
      </c>
      <c r="G90" s="121"/>
      <c r="H90" s="167">
        <v>518</v>
      </c>
      <c r="I90" s="168">
        <v>58</v>
      </c>
    </row>
    <row r="91" spans="1:9">
      <c r="A91" s="70">
        <v>6</v>
      </c>
      <c r="B91" s="72" t="s">
        <v>251</v>
      </c>
      <c r="C91" s="70">
        <v>10634</v>
      </c>
      <c r="D91" s="71" t="s">
        <v>326</v>
      </c>
      <c r="E91" s="70">
        <v>499</v>
      </c>
      <c r="G91" s="121"/>
      <c r="H91" s="167">
        <v>536</v>
      </c>
      <c r="I91" s="168">
        <v>30</v>
      </c>
    </row>
    <row r="92" spans="1:9">
      <c r="A92" s="70">
        <v>10</v>
      </c>
      <c r="B92" s="72" t="s">
        <v>251</v>
      </c>
      <c r="C92" s="70">
        <v>10634</v>
      </c>
      <c r="D92" s="71" t="s">
        <v>306</v>
      </c>
      <c r="E92" s="70">
        <v>561</v>
      </c>
      <c r="G92" s="121"/>
      <c r="H92" s="167">
        <v>543</v>
      </c>
      <c r="I92" s="168">
        <v>40</v>
      </c>
    </row>
    <row r="93" spans="1:9">
      <c r="A93" s="70">
        <v>60</v>
      </c>
      <c r="B93" s="72" t="s">
        <v>251</v>
      </c>
      <c r="C93" s="70">
        <v>10634</v>
      </c>
      <c r="D93" s="71" t="s">
        <v>322</v>
      </c>
      <c r="E93" s="70">
        <v>556</v>
      </c>
      <c r="G93" s="121"/>
      <c r="H93" s="167">
        <v>545</v>
      </c>
      <c r="I93" s="168">
        <v>15</v>
      </c>
    </row>
    <row r="94" spans="1:9">
      <c r="A94" s="70">
        <v>15</v>
      </c>
      <c r="B94" s="72" t="s">
        <v>251</v>
      </c>
      <c r="C94" s="70">
        <v>10634</v>
      </c>
      <c r="D94" s="71" t="s">
        <v>333</v>
      </c>
      <c r="E94" s="70">
        <v>548</v>
      </c>
      <c r="G94" s="121"/>
      <c r="H94" s="167">
        <v>546</v>
      </c>
      <c r="I94" s="168">
        <v>10</v>
      </c>
    </row>
    <row r="95" spans="1:9">
      <c r="A95" s="70">
        <v>7</v>
      </c>
      <c r="B95" s="72" t="s">
        <v>251</v>
      </c>
      <c r="C95" s="70">
        <v>10634</v>
      </c>
      <c r="D95" s="71" t="s">
        <v>307</v>
      </c>
      <c r="E95" s="70">
        <v>547</v>
      </c>
      <c r="G95" s="121"/>
      <c r="H95" s="167">
        <v>548</v>
      </c>
      <c r="I95" s="168">
        <v>25</v>
      </c>
    </row>
    <row r="96" spans="1:9">
      <c r="A96" s="70">
        <v>9</v>
      </c>
      <c r="B96" s="72" t="s">
        <v>251</v>
      </c>
      <c r="C96" s="70">
        <v>10634</v>
      </c>
      <c r="D96" s="71" t="s">
        <v>308</v>
      </c>
      <c r="E96" s="70">
        <v>546</v>
      </c>
      <c r="G96" s="121"/>
      <c r="H96" s="167">
        <v>549</v>
      </c>
      <c r="I96" s="168">
        <v>3</v>
      </c>
    </row>
    <row r="97" spans="1:9">
      <c r="A97" s="70">
        <v>25</v>
      </c>
      <c r="B97" s="72" t="s">
        <v>251</v>
      </c>
      <c r="C97" s="70">
        <v>10634</v>
      </c>
      <c r="D97" s="71" t="s">
        <v>309</v>
      </c>
      <c r="E97" s="70">
        <v>536</v>
      </c>
      <c r="G97" s="121"/>
      <c r="H97" s="167">
        <v>560</v>
      </c>
      <c r="I97" s="168">
        <v>32</v>
      </c>
    </row>
    <row r="98" spans="1:9">
      <c r="A98" s="70">
        <v>50</v>
      </c>
      <c r="B98" s="72" t="s">
        <v>251</v>
      </c>
      <c r="C98" s="70">
        <v>10634</v>
      </c>
      <c r="D98" s="71" t="s">
        <v>310</v>
      </c>
      <c r="E98" s="70">
        <v>518</v>
      </c>
      <c r="G98" s="121"/>
      <c r="H98" s="167">
        <v>562</v>
      </c>
      <c r="I98" s="168">
        <v>15</v>
      </c>
    </row>
    <row r="99" spans="1:9">
      <c r="A99" s="70">
        <v>8</v>
      </c>
      <c r="B99" s="72" t="s">
        <v>251</v>
      </c>
      <c r="C99" s="70">
        <v>10634</v>
      </c>
      <c r="D99" s="71" t="s">
        <v>329</v>
      </c>
      <c r="E99" s="70">
        <v>516</v>
      </c>
      <c r="G99" s="121"/>
      <c r="H99" s="167">
        <v>649</v>
      </c>
      <c r="I99" s="168">
        <v>8</v>
      </c>
    </row>
    <row r="100" spans="1:9">
      <c r="A100" s="70">
        <v>15</v>
      </c>
      <c r="B100" s="72" t="s">
        <v>251</v>
      </c>
      <c r="C100" s="70">
        <v>10634</v>
      </c>
      <c r="D100" s="71" t="s">
        <v>311</v>
      </c>
      <c r="E100" s="70">
        <v>513</v>
      </c>
      <c r="G100" s="121"/>
      <c r="H100" s="167">
        <v>552</v>
      </c>
      <c r="I100" s="168">
        <v>30</v>
      </c>
    </row>
    <row r="101" spans="1:9">
      <c r="A101" s="70">
        <v>15</v>
      </c>
      <c r="B101" s="72" t="s">
        <v>251</v>
      </c>
      <c r="C101" s="70">
        <v>10634</v>
      </c>
      <c r="D101" s="71" t="s">
        <v>312</v>
      </c>
      <c r="E101" s="70">
        <v>508</v>
      </c>
      <c r="G101" s="121" t="s">
        <v>424</v>
      </c>
      <c r="H101" s="121"/>
      <c r="I101" s="122">
        <v>513</v>
      </c>
    </row>
    <row r="102" spans="1:9">
      <c r="A102" s="70">
        <v>55</v>
      </c>
      <c r="B102" s="72" t="s">
        <v>251</v>
      </c>
      <c r="C102" s="70">
        <v>10634</v>
      </c>
      <c r="D102" s="71" t="s">
        <v>313</v>
      </c>
      <c r="E102" s="70">
        <v>507</v>
      </c>
      <c r="G102" s="121" t="s">
        <v>325</v>
      </c>
      <c r="H102" s="167">
        <v>499</v>
      </c>
      <c r="I102" s="168">
        <v>10</v>
      </c>
    </row>
    <row r="103" spans="1:9">
      <c r="A103" s="70">
        <v>23</v>
      </c>
      <c r="B103" s="72" t="s">
        <v>251</v>
      </c>
      <c r="C103" s="70">
        <v>10634</v>
      </c>
      <c r="D103" s="71" t="s">
        <v>314</v>
      </c>
      <c r="E103" s="70">
        <v>506</v>
      </c>
      <c r="G103" s="121"/>
      <c r="H103" s="167">
        <v>500</v>
      </c>
      <c r="I103" s="168">
        <v>21</v>
      </c>
    </row>
    <row r="104" spans="1:9">
      <c r="A104" s="70">
        <v>49</v>
      </c>
      <c r="B104" s="72" t="s">
        <v>251</v>
      </c>
      <c r="C104" s="70">
        <v>10634</v>
      </c>
      <c r="D104" s="71" t="s">
        <v>324</v>
      </c>
      <c r="E104" s="70">
        <v>504</v>
      </c>
      <c r="G104" s="121"/>
      <c r="H104" s="167">
        <v>501</v>
      </c>
      <c r="I104" s="168">
        <v>25</v>
      </c>
    </row>
    <row r="105" spans="1:9">
      <c r="A105" s="70">
        <v>26</v>
      </c>
      <c r="B105" s="72" t="s">
        <v>251</v>
      </c>
      <c r="C105" s="70">
        <v>10634</v>
      </c>
      <c r="D105" s="71" t="s">
        <v>315</v>
      </c>
      <c r="E105" s="70">
        <v>503</v>
      </c>
      <c r="G105" s="121"/>
      <c r="H105" s="167">
        <v>502</v>
      </c>
      <c r="I105" s="168">
        <v>20</v>
      </c>
    </row>
    <row r="106" spans="1:9">
      <c r="A106" s="70">
        <v>32</v>
      </c>
      <c r="B106" s="72" t="s">
        <v>251</v>
      </c>
      <c r="C106" s="70">
        <v>10634</v>
      </c>
      <c r="D106" s="71" t="s">
        <v>316</v>
      </c>
      <c r="E106" s="70">
        <v>502</v>
      </c>
      <c r="G106" s="121"/>
      <c r="H106" s="167">
        <v>503</v>
      </c>
      <c r="I106" s="168">
        <v>30</v>
      </c>
    </row>
    <row r="107" spans="1:9">
      <c r="A107" s="70">
        <v>30</v>
      </c>
      <c r="B107" s="72" t="s">
        <v>251</v>
      </c>
      <c r="C107" s="70">
        <v>10634</v>
      </c>
      <c r="D107" s="71" t="s">
        <v>304</v>
      </c>
      <c r="E107" s="70">
        <v>501</v>
      </c>
      <c r="G107" s="121"/>
      <c r="H107" s="167">
        <v>504</v>
      </c>
      <c r="I107" s="168">
        <v>50</v>
      </c>
    </row>
    <row r="108" spans="1:9">
      <c r="A108" s="70">
        <v>16</v>
      </c>
      <c r="B108" s="72" t="s">
        <v>251</v>
      </c>
      <c r="C108" s="70">
        <v>10634</v>
      </c>
      <c r="D108" s="71" t="s">
        <v>323</v>
      </c>
      <c r="E108" s="70">
        <v>500</v>
      </c>
      <c r="G108" s="121"/>
      <c r="H108" s="167">
        <v>507</v>
      </c>
      <c r="I108" s="168">
        <v>44</v>
      </c>
    </row>
    <row r="109" spans="1:9">
      <c r="A109" s="70">
        <v>10</v>
      </c>
      <c r="B109" s="72" t="s">
        <v>251</v>
      </c>
      <c r="C109" s="70">
        <v>10634</v>
      </c>
      <c r="D109" s="71" t="s">
        <v>327</v>
      </c>
      <c r="E109" s="70">
        <v>562</v>
      </c>
      <c r="G109" s="121"/>
      <c r="H109" s="167">
        <v>508</v>
      </c>
      <c r="I109" s="168">
        <v>10</v>
      </c>
    </row>
    <row r="110" spans="1:9">
      <c r="A110" s="70">
        <v>23</v>
      </c>
      <c r="B110" s="72" t="s">
        <v>335</v>
      </c>
      <c r="C110" s="70">
        <v>10628</v>
      </c>
      <c r="D110" s="71" t="s">
        <v>303</v>
      </c>
      <c r="E110" s="70">
        <v>692</v>
      </c>
      <c r="G110" s="121"/>
      <c r="H110" s="167">
        <v>518</v>
      </c>
      <c r="I110" s="168">
        <v>5</v>
      </c>
    </row>
    <row r="111" spans="1:9">
      <c r="A111" s="70">
        <v>20</v>
      </c>
      <c r="B111" s="72" t="s">
        <v>335</v>
      </c>
      <c r="C111" s="70">
        <v>10628</v>
      </c>
      <c r="D111" s="71" t="s">
        <v>326</v>
      </c>
      <c r="E111" s="70">
        <v>499</v>
      </c>
      <c r="G111" s="121"/>
      <c r="H111" s="167">
        <v>536</v>
      </c>
      <c r="I111" s="168">
        <v>10</v>
      </c>
    </row>
    <row r="112" spans="1:9">
      <c r="A112" s="70">
        <v>24</v>
      </c>
      <c r="B112" s="72" t="s">
        <v>335</v>
      </c>
      <c r="C112" s="70">
        <v>10628</v>
      </c>
      <c r="D112" s="71" t="s">
        <v>305</v>
      </c>
      <c r="E112" s="70">
        <v>690</v>
      </c>
      <c r="G112" s="121"/>
      <c r="H112" s="167">
        <v>555</v>
      </c>
      <c r="I112" s="168">
        <v>50</v>
      </c>
    </row>
    <row r="113" spans="1:9">
      <c r="A113" s="70">
        <v>30</v>
      </c>
      <c r="B113" s="72" t="s">
        <v>335</v>
      </c>
      <c r="C113" s="70">
        <v>10628</v>
      </c>
      <c r="D113" s="71" t="s">
        <v>330</v>
      </c>
      <c r="E113" s="70">
        <v>689</v>
      </c>
      <c r="G113" s="121"/>
      <c r="H113" s="167">
        <v>561</v>
      </c>
      <c r="I113" s="168">
        <v>10</v>
      </c>
    </row>
    <row r="114" spans="1:9">
      <c r="A114" s="70">
        <v>10</v>
      </c>
      <c r="B114" s="72" t="s">
        <v>335</v>
      </c>
      <c r="C114" s="70">
        <v>10628</v>
      </c>
      <c r="D114" s="71" t="s">
        <v>336</v>
      </c>
      <c r="E114" s="70">
        <v>658</v>
      </c>
      <c r="G114" s="121"/>
      <c r="H114" s="167">
        <v>562</v>
      </c>
      <c r="I114" s="168">
        <v>20</v>
      </c>
    </row>
    <row r="115" spans="1:9">
      <c r="A115" s="70">
        <v>15</v>
      </c>
      <c r="B115" s="72" t="s">
        <v>335</v>
      </c>
      <c r="C115" s="70">
        <v>10628</v>
      </c>
      <c r="D115" s="71" t="s">
        <v>297</v>
      </c>
      <c r="E115" s="70">
        <v>585</v>
      </c>
      <c r="G115" s="121"/>
      <c r="H115" s="167">
        <v>690</v>
      </c>
      <c r="I115" s="168">
        <v>18</v>
      </c>
    </row>
    <row r="116" spans="1:9">
      <c r="A116" s="70">
        <v>50</v>
      </c>
      <c r="B116" s="72" t="s">
        <v>335</v>
      </c>
      <c r="C116" s="70">
        <v>10628</v>
      </c>
      <c r="D116" s="71" t="s">
        <v>322</v>
      </c>
      <c r="E116" s="70">
        <v>556</v>
      </c>
      <c r="G116" s="121"/>
      <c r="H116" s="167">
        <v>691</v>
      </c>
      <c r="I116" s="168">
        <v>30</v>
      </c>
    </row>
    <row r="117" spans="1:9">
      <c r="A117" s="70">
        <v>50</v>
      </c>
      <c r="B117" s="72" t="s">
        <v>335</v>
      </c>
      <c r="C117" s="70">
        <v>10628</v>
      </c>
      <c r="D117" s="71" t="s">
        <v>328</v>
      </c>
      <c r="E117" s="70">
        <v>555</v>
      </c>
      <c r="G117" s="121"/>
      <c r="H117" s="167">
        <v>692</v>
      </c>
      <c r="I117" s="168">
        <v>40</v>
      </c>
    </row>
    <row r="118" spans="1:9">
      <c r="A118" s="70">
        <v>10</v>
      </c>
      <c r="B118" s="72" t="s">
        <v>335</v>
      </c>
      <c r="C118" s="70">
        <v>10628</v>
      </c>
      <c r="D118" s="71" t="s">
        <v>307</v>
      </c>
      <c r="E118" s="70">
        <v>547</v>
      </c>
      <c r="G118" s="121"/>
      <c r="H118" s="167">
        <v>516</v>
      </c>
      <c r="I118" s="168">
        <v>5</v>
      </c>
    </row>
    <row r="119" spans="1:9">
      <c r="A119" s="70">
        <v>10</v>
      </c>
      <c r="B119" s="72" t="s">
        <v>335</v>
      </c>
      <c r="C119" s="70">
        <v>10628</v>
      </c>
      <c r="D119" s="71" t="s">
        <v>308</v>
      </c>
      <c r="E119" s="70">
        <v>546</v>
      </c>
      <c r="G119" s="121" t="s">
        <v>425</v>
      </c>
      <c r="H119" s="121"/>
      <c r="I119" s="122">
        <v>398</v>
      </c>
    </row>
    <row r="120" spans="1:9">
      <c r="A120" s="70">
        <v>10</v>
      </c>
      <c r="B120" s="72" t="s">
        <v>335</v>
      </c>
      <c r="C120" s="70">
        <v>10628</v>
      </c>
      <c r="D120" s="71" t="s">
        <v>301</v>
      </c>
      <c r="E120" s="70">
        <v>545</v>
      </c>
      <c r="G120" s="121" t="s">
        <v>253</v>
      </c>
      <c r="H120" s="167">
        <v>518</v>
      </c>
      <c r="I120" s="168">
        <v>5</v>
      </c>
    </row>
    <row r="121" spans="1:9">
      <c r="A121" s="70">
        <v>26</v>
      </c>
      <c r="B121" s="72" t="s">
        <v>335</v>
      </c>
      <c r="C121" s="70">
        <v>10628</v>
      </c>
      <c r="D121" s="71" t="s">
        <v>299</v>
      </c>
      <c r="E121" s="70">
        <v>543</v>
      </c>
      <c r="G121" s="121"/>
      <c r="H121" s="167">
        <v>536</v>
      </c>
      <c r="I121" s="168">
        <v>5</v>
      </c>
    </row>
    <row r="122" spans="1:9">
      <c r="A122" s="70">
        <v>25</v>
      </c>
      <c r="B122" s="72" t="s">
        <v>335</v>
      </c>
      <c r="C122" s="70">
        <v>10628</v>
      </c>
      <c r="D122" s="71" t="s">
        <v>309</v>
      </c>
      <c r="E122" s="70">
        <v>536</v>
      </c>
      <c r="G122" s="121"/>
      <c r="H122" s="167">
        <v>691</v>
      </c>
      <c r="I122" s="168">
        <v>122</v>
      </c>
    </row>
    <row r="123" spans="1:9">
      <c r="A123" s="70">
        <v>20</v>
      </c>
      <c r="B123" s="72" t="s">
        <v>335</v>
      </c>
      <c r="C123" s="70">
        <v>10628</v>
      </c>
      <c r="D123" s="71" t="s">
        <v>310</v>
      </c>
      <c r="E123" s="70">
        <v>518</v>
      </c>
      <c r="G123" s="121"/>
      <c r="H123" s="167">
        <v>516</v>
      </c>
      <c r="I123" s="168">
        <v>10</v>
      </c>
    </row>
    <row r="124" spans="1:9">
      <c r="A124" s="70">
        <v>15</v>
      </c>
      <c r="B124" s="72" t="s">
        <v>335</v>
      </c>
      <c r="C124" s="70">
        <v>10628</v>
      </c>
      <c r="D124" s="71" t="s">
        <v>311</v>
      </c>
      <c r="E124" s="70">
        <v>513</v>
      </c>
      <c r="G124" s="121" t="s">
        <v>426</v>
      </c>
      <c r="H124" s="121"/>
      <c r="I124" s="122">
        <v>142</v>
      </c>
    </row>
    <row r="125" spans="1:9">
      <c r="A125" s="70">
        <v>6</v>
      </c>
      <c r="B125" s="72" t="s">
        <v>335</v>
      </c>
      <c r="C125" s="70">
        <v>10628</v>
      </c>
      <c r="D125" s="71" t="s">
        <v>312</v>
      </c>
      <c r="E125" s="70">
        <v>508</v>
      </c>
      <c r="G125" s="121" t="s">
        <v>251</v>
      </c>
      <c r="H125" s="167">
        <v>499</v>
      </c>
      <c r="I125" s="168">
        <v>6</v>
      </c>
    </row>
    <row r="126" spans="1:9">
      <c r="A126" s="70">
        <v>25</v>
      </c>
      <c r="B126" s="72" t="s">
        <v>335</v>
      </c>
      <c r="C126" s="70">
        <v>10628</v>
      </c>
      <c r="D126" s="71" t="s">
        <v>313</v>
      </c>
      <c r="E126" s="70">
        <v>507</v>
      </c>
      <c r="G126" s="121"/>
      <c r="H126" s="167">
        <v>500</v>
      </c>
      <c r="I126" s="168">
        <v>16</v>
      </c>
    </row>
    <row r="127" spans="1:9">
      <c r="A127" s="70">
        <v>8</v>
      </c>
      <c r="B127" s="72" t="s">
        <v>335</v>
      </c>
      <c r="C127" s="70">
        <v>10628</v>
      </c>
      <c r="D127" s="71" t="s">
        <v>314</v>
      </c>
      <c r="E127" s="70">
        <v>506</v>
      </c>
      <c r="G127" s="121"/>
      <c r="H127" s="167">
        <v>501</v>
      </c>
      <c r="I127" s="168">
        <v>30</v>
      </c>
    </row>
    <row r="128" spans="1:9">
      <c r="A128" s="70">
        <v>10</v>
      </c>
      <c r="B128" s="72" t="s">
        <v>335</v>
      </c>
      <c r="C128" s="164"/>
      <c r="D128" s="71" t="s">
        <v>324</v>
      </c>
      <c r="E128" s="70">
        <v>504</v>
      </c>
      <c r="G128" s="121"/>
      <c r="H128" s="167">
        <v>502</v>
      </c>
      <c r="I128" s="168">
        <v>32</v>
      </c>
    </row>
    <row r="129" spans="1:9">
      <c r="A129" s="70">
        <v>12</v>
      </c>
      <c r="B129" s="72" t="s">
        <v>335</v>
      </c>
      <c r="C129" s="164"/>
      <c r="D129" s="71" t="s">
        <v>315</v>
      </c>
      <c r="E129" s="70">
        <v>503</v>
      </c>
      <c r="G129" s="121"/>
      <c r="H129" s="167">
        <v>503</v>
      </c>
      <c r="I129" s="168">
        <v>26</v>
      </c>
    </row>
    <row r="130" spans="1:9">
      <c r="A130" s="70">
        <v>45</v>
      </c>
      <c r="B130" s="72" t="s">
        <v>335</v>
      </c>
      <c r="C130" s="164"/>
      <c r="D130" s="71" t="s">
        <v>316</v>
      </c>
      <c r="E130" s="70">
        <v>502</v>
      </c>
      <c r="G130" s="121"/>
      <c r="H130" s="167">
        <v>504</v>
      </c>
      <c r="I130" s="168">
        <v>49</v>
      </c>
    </row>
    <row r="131" spans="1:9">
      <c r="A131" s="70">
        <v>30</v>
      </c>
      <c r="B131" s="72" t="s">
        <v>335</v>
      </c>
      <c r="C131" s="164"/>
      <c r="D131" s="71" t="s">
        <v>304</v>
      </c>
      <c r="E131" s="70">
        <v>501</v>
      </c>
      <c r="G131" s="121"/>
      <c r="H131" s="167">
        <v>506</v>
      </c>
      <c r="I131" s="168">
        <v>23</v>
      </c>
    </row>
    <row r="132" spans="1:9">
      <c r="A132" s="70">
        <v>20</v>
      </c>
      <c r="B132" s="72" t="s">
        <v>335</v>
      </c>
      <c r="C132" s="164"/>
      <c r="D132" s="71" t="s">
        <v>323</v>
      </c>
      <c r="E132" s="70">
        <v>500</v>
      </c>
      <c r="G132" s="121"/>
      <c r="H132" s="167">
        <v>507</v>
      </c>
      <c r="I132" s="168">
        <v>55</v>
      </c>
    </row>
    <row r="133" spans="1:9">
      <c r="A133" s="70">
        <v>30</v>
      </c>
      <c r="B133" s="72" t="s">
        <v>335</v>
      </c>
      <c r="C133" s="164"/>
      <c r="D133" s="71" t="s">
        <v>317</v>
      </c>
      <c r="E133" s="70">
        <v>691</v>
      </c>
      <c r="G133" s="121"/>
      <c r="H133" s="167">
        <v>508</v>
      </c>
      <c r="I133" s="168">
        <v>15</v>
      </c>
    </row>
    <row r="134" spans="1:9">
      <c r="A134" s="70">
        <v>35</v>
      </c>
      <c r="B134" s="72" t="s">
        <v>337</v>
      </c>
      <c r="C134" s="164"/>
      <c r="D134" s="71" t="s">
        <v>327</v>
      </c>
      <c r="E134" s="70">
        <v>562</v>
      </c>
      <c r="G134" s="121"/>
      <c r="H134" s="167">
        <v>513</v>
      </c>
      <c r="I134" s="168">
        <v>15</v>
      </c>
    </row>
    <row r="135" spans="1:9">
      <c r="A135" s="70">
        <v>35</v>
      </c>
      <c r="B135" s="72" t="s">
        <v>337</v>
      </c>
      <c r="C135" s="164"/>
      <c r="D135" s="71" t="s">
        <v>306</v>
      </c>
      <c r="E135" s="70">
        <v>561</v>
      </c>
      <c r="G135" s="121"/>
      <c r="H135" s="167">
        <v>518</v>
      </c>
      <c r="I135" s="168">
        <v>50</v>
      </c>
    </row>
    <row r="136" spans="1:9">
      <c r="A136" s="70">
        <v>15</v>
      </c>
      <c r="B136" s="72" t="s">
        <v>337</v>
      </c>
      <c r="C136" s="164"/>
      <c r="D136" s="71" t="s">
        <v>307</v>
      </c>
      <c r="E136" s="70">
        <v>547</v>
      </c>
      <c r="G136" s="121"/>
      <c r="H136" s="167">
        <v>536</v>
      </c>
      <c r="I136" s="168">
        <v>25</v>
      </c>
    </row>
    <row r="137" spans="1:9">
      <c r="A137" s="70">
        <v>5</v>
      </c>
      <c r="B137" s="72" t="s">
        <v>337</v>
      </c>
      <c r="C137" s="164"/>
      <c r="D137" s="71" t="s">
        <v>308</v>
      </c>
      <c r="E137" s="70">
        <v>546</v>
      </c>
      <c r="G137" s="121"/>
      <c r="H137" s="167">
        <v>546</v>
      </c>
      <c r="I137" s="168">
        <v>9</v>
      </c>
    </row>
    <row r="138" spans="1:9">
      <c r="A138" s="70">
        <v>10</v>
      </c>
      <c r="B138" s="72" t="s">
        <v>337</v>
      </c>
      <c r="C138" s="164"/>
      <c r="D138" s="71" t="s">
        <v>309</v>
      </c>
      <c r="E138" s="70">
        <v>536</v>
      </c>
      <c r="G138" s="121"/>
      <c r="H138" s="167">
        <v>547</v>
      </c>
      <c r="I138" s="168">
        <v>7</v>
      </c>
    </row>
    <row r="139" spans="1:9">
      <c r="A139" s="70">
        <v>71</v>
      </c>
      <c r="B139" s="72" t="s">
        <v>337</v>
      </c>
      <c r="C139" s="164"/>
      <c r="D139" s="71" t="s">
        <v>323</v>
      </c>
      <c r="E139" s="70">
        <v>500</v>
      </c>
      <c r="G139" s="121"/>
      <c r="H139" s="167">
        <v>548</v>
      </c>
      <c r="I139" s="168">
        <v>15</v>
      </c>
    </row>
    <row r="140" spans="1:9">
      <c r="A140" s="70">
        <v>3</v>
      </c>
      <c r="B140" s="72" t="s">
        <v>337</v>
      </c>
      <c r="C140" s="164"/>
      <c r="D140" s="71" t="s">
        <v>314</v>
      </c>
      <c r="E140" s="70">
        <v>506</v>
      </c>
      <c r="G140" s="121"/>
      <c r="H140" s="167">
        <v>556</v>
      </c>
      <c r="I140" s="168">
        <v>60</v>
      </c>
    </row>
    <row r="141" spans="1:9">
      <c r="A141" s="70">
        <v>75</v>
      </c>
      <c r="B141" s="72" t="s">
        <v>337</v>
      </c>
      <c r="C141" s="164"/>
      <c r="D141" s="71" t="s">
        <v>324</v>
      </c>
      <c r="E141" s="70">
        <v>504</v>
      </c>
      <c r="G141" s="121"/>
      <c r="H141" s="167">
        <v>561</v>
      </c>
      <c r="I141" s="168">
        <v>10</v>
      </c>
    </row>
    <row r="142" spans="1:9">
      <c r="A142" s="70">
        <v>90</v>
      </c>
      <c r="B142" s="72" t="s">
        <v>337</v>
      </c>
      <c r="C142" s="164"/>
      <c r="D142" s="71" t="s">
        <v>315</v>
      </c>
      <c r="E142" s="70">
        <v>503</v>
      </c>
      <c r="G142" s="121"/>
      <c r="H142" s="167">
        <v>562</v>
      </c>
      <c r="I142" s="168">
        <v>10</v>
      </c>
    </row>
    <row r="143" spans="1:9">
      <c r="A143" s="70">
        <v>151</v>
      </c>
      <c r="B143" s="72" t="s">
        <v>337</v>
      </c>
      <c r="C143" s="164"/>
      <c r="D143" s="71" t="s">
        <v>316</v>
      </c>
      <c r="E143" s="70">
        <v>502</v>
      </c>
      <c r="G143" s="121"/>
      <c r="H143" s="167">
        <v>649</v>
      </c>
      <c r="I143" s="168">
        <v>2</v>
      </c>
    </row>
    <row r="144" spans="1:9">
      <c r="A144" s="70">
        <v>120</v>
      </c>
      <c r="B144" s="72" t="s">
        <v>337</v>
      </c>
      <c r="C144" s="164"/>
      <c r="D144" s="71" t="s">
        <v>304</v>
      </c>
      <c r="E144" s="70">
        <v>501</v>
      </c>
      <c r="G144" s="121"/>
      <c r="H144" s="167">
        <v>516</v>
      </c>
      <c r="I144" s="168">
        <v>8</v>
      </c>
    </row>
    <row r="145" spans="1:9">
      <c r="A145" s="70">
        <v>10</v>
      </c>
      <c r="B145" s="72" t="s">
        <v>337</v>
      </c>
      <c r="C145" s="164"/>
      <c r="D145" s="71" t="s">
        <v>313</v>
      </c>
      <c r="E145" s="70">
        <v>507</v>
      </c>
      <c r="G145" s="121" t="s">
        <v>427</v>
      </c>
      <c r="H145" s="121"/>
      <c r="I145" s="122">
        <v>463</v>
      </c>
    </row>
    <row r="146" spans="1:9">
      <c r="A146" s="70">
        <v>157</v>
      </c>
      <c r="B146" s="72" t="s">
        <v>247</v>
      </c>
      <c r="C146" s="164"/>
      <c r="D146" s="71" t="s">
        <v>338</v>
      </c>
      <c r="E146" s="70">
        <v>679</v>
      </c>
      <c r="G146" s="121" t="s">
        <v>249</v>
      </c>
      <c r="H146" s="167">
        <v>500</v>
      </c>
      <c r="I146" s="168">
        <v>20</v>
      </c>
    </row>
    <row r="147" spans="1:9">
      <c r="A147" s="70">
        <v>50</v>
      </c>
      <c r="B147" s="72" t="s">
        <v>247</v>
      </c>
      <c r="C147" s="164"/>
      <c r="D147" s="71" t="s">
        <v>323</v>
      </c>
      <c r="E147" s="70">
        <v>500</v>
      </c>
      <c r="G147" s="121"/>
      <c r="H147" s="167">
        <v>501</v>
      </c>
      <c r="I147" s="168">
        <v>20</v>
      </c>
    </row>
    <row r="148" spans="1:9">
      <c r="A148" s="70">
        <v>20</v>
      </c>
      <c r="B148" s="72" t="s">
        <v>247</v>
      </c>
      <c r="C148" s="164"/>
      <c r="D148" s="71" t="s">
        <v>297</v>
      </c>
      <c r="E148" s="70">
        <v>585</v>
      </c>
      <c r="G148" s="121"/>
      <c r="H148" s="167">
        <v>502</v>
      </c>
      <c r="I148" s="168">
        <v>20</v>
      </c>
    </row>
    <row r="149" spans="1:9">
      <c r="A149" s="70">
        <v>10</v>
      </c>
      <c r="B149" s="72" t="s">
        <v>247</v>
      </c>
      <c r="C149" s="70">
        <v>10649</v>
      </c>
      <c r="D149" s="71" t="s">
        <v>339</v>
      </c>
      <c r="E149" s="70">
        <v>576</v>
      </c>
      <c r="G149" s="121"/>
      <c r="H149" s="167">
        <v>503</v>
      </c>
      <c r="I149" s="168">
        <v>20</v>
      </c>
    </row>
    <row r="150" spans="1:9">
      <c r="A150" s="70">
        <v>10</v>
      </c>
      <c r="B150" s="72" t="s">
        <v>247</v>
      </c>
      <c r="C150" s="70">
        <v>10649</v>
      </c>
      <c r="D150" s="71" t="s">
        <v>327</v>
      </c>
      <c r="E150" s="70">
        <v>562</v>
      </c>
      <c r="G150" s="121"/>
      <c r="H150" s="167">
        <v>504</v>
      </c>
      <c r="I150" s="168">
        <v>20</v>
      </c>
    </row>
    <row r="151" spans="1:9">
      <c r="A151" s="70">
        <v>25</v>
      </c>
      <c r="B151" s="72" t="s">
        <v>247</v>
      </c>
      <c r="C151" s="70">
        <v>10649</v>
      </c>
      <c r="D151" s="71" t="s">
        <v>340</v>
      </c>
      <c r="E151" s="70">
        <v>557</v>
      </c>
      <c r="G151" s="121"/>
      <c r="H151" s="167">
        <v>506</v>
      </c>
      <c r="I151" s="168">
        <v>8</v>
      </c>
    </row>
    <row r="152" spans="1:9">
      <c r="A152" s="70">
        <v>25</v>
      </c>
      <c r="B152" s="72" t="s">
        <v>247</v>
      </c>
      <c r="C152" s="70">
        <v>10649</v>
      </c>
      <c r="D152" s="71" t="s">
        <v>328</v>
      </c>
      <c r="E152" s="70">
        <v>555</v>
      </c>
      <c r="G152" s="121"/>
      <c r="H152" s="167">
        <v>518</v>
      </c>
      <c r="I152" s="168">
        <v>5</v>
      </c>
    </row>
    <row r="153" spans="1:9">
      <c r="A153" s="70">
        <v>10</v>
      </c>
      <c r="B153" s="72" t="s">
        <v>247</v>
      </c>
      <c r="C153" s="70">
        <v>10649</v>
      </c>
      <c r="D153" s="71" t="s">
        <v>301</v>
      </c>
      <c r="E153" s="70">
        <v>545</v>
      </c>
      <c r="G153" s="121"/>
      <c r="H153" s="167">
        <v>536</v>
      </c>
      <c r="I153" s="168">
        <v>5</v>
      </c>
    </row>
    <row r="154" spans="1:9">
      <c r="A154" s="70">
        <v>8</v>
      </c>
      <c r="B154" s="72" t="s">
        <v>247</v>
      </c>
      <c r="C154" s="70">
        <v>10649</v>
      </c>
      <c r="D154" s="71" t="s">
        <v>310</v>
      </c>
      <c r="E154" s="70">
        <v>518</v>
      </c>
      <c r="G154" s="121"/>
      <c r="H154" s="167">
        <v>546</v>
      </c>
      <c r="I154" s="168">
        <v>5</v>
      </c>
    </row>
    <row r="155" spans="1:9">
      <c r="A155" s="70">
        <v>10</v>
      </c>
      <c r="B155" s="72" t="s">
        <v>247</v>
      </c>
      <c r="C155" s="70">
        <v>10649</v>
      </c>
      <c r="D155" s="71" t="s">
        <v>313</v>
      </c>
      <c r="E155" s="70">
        <v>507</v>
      </c>
      <c r="G155" s="121"/>
      <c r="H155" s="167">
        <v>547</v>
      </c>
      <c r="I155" s="168">
        <v>20</v>
      </c>
    </row>
    <row r="156" spans="1:9">
      <c r="A156" s="70">
        <v>8</v>
      </c>
      <c r="B156" s="72" t="s">
        <v>247</v>
      </c>
      <c r="C156" s="70">
        <v>10649</v>
      </c>
      <c r="D156" s="71" t="s">
        <v>314</v>
      </c>
      <c r="E156" s="70">
        <v>506</v>
      </c>
      <c r="G156" s="121"/>
      <c r="H156" s="167">
        <v>556</v>
      </c>
      <c r="I156" s="168">
        <v>150</v>
      </c>
    </row>
    <row r="157" spans="1:9">
      <c r="A157" s="70">
        <v>10</v>
      </c>
      <c r="B157" s="72" t="s">
        <v>247</v>
      </c>
      <c r="C157" s="70">
        <v>10649</v>
      </c>
      <c r="D157" s="71" t="s">
        <v>324</v>
      </c>
      <c r="E157" s="70">
        <v>504</v>
      </c>
      <c r="G157" s="121" t="s">
        <v>428</v>
      </c>
      <c r="H157" s="121"/>
      <c r="I157" s="122">
        <v>293</v>
      </c>
    </row>
    <row r="158" spans="1:9">
      <c r="A158" s="70">
        <v>210</v>
      </c>
      <c r="B158" s="72" t="s">
        <v>247</v>
      </c>
      <c r="C158" s="70">
        <v>10649</v>
      </c>
      <c r="D158" s="71" t="s">
        <v>315</v>
      </c>
      <c r="E158" s="70">
        <v>503</v>
      </c>
      <c r="G158" s="121" t="s">
        <v>247</v>
      </c>
      <c r="H158" s="167">
        <v>500</v>
      </c>
      <c r="I158" s="168">
        <v>50</v>
      </c>
    </row>
    <row r="159" spans="1:9">
      <c r="A159" s="70">
        <v>219</v>
      </c>
      <c r="B159" s="72" t="s">
        <v>247</v>
      </c>
      <c r="C159" s="70">
        <v>10649</v>
      </c>
      <c r="D159" s="71" t="s">
        <v>316</v>
      </c>
      <c r="E159" s="70">
        <v>502</v>
      </c>
      <c r="G159" s="121"/>
      <c r="H159" s="167">
        <v>501</v>
      </c>
      <c r="I159" s="168">
        <v>15</v>
      </c>
    </row>
    <row r="160" spans="1:9">
      <c r="A160" s="70">
        <v>15</v>
      </c>
      <c r="B160" s="72" t="s">
        <v>247</v>
      </c>
      <c r="C160" s="70">
        <v>10649</v>
      </c>
      <c r="D160" s="71" t="s">
        <v>304</v>
      </c>
      <c r="E160" s="70">
        <v>501</v>
      </c>
      <c r="G160" s="121"/>
      <c r="H160" s="167">
        <v>502</v>
      </c>
      <c r="I160" s="168">
        <v>219</v>
      </c>
    </row>
    <row r="161" spans="1:9">
      <c r="A161" s="70">
        <v>27</v>
      </c>
      <c r="B161" s="72" t="s">
        <v>247</v>
      </c>
      <c r="C161" s="70">
        <v>10649</v>
      </c>
      <c r="D161" s="71" t="s">
        <v>319</v>
      </c>
      <c r="E161" s="70">
        <v>604</v>
      </c>
      <c r="G161" s="121"/>
      <c r="H161" s="167">
        <v>503</v>
      </c>
      <c r="I161" s="168">
        <v>210</v>
      </c>
    </row>
    <row r="162" spans="1:9">
      <c r="A162" s="70">
        <v>5</v>
      </c>
      <c r="B162" s="72" t="s">
        <v>246</v>
      </c>
      <c r="C162" s="70">
        <v>10644</v>
      </c>
      <c r="D162" s="71" t="s">
        <v>303</v>
      </c>
      <c r="E162" s="70">
        <v>692</v>
      </c>
      <c r="G162" s="121"/>
      <c r="H162" s="167">
        <v>504</v>
      </c>
      <c r="I162" s="168">
        <v>10</v>
      </c>
    </row>
    <row r="163" spans="1:9">
      <c r="A163" s="70">
        <v>8</v>
      </c>
      <c r="B163" s="72" t="s">
        <v>246</v>
      </c>
      <c r="C163" s="70">
        <v>10644</v>
      </c>
      <c r="D163" s="71" t="s">
        <v>305</v>
      </c>
      <c r="E163" s="70">
        <v>690</v>
      </c>
      <c r="G163" s="121"/>
      <c r="H163" s="167">
        <v>506</v>
      </c>
      <c r="I163" s="168">
        <v>8</v>
      </c>
    </row>
    <row r="164" spans="1:9">
      <c r="A164" s="70">
        <v>2</v>
      </c>
      <c r="B164" s="72" t="s">
        <v>246</v>
      </c>
      <c r="C164" s="70">
        <v>10644</v>
      </c>
      <c r="D164" s="71" t="s">
        <v>306</v>
      </c>
      <c r="E164" s="70">
        <v>561</v>
      </c>
      <c r="G164" s="121"/>
      <c r="H164" s="167">
        <v>507</v>
      </c>
      <c r="I164" s="168">
        <v>10</v>
      </c>
    </row>
    <row r="165" spans="1:9">
      <c r="A165" s="70">
        <v>70</v>
      </c>
      <c r="B165" s="72" t="s">
        <v>246</v>
      </c>
      <c r="C165" s="70">
        <v>10644</v>
      </c>
      <c r="D165" s="71" t="s">
        <v>328</v>
      </c>
      <c r="E165" s="70">
        <v>555</v>
      </c>
      <c r="G165" s="121"/>
      <c r="H165" s="167">
        <v>518</v>
      </c>
      <c r="I165" s="168">
        <v>8</v>
      </c>
    </row>
    <row r="166" spans="1:9">
      <c r="A166" s="70">
        <v>3</v>
      </c>
      <c r="B166" s="72" t="s">
        <v>246</v>
      </c>
      <c r="C166" s="70">
        <v>10644</v>
      </c>
      <c r="D166" s="71" t="s">
        <v>307</v>
      </c>
      <c r="E166" s="70">
        <v>547</v>
      </c>
      <c r="G166" s="121"/>
      <c r="H166" s="167">
        <v>545</v>
      </c>
      <c r="I166" s="168">
        <v>10</v>
      </c>
    </row>
    <row r="167" spans="1:9">
      <c r="A167" s="70">
        <v>3</v>
      </c>
      <c r="B167" s="72" t="s">
        <v>246</v>
      </c>
      <c r="C167" s="70">
        <v>10644</v>
      </c>
      <c r="D167" s="71" t="s">
        <v>308</v>
      </c>
      <c r="E167" s="70">
        <v>546</v>
      </c>
      <c r="G167" s="121"/>
      <c r="H167" s="167">
        <v>555</v>
      </c>
      <c r="I167" s="168">
        <v>25</v>
      </c>
    </row>
    <row r="168" spans="1:9">
      <c r="A168" s="70">
        <v>2</v>
      </c>
      <c r="B168" s="72" t="s">
        <v>246</v>
      </c>
      <c r="C168" s="70">
        <v>10644</v>
      </c>
      <c r="D168" s="71" t="s">
        <v>315</v>
      </c>
      <c r="E168" s="70">
        <v>503</v>
      </c>
      <c r="G168" s="121"/>
      <c r="H168" s="167">
        <v>562</v>
      </c>
      <c r="I168" s="168">
        <v>10</v>
      </c>
    </row>
    <row r="169" spans="1:9">
      <c r="A169" s="70">
        <v>5</v>
      </c>
      <c r="B169" s="72" t="s">
        <v>246</v>
      </c>
      <c r="C169" s="70">
        <v>10644</v>
      </c>
      <c r="D169" s="71" t="s">
        <v>310</v>
      </c>
      <c r="E169" s="70">
        <v>518</v>
      </c>
      <c r="G169" s="121"/>
      <c r="H169" s="167">
        <v>585</v>
      </c>
      <c r="I169" s="168">
        <v>20</v>
      </c>
    </row>
    <row r="170" spans="1:9">
      <c r="A170" s="70">
        <v>3</v>
      </c>
      <c r="B170" s="72" t="s">
        <v>246</v>
      </c>
      <c r="C170" s="70">
        <v>10644</v>
      </c>
      <c r="D170" s="71" t="s">
        <v>329</v>
      </c>
      <c r="E170" s="70">
        <v>516</v>
      </c>
      <c r="G170" s="121"/>
      <c r="H170" s="167">
        <v>604</v>
      </c>
      <c r="I170" s="168">
        <v>27</v>
      </c>
    </row>
    <row r="171" spans="1:9">
      <c r="A171" s="70">
        <v>4</v>
      </c>
      <c r="B171" s="72" t="s">
        <v>246</v>
      </c>
      <c r="C171" s="70">
        <v>10644</v>
      </c>
      <c r="D171" s="71" t="s">
        <v>311</v>
      </c>
      <c r="E171" s="70">
        <v>513</v>
      </c>
      <c r="G171" s="121"/>
      <c r="H171" s="167">
        <v>679</v>
      </c>
      <c r="I171" s="168">
        <v>157</v>
      </c>
    </row>
    <row r="172" spans="1:9">
      <c r="A172" s="70">
        <v>5</v>
      </c>
      <c r="B172" s="72" t="s">
        <v>246</v>
      </c>
      <c r="C172" s="70">
        <v>10644</v>
      </c>
      <c r="D172" s="71" t="s">
        <v>312</v>
      </c>
      <c r="E172" s="70">
        <v>508</v>
      </c>
      <c r="G172" s="121"/>
      <c r="H172" s="167">
        <v>557</v>
      </c>
      <c r="I172" s="168">
        <v>25</v>
      </c>
    </row>
    <row r="173" spans="1:9">
      <c r="A173" s="70">
        <v>3</v>
      </c>
      <c r="B173" s="72" t="s">
        <v>246</v>
      </c>
      <c r="C173" s="70">
        <v>10644</v>
      </c>
      <c r="D173" s="71" t="s">
        <v>313</v>
      </c>
      <c r="E173" s="70">
        <v>507</v>
      </c>
      <c r="G173" s="121"/>
      <c r="H173" s="167">
        <v>576</v>
      </c>
      <c r="I173" s="168">
        <v>10</v>
      </c>
    </row>
    <row r="174" spans="1:9">
      <c r="A174" s="70">
        <v>1</v>
      </c>
      <c r="B174" s="72" t="s">
        <v>246</v>
      </c>
      <c r="C174" s="70">
        <v>10644</v>
      </c>
      <c r="D174" s="71" t="s">
        <v>314</v>
      </c>
      <c r="E174" s="70">
        <v>506</v>
      </c>
      <c r="G174" s="121" t="s">
        <v>429</v>
      </c>
      <c r="H174" s="121"/>
      <c r="I174" s="122">
        <v>814</v>
      </c>
    </row>
    <row r="175" spans="1:9">
      <c r="A175" s="70">
        <v>5</v>
      </c>
      <c r="B175" s="72" t="s">
        <v>246</v>
      </c>
      <c r="C175" s="70">
        <v>10644</v>
      </c>
      <c r="D175" s="71" t="s">
        <v>309</v>
      </c>
      <c r="E175" s="70">
        <v>536</v>
      </c>
      <c r="G175" s="121" t="s">
        <v>246</v>
      </c>
      <c r="H175" s="167">
        <v>503</v>
      </c>
      <c r="I175" s="168">
        <v>2</v>
      </c>
    </row>
    <row r="176" spans="1:9">
      <c r="A176" s="70">
        <v>10</v>
      </c>
      <c r="B176" s="72" t="s">
        <v>341</v>
      </c>
      <c r="C176" s="70">
        <v>10633</v>
      </c>
      <c r="D176" s="71" t="s">
        <v>342</v>
      </c>
      <c r="E176" s="70">
        <v>682</v>
      </c>
      <c r="G176" s="121"/>
      <c r="H176" s="167">
        <v>506</v>
      </c>
      <c r="I176" s="168">
        <v>1</v>
      </c>
    </row>
    <row r="177" spans="1:9">
      <c r="A177" s="70">
        <v>5</v>
      </c>
      <c r="B177" s="72" t="s">
        <v>341</v>
      </c>
      <c r="C177" s="70">
        <v>10633</v>
      </c>
      <c r="D177" s="71" t="s">
        <v>343</v>
      </c>
      <c r="E177" s="70">
        <v>578</v>
      </c>
      <c r="G177" s="121"/>
      <c r="H177" s="167">
        <v>507</v>
      </c>
      <c r="I177" s="168">
        <v>3</v>
      </c>
    </row>
    <row r="178" spans="1:9">
      <c r="A178" s="70">
        <v>35</v>
      </c>
      <c r="B178" s="72" t="s">
        <v>341</v>
      </c>
      <c r="C178" s="70">
        <v>10633</v>
      </c>
      <c r="D178" s="71" t="s">
        <v>340</v>
      </c>
      <c r="E178" s="70">
        <v>557</v>
      </c>
      <c r="G178" s="121"/>
      <c r="H178" s="167">
        <v>508</v>
      </c>
      <c r="I178" s="168">
        <v>5</v>
      </c>
    </row>
    <row r="179" spans="1:9">
      <c r="A179" s="70">
        <v>10</v>
      </c>
      <c r="B179" s="72" t="s">
        <v>341</v>
      </c>
      <c r="C179" s="70">
        <v>10633</v>
      </c>
      <c r="D179" s="71" t="s">
        <v>328</v>
      </c>
      <c r="E179" s="70">
        <v>555</v>
      </c>
      <c r="G179" s="121"/>
      <c r="H179" s="167">
        <v>513</v>
      </c>
      <c r="I179" s="168">
        <v>4</v>
      </c>
    </row>
    <row r="180" spans="1:9">
      <c r="A180" s="70">
        <v>20</v>
      </c>
      <c r="B180" s="72" t="s">
        <v>341</v>
      </c>
      <c r="C180" s="70">
        <v>10633</v>
      </c>
      <c r="D180" s="71" t="s">
        <v>304</v>
      </c>
      <c r="E180" s="70">
        <v>501</v>
      </c>
      <c r="G180" s="121"/>
      <c r="H180" s="167">
        <v>518</v>
      </c>
      <c r="I180" s="168">
        <v>5</v>
      </c>
    </row>
    <row r="181" spans="1:9">
      <c r="A181" s="70">
        <v>5</v>
      </c>
      <c r="B181" s="72" t="s">
        <v>341</v>
      </c>
      <c r="C181" s="70">
        <v>10633</v>
      </c>
      <c r="D181" s="71" t="s">
        <v>309</v>
      </c>
      <c r="E181" s="70">
        <v>536</v>
      </c>
      <c r="G181" s="121"/>
      <c r="H181" s="167">
        <v>536</v>
      </c>
      <c r="I181" s="168">
        <v>5</v>
      </c>
    </row>
    <row r="182" spans="1:9">
      <c r="A182" s="70">
        <v>5</v>
      </c>
      <c r="B182" s="72" t="s">
        <v>341</v>
      </c>
      <c r="C182" s="70">
        <v>10633</v>
      </c>
      <c r="D182" s="71" t="s">
        <v>310</v>
      </c>
      <c r="E182" s="70">
        <v>518</v>
      </c>
      <c r="G182" s="121"/>
      <c r="H182" s="167">
        <v>546</v>
      </c>
      <c r="I182" s="168">
        <v>3</v>
      </c>
    </row>
    <row r="183" spans="1:9">
      <c r="A183" s="70">
        <v>30</v>
      </c>
      <c r="B183" s="72" t="s">
        <v>341</v>
      </c>
      <c r="C183" s="70">
        <v>10633</v>
      </c>
      <c r="D183" s="71" t="s">
        <v>316</v>
      </c>
      <c r="E183" s="70">
        <v>502</v>
      </c>
      <c r="G183" s="121"/>
      <c r="H183" s="167">
        <v>547</v>
      </c>
      <c r="I183" s="168">
        <v>3</v>
      </c>
    </row>
    <row r="184" spans="1:9">
      <c r="A184" s="70">
        <v>15</v>
      </c>
      <c r="B184" s="72" t="s">
        <v>341</v>
      </c>
      <c r="C184" s="70">
        <v>10633</v>
      </c>
      <c r="D184" s="71" t="s">
        <v>333</v>
      </c>
      <c r="E184" s="70">
        <v>548</v>
      </c>
      <c r="G184" s="121"/>
      <c r="H184" s="167">
        <v>555</v>
      </c>
      <c r="I184" s="168">
        <v>70</v>
      </c>
    </row>
    <row r="185" spans="1:9">
      <c r="A185" s="70">
        <v>8</v>
      </c>
      <c r="B185" s="72" t="s">
        <v>252</v>
      </c>
      <c r="C185" s="70">
        <v>10636</v>
      </c>
      <c r="D185" s="71" t="s">
        <v>334</v>
      </c>
      <c r="E185" s="70">
        <v>649</v>
      </c>
      <c r="G185" s="121"/>
      <c r="H185" s="167">
        <v>561</v>
      </c>
      <c r="I185" s="168">
        <v>2</v>
      </c>
    </row>
    <row r="186" spans="1:9">
      <c r="A186" s="70">
        <v>15</v>
      </c>
      <c r="B186" s="72" t="s">
        <v>252</v>
      </c>
      <c r="C186" s="70">
        <v>10636</v>
      </c>
      <c r="D186" s="71" t="s">
        <v>327</v>
      </c>
      <c r="E186" s="70">
        <v>562</v>
      </c>
      <c r="G186" s="121"/>
      <c r="H186" s="167">
        <v>690</v>
      </c>
      <c r="I186" s="168">
        <v>8</v>
      </c>
    </row>
    <row r="187" spans="1:9">
      <c r="A187" s="70">
        <v>32</v>
      </c>
      <c r="B187" s="72" t="s">
        <v>252</v>
      </c>
      <c r="C187" s="70">
        <v>10636</v>
      </c>
      <c r="D187" s="71" t="s">
        <v>344</v>
      </c>
      <c r="E187" s="70">
        <v>560</v>
      </c>
      <c r="G187" s="121"/>
      <c r="H187" s="167">
        <v>692</v>
      </c>
      <c r="I187" s="168">
        <v>5</v>
      </c>
    </row>
    <row r="188" spans="1:9">
      <c r="A188" s="70">
        <v>30</v>
      </c>
      <c r="B188" s="72" t="s">
        <v>252</v>
      </c>
      <c r="C188" s="70">
        <v>10636</v>
      </c>
      <c r="D188" s="71" t="s">
        <v>300</v>
      </c>
      <c r="E188" s="70">
        <v>552</v>
      </c>
      <c r="G188" s="121"/>
      <c r="H188" s="167">
        <v>516</v>
      </c>
      <c r="I188" s="168">
        <v>3</v>
      </c>
    </row>
    <row r="189" spans="1:9">
      <c r="A189" s="70">
        <v>3</v>
      </c>
      <c r="B189" s="72" t="s">
        <v>252</v>
      </c>
      <c r="C189" s="70">
        <v>10636</v>
      </c>
      <c r="D189" s="71" t="s">
        <v>321</v>
      </c>
      <c r="E189" s="70">
        <v>549</v>
      </c>
      <c r="G189" s="121" t="s">
        <v>430</v>
      </c>
      <c r="H189" s="121"/>
      <c r="I189" s="122">
        <v>119</v>
      </c>
    </row>
    <row r="190" spans="1:9">
      <c r="A190" s="70">
        <v>25</v>
      </c>
      <c r="B190" s="72" t="s">
        <v>252</v>
      </c>
      <c r="C190" s="70">
        <v>10636</v>
      </c>
      <c r="D190" s="71" t="s">
        <v>333</v>
      </c>
      <c r="E190" s="70">
        <v>548</v>
      </c>
      <c r="G190" s="121" t="s">
        <v>244</v>
      </c>
      <c r="H190" s="167">
        <v>501</v>
      </c>
      <c r="I190" s="168">
        <v>20</v>
      </c>
    </row>
    <row r="191" spans="1:9">
      <c r="A191" s="70">
        <v>10</v>
      </c>
      <c r="B191" s="72" t="s">
        <v>252</v>
      </c>
      <c r="C191" s="70">
        <v>10636</v>
      </c>
      <c r="D191" s="71" t="s">
        <v>308</v>
      </c>
      <c r="E191" s="70">
        <v>546</v>
      </c>
      <c r="G191" s="121"/>
      <c r="H191" s="167">
        <v>502</v>
      </c>
      <c r="I191" s="168">
        <v>20</v>
      </c>
    </row>
    <row r="192" spans="1:9">
      <c r="A192" s="70">
        <v>15</v>
      </c>
      <c r="B192" s="72" t="s">
        <v>252</v>
      </c>
      <c r="C192" s="70">
        <v>10636</v>
      </c>
      <c r="D192" s="71" t="s">
        <v>301</v>
      </c>
      <c r="E192" s="70">
        <v>545</v>
      </c>
      <c r="G192" s="121"/>
      <c r="H192" s="167">
        <v>503</v>
      </c>
      <c r="I192" s="168">
        <v>30</v>
      </c>
    </row>
    <row r="193" spans="1:9">
      <c r="A193" s="70">
        <v>40</v>
      </c>
      <c r="B193" s="72" t="s">
        <v>252</v>
      </c>
      <c r="C193" s="70">
        <v>10636</v>
      </c>
      <c r="D193" s="71" t="s">
        <v>299</v>
      </c>
      <c r="E193" s="70">
        <v>543</v>
      </c>
      <c r="G193" s="121"/>
      <c r="H193" s="167">
        <v>506</v>
      </c>
      <c r="I193" s="168">
        <v>12</v>
      </c>
    </row>
    <row r="194" spans="1:9">
      <c r="A194" s="70">
        <v>30</v>
      </c>
      <c r="B194" s="72" t="s">
        <v>252</v>
      </c>
      <c r="C194" s="70">
        <v>10636</v>
      </c>
      <c r="D194" s="71" t="s">
        <v>309</v>
      </c>
      <c r="E194" s="70">
        <v>536</v>
      </c>
      <c r="G194" s="121"/>
      <c r="H194" s="167">
        <v>507</v>
      </c>
      <c r="I194" s="168">
        <v>8</v>
      </c>
    </row>
    <row r="195" spans="1:9">
      <c r="A195" s="70">
        <v>58</v>
      </c>
      <c r="B195" s="72" t="s">
        <v>252</v>
      </c>
      <c r="C195" s="70">
        <v>10636</v>
      </c>
      <c r="D195" s="71" t="s">
        <v>310</v>
      </c>
      <c r="E195" s="70">
        <v>518</v>
      </c>
      <c r="G195" s="121"/>
      <c r="H195" s="167">
        <v>508</v>
      </c>
      <c r="I195" s="168">
        <v>3</v>
      </c>
    </row>
    <row r="196" spans="1:9">
      <c r="A196" s="70">
        <v>10</v>
      </c>
      <c r="B196" s="72" t="s">
        <v>252</v>
      </c>
      <c r="C196" s="70">
        <v>10636</v>
      </c>
      <c r="D196" s="71" t="s">
        <v>311</v>
      </c>
      <c r="E196" s="70">
        <v>513</v>
      </c>
      <c r="G196" s="121"/>
      <c r="H196" s="167">
        <v>518</v>
      </c>
      <c r="I196" s="168">
        <v>30</v>
      </c>
    </row>
    <row r="197" spans="1:9">
      <c r="A197" s="70">
        <v>15</v>
      </c>
      <c r="B197" s="72" t="s">
        <v>252</v>
      </c>
      <c r="C197" s="70">
        <v>10636</v>
      </c>
      <c r="D197" s="71" t="s">
        <v>312</v>
      </c>
      <c r="E197" s="70">
        <v>508</v>
      </c>
      <c r="G197" s="121"/>
      <c r="H197" s="167">
        <v>536</v>
      </c>
      <c r="I197" s="168">
        <v>10</v>
      </c>
    </row>
    <row r="198" spans="1:9">
      <c r="A198" s="70">
        <v>40</v>
      </c>
      <c r="B198" s="72" t="s">
        <v>252</v>
      </c>
      <c r="C198" s="70">
        <v>10636</v>
      </c>
      <c r="D198" s="71" t="s">
        <v>313</v>
      </c>
      <c r="E198" s="70">
        <v>507</v>
      </c>
      <c r="G198" s="121"/>
      <c r="H198" s="167">
        <v>546</v>
      </c>
      <c r="I198" s="168">
        <v>2</v>
      </c>
    </row>
    <row r="199" spans="1:9">
      <c r="A199" s="70">
        <v>28</v>
      </c>
      <c r="B199" s="72" t="s">
        <v>252</v>
      </c>
      <c r="C199" s="70">
        <v>10636</v>
      </c>
      <c r="D199" s="71" t="s">
        <v>314</v>
      </c>
      <c r="E199" s="70">
        <v>506</v>
      </c>
      <c r="G199" s="121"/>
      <c r="H199" s="167">
        <v>547</v>
      </c>
      <c r="I199" s="168">
        <v>2</v>
      </c>
    </row>
    <row r="200" spans="1:9">
      <c r="A200" s="70">
        <v>20</v>
      </c>
      <c r="B200" s="72" t="s">
        <v>252</v>
      </c>
      <c r="C200" s="70">
        <v>10636</v>
      </c>
      <c r="D200" s="71" t="s">
        <v>324</v>
      </c>
      <c r="E200" s="70">
        <v>504</v>
      </c>
      <c r="G200" s="121"/>
      <c r="H200" s="167">
        <v>553</v>
      </c>
      <c r="I200" s="168">
        <v>25</v>
      </c>
    </row>
    <row r="201" spans="1:9">
      <c r="A201" s="70">
        <v>62</v>
      </c>
      <c r="B201" s="72" t="s">
        <v>252</v>
      </c>
      <c r="C201" s="70">
        <v>10636</v>
      </c>
      <c r="D201" s="71" t="s">
        <v>315</v>
      </c>
      <c r="E201" s="70">
        <v>503</v>
      </c>
      <c r="G201" s="121"/>
      <c r="H201" s="167">
        <v>554</v>
      </c>
      <c r="I201" s="168">
        <v>50</v>
      </c>
    </row>
    <row r="202" spans="1:9">
      <c r="A202" s="70">
        <v>27</v>
      </c>
      <c r="B202" s="72" t="s">
        <v>252</v>
      </c>
      <c r="C202" s="70">
        <v>10636</v>
      </c>
      <c r="D202" s="71" t="s">
        <v>316</v>
      </c>
      <c r="E202" s="70">
        <v>502</v>
      </c>
      <c r="G202" s="121"/>
      <c r="H202" s="167">
        <v>562</v>
      </c>
      <c r="I202" s="168">
        <v>3</v>
      </c>
    </row>
    <row r="203" spans="1:9">
      <c r="A203" s="70">
        <v>25</v>
      </c>
      <c r="B203" s="72" t="s">
        <v>252</v>
      </c>
      <c r="C203" s="70">
        <v>10636</v>
      </c>
      <c r="D203" s="71" t="s">
        <v>304</v>
      </c>
      <c r="E203" s="70">
        <v>501</v>
      </c>
      <c r="G203" s="121"/>
      <c r="H203" s="167">
        <v>649</v>
      </c>
      <c r="I203" s="168">
        <v>5</v>
      </c>
    </row>
    <row r="204" spans="1:9">
      <c r="A204" s="70">
        <v>20</v>
      </c>
      <c r="B204" s="72" t="s">
        <v>252</v>
      </c>
      <c r="C204" s="70">
        <v>10636</v>
      </c>
      <c r="D204" s="71" t="s">
        <v>326</v>
      </c>
      <c r="E204" s="70">
        <v>499</v>
      </c>
      <c r="G204" s="121"/>
      <c r="H204" s="167">
        <v>516</v>
      </c>
      <c r="I204" s="168">
        <v>7</v>
      </c>
    </row>
    <row r="205" spans="1:9">
      <c r="A205" s="70">
        <v>28</v>
      </c>
      <c r="B205" s="72" t="s">
        <v>186</v>
      </c>
      <c r="C205" s="70">
        <v>10641</v>
      </c>
      <c r="D205" s="71" t="s">
        <v>303</v>
      </c>
      <c r="E205" s="70">
        <v>692</v>
      </c>
      <c r="G205" s="121" t="s">
        <v>449</v>
      </c>
      <c r="H205" s="121"/>
      <c r="I205" s="122">
        <v>227</v>
      </c>
    </row>
    <row r="206" spans="1:9">
      <c r="A206" s="70">
        <v>20</v>
      </c>
      <c r="B206" s="72" t="s">
        <v>186</v>
      </c>
      <c r="C206" s="70">
        <v>10641</v>
      </c>
      <c r="D206" s="71" t="s">
        <v>323</v>
      </c>
      <c r="E206" s="70">
        <v>500</v>
      </c>
      <c r="G206" s="121" t="s">
        <v>295</v>
      </c>
      <c r="H206" s="167">
        <v>543</v>
      </c>
      <c r="I206" s="168">
        <v>70</v>
      </c>
    </row>
    <row r="207" spans="1:9">
      <c r="A207" s="70">
        <v>20</v>
      </c>
      <c r="B207" s="72" t="s">
        <v>186</v>
      </c>
      <c r="C207" s="70">
        <v>10641</v>
      </c>
      <c r="D207" s="71" t="s">
        <v>305</v>
      </c>
      <c r="E207" s="70">
        <v>690</v>
      </c>
      <c r="G207" s="121"/>
      <c r="H207" s="167">
        <v>545</v>
      </c>
      <c r="I207" s="168">
        <v>25</v>
      </c>
    </row>
    <row r="208" spans="1:9">
      <c r="A208" s="70">
        <v>20</v>
      </c>
      <c r="B208" s="72" t="s">
        <v>186</v>
      </c>
      <c r="C208" s="70">
        <v>10641</v>
      </c>
      <c r="D208" s="71" t="s">
        <v>345</v>
      </c>
      <c r="E208" s="70">
        <v>601</v>
      </c>
      <c r="G208" s="121"/>
      <c r="H208" s="167">
        <v>553</v>
      </c>
      <c r="I208" s="168">
        <v>100</v>
      </c>
    </row>
    <row r="209" spans="1:9">
      <c r="A209" s="70">
        <v>10</v>
      </c>
      <c r="B209" s="72" t="s">
        <v>186</v>
      </c>
      <c r="C209" s="70">
        <v>10641</v>
      </c>
      <c r="D209" s="71" t="s">
        <v>297</v>
      </c>
      <c r="E209" s="70">
        <v>585</v>
      </c>
      <c r="G209" s="121"/>
      <c r="H209" s="167">
        <v>554</v>
      </c>
      <c r="I209" s="168">
        <v>100</v>
      </c>
    </row>
    <row r="210" spans="1:9">
      <c r="A210" s="70">
        <v>3</v>
      </c>
      <c r="B210" s="72" t="s">
        <v>186</v>
      </c>
      <c r="C210" s="70">
        <v>10641</v>
      </c>
      <c r="D210" s="71" t="s">
        <v>346</v>
      </c>
      <c r="E210" s="70">
        <v>570</v>
      </c>
      <c r="G210" s="121"/>
      <c r="H210" s="167">
        <v>585</v>
      </c>
      <c r="I210" s="168">
        <v>34</v>
      </c>
    </row>
    <row r="211" spans="1:9">
      <c r="A211" s="70">
        <v>5</v>
      </c>
      <c r="B211" s="72" t="s">
        <v>186</v>
      </c>
      <c r="C211" s="70">
        <v>10641</v>
      </c>
      <c r="D211" s="71" t="s">
        <v>327</v>
      </c>
      <c r="E211" s="70">
        <v>562</v>
      </c>
      <c r="G211" s="121"/>
      <c r="H211" s="167">
        <v>650</v>
      </c>
      <c r="I211" s="168">
        <v>30</v>
      </c>
    </row>
    <row r="212" spans="1:9">
      <c r="A212" s="70">
        <v>15</v>
      </c>
      <c r="B212" s="72" t="s">
        <v>186</v>
      </c>
      <c r="C212" s="70">
        <v>10641</v>
      </c>
      <c r="D212" s="71" t="s">
        <v>306</v>
      </c>
      <c r="E212" s="70">
        <v>561</v>
      </c>
      <c r="G212" s="121"/>
      <c r="H212" s="167">
        <v>552</v>
      </c>
      <c r="I212" s="168">
        <v>100</v>
      </c>
    </row>
    <row r="213" spans="1:9">
      <c r="A213" s="70">
        <v>40</v>
      </c>
      <c r="B213" s="72" t="s">
        <v>186</v>
      </c>
      <c r="C213" s="70">
        <v>10641</v>
      </c>
      <c r="D213" s="71" t="s">
        <v>322</v>
      </c>
      <c r="E213" s="70">
        <v>556</v>
      </c>
      <c r="G213" s="121" t="s">
        <v>431</v>
      </c>
      <c r="H213" s="121"/>
      <c r="I213" s="122">
        <v>459</v>
      </c>
    </row>
    <row r="214" spans="1:9">
      <c r="A214" s="70">
        <v>100</v>
      </c>
      <c r="B214" s="72" t="s">
        <v>186</v>
      </c>
      <c r="C214" s="70">
        <v>10641</v>
      </c>
      <c r="D214" s="71" t="s">
        <v>328</v>
      </c>
      <c r="E214" s="70">
        <v>555</v>
      </c>
      <c r="G214" s="121" t="s">
        <v>255</v>
      </c>
      <c r="H214" s="167">
        <v>501</v>
      </c>
      <c r="I214" s="168">
        <v>2</v>
      </c>
    </row>
    <row r="215" spans="1:9">
      <c r="A215" s="70">
        <v>10</v>
      </c>
      <c r="B215" s="72" t="s">
        <v>186</v>
      </c>
      <c r="C215" s="70">
        <v>10641</v>
      </c>
      <c r="D215" s="71" t="s">
        <v>298</v>
      </c>
      <c r="E215" s="70">
        <v>554</v>
      </c>
      <c r="G215" s="121"/>
      <c r="H215" s="167">
        <v>502</v>
      </c>
      <c r="I215" s="168">
        <v>25</v>
      </c>
    </row>
    <row r="216" spans="1:9">
      <c r="A216" s="70">
        <v>83</v>
      </c>
      <c r="B216" s="72" t="s">
        <v>186</v>
      </c>
      <c r="C216" s="70">
        <v>10641</v>
      </c>
      <c r="D216" s="71" t="s">
        <v>333</v>
      </c>
      <c r="E216" s="70">
        <v>548</v>
      </c>
      <c r="G216" s="121"/>
      <c r="H216" s="167">
        <v>503</v>
      </c>
      <c r="I216" s="168">
        <v>80</v>
      </c>
    </row>
    <row r="217" spans="1:9">
      <c r="A217" s="70">
        <v>10</v>
      </c>
      <c r="B217" s="72" t="s">
        <v>186</v>
      </c>
      <c r="C217" s="70">
        <v>10641</v>
      </c>
      <c r="D217" s="71" t="s">
        <v>307</v>
      </c>
      <c r="E217" s="70">
        <v>547</v>
      </c>
      <c r="G217" s="121"/>
      <c r="H217" s="167">
        <v>506</v>
      </c>
      <c r="I217" s="168">
        <v>5</v>
      </c>
    </row>
    <row r="218" spans="1:9">
      <c r="A218" s="70">
        <v>8</v>
      </c>
      <c r="B218" s="72" t="s">
        <v>186</v>
      </c>
      <c r="C218" s="70">
        <v>10641</v>
      </c>
      <c r="D218" s="71" t="s">
        <v>308</v>
      </c>
      <c r="E218" s="70">
        <v>546</v>
      </c>
      <c r="G218" s="121"/>
      <c r="H218" s="167">
        <v>507</v>
      </c>
      <c r="I218" s="168">
        <v>15</v>
      </c>
    </row>
    <row r="219" spans="1:9">
      <c r="A219" s="70">
        <v>30</v>
      </c>
      <c r="B219" s="72" t="s">
        <v>186</v>
      </c>
      <c r="C219" s="70">
        <v>10641</v>
      </c>
      <c r="D219" s="71" t="s">
        <v>301</v>
      </c>
      <c r="E219" s="70">
        <v>545</v>
      </c>
      <c r="G219" s="121"/>
      <c r="H219" s="167">
        <v>508</v>
      </c>
      <c r="I219" s="168">
        <v>2</v>
      </c>
    </row>
    <row r="220" spans="1:9">
      <c r="A220" s="70">
        <v>27</v>
      </c>
      <c r="B220" s="72" t="s">
        <v>186</v>
      </c>
      <c r="C220" s="70">
        <v>10641</v>
      </c>
      <c r="D220" s="71" t="s">
        <v>299</v>
      </c>
      <c r="E220" s="70">
        <v>543</v>
      </c>
      <c r="G220" s="121"/>
      <c r="H220" s="167">
        <v>513</v>
      </c>
      <c r="I220" s="168">
        <v>15</v>
      </c>
    </row>
    <row r="221" spans="1:9">
      <c r="A221" s="70">
        <v>30</v>
      </c>
      <c r="B221" s="72" t="s">
        <v>186</v>
      </c>
      <c r="C221" s="70">
        <v>10641</v>
      </c>
      <c r="D221" s="71" t="s">
        <v>309</v>
      </c>
      <c r="E221" s="70">
        <v>536</v>
      </c>
      <c r="G221" s="121"/>
      <c r="H221" s="167">
        <v>518</v>
      </c>
      <c r="I221" s="168">
        <v>10</v>
      </c>
    </row>
    <row r="222" spans="1:9">
      <c r="A222" s="70">
        <v>70</v>
      </c>
      <c r="B222" s="72" t="s">
        <v>186</v>
      </c>
      <c r="C222" s="70">
        <v>10641</v>
      </c>
      <c r="D222" s="71" t="s">
        <v>310</v>
      </c>
      <c r="E222" s="70">
        <v>518</v>
      </c>
      <c r="G222" s="121"/>
      <c r="H222" s="167">
        <v>536</v>
      </c>
      <c r="I222" s="168">
        <v>15</v>
      </c>
    </row>
    <row r="223" spans="1:9">
      <c r="A223" s="70">
        <v>5</v>
      </c>
      <c r="B223" s="72" t="s">
        <v>186</v>
      </c>
      <c r="C223" s="70">
        <v>10641</v>
      </c>
      <c r="D223" s="71" t="s">
        <v>311</v>
      </c>
      <c r="E223" s="70">
        <v>513</v>
      </c>
      <c r="G223" s="121"/>
      <c r="H223" s="167">
        <v>546</v>
      </c>
      <c r="I223" s="168">
        <v>2</v>
      </c>
    </row>
    <row r="224" spans="1:9">
      <c r="A224" s="70">
        <v>15</v>
      </c>
      <c r="B224" s="72" t="s">
        <v>186</v>
      </c>
      <c r="C224" s="70">
        <v>10641</v>
      </c>
      <c r="D224" s="71" t="s">
        <v>312</v>
      </c>
      <c r="E224" s="70">
        <v>508</v>
      </c>
      <c r="G224" s="121"/>
      <c r="H224" s="167">
        <v>547</v>
      </c>
      <c r="I224" s="168">
        <v>2</v>
      </c>
    </row>
    <row r="225" spans="1:9">
      <c r="A225" s="70">
        <v>30</v>
      </c>
      <c r="B225" s="72" t="s">
        <v>186</v>
      </c>
      <c r="C225" s="70">
        <v>10641</v>
      </c>
      <c r="D225" s="71" t="s">
        <v>313</v>
      </c>
      <c r="E225" s="70">
        <v>507</v>
      </c>
      <c r="G225" s="121"/>
      <c r="H225" s="167">
        <v>561</v>
      </c>
      <c r="I225" s="168">
        <v>2</v>
      </c>
    </row>
    <row r="226" spans="1:9">
      <c r="A226" s="70">
        <v>10</v>
      </c>
      <c r="B226" s="72" t="s">
        <v>186</v>
      </c>
      <c r="C226" s="70">
        <v>10641</v>
      </c>
      <c r="D226" s="71" t="s">
        <v>314</v>
      </c>
      <c r="E226" s="70">
        <v>506</v>
      </c>
      <c r="G226" s="121"/>
      <c r="H226" s="167">
        <v>690</v>
      </c>
      <c r="I226" s="168">
        <v>5</v>
      </c>
    </row>
    <row r="227" spans="1:9">
      <c r="A227" s="70">
        <v>30</v>
      </c>
      <c r="B227" s="72" t="s">
        <v>186</v>
      </c>
      <c r="C227" s="70">
        <v>10641</v>
      </c>
      <c r="D227" s="71" t="s">
        <v>324</v>
      </c>
      <c r="E227" s="70">
        <v>504</v>
      </c>
      <c r="G227" s="121"/>
      <c r="H227" s="167">
        <v>691</v>
      </c>
      <c r="I227" s="168">
        <v>5</v>
      </c>
    </row>
    <row r="228" spans="1:9">
      <c r="A228" s="70">
        <v>15</v>
      </c>
      <c r="B228" s="72" t="s">
        <v>186</v>
      </c>
      <c r="C228" s="70">
        <v>10641</v>
      </c>
      <c r="D228" s="71" t="s">
        <v>315</v>
      </c>
      <c r="E228" s="70">
        <v>503</v>
      </c>
      <c r="G228" s="121"/>
      <c r="H228" s="167">
        <v>692</v>
      </c>
      <c r="I228" s="168">
        <v>5</v>
      </c>
    </row>
    <row r="229" spans="1:9">
      <c r="A229" s="70">
        <v>23</v>
      </c>
      <c r="B229" s="72" t="s">
        <v>186</v>
      </c>
      <c r="C229" s="70">
        <v>10641</v>
      </c>
      <c r="D229" s="71" t="s">
        <v>316</v>
      </c>
      <c r="E229" s="70">
        <v>502</v>
      </c>
      <c r="G229" s="121" t="s">
        <v>432</v>
      </c>
      <c r="H229" s="121"/>
      <c r="I229" s="122">
        <v>190</v>
      </c>
    </row>
    <row r="230" spans="1:9">
      <c r="A230" s="70">
        <v>35</v>
      </c>
      <c r="B230" s="72" t="s">
        <v>186</v>
      </c>
      <c r="C230" s="70">
        <v>10641</v>
      </c>
      <c r="D230" s="71" t="s">
        <v>304</v>
      </c>
      <c r="E230" s="70">
        <v>501</v>
      </c>
      <c r="G230" s="121" t="s">
        <v>318</v>
      </c>
      <c r="H230" s="167">
        <v>543</v>
      </c>
      <c r="I230" s="168">
        <v>30</v>
      </c>
    </row>
    <row r="231" spans="1:9">
      <c r="A231" s="70">
        <v>35</v>
      </c>
      <c r="B231" s="72" t="s">
        <v>186</v>
      </c>
      <c r="C231" s="70">
        <v>10641</v>
      </c>
      <c r="D231" s="71" t="s">
        <v>317</v>
      </c>
      <c r="E231" s="70">
        <v>691</v>
      </c>
      <c r="G231" s="121"/>
      <c r="H231" s="167">
        <v>545</v>
      </c>
      <c r="I231" s="168">
        <v>15</v>
      </c>
    </row>
    <row r="232" spans="1:9">
      <c r="A232" s="70">
        <v>2</v>
      </c>
      <c r="B232" s="72" t="s">
        <v>347</v>
      </c>
      <c r="C232" s="164"/>
      <c r="D232" s="71" t="s">
        <v>327</v>
      </c>
      <c r="E232" s="70">
        <v>562</v>
      </c>
      <c r="G232" s="121"/>
      <c r="H232" s="167">
        <v>549</v>
      </c>
      <c r="I232" s="168">
        <v>8</v>
      </c>
    </row>
    <row r="233" spans="1:9">
      <c r="A233" s="70">
        <v>38</v>
      </c>
      <c r="B233" s="72" t="s">
        <v>347</v>
      </c>
      <c r="C233" s="70">
        <v>10639</v>
      </c>
      <c r="D233" s="71" t="s">
        <v>326</v>
      </c>
      <c r="E233" s="70">
        <v>499</v>
      </c>
      <c r="G233" s="121"/>
      <c r="H233" s="167">
        <v>553</v>
      </c>
      <c r="I233" s="168">
        <v>10</v>
      </c>
    </row>
    <row r="234" spans="1:9">
      <c r="A234" s="70">
        <v>32</v>
      </c>
      <c r="B234" s="72" t="s">
        <v>347</v>
      </c>
      <c r="C234" s="70">
        <v>10639</v>
      </c>
      <c r="D234" s="71" t="s">
        <v>307</v>
      </c>
      <c r="E234" s="70">
        <v>547</v>
      </c>
      <c r="G234" s="121"/>
      <c r="H234" s="167">
        <v>558</v>
      </c>
      <c r="I234" s="168">
        <v>10</v>
      </c>
    </row>
    <row r="235" spans="1:9">
      <c r="A235" s="70">
        <v>27</v>
      </c>
      <c r="B235" s="72" t="s">
        <v>347</v>
      </c>
      <c r="C235" s="70">
        <v>10639</v>
      </c>
      <c r="D235" s="71" t="s">
        <v>308</v>
      </c>
      <c r="E235" s="70">
        <v>546</v>
      </c>
      <c r="G235" s="121"/>
      <c r="H235" s="167">
        <v>585</v>
      </c>
      <c r="I235" s="168">
        <v>30</v>
      </c>
    </row>
    <row r="236" spans="1:9">
      <c r="A236" s="70">
        <v>5</v>
      </c>
      <c r="B236" s="72" t="s">
        <v>347</v>
      </c>
      <c r="C236" s="70">
        <v>10639</v>
      </c>
      <c r="D236" s="71" t="s">
        <v>309</v>
      </c>
      <c r="E236" s="70">
        <v>536</v>
      </c>
      <c r="G236" s="121"/>
      <c r="H236" s="167">
        <v>604</v>
      </c>
      <c r="I236" s="168">
        <v>10</v>
      </c>
    </row>
    <row r="237" spans="1:9">
      <c r="A237" s="70">
        <v>5</v>
      </c>
      <c r="B237" s="72" t="s">
        <v>347</v>
      </c>
      <c r="C237" s="70">
        <v>10639</v>
      </c>
      <c r="D237" s="71" t="s">
        <v>310</v>
      </c>
      <c r="E237" s="70">
        <v>518</v>
      </c>
      <c r="G237" s="121" t="s">
        <v>433</v>
      </c>
      <c r="H237" s="121"/>
      <c r="I237" s="122">
        <v>113</v>
      </c>
    </row>
    <row r="238" spans="1:9">
      <c r="A238" s="70">
        <v>10</v>
      </c>
      <c r="B238" s="72" t="s">
        <v>347</v>
      </c>
      <c r="C238" s="70">
        <v>10639</v>
      </c>
      <c r="D238" s="71" t="s">
        <v>348</v>
      </c>
      <c r="E238" s="70">
        <v>515</v>
      </c>
      <c r="G238" s="121" t="s">
        <v>332</v>
      </c>
      <c r="H238" s="167">
        <v>502</v>
      </c>
      <c r="I238" s="168">
        <v>5</v>
      </c>
    </row>
    <row r="239" spans="1:9">
      <c r="A239" s="70">
        <v>7</v>
      </c>
      <c r="B239" s="72" t="s">
        <v>347</v>
      </c>
      <c r="C239" s="70">
        <v>10639</v>
      </c>
      <c r="D239" s="71" t="s">
        <v>311</v>
      </c>
      <c r="E239" s="70">
        <v>513</v>
      </c>
      <c r="G239" s="121"/>
      <c r="H239" s="167">
        <v>504</v>
      </c>
      <c r="I239" s="168">
        <v>5</v>
      </c>
    </row>
    <row r="240" spans="1:9">
      <c r="A240" s="70">
        <v>10</v>
      </c>
      <c r="B240" s="72" t="s">
        <v>347</v>
      </c>
      <c r="C240" s="70">
        <v>10639</v>
      </c>
      <c r="D240" s="71" t="s">
        <v>312</v>
      </c>
      <c r="E240" s="70">
        <v>508</v>
      </c>
      <c r="G240" s="121"/>
      <c r="H240" s="167">
        <v>506</v>
      </c>
      <c r="I240" s="168">
        <v>3</v>
      </c>
    </row>
    <row r="241" spans="1:9">
      <c r="A241" s="70">
        <v>10</v>
      </c>
      <c r="B241" s="72" t="s">
        <v>347</v>
      </c>
      <c r="C241" s="70">
        <v>10639</v>
      </c>
      <c r="D241" s="71" t="s">
        <v>313</v>
      </c>
      <c r="E241" s="70">
        <v>507</v>
      </c>
      <c r="G241" s="121"/>
      <c r="H241" s="167">
        <v>507</v>
      </c>
      <c r="I241" s="168">
        <v>18</v>
      </c>
    </row>
    <row r="242" spans="1:9">
      <c r="A242" s="70">
        <v>5</v>
      </c>
      <c r="B242" s="72" t="s">
        <v>347</v>
      </c>
      <c r="C242" s="70">
        <v>10639</v>
      </c>
      <c r="D242" s="71" t="s">
        <v>314</v>
      </c>
      <c r="E242" s="70">
        <v>506</v>
      </c>
      <c r="G242" s="121"/>
      <c r="H242" s="167">
        <v>513</v>
      </c>
      <c r="I242" s="168">
        <v>2</v>
      </c>
    </row>
    <row r="243" spans="1:9">
      <c r="A243" s="70">
        <v>31</v>
      </c>
      <c r="B243" s="72" t="s">
        <v>347</v>
      </c>
      <c r="C243" s="70">
        <v>10639</v>
      </c>
      <c r="D243" s="71" t="s">
        <v>324</v>
      </c>
      <c r="E243" s="70">
        <v>504</v>
      </c>
      <c r="G243" s="121"/>
      <c r="H243" s="167">
        <v>518</v>
      </c>
      <c r="I243" s="168">
        <v>5</v>
      </c>
    </row>
    <row r="244" spans="1:9">
      <c r="A244" s="70">
        <v>38</v>
      </c>
      <c r="B244" s="72" t="s">
        <v>347</v>
      </c>
      <c r="C244" s="70">
        <v>10639</v>
      </c>
      <c r="D244" s="71" t="s">
        <v>315</v>
      </c>
      <c r="E244" s="70">
        <v>503</v>
      </c>
      <c r="G244" s="121"/>
      <c r="H244" s="167">
        <v>536</v>
      </c>
      <c r="I244" s="168">
        <v>10</v>
      </c>
    </row>
    <row r="245" spans="1:9">
      <c r="A245" s="70">
        <v>51</v>
      </c>
      <c r="B245" s="72" t="s">
        <v>347</v>
      </c>
      <c r="C245" s="70">
        <v>10639</v>
      </c>
      <c r="D245" s="71" t="s">
        <v>316</v>
      </c>
      <c r="E245" s="70">
        <v>502</v>
      </c>
      <c r="G245" s="121"/>
      <c r="H245" s="167">
        <v>546</v>
      </c>
      <c r="I245" s="168">
        <v>1</v>
      </c>
    </row>
    <row r="246" spans="1:9">
      <c r="A246" s="70">
        <v>100</v>
      </c>
      <c r="B246" s="72" t="s">
        <v>347</v>
      </c>
      <c r="C246" s="70">
        <v>10639</v>
      </c>
      <c r="D246" s="71" t="s">
        <v>304</v>
      </c>
      <c r="E246" s="70">
        <v>501</v>
      </c>
      <c r="G246" s="121"/>
      <c r="H246" s="167">
        <v>547</v>
      </c>
      <c r="I246" s="168">
        <v>1</v>
      </c>
    </row>
    <row r="247" spans="1:9">
      <c r="A247" s="70">
        <v>184</v>
      </c>
      <c r="B247" s="72" t="s">
        <v>347</v>
      </c>
      <c r="C247" s="70">
        <v>10639</v>
      </c>
      <c r="D247" s="71" t="s">
        <v>323</v>
      </c>
      <c r="E247" s="70">
        <v>500</v>
      </c>
      <c r="G247" s="121"/>
      <c r="H247" s="167">
        <v>548</v>
      </c>
      <c r="I247" s="168">
        <v>25</v>
      </c>
    </row>
    <row r="248" spans="1:9">
      <c r="A248" s="70">
        <v>3</v>
      </c>
      <c r="B248" s="72" t="s">
        <v>347</v>
      </c>
      <c r="C248" s="70">
        <v>10639</v>
      </c>
      <c r="D248" s="71" t="s">
        <v>306</v>
      </c>
      <c r="E248" s="70">
        <v>561</v>
      </c>
      <c r="G248" s="121" t="s">
        <v>434</v>
      </c>
      <c r="H248" s="121"/>
      <c r="I248" s="122">
        <v>75</v>
      </c>
    </row>
    <row r="249" spans="1:9">
      <c r="A249" s="70">
        <v>40</v>
      </c>
      <c r="B249" s="72" t="s">
        <v>245</v>
      </c>
      <c r="C249" s="70">
        <v>10646</v>
      </c>
      <c r="D249" s="71" t="s">
        <v>303</v>
      </c>
      <c r="E249" s="70">
        <v>692</v>
      </c>
      <c r="G249" s="121" t="s">
        <v>335</v>
      </c>
      <c r="H249" s="167">
        <v>499</v>
      </c>
      <c r="I249" s="168">
        <v>20</v>
      </c>
    </row>
    <row r="250" spans="1:9">
      <c r="A250" s="70">
        <v>6</v>
      </c>
      <c r="B250" s="72" t="s">
        <v>245</v>
      </c>
      <c r="C250" s="70">
        <v>10646</v>
      </c>
      <c r="D250" s="71" t="s">
        <v>323</v>
      </c>
      <c r="E250" s="70">
        <v>500</v>
      </c>
      <c r="G250" s="121"/>
      <c r="H250" s="167">
        <v>500</v>
      </c>
      <c r="I250" s="168">
        <v>20</v>
      </c>
    </row>
    <row r="251" spans="1:9">
      <c r="A251" s="70">
        <v>18</v>
      </c>
      <c r="B251" s="72" t="s">
        <v>245</v>
      </c>
      <c r="C251" s="70">
        <v>10646</v>
      </c>
      <c r="D251" s="71" t="s">
        <v>305</v>
      </c>
      <c r="E251" s="70">
        <v>690</v>
      </c>
      <c r="G251" s="121"/>
      <c r="H251" s="167">
        <v>501</v>
      </c>
      <c r="I251" s="168">
        <v>30</v>
      </c>
    </row>
    <row r="252" spans="1:9">
      <c r="A252" s="70">
        <v>5</v>
      </c>
      <c r="B252" s="72" t="s">
        <v>245</v>
      </c>
      <c r="C252" s="70">
        <v>10646</v>
      </c>
      <c r="D252" s="71" t="s">
        <v>330</v>
      </c>
      <c r="E252" s="70">
        <v>689</v>
      </c>
      <c r="G252" s="121"/>
      <c r="H252" s="167">
        <v>502</v>
      </c>
      <c r="I252" s="168">
        <v>45</v>
      </c>
    </row>
    <row r="253" spans="1:9">
      <c r="A253" s="70">
        <v>2</v>
      </c>
      <c r="B253" s="72" t="s">
        <v>245</v>
      </c>
      <c r="C253" s="70">
        <v>10646</v>
      </c>
      <c r="D253" s="71" t="s">
        <v>349</v>
      </c>
      <c r="E253" s="70">
        <v>671</v>
      </c>
      <c r="G253" s="121"/>
      <c r="H253" s="167">
        <v>503</v>
      </c>
      <c r="I253" s="168">
        <v>12</v>
      </c>
    </row>
    <row r="254" spans="1:9">
      <c r="A254" s="70">
        <v>2</v>
      </c>
      <c r="B254" s="72" t="s">
        <v>245</v>
      </c>
      <c r="C254" s="70">
        <v>10646</v>
      </c>
      <c r="D254" s="71" t="s">
        <v>350</v>
      </c>
      <c r="E254" s="70">
        <v>653</v>
      </c>
      <c r="G254" s="121"/>
      <c r="H254" s="167">
        <v>504</v>
      </c>
      <c r="I254" s="168">
        <v>10</v>
      </c>
    </row>
    <row r="255" spans="1:9">
      <c r="A255" s="70">
        <v>2</v>
      </c>
      <c r="B255" s="72" t="s">
        <v>245</v>
      </c>
      <c r="C255" s="70">
        <v>10646</v>
      </c>
      <c r="D255" s="71" t="s">
        <v>296</v>
      </c>
      <c r="E255" s="70">
        <v>650</v>
      </c>
      <c r="G255" s="121"/>
      <c r="H255" s="167">
        <v>506</v>
      </c>
      <c r="I255" s="168">
        <v>8</v>
      </c>
    </row>
    <row r="256" spans="1:9">
      <c r="A256" s="70">
        <v>15</v>
      </c>
      <c r="B256" s="72" t="s">
        <v>245</v>
      </c>
      <c r="C256" s="70">
        <v>10646</v>
      </c>
      <c r="D256" s="71" t="s">
        <v>351</v>
      </c>
      <c r="E256" s="70">
        <v>596</v>
      </c>
      <c r="G256" s="121"/>
      <c r="H256" s="167">
        <v>507</v>
      </c>
      <c r="I256" s="168">
        <v>25</v>
      </c>
    </row>
    <row r="257" spans="1:9">
      <c r="A257" s="70">
        <v>20</v>
      </c>
      <c r="B257" s="72" t="s">
        <v>245</v>
      </c>
      <c r="C257" s="70">
        <v>10646</v>
      </c>
      <c r="D257" s="71" t="s">
        <v>297</v>
      </c>
      <c r="E257" s="70">
        <v>585</v>
      </c>
      <c r="G257" s="121"/>
      <c r="H257" s="167">
        <v>508</v>
      </c>
      <c r="I257" s="168">
        <v>6</v>
      </c>
    </row>
    <row r="258" spans="1:9">
      <c r="A258" s="70">
        <v>3</v>
      </c>
      <c r="B258" s="72" t="s">
        <v>245</v>
      </c>
      <c r="C258" s="70">
        <v>10646</v>
      </c>
      <c r="D258" s="71" t="s">
        <v>306</v>
      </c>
      <c r="E258" s="70">
        <v>561</v>
      </c>
      <c r="G258" s="121"/>
      <c r="H258" s="167">
        <v>513</v>
      </c>
      <c r="I258" s="168">
        <v>15</v>
      </c>
    </row>
    <row r="259" spans="1:9">
      <c r="A259" s="70">
        <v>22</v>
      </c>
      <c r="B259" s="72" t="s">
        <v>245</v>
      </c>
      <c r="C259" s="70">
        <v>10646</v>
      </c>
      <c r="D259" s="71" t="s">
        <v>344</v>
      </c>
      <c r="E259" s="70">
        <v>560</v>
      </c>
      <c r="G259" s="121"/>
      <c r="H259" s="167">
        <v>518</v>
      </c>
      <c r="I259" s="168">
        <v>20</v>
      </c>
    </row>
    <row r="260" spans="1:9">
      <c r="A260" s="70">
        <v>10</v>
      </c>
      <c r="B260" s="72" t="s">
        <v>245</v>
      </c>
      <c r="C260" s="70">
        <v>10646</v>
      </c>
      <c r="D260" s="71" t="s">
        <v>340</v>
      </c>
      <c r="E260" s="70">
        <v>557</v>
      </c>
      <c r="G260" s="121"/>
      <c r="H260" s="167">
        <v>536</v>
      </c>
      <c r="I260" s="168">
        <v>25</v>
      </c>
    </row>
    <row r="261" spans="1:9">
      <c r="A261" s="70">
        <v>157</v>
      </c>
      <c r="B261" s="72" t="s">
        <v>245</v>
      </c>
      <c r="C261" s="70">
        <v>10646</v>
      </c>
      <c r="D261" s="71" t="s">
        <v>322</v>
      </c>
      <c r="E261" s="70">
        <v>556</v>
      </c>
      <c r="G261" s="121"/>
      <c r="H261" s="167">
        <v>543</v>
      </c>
      <c r="I261" s="168">
        <v>26</v>
      </c>
    </row>
    <row r="262" spans="1:9">
      <c r="A262" s="70">
        <v>50</v>
      </c>
      <c r="B262" s="72" t="s">
        <v>245</v>
      </c>
      <c r="C262" s="70">
        <v>10646</v>
      </c>
      <c r="D262" s="71" t="s">
        <v>328</v>
      </c>
      <c r="E262" s="70">
        <v>555</v>
      </c>
      <c r="G262" s="121"/>
      <c r="H262" s="167">
        <v>545</v>
      </c>
      <c r="I262" s="168">
        <v>10</v>
      </c>
    </row>
    <row r="263" spans="1:9">
      <c r="A263" s="70">
        <v>2</v>
      </c>
      <c r="B263" s="72" t="s">
        <v>245</v>
      </c>
      <c r="C263" s="70">
        <v>10646</v>
      </c>
      <c r="D263" s="71" t="s">
        <v>333</v>
      </c>
      <c r="E263" s="70">
        <v>548</v>
      </c>
      <c r="G263" s="121"/>
      <c r="H263" s="167">
        <v>546</v>
      </c>
      <c r="I263" s="168">
        <v>10</v>
      </c>
    </row>
    <row r="264" spans="1:9">
      <c r="A264" s="70">
        <v>2</v>
      </c>
      <c r="B264" s="72" t="s">
        <v>245</v>
      </c>
      <c r="C264" s="70">
        <v>10646</v>
      </c>
      <c r="D264" s="71" t="s">
        <v>307</v>
      </c>
      <c r="E264" s="70">
        <v>547</v>
      </c>
      <c r="G264" s="121"/>
      <c r="H264" s="167">
        <v>547</v>
      </c>
      <c r="I264" s="168">
        <v>10</v>
      </c>
    </row>
    <row r="265" spans="1:9">
      <c r="A265" s="70">
        <v>7</v>
      </c>
      <c r="B265" s="72" t="s">
        <v>245</v>
      </c>
      <c r="C265" s="70">
        <v>10646</v>
      </c>
      <c r="D265" s="71" t="s">
        <v>308</v>
      </c>
      <c r="E265" s="70">
        <v>546</v>
      </c>
      <c r="G265" s="121"/>
      <c r="H265" s="167">
        <v>555</v>
      </c>
      <c r="I265" s="168">
        <v>50</v>
      </c>
    </row>
    <row r="266" spans="1:9">
      <c r="A266" s="70">
        <v>5</v>
      </c>
      <c r="B266" s="72" t="s">
        <v>245</v>
      </c>
      <c r="C266" s="70">
        <v>10646</v>
      </c>
      <c r="D266" s="71" t="s">
        <v>301</v>
      </c>
      <c r="E266" s="70">
        <v>545</v>
      </c>
      <c r="G266" s="121"/>
      <c r="H266" s="167">
        <v>556</v>
      </c>
      <c r="I266" s="168">
        <v>50</v>
      </c>
    </row>
    <row r="267" spans="1:9">
      <c r="A267" s="70">
        <v>25</v>
      </c>
      <c r="B267" s="72" t="s">
        <v>245</v>
      </c>
      <c r="C267" s="70">
        <v>10646</v>
      </c>
      <c r="D267" s="71" t="s">
        <v>299</v>
      </c>
      <c r="E267" s="70">
        <v>543</v>
      </c>
      <c r="G267" s="121"/>
      <c r="H267" s="167">
        <v>585</v>
      </c>
      <c r="I267" s="168">
        <v>15</v>
      </c>
    </row>
    <row r="268" spans="1:9">
      <c r="A268" s="70">
        <v>30</v>
      </c>
      <c r="B268" s="72" t="s">
        <v>245</v>
      </c>
      <c r="C268" s="70">
        <v>10646</v>
      </c>
      <c r="D268" s="71" t="s">
        <v>309</v>
      </c>
      <c r="E268" s="70">
        <v>536</v>
      </c>
      <c r="G268" s="121"/>
      <c r="H268" s="167">
        <v>690</v>
      </c>
      <c r="I268" s="168">
        <v>24</v>
      </c>
    </row>
    <row r="269" spans="1:9">
      <c r="A269" s="70">
        <v>40</v>
      </c>
      <c r="B269" s="72" t="s">
        <v>245</v>
      </c>
      <c r="C269" s="70">
        <v>10646</v>
      </c>
      <c r="D269" s="71" t="s">
        <v>310</v>
      </c>
      <c r="E269" s="70">
        <v>518</v>
      </c>
      <c r="G269" s="121"/>
      <c r="H269" s="167">
        <v>691</v>
      </c>
      <c r="I269" s="168">
        <v>30</v>
      </c>
    </row>
    <row r="270" spans="1:9">
      <c r="A270" s="70">
        <v>15</v>
      </c>
      <c r="B270" s="72" t="s">
        <v>245</v>
      </c>
      <c r="C270" s="70">
        <v>10646</v>
      </c>
      <c r="D270" s="71" t="s">
        <v>311</v>
      </c>
      <c r="E270" s="70">
        <v>513</v>
      </c>
      <c r="G270" s="121"/>
      <c r="H270" s="167">
        <v>692</v>
      </c>
      <c r="I270" s="168">
        <v>23</v>
      </c>
    </row>
    <row r="271" spans="1:9">
      <c r="A271" s="70">
        <v>15</v>
      </c>
      <c r="B271" s="72" t="s">
        <v>245</v>
      </c>
      <c r="C271" s="70">
        <v>10646</v>
      </c>
      <c r="D271" s="71" t="s">
        <v>312</v>
      </c>
      <c r="E271" s="70">
        <v>508</v>
      </c>
      <c r="G271" s="121"/>
      <c r="H271" s="167">
        <v>689</v>
      </c>
      <c r="I271" s="168">
        <v>30</v>
      </c>
    </row>
    <row r="272" spans="1:9">
      <c r="A272" s="70">
        <v>30</v>
      </c>
      <c r="B272" s="72" t="s">
        <v>245</v>
      </c>
      <c r="C272" s="70">
        <v>10646</v>
      </c>
      <c r="D272" s="71" t="s">
        <v>313</v>
      </c>
      <c r="E272" s="70">
        <v>507</v>
      </c>
      <c r="G272" s="121"/>
      <c r="H272" s="167">
        <v>658</v>
      </c>
      <c r="I272" s="168">
        <v>10</v>
      </c>
    </row>
    <row r="273" spans="1:9">
      <c r="A273" s="70">
        <v>23</v>
      </c>
      <c r="B273" s="72" t="s">
        <v>245</v>
      </c>
      <c r="C273" s="70">
        <v>10646</v>
      </c>
      <c r="D273" s="71" t="s">
        <v>314</v>
      </c>
      <c r="E273" s="70">
        <v>506</v>
      </c>
      <c r="G273" s="121" t="s">
        <v>435</v>
      </c>
      <c r="H273" s="121"/>
      <c r="I273" s="122">
        <v>524</v>
      </c>
    </row>
    <row r="274" spans="1:9">
      <c r="A274" s="70">
        <v>10</v>
      </c>
      <c r="B274" s="72" t="s">
        <v>245</v>
      </c>
      <c r="C274" s="70">
        <v>10646</v>
      </c>
      <c r="D274" s="71" t="s">
        <v>315</v>
      </c>
      <c r="E274" s="70">
        <v>503</v>
      </c>
      <c r="G274" s="121" t="s">
        <v>337</v>
      </c>
      <c r="H274" s="167">
        <v>500</v>
      </c>
      <c r="I274" s="168">
        <v>71</v>
      </c>
    </row>
    <row r="275" spans="1:9">
      <c r="A275" s="70">
        <v>42</v>
      </c>
      <c r="B275" s="72" t="s">
        <v>245</v>
      </c>
      <c r="C275" s="70">
        <v>10646</v>
      </c>
      <c r="D275" s="71" t="s">
        <v>316</v>
      </c>
      <c r="E275" s="70">
        <v>502</v>
      </c>
      <c r="G275" s="121"/>
      <c r="H275" s="167">
        <v>501</v>
      </c>
      <c r="I275" s="168">
        <v>120</v>
      </c>
    </row>
    <row r="276" spans="1:9">
      <c r="A276" s="70">
        <v>83</v>
      </c>
      <c r="B276" s="72" t="s">
        <v>245</v>
      </c>
      <c r="C276" s="70">
        <v>10646</v>
      </c>
      <c r="D276" s="71" t="s">
        <v>304</v>
      </c>
      <c r="E276" s="70">
        <v>501</v>
      </c>
      <c r="G276" s="121"/>
      <c r="H276" s="167">
        <v>502</v>
      </c>
      <c r="I276" s="168">
        <v>151</v>
      </c>
    </row>
    <row r="277" spans="1:9">
      <c r="A277" s="70">
        <v>55</v>
      </c>
      <c r="B277" s="72" t="s">
        <v>245</v>
      </c>
      <c r="C277" s="70">
        <v>10646</v>
      </c>
      <c r="D277" s="71" t="s">
        <v>317</v>
      </c>
      <c r="E277" s="70">
        <v>691</v>
      </c>
      <c r="G277" s="121"/>
      <c r="H277" s="167">
        <v>503</v>
      </c>
      <c r="I277" s="168">
        <v>90</v>
      </c>
    </row>
    <row r="278" spans="1:9">
      <c r="A278" s="70">
        <v>5</v>
      </c>
      <c r="B278" s="72" t="s">
        <v>244</v>
      </c>
      <c r="C278" s="70">
        <v>10647</v>
      </c>
      <c r="D278" s="71" t="s">
        <v>334</v>
      </c>
      <c r="E278" s="70">
        <v>649</v>
      </c>
      <c r="G278" s="121"/>
      <c r="H278" s="167">
        <v>504</v>
      </c>
      <c r="I278" s="168">
        <v>75</v>
      </c>
    </row>
    <row r="279" spans="1:9">
      <c r="A279" s="70">
        <v>20</v>
      </c>
      <c r="B279" s="72" t="s">
        <v>244</v>
      </c>
      <c r="C279" s="70">
        <v>10647</v>
      </c>
      <c r="D279" s="71" t="s">
        <v>304</v>
      </c>
      <c r="E279" s="70">
        <v>501</v>
      </c>
      <c r="G279" s="121"/>
      <c r="H279" s="167">
        <v>506</v>
      </c>
      <c r="I279" s="168">
        <v>3</v>
      </c>
    </row>
    <row r="280" spans="1:9">
      <c r="A280" s="70">
        <v>50</v>
      </c>
      <c r="B280" s="72" t="s">
        <v>244</v>
      </c>
      <c r="C280" s="70">
        <v>10647</v>
      </c>
      <c r="D280" s="71" t="s">
        <v>298</v>
      </c>
      <c r="E280" s="70">
        <v>554</v>
      </c>
      <c r="G280" s="121"/>
      <c r="H280" s="167">
        <v>507</v>
      </c>
      <c r="I280" s="168">
        <v>10</v>
      </c>
    </row>
    <row r="281" spans="1:9">
      <c r="A281" s="70">
        <v>25</v>
      </c>
      <c r="B281" s="72" t="s">
        <v>244</v>
      </c>
      <c r="C281" s="70">
        <v>10647</v>
      </c>
      <c r="D281" s="71" t="s">
        <v>302</v>
      </c>
      <c r="E281" s="70">
        <v>553</v>
      </c>
      <c r="G281" s="121"/>
      <c r="H281" s="167">
        <v>536</v>
      </c>
      <c r="I281" s="168">
        <v>10</v>
      </c>
    </row>
    <row r="282" spans="1:9">
      <c r="A282" s="70">
        <v>2</v>
      </c>
      <c r="B282" s="72" t="s">
        <v>244</v>
      </c>
      <c r="C282" s="70">
        <v>10647</v>
      </c>
      <c r="D282" s="71" t="s">
        <v>307</v>
      </c>
      <c r="E282" s="70">
        <v>547</v>
      </c>
      <c r="G282" s="121"/>
      <c r="H282" s="167">
        <v>546</v>
      </c>
      <c r="I282" s="168">
        <v>5</v>
      </c>
    </row>
    <row r="283" spans="1:9">
      <c r="A283" s="70">
        <v>2</v>
      </c>
      <c r="B283" s="72" t="s">
        <v>244</v>
      </c>
      <c r="C283" s="70">
        <v>10647</v>
      </c>
      <c r="D283" s="71" t="s">
        <v>308</v>
      </c>
      <c r="E283" s="70">
        <v>546</v>
      </c>
      <c r="G283" s="121"/>
      <c r="H283" s="167">
        <v>547</v>
      </c>
      <c r="I283" s="168">
        <v>15</v>
      </c>
    </row>
    <row r="284" spans="1:9">
      <c r="A284" s="70">
        <v>10</v>
      </c>
      <c r="B284" s="72" t="s">
        <v>244</v>
      </c>
      <c r="C284" s="70">
        <v>10647</v>
      </c>
      <c r="D284" s="71" t="s">
        <v>309</v>
      </c>
      <c r="E284" s="70">
        <v>536</v>
      </c>
      <c r="G284" s="121"/>
      <c r="H284" s="167">
        <v>561</v>
      </c>
      <c r="I284" s="168">
        <v>35</v>
      </c>
    </row>
    <row r="285" spans="1:9">
      <c r="A285" s="70">
        <v>30</v>
      </c>
      <c r="B285" s="72" t="s">
        <v>244</v>
      </c>
      <c r="C285" s="70">
        <v>10647</v>
      </c>
      <c r="D285" s="71" t="s">
        <v>310</v>
      </c>
      <c r="E285" s="70">
        <v>518</v>
      </c>
      <c r="G285" s="121"/>
      <c r="H285" s="167">
        <v>562</v>
      </c>
      <c r="I285" s="168">
        <v>35</v>
      </c>
    </row>
    <row r="286" spans="1:9">
      <c r="A286" s="70">
        <v>7</v>
      </c>
      <c r="B286" s="72" t="s">
        <v>244</v>
      </c>
      <c r="C286" s="70">
        <v>10647</v>
      </c>
      <c r="D286" s="71" t="s">
        <v>329</v>
      </c>
      <c r="E286" s="70">
        <v>516</v>
      </c>
      <c r="G286" s="121" t="s">
        <v>436</v>
      </c>
      <c r="H286" s="121"/>
      <c r="I286" s="122">
        <v>620</v>
      </c>
    </row>
    <row r="287" spans="1:9">
      <c r="A287" s="70">
        <v>3</v>
      </c>
      <c r="B287" s="72" t="s">
        <v>244</v>
      </c>
      <c r="C287" s="70">
        <v>10647</v>
      </c>
      <c r="D287" s="71" t="s">
        <v>312</v>
      </c>
      <c r="E287" s="70">
        <v>508</v>
      </c>
      <c r="G287" s="121" t="s">
        <v>341</v>
      </c>
      <c r="H287" s="167">
        <v>501</v>
      </c>
      <c r="I287" s="168">
        <v>20</v>
      </c>
    </row>
    <row r="288" spans="1:9">
      <c r="A288" s="70">
        <v>8</v>
      </c>
      <c r="B288" s="72" t="s">
        <v>244</v>
      </c>
      <c r="C288" s="70">
        <v>10647</v>
      </c>
      <c r="D288" s="71" t="s">
        <v>313</v>
      </c>
      <c r="E288" s="70">
        <v>507</v>
      </c>
      <c r="G288" s="121"/>
      <c r="H288" s="167">
        <v>502</v>
      </c>
      <c r="I288" s="168">
        <v>30</v>
      </c>
    </row>
    <row r="289" spans="1:9">
      <c r="A289" s="70">
        <v>12</v>
      </c>
      <c r="B289" s="72" t="s">
        <v>244</v>
      </c>
      <c r="C289" s="70">
        <v>10647</v>
      </c>
      <c r="D289" s="71" t="s">
        <v>314</v>
      </c>
      <c r="E289" s="70">
        <v>506</v>
      </c>
      <c r="G289" s="121"/>
      <c r="H289" s="167">
        <v>518</v>
      </c>
      <c r="I289" s="168">
        <v>5</v>
      </c>
    </row>
    <row r="290" spans="1:9">
      <c r="A290" s="70">
        <v>30</v>
      </c>
      <c r="B290" s="72" t="s">
        <v>244</v>
      </c>
      <c r="C290" s="70">
        <v>10647</v>
      </c>
      <c r="D290" s="71" t="s">
        <v>315</v>
      </c>
      <c r="E290" s="70">
        <v>503</v>
      </c>
      <c r="G290" s="121"/>
      <c r="H290" s="167">
        <v>536</v>
      </c>
      <c r="I290" s="168">
        <v>5</v>
      </c>
    </row>
    <row r="291" spans="1:9">
      <c r="A291" s="70">
        <v>20</v>
      </c>
      <c r="B291" s="72" t="s">
        <v>244</v>
      </c>
      <c r="C291" s="70">
        <v>10647</v>
      </c>
      <c r="D291" s="71" t="s">
        <v>316</v>
      </c>
      <c r="E291" s="70">
        <v>502</v>
      </c>
      <c r="G291" s="121"/>
      <c r="H291" s="167">
        <v>548</v>
      </c>
      <c r="I291" s="168">
        <v>15</v>
      </c>
    </row>
    <row r="292" spans="1:9">
      <c r="A292" s="70">
        <v>3</v>
      </c>
      <c r="B292" s="72" t="s">
        <v>244</v>
      </c>
      <c r="C292" s="70">
        <v>10647</v>
      </c>
      <c r="D292" s="71" t="s">
        <v>327</v>
      </c>
      <c r="E292" s="70">
        <v>562</v>
      </c>
      <c r="G292" s="121"/>
      <c r="H292" s="167">
        <v>555</v>
      </c>
      <c r="I292" s="168">
        <v>10</v>
      </c>
    </row>
    <row r="293" spans="1:9">
      <c r="A293" s="70">
        <v>25</v>
      </c>
      <c r="B293" s="72" t="s">
        <v>352</v>
      </c>
      <c r="C293" s="70">
        <v>10648</v>
      </c>
      <c r="D293" s="71" t="s">
        <v>303</v>
      </c>
      <c r="E293" s="70">
        <v>692</v>
      </c>
      <c r="G293" s="121"/>
      <c r="H293" s="167">
        <v>578</v>
      </c>
      <c r="I293" s="168">
        <v>5</v>
      </c>
    </row>
    <row r="294" spans="1:9">
      <c r="A294" s="70">
        <v>5</v>
      </c>
      <c r="B294" s="72" t="s">
        <v>352</v>
      </c>
      <c r="C294" s="70">
        <v>10648</v>
      </c>
      <c r="D294" s="71" t="s">
        <v>304</v>
      </c>
      <c r="E294" s="70">
        <v>501</v>
      </c>
      <c r="G294" s="121"/>
      <c r="H294" s="167">
        <v>557</v>
      </c>
      <c r="I294" s="168">
        <v>35</v>
      </c>
    </row>
    <row r="295" spans="1:9">
      <c r="A295" s="70">
        <v>20</v>
      </c>
      <c r="B295" s="72" t="s">
        <v>352</v>
      </c>
      <c r="C295" s="70">
        <v>10648</v>
      </c>
      <c r="D295" s="71" t="s">
        <v>305</v>
      </c>
      <c r="E295" s="70">
        <v>690</v>
      </c>
      <c r="G295" s="121"/>
      <c r="H295" s="167">
        <v>682</v>
      </c>
      <c r="I295" s="168">
        <v>10</v>
      </c>
    </row>
    <row r="296" spans="1:9">
      <c r="A296" s="70">
        <v>1</v>
      </c>
      <c r="B296" s="73" t="s">
        <v>352</v>
      </c>
      <c r="C296" s="70">
        <v>10648</v>
      </c>
      <c r="D296" s="71" t="s">
        <v>297</v>
      </c>
      <c r="E296" s="165">
        <v>585</v>
      </c>
      <c r="G296" s="121" t="s">
        <v>437</v>
      </c>
      <c r="H296" s="121"/>
      <c r="I296" s="122">
        <v>135</v>
      </c>
    </row>
    <row r="297" spans="1:9">
      <c r="A297" s="70">
        <v>2</v>
      </c>
      <c r="B297" s="73" t="s">
        <v>352</v>
      </c>
      <c r="C297" s="70">
        <v>10648</v>
      </c>
      <c r="D297" s="71" t="s">
        <v>321</v>
      </c>
      <c r="E297" s="165">
        <v>549</v>
      </c>
      <c r="G297" s="121" t="s">
        <v>347</v>
      </c>
      <c r="H297" s="167">
        <v>499</v>
      </c>
      <c r="I297" s="168">
        <v>38</v>
      </c>
    </row>
    <row r="298" spans="1:9">
      <c r="A298" s="70">
        <v>3</v>
      </c>
      <c r="B298" s="73" t="s">
        <v>352</v>
      </c>
      <c r="C298" s="70">
        <v>10648</v>
      </c>
      <c r="D298" s="71" t="s">
        <v>307</v>
      </c>
      <c r="E298" s="165">
        <v>547</v>
      </c>
      <c r="G298" s="121"/>
      <c r="H298" s="167">
        <v>500</v>
      </c>
      <c r="I298" s="168">
        <v>184</v>
      </c>
    </row>
    <row r="299" spans="1:9">
      <c r="A299" s="70">
        <v>3</v>
      </c>
      <c r="B299" s="73" t="s">
        <v>352</v>
      </c>
      <c r="C299" s="70">
        <v>10648</v>
      </c>
      <c r="D299" s="71" t="s">
        <v>308</v>
      </c>
      <c r="E299" s="165">
        <v>546</v>
      </c>
      <c r="G299" s="121"/>
      <c r="H299" s="167">
        <v>501</v>
      </c>
      <c r="I299" s="168">
        <v>100</v>
      </c>
    </row>
    <row r="300" spans="1:9">
      <c r="A300" s="70">
        <v>4</v>
      </c>
      <c r="B300" s="73" t="s">
        <v>352</v>
      </c>
      <c r="C300" s="70">
        <v>10648</v>
      </c>
      <c r="D300" s="71" t="s">
        <v>301</v>
      </c>
      <c r="E300" s="165">
        <v>545</v>
      </c>
      <c r="G300" s="121"/>
      <c r="H300" s="167">
        <v>502</v>
      </c>
      <c r="I300" s="168">
        <v>51</v>
      </c>
    </row>
    <row r="301" spans="1:9">
      <c r="A301" s="70">
        <v>4</v>
      </c>
      <c r="B301" s="73" t="s">
        <v>352</v>
      </c>
      <c r="C301" s="70">
        <v>10648</v>
      </c>
      <c r="D301" s="71" t="s">
        <v>299</v>
      </c>
      <c r="E301" s="165">
        <v>543</v>
      </c>
      <c r="G301" s="121"/>
      <c r="H301" s="167">
        <v>503</v>
      </c>
      <c r="I301" s="168">
        <v>38</v>
      </c>
    </row>
    <row r="302" spans="1:9">
      <c r="A302" s="70">
        <v>10</v>
      </c>
      <c r="B302" s="73" t="s">
        <v>352</v>
      </c>
      <c r="C302" s="70">
        <v>10648</v>
      </c>
      <c r="D302" s="71" t="s">
        <v>309</v>
      </c>
      <c r="E302" s="165">
        <v>536</v>
      </c>
      <c r="G302" s="121"/>
      <c r="H302" s="167">
        <v>504</v>
      </c>
      <c r="I302" s="168">
        <v>31</v>
      </c>
    </row>
    <row r="303" spans="1:9">
      <c r="A303" s="70">
        <v>10</v>
      </c>
      <c r="B303" s="73" t="s">
        <v>352</v>
      </c>
      <c r="C303" s="70">
        <v>10648</v>
      </c>
      <c r="D303" s="71" t="s">
        <v>310</v>
      </c>
      <c r="E303" s="165">
        <v>518</v>
      </c>
      <c r="G303" s="121"/>
      <c r="H303" s="167">
        <v>506</v>
      </c>
      <c r="I303" s="168">
        <v>5</v>
      </c>
    </row>
    <row r="304" spans="1:9">
      <c r="A304" s="70">
        <v>10</v>
      </c>
      <c r="B304" s="73" t="s">
        <v>352</v>
      </c>
      <c r="C304" s="70">
        <v>10648</v>
      </c>
      <c r="D304" s="71" t="s">
        <v>311</v>
      </c>
      <c r="E304" s="165">
        <v>513</v>
      </c>
      <c r="G304" s="121"/>
      <c r="H304" s="167">
        <v>507</v>
      </c>
      <c r="I304" s="168">
        <v>10</v>
      </c>
    </row>
    <row r="305" spans="1:9">
      <c r="A305" s="70">
        <v>5</v>
      </c>
      <c r="B305" s="73" t="s">
        <v>352</v>
      </c>
      <c r="C305" s="70">
        <v>10648</v>
      </c>
      <c r="D305" s="71" t="s">
        <v>312</v>
      </c>
      <c r="E305" s="165">
        <v>508</v>
      </c>
      <c r="G305" s="121"/>
      <c r="H305" s="167">
        <v>508</v>
      </c>
      <c r="I305" s="168">
        <v>10</v>
      </c>
    </row>
    <row r="306" spans="1:9">
      <c r="A306" s="70">
        <v>28</v>
      </c>
      <c r="B306" s="73" t="s">
        <v>352</v>
      </c>
      <c r="C306" s="70">
        <v>10648</v>
      </c>
      <c r="D306" s="71" t="s">
        <v>313</v>
      </c>
      <c r="E306" s="165">
        <v>507</v>
      </c>
      <c r="G306" s="121"/>
      <c r="H306" s="167">
        <v>513</v>
      </c>
      <c r="I306" s="168">
        <v>7</v>
      </c>
    </row>
    <row r="307" spans="1:9">
      <c r="A307" s="70">
        <v>8</v>
      </c>
      <c r="B307" s="73" t="s">
        <v>352</v>
      </c>
      <c r="C307" s="70">
        <v>10648</v>
      </c>
      <c r="D307" s="71" t="s">
        <v>314</v>
      </c>
      <c r="E307" s="165">
        <v>506</v>
      </c>
      <c r="G307" s="121"/>
      <c r="H307" s="167">
        <v>518</v>
      </c>
      <c r="I307" s="168">
        <v>5</v>
      </c>
    </row>
    <row r="308" spans="1:9">
      <c r="A308" s="70">
        <v>25</v>
      </c>
      <c r="B308" s="73" t="s">
        <v>352</v>
      </c>
      <c r="C308" s="70">
        <v>10648</v>
      </c>
      <c r="D308" s="71" t="s">
        <v>317</v>
      </c>
      <c r="E308" s="165">
        <v>691</v>
      </c>
      <c r="G308" s="121"/>
      <c r="H308" s="167">
        <v>536</v>
      </c>
      <c r="I308" s="168">
        <v>5</v>
      </c>
    </row>
    <row r="309" spans="1:9">
      <c r="A309" s="70"/>
      <c r="B309" s="72"/>
      <c r="C309" s="70"/>
      <c r="D309" s="71"/>
      <c r="E309" s="70"/>
      <c r="G309" s="121"/>
      <c r="H309" s="167">
        <v>546</v>
      </c>
      <c r="I309" s="168">
        <v>27</v>
      </c>
    </row>
    <row r="310" spans="1:9">
      <c r="A310" s="70"/>
      <c r="B310" s="72"/>
      <c r="C310" s="70"/>
      <c r="D310" s="71"/>
      <c r="E310" s="70"/>
      <c r="G310" s="121"/>
      <c r="H310" s="167">
        <v>547</v>
      </c>
      <c r="I310" s="168">
        <v>32</v>
      </c>
    </row>
    <row r="311" spans="1:9">
      <c r="A311" s="70"/>
      <c r="B311" s="72"/>
      <c r="C311" s="70"/>
      <c r="D311" s="71"/>
      <c r="E311" s="70"/>
      <c r="G311" s="121"/>
      <c r="H311" s="167">
        <v>561</v>
      </c>
      <c r="I311" s="168">
        <v>3</v>
      </c>
    </row>
    <row r="312" spans="1:9">
      <c r="A312" s="70"/>
      <c r="B312" s="72"/>
      <c r="C312" s="70"/>
      <c r="D312" s="71"/>
      <c r="E312" s="70"/>
      <c r="G312" s="121"/>
      <c r="H312" s="167">
        <v>562</v>
      </c>
      <c r="I312" s="168">
        <v>2</v>
      </c>
    </row>
    <row r="313" spans="1:9">
      <c r="A313" s="70"/>
      <c r="B313" s="72"/>
      <c r="C313" s="70"/>
      <c r="D313" s="71"/>
      <c r="E313" s="70"/>
      <c r="G313" s="121"/>
      <c r="H313" s="167">
        <v>515</v>
      </c>
      <c r="I313" s="168">
        <v>10</v>
      </c>
    </row>
    <row r="314" spans="1:9">
      <c r="A314" s="70"/>
      <c r="B314" s="72"/>
      <c r="C314" s="70"/>
      <c r="D314" s="71"/>
      <c r="E314" s="70"/>
      <c r="G314" s="121" t="s">
        <v>438</v>
      </c>
      <c r="H314" s="121"/>
      <c r="I314" s="122">
        <v>558</v>
      </c>
    </row>
    <row r="315" spans="1:9">
      <c r="A315" s="70"/>
      <c r="B315" s="72"/>
      <c r="C315" s="70"/>
      <c r="D315" s="71"/>
      <c r="E315" s="70"/>
      <c r="G315" s="121" t="s">
        <v>352</v>
      </c>
      <c r="H315" s="167">
        <v>501</v>
      </c>
      <c r="I315" s="168">
        <v>5</v>
      </c>
    </row>
    <row r="316" spans="1:9">
      <c r="A316" s="70"/>
      <c r="B316" s="72"/>
      <c r="C316" s="70"/>
      <c r="D316" s="71"/>
      <c r="E316" s="70"/>
      <c r="G316" s="121"/>
      <c r="H316" s="167">
        <v>506</v>
      </c>
      <c r="I316" s="168">
        <v>8</v>
      </c>
    </row>
    <row r="317" spans="1:9">
      <c r="A317" s="70"/>
      <c r="B317" s="72"/>
      <c r="C317" s="70"/>
      <c r="D317" s="71"/>
      <c r="E317" s="70"/>
      <c r="G317" s="121"/>
      <c r="H317" s="167">
        <v>507</v>
      </c>
      <c r="I317" s="168">
        <v>28</v>
      </c>
    </row>
    <row r="318" spans="1:9">
      <c r="A318" s="70"/>
      <c r="B318" s="72"/>
      <c r="C318" s="70"/>
      <c r="D318" s="71"/>
      <c r="E318" s="70"/>
      <c r="G318" s="121"/>
      <c r="H318" s="167">
        <v>508</v>
      </c>
      <c r="I318" s="168">
        <v>5</v>
      </c>
    </row>
    <row r="319" spans="1:9">
      <c r="A319" s="70"/>
      <c r="B319" s="72"/>
      <c r="C319" s="70"/>
      <c r="D319" s="71"/>
      <c r="E319" s="70"/>
      <c r="G319" s="121"/>
      <c r="H319" s="167">
        <v>513</v>
      </c>
      <c r="I319" s="168">
        <v>10</v>
      </c>
    </row>
    <row r="320" spans="1:9">
      <c r="A320" s="70">
        <f>SUM(A2:A319)</f>
        <v>7518</v>
      </c>
      <c r="B320" s="72"/>
      <c r="C320" s="70"/>
      <c r="D320" s="71"/>
      <c r="E320" s="70"/>
      <c r="G320" s="121"/>
      <c r="H320" s="167">
        <v>518</v>
      </c>
      <c r="I320" s="168">
        <v>10</v>
      </c>
    </row>
    <row r="321" spans="1:9">
      <c r="A321" s="70"/>
      <c r="B321" s="72"/>
      <c r="C321" s="70"/>
      <c r="D321" s="71"/>
      <c r="E321" s="70"/>
      <c r="G321" s="121"/>
      <c r="H321" s="167">
        <v>536</v>
      </c>
      <c r="I321" s="168">
        <v>10</v>
      </c>
    </row>
    <row r="322" spans="1:9">
      <c r="A322" s="70"/>
      <c r="B322" s="72"/>
      <c r="C322" s="70"/>
      <c r="D322" s="71"/>
      <c r="E322" s="70"/>
      <c r="G322" s="121"/>
      <c r="H322" s="167">
        <v>543</v>
      </c>
      <c r="I322" s="168">
        <v>4</v>
      </c>
    </row>
    <row r="323" spans="1:9">
      <c r="A323" s="70"/>
      <c r="B323" s="72"/>
      <c r="C323" s="70"/>
      <c r="D323" s="71"/>
      <c r="E323" s="70"/>
      <c r="G323" s="121"/>
      <c r="H323" s="167">
        <v>545</v>
      </c>
      <c r="I323" s="168">
        <v>4</v>
      </c>
    </row>
    <row r="324" spans="1:9">
      <c r="A324" s="70"/>
      <c r="B324" s="72"/>
      <c r="C324" s="70"/>
      <c r="D324" s="71"/>
      <c r="E324" s="70"/>
      <c r="G324" s="121"/>
      <c r="H324" s="167">
        <v>546</v>
      </c>
      <c r="I324" s="168">
        <v>3</v>
      </c>
    </row>
    <row r="325" spans="1:9">
      <c r="A325" s="70"/>
      <c r="B325" s="72"/>
      <c r="C325" s="70"/>
      <c r="D325" s="71"/>
      <c r="E325" s="70"/>
      <c r="G325" s="121"/>
      <c r="H325" s="167">
        <v>547</v>
      </c>
      <c r="I325" s="168">
        <v>3</v>
      </c>
    </row>
    <row r="326" spans="1:9">
      <c r="A326" s="70"/>
      <c r="B326" s="72"/>
      <c r="C326" s="70"/>
      <c r="D326" s="71"/>
      <c r="E326" s="70"/>
      <c r="G326" s="121"/>
      <c r="H326" s="167">
        <v>549</v>
      </c>
      <c r="I326" s="168">
        <v>2</v>
      </c>
    </row>
    <row r="327" spans="1:9">
      <c r="A327" s="70"/>
      <c r="B327" s="72"/>
      <c r="C327" s="70"/>
      <c r="D327" s="71"/>
      <c r="E327" s="70"/>
      <c r="G327" s="121"/>
      <c r="H327" s="167">
        <v>585</v>
      </c>
      <c r="I327" s="168">
        <v>1</v>
      </c>
    </row>
    <row r="328" spans="1:9">
      <c r="A328" s="70"/>
      <c r="B328" s="72"/>
      <c r="C328" s="70"/>
      <c r="D328" s="71"/>
      <c r="E328" s="70"/>
      <c r="G328" s="121"/>
      <c r="H328" s="167">
        <v>690</v>
      </c>
      <c r="I328" s="168">
        <v>20</v>
      </c>
    </row>
    <row r="329" spans="1:9">
      <c r="A329" s="70"/>
      <c r="B329" s="72"/>
      <c r="C329" s="70"/>
      <c r="D329" s="71"/>
      <c r="E329" s="70"/>
      <c r="G329" s="121"/>
      <c r="H329" s="167">
        <v>691</v>
      </c>
      <c r="I329" s="168">
        <v>25</v>
      </c>
    </row>
    <row r="330" spans="1:9">
      <c r="A330" s="70"/>
      <c r="B330" s="72"/>
      <c r="C330" s="70"/>
      <c r="D330" s="71"/>
      <c r="E330" s="70"/>
      <c r="G330" s="121"/>
      <c r="H330" s="167">
        <v>692</v>
      </c>
      <c r="I330" s="168">
        <v>25</v>
      </c>
    </row>
    <row r="331" spans="1:9">
      <c r="A331" s="70"/>
      <c r="B331" s="72"/>
      <c r="C331" s="70"/>
      <c r="D331" s="71"/>
      <c r="E331" s="70"/>
      <c r="G331" s="121" t="s">
        <v>450</v>
      </c>
      <c r="H331" s="121"/>
      <c r="I331" s="122">
        <v>163</v>
      </c>
    </row>
    <row r="332" spans="1:9">
      <c r="A332" s="70"/>
      <c r="B332" s="72"/>
      <c r="C332" s="70"/>
      <c r="D332" s="71"/>
      <c r="E332" s="70"/>
      <c r="G332" s="121" t="s">
        <v>159</v>
      </c>
      <c r="H332" s="121"/>
      <c r="I332" s="122">
        <v>7518</v>
      </c>
    </row>
    <row r="333" spans="1:9">
      <c r="A333" s="70"/>
      <c r="B333" s="72"/>
      <c r="C333" s="70"/>
      <c r="D333" s="71"/>
      <c r="E333" s="70"/>
    </row>
    <row r="334" spans="1:9">
      <c r="A334" s="70"/>
      <c r="B334" s="72"/>
      <c r="C334" s="70"/>
      <c r="D334" s="71"/>
      <c r="E334" s="70"/>
    </row>
    <row r="335" spans="1:9">
      <c r="A335" s="70"/>
      <c r="B335" s="72"/>
      <c r="C335" s="70"/>
      <c r="D335" s="71"/>
      <c r="E335" s="70"/>
    </row>
    <row r="336" spans="1:9">
      <c r="A336" s="70"/>
      <c r="B336" s="72"/>
      <c r="C336" s="70"/>
      <c r="D336" s="71"/>
      <c r="E336" s="70"/>
    </row>
    <row r="337" spans="1:5">
      <c r="A337" s="70"/>
      <c r="B337" s="72"/>
      <c r="C337" s="70"/>
      <c r="D337" s="71"/>
      <c r="E337" s="70"/>
    </row>
    <row r="338" spans="1:5">
      <c r="A338" s="70"/>
      <c r="B338" s="72"/>
      <c r="C338" s="70"/>
      <c r="D338" s="71"/>
      <c r="E338" s="70"/>
    </row>
    <row r="339" spans="1:5">
      <c r="A339" s="70"/>
      <c r="B339" s="72"/>
      <c r="C339" s="70"/>
      <c r="D339" s="71"/>
      <c r="E339" s="70"/>
    </row>
    <row r="340" spans="1:5">
      <c r="A340" s="70"/>
      <c r="B340" s="72"/>
      <c r="C340" s="70"/>
      <c r="D340" s="71"/>
      <c r="E340" s="70"/>
    </row>
    <row r="341" spans="1:5">
      <c r="A341" s="70"/>
      <c r="B341" s="72"/>
      <c r="C341" s="70"/>
      <c r="D341" s="71"/>
      <c r="E341" s="70"/>
    </row>
    <row r="342" spans="1:5">
      <c r="A342" s="70"/>
      <c r="B342" s="72"/>
      <c r="C342" s="70"/>
      <c r="D342" s="71"/>
      <c r="E342" s="70"/>
    </row>
    <row r="343" spans="1:5">
      <c r="A343" s="70"/>
      <c r="B343" s="72"/>
      <c r="C343" s="70"/>
      <c r="D343" s="71"/>
      <c r="E343" s="70"/>
    </row>
    <row r="344" spans="1:5">
      <c r="A344" s="70"/>
      <c r="B344" s="72"/>
      <c r="C344" s="70"/>
      <c r="D344" s="71"/>
      <c r="E344" s="70"/>
    </row>
    <row r="345" spans="1:5">
      <c r="A345" s="70"/>
      <c r="B345" s="72"/>
      <c r="C345" s="70"/>
      <c r="D345" s="71"/>
      <c r="E345" s="70"/>
    </row>
    <row r="346" spans="1:5">
      <c r="A346" s="70"/>
      <c r="B346" s="72"/>
      <c r="C346" s="70"/>
      <c r="D346" s="71"/>
      <c r="E346" s="70"/>
    </row>
    <row r="347" spans="1:5">
      <c r="A347" s="70"/>
      <c r="B347" s="72"/>
      <c r="C347" s="70"/>
      <c r="D347" s="71"/>
      <c r="E347" s="70"/>
    </row>
    <row r="348" spans="1:5">
      <c r="A348" s="70"/>
      <c r="B348" s="72"/>
      <c r="C348" s="70"/>
      <c r="D348" s="71"/>
      <c r="E348" s="70"/>
    </row>
    <row r="349" spans="1:5">
      <c r="A349" s="70"/>
      <c r="B349" s="72"/>
      <c r="C349" s="70"/>
      <c r="D349" s="71"/>
      <c r="E349" s="70"/>
    </row>
    <row r="350" spans="1:5">
      <c r="A350" s="70"/>
      <c r="B350" s="72"/>
      <c r="C350" s="70"/>
      <c r="D350" s="71"/>
      <c r="E350" s="70"/>
    </row>
    <row r="351" spans="1:5">
      <c r="A351" s="70"/>
      <c r="B351" s="72"/>
      <c r="C351" s="70"/>
      <c r="D351" s="71"/>
      <c r="E351" s="70"/>
    </row>
    <row r="352" spans="1:5">
      <c r="A352" s="70"/>
      <c r="B352" s="72"/>
      <c r="C352" s="70"/>
      <c r="D352" s="71"/>
      <c r="E352" s="70"/>
    </row>
    <row r="353" spans="1:5">
      <c r="A353" s="70"/>
      <c r="B353" s="72"/>
      <c r="C353" s="70"/>
      <c r="D353" s="71"/>
      <c r="E353" s="70"/>
    </row>
    <row r="354" spans="1:5">
      <c r="A354" s="70"/>
      <c r="B354" s="72"/>
      <c r="C354" s="70"/>
      <c r="D354" s="71"/>
      <c r="E354" s="70"/>
    </row>
    <row r="355" spans="1:5">
      <c r="A355" s="70"/>
      <c r="B355" s="72"/>
      <c r="C355" s="70"/>
      <c r="D355" s="71"/>
      <c r="E355" s="70"/>
    </row>
    <row r="356" spans="1:5">
      <c r="A356" s="70"/>
      <c r="B356" s="72"/>
      <c r="C356" s="70"/>
      <c r="D356" s="71"/>
      <c r="E356" s="70"/>
    </row>
    <row r="357" spans="1:5">
      <c r="A357" s="70"/>
      <c r="B357" s="72"/>
      <c r="C357" s="70"/>
      <c r="D357" s="71"/>
      <c r="E357" s="70"/>
    </row>
    <row r="358" spans="1:5">
      <c r="A358" s="70"/>
      <c r="B358" s="72"/>
      <c r="C358" s="70"/>
      <c r="D358" s="71"/>
      <c r="E358" s="70"/>
    </row>
    <row r="359" spans="1:5">
      <c r="A359" s="70"/>
      <c r="B359" s="72"/>
      <c r="C359" s="70"/>
      <c r="D359" s="71"/>
      <c r="E359" s="70"/>
    </row>
    <row r="360" spans="1:5">
      <c r="A360" s="70"/>
      <c r="B360" s="72"/>
      <c r="C360" s="70"/>
      <c r="D360" s="71"/>
      <c r="E360" s="70"/>
    </row>
    <row r="361" spans="1:5">
      <c r="A361" s="70"/>
      <c r="B361" s="72"/>
      <c r="C361" s="70"/>
      <c r="D361" s="71"/>
      <c r="E361" s="70"/>
    </row>
    <row r="362" spans="1:5">
      <c r="A362" s="70"/>
      <c r="B362" s="72"/>
      <c r="C362" s="70"/>
      <c r="D362" s="71"/>
      <c r="E362" s="70"/>
    </row>
    <row r="363" spans="1:5">
      <c r="A363" s="70"/>
      <c r="B363" s="72"/>
      <c r="C363" s="70"/>
      <c r="D363" s="71"/>
      <c r="E363" s="70"/>
    </row>
    <row r="364" spans="1:5">
      <c r="A364" s="70"/>
      <c r="B364" s="72"/>
      <c r="C364" s="70"/>
      <c r="D364" s="71"/>
      <c r="E364" s="70"/>
    </row>
    <row r="365" spans="1:5">
      <c r="A365" s="70"/>
      <c r="B365" s="72"/>
      <c r="C365" s="70"/>
      <c r="D365" s="71"/>
      <c r="E365" s="70"/>
    </row>
    <row r="366" spans="1:5">
      <c r="A366" s="70"/>
      <c r="B366" s="72"/>
      <c r="C366" s="70"/>
      <c r="D366" s="71"/>
      <c r="E366" s="70"/>
    </row>
    <row r="367" spans="1:5">
      <c r="A367" s="70"/>
      <c r="B367" s="72"/>
      <c r="C367" s="70"/>
      <c r="D367" s="71"/>
      <c r="E367" s="70"/>
    </row>
    <row r="368" spans="1:5">
      <c r="A368" s="70"/>
      <c r="B368" s="72"/>
      <c r="C368" s="70"/>
      <c r="D368" s="71"/>
      <c r="E368" s="70"/>
    </row>
    <row r="369" spans="1:5">
      <c r="A369" s="70"/>
      <c r="B369" s="72"/>
      <c r="C369" s="70"/>
      <c r="D369" s="71"/>
      <c r="E369" s="70"/>
    </row>
    <row r="370" spans="1:5">
      <c r="A370" s="70"/>
      <c r="B370" s="72"/>
      <c r="C370" s="70"/>
      <c r="D370" s="71"/>
      <c r="E370" s="70"/>
    </row>
    <row r="371" spans="1:5">
      <c r="A371" s="70"/>
      <c r="B371" s="72"/>
      <c r="C371" s="70"/>
      <c r="D371" s="71"/>
      <c r="E371" s="70"/>
    </row>
    <row r="372" spans="1:5">
      <c r="A372" s="70"/>
      <c r="B372" s="72"/>
      <c r="C372" s="70"/>
      <c r="D372" s="71"/>
      <c r="E372" s="70"/>
    </row>
    <row r="373" spans="1:5">
      <c r="A373" s="70"/>
      <c r="B373" s="72"/>
      <c r="C373" s="70"/>
      <c r="D373" s="71"/>
      <c r="E373" s="70"/>
    </row>
    <row r="374" spans="1:5">
      <c r="A374" s="70"/>
      <c r="B374" s="72"/>
      <c r="C374" s="70"/>
      <c r="D374" s="71"/>
      <c r="E374" s="70"/>
    </row>
    <row r="375" spans="1:5">
      <c r="A375" s="70"/>
      <c r="B375" s="72"/>
      <c r="C375" s="70"/>
      <c r="D375" s="71"/>
      <c r="E375" s="70"/>
    </row>
    <row r="376" spans="1:5">
      <c r="A376" s="70"/>
      <c r="B376" s="72"/>
      <c r="C376" s="70"/>
      <c r="D376" s="71"/>
      <c r="E376" s="70"/>
    </row>
    <row r="377" spans="1:5">
      <c r="A377" s="70"/>
      <c r="B377" s="72"/>
      <c r="C377" s="70"/>
      <c r="D377" s="71"/>
      <c r="E377" s="70"/>
    </row>
    <row r="378" spans="1:5">
      <c r="A378" s="70"/>
      <c r="B378" s="72"/>
      <c r="C378" s="70"/>
      <c r="D378" s="71"/>
      <c r="E378" s="70"/>
    </row>
    <row r="379" spans="1:5">
      <c r="A379" s="70"/>
      <c r="B379" s="72"/>
      <c r="C379" s="70"/>
      <c r="D379" s="71"/>
      <c r="E379" s="70"/>
    </row>
    <row r="380" spans="1:5">
      <c r="A380" s="70"/>
      <c r="B380" s="72"/>
      <c r="C380" s="70"/>
      <c r="D380" s="71"/>
      <c r="E380" s="70"/>
    </row>
    <row r="381" spans="1:5">
      <c r="A381" s="70"/>
      <c r="B381" s="72"/>
      <c r="C381" s="70"/>
      <c r="D381" s="71"/>
      <c r="E381" s="70"/>
    </row>
    <row r="382" spans="1:5">
      <c r="A382" s="70"/>
      <c r="B382" s="72"/>
      <c r="C382" s="70"/>
      <c r="D382" s="71"/>
      <c r="E382" s="70"/>
    </row>
    <row r="383" spans="1:5">
      <c r="A383" s="70"/>
      <c r="B383" s="72"/>
      <c r="C383" s="70"/>
      <c r="D383" s="71"/>
      <c r="E383" s="70"/>
    </row>
    <row r="384" spans="1:5">
      <c r="A384" s="70"/>
      <c r="B384" s="72"/>
      <c r="C384" s="70"/>
      <c r="D384" s="71"/>
      <c r="E384" s="70"/>
    </row>
    <row r="385" spans="1:5">
      <c r="A385" s="70"/>
      <c r="B385" s="72"/>
      <c r="C385" s="70"/>
      <c r="D385" s="71"/>
      <c r="E385" s="70"/>
    </row>
    <row r="386" spans="1:5">
      <c r="A386" s="70"/>
      <c r="B386" s="72"/>
      <c r="C386" s="70"/>
      <c r="D386" s="71"/>
      <c r="E386" s="70"/>
    </row>
    <row r="387" spans="1:5">
      <c r="A387" s="70"/>
      <c r="B387" s="72"/>
      <c r="C387" s="70"/>
      <c r="D387" s="71"/>
      <c r="E387" s="70"/>
    </row>
    <row r="388" spans="1:5">
      <c r="A388" s="70"/>
      <c r="B388" s="72"/>
      <c r="C388" s="70"/>
      <c r="D388" s="71"/>
      <c r="E388" s="70"/>
    </row>
    <row r="389" spans="1:5">
      <c r="A389" s="70"/>
      <c r="B389" s="72"/>
      <c r="C389" s="70"/>
      <c r="D389" s="71"/>
      <c r="E389" s="70"/>
    </row>
    <row r="390" spans="1:5">
      <c r="A390" s="70"/>
      <c r="B390" s="72"/>
      <c r="C390" s="70"/>
      <c r="D390" s="71"/>
      <c r="E390" s="70"/>
    </row>
    <row r="391" spans="1:5">
      <c r="A391" s="70"/>
      <c r="B391" s="72"/>
      <c r="C391" s="70"/>
      <c r="D391" s="71"/>
      <c r="E391" s="70"/>
    </row>
    <row r="392" spans="1:5">
      <c r="A392" s="70"/>
      <c r="B392" s="72"/>
      <c r="C392" s="70"/>
      <c r="D392" s="71"/>
      <c r="E392" s="70"/>
    </row>
    <row r="393" spans="1:5">
      <c r="A393" s="70"/>
      <c r="B393" s="72"/>
      <c r="C393" s="70"/>
      <c r="D393" s="71"/>
      <c r="E393" s="70"/>
    </row>
    <row r="394" spans="1:5">
      <c r="A394" s="70"/>
      <c r="B394" s="72"/>
      <c r="C394" s="70"/>
      <c r="D394" s="71"/>
      <c r="E394" s="70"/>
    </row>
    <row r="395" spans="1:5">
      <c r="A395" s="70"/>
      <c r="B395" s="72"/>
      <c r="C395" s="70"/>
      <c r="D395" s="71"/>
      <c r="E395" s="70"/>
    </row>
    <row r="396" spans="1:5">
      <c r="A396" s="70"/>
      <c r="B396" s="72"/>
      <c r="C396" s="70"/>
      <c r="D396" s="71"/>
      <c r="E396" s="70"/>
    </row>
    <row r="397" spans="1:5">
      <c r="A397" s="70"/>
      <c r="B397" s="72"/>
      <c r="C397" s="70"/>
      <c r="D397" s="71"/>
      <c r="E397" s="70"/>
    </row>
    <row r="398" spans="1:5">
      <c r="A398" s="70"/>
      <c r="B398" s="72"/>
      <c r="C398" s="70"/>
      <c r="D398" s="71"/>
      <c r="E398" s="70"/>
    </row>
    <row r="399" spans="1:5">
      <c r="A399" s="70"/>
      <c r="B399" s="72"/>
      <c r="C399" s="70"/>
      <c r="D399" s="71"/>
      <c r="E399" s="70"/>
    </row>
    <row r="400" spans="1:5">
      <c r="A400" s="70"/>
      <c r="B400" s="72"/>
      <c r="C400" s="70"/>
      <c r="D400" s="71"/>
      <c r="E400" s="70"/>
    </row>
    <row r="401" spans="1:5">
      <c r="A401" s="70"/>
      <c r="B401" s="114"/>
      <c r="C401" s="70"/>
      <c r="D401" s="71"/>
      <c r="E401" s="70"/>
    </row>
    <row r="402" spans="1:5">
      <c r="A402" s="70"/>
      <c r="B402" s="114"/>
      <c r="C402" s="70"/>
      <c r="D402" s="71"/>
      <c r="E402" s="70"/>
    </row>
    <row r="403" spans="1:5">
      <c r="A403" s="72"/>
      <c r="B403" s="70"/>
      <c r="C403" s="109"/>
      <c r="D403" s="72"/>
      <c r="E403" s="70"/>
    </row>
  </sheetData>
  <autoFilter ref="A1:E308"/>
  <phoneticPr fontId="26" type="noConversion"/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177"/>
  <sheetViews>
    <sheetView workbookViewId="0">
      <selection activeCell="A2" sqref="A2:B18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B2" s="120"/>
      <c r="D2" s="35"/>
      <c r="E2" s="53"/>
      <c r="F2" s="53" t="s">
        <v>154</v>
      </c>
      <c r="G2" s="35"/>
      <c r="H2" s="35"/>
      <c r="K2" s="100">
        <f>SUM(I86:I142)+SUM(I169:I174)/1000</f>
        <v>0</v>
      </c>
      <c r="L2" s="3">
        <f>SUM(J86:K142)+SUM(J169:K174)</f>
        <v>0</v>
      </c>
      <c r="M2" s="4" t="s">
        <v>162</v>
      </c>
      <c r="N2" s="35"/>
      <c r="S2" s="5" t="s">
        <v>2</v>
      </c>
    </row>
    <row r="3" spans="1:19" ht="18.75">
      <c r="B3" s="120"/>
      <c r="E3" s="72" t="s">
        <v>294</v>
      </c>
      <c r="F3" s="54" t="s">
        <v>155</v>
      </c>
      <c r="G3" s="43"/>
      <c r="H3" s="43"/>
      <c r="K3" s="101">
        <f>SUM(I143:I168)+SUM(I175:I177)</f>
        <v>0</v>
      </c>
      <c r="L3" s="131">
        <f>SUM(J143:K168)+SUM(J175:K177)</f>
        <v>0</v>
      </c>
      <c r="M3" s="7" t="s">
        <v>242</v>
      </c>
      <c r="N3" s="35"/>
      <c r="S3" s="5">
        <f>L2+L4</f>
        <v>0</v>
      </c>
    </row>
    <row r="4" spans="1:19" ht="18.75">
      <c r="B4" s="120"/>
      <c r="D4" s="36"/>
      <c r="E4" s="38"/>
      <c r="F4" s="33"/>
      <c r="G4" s="42"/>
      <c r="H4" s="42"/>
      <c r="K4" s="102">
        <f>SUM(I11:I27)+SUM(I73:I85)</f>
        <v>0</v>
      </c>
      <c r="L4" s="8">
        <f>SUM(J11:K27)+SUM(J73:K85)</f>
        <v>0</v>
      </c>
      <c r="M4" s="9" t="s">
        <v>3</v>
      </c>
      <c r="N4" s="35"/>
      <c r="S4" s="10" t="s">
        <v>4</v>
      </c>
    </row>
    <row r="5" spans="1:19" ht="18.75">
      <c r="B5" s="120"/>
      <c r="D5" s="39"/>
      <c r="E5" s="40"/>
      <c r="F5" s="40"/>
      <c r="G5" s="42"/>
      <c r="H5" s="42"/>
      <c r="K5" s="103">
        <f>SUM(I28:I72)</f>
        <v>0</v>
      </c>
      <c r="L5" s="12">
        <f>SUM(J28:K72)</f>
        <v>0</v>
      </c>
      <c r="M5" s="13" t="s">
        <v>243</v>
      </c>
      <c r="N5" s="35"/>
      <c r="S5" s="10">
        <f>L3+L5</f>
        <v>0</v>
      </c>
    </row>
    <row r="6" spans="1:19" ht="18.75">
      <c r="B6" s="120"/>
      <c r="C6" s="37"/>
      <c r="D6" s="39"/>
      <c r="E6" s="40"/>
      <c r="F6" s="40"/>
      <c r="G6" s="41"/>
      <c r="H6" s="41"/>
      <c r="K6" s="104">
        <f>C80</f>
        <v>0</v>
      </c>
      <c r="L6" s="14">
        <f>D80</f>
        <v>0</v>
      </c>
      <c r="M6" s="15" t="s">
        <v>6</v>
      </c>
      <c r="N6" s="35"/>
    </row>
    <row r="7" spans="1:19" ht="18.75">
      <c r="B7" s="120"/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B8" s="120"/>
      <c r="C8" s="37"/>
      <c r="D8" s="39"/>
      <c r="E8" s="40"/>
      <c r="F8" s="40"/>
      <c r="G8" s="41"/>
      <c r="H8" s="41"/>
      <c r="K8" s="56">
        <f>SUM(K2:K7)</f>
        <v>0</v>
      </c>
      <c r="L8" s="107">
        <f>SUM(L2:L7)</f>
        <v>0</v>
      </c>
      <c r="M8" s="18" t="s">
        <v>5</v>
      </c>
      <c r="N8" s="35"/>
    </row>
    <row r="9" spans="1:19">
      <c r="B9" s="120"/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B10" s="120"/>
      <c r="C10" s="189" t="s">
        <v>216</v>
      </c>
      <c r="D10" s="190"/>
      <c r="E10" s="189" t="s">
        <v>65</v>
      </c>
      <c r="F10" s="190"/>
      <c r="G10" s="125" t="s">
        <v>66</v>
      </c>
      <c r="I10" s="6"/>
      <c r="J10" s="129"/>
      <c r="K10" s="130"/>
      <c r="L10" s="129"/>
      <c r="M10" s="130"/>
      <c r="N10" s="6"/>
    </row>
    <row r="11" spans="1:19">
      <c r="B11" s="120"/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B12" s="120"/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B13" s="120"/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B14" s="120"/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</v>
      </c>
      <c r="J14" s="176">
        <f t="shared" si="1"/>
        <v>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 s="69"/>
      <c r="B15" s="63"/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</v>
      </c>
      <c r="J15" s="176">
        <f t="shared" si="1"/>
        <v>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69"/>
      <c r="B16" s="63"/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</v>
      </c>
      <c r="J16" s="176">
        <f t="shared" si="1"/>
        <v>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69"/>
      <c r="B17" s="63"/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 ht="16.5">
      <c r="A18" s="51"/>
      <c r="B18" s="51"/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 ht="16.5">
      <c r="A19" s="51"/>
      <c r="B19" s="51"/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 ht="16.5">
      <c r="A20" s="51"/>
      <c r="B20" s="51"/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 ht="16.5">
      <c r="A21" s="51"/>
      <c r="B21" s="51"/>
      <c r="C21" s="77"/>
      <c r="D21" s="135"/>
      <c r="E21" s="126"/>
      <c r="F21" s="127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 ht="16.5">
      <c r="A22" s="51"/>
      <c r="B22" s="51"/>
      <c r="C22" s="77"/>
      <c r="D22" s="135"/>
      <c r="E22" s="126"/>
      <c r="F22" s="127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 ht="16.5">
      <c r="A23" s="51"/>
      <c r="B23" s="47"/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 ht="16.5">
      <c r="A24" s="51"/>
      <c r="B24" s="51"/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 ht="16.5">
      <c r="A25" s="51"/>
      <c r="B25" s="51"/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 ht="16.5">
      <c r="A26" s="51"/>
      <c r="B26" s="51"/>
      <c r="C26" s="134"/>
      <c r="D26" s="13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 ht="16.5">
      <c r="A27" s="51"/>
      <c r="B27" s="51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 ht="16.5">
      <c r="A28" s="51"/>
      <c r="B28" s="51"/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 ht="16.5">
      <c r="A29" s="51"/>
      <c r="B29" s="51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 ht="16.5">
      <c r="A30" s="51"/>
      <c r="B30" s="51"/>
      <c r="C30" s="128" t="s">
        <v>92</v>
      </c>
      <c r="D30" s="128" t="s">
        <v>93</v>
      </c>
      <c r="E30" s="191" t="s">
        <v>65</v>
      </c>
      <c r="F30" s="191"/>
      <c r="G30" s="128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</v>
      </c>
      <c r="D31" s="13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3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3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3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3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</v>
      </c>
      <c r="D36" s="13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</v>
      </c>
      <c r="D37" s="13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3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3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3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3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3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3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3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3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3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3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3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3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3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3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3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3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3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3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</v>
      </c>
      <c r="J55" s="182">
        <f t="shared" si="1"/>
        <v>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3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3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3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3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3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3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3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3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3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3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3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3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3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3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3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3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3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3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3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3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3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3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3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3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0</v>
      </c>
      <c r="D80" s="125">
        <f>SUM(D31:D79)</f>
        <v>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</v>
      </c>
      <c r="J93" s="170">
        <f t="shared" si="8"/>
        <v>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</v>
      </c>
      <c r="J97" s="170">
        <f t="shared" si="8"/>
        <v>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</v>
      </c>
      <c r="J98" s="170">
        <f t="shared" si="8"/>
        <v>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123"/>
      <c r="M102" s="124"/>
      <c r="N102" s="90"/>
      <c r="O102" s="23"/>
    </row>
    <row r="103" spans="1:15">
      <c r="I103" s="91"/>
      <c r="J103" s="170">
        <f t="shared" si="8"/>
        <v>0</v>
      </c>
      <c r="K103" s="171"/>
      <c r="L103" s="123"/>
      <c r="M103" s="124"/>
      <c r="N103" s="90"/>
      <c r="O103" s="23"/>
    </row>
    <row r="104" spans="1:15">
      <c r="I104" s="91"/>
      <c r="J104" s="170">
        <f t="shared" si="8"/>
        <v>0</v>
      </c>
      <c r="K104" s="171"/>
      <c r="L104" s="123"/>
      <c r="M104" s="124"/>
      <c r="N104" s="90"/>
      <c r="O104" s="23"/>
    </row>
    <row r="105" spans="1:15">
      <c r="I105" s="91">
        <f>J105*1.2*8/1000</f>
        <v>0</v>
      </c>
      <c r="J105" s="170">
        <f t="shared" si="8"/>
        <v>0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</v>
      </c>
      <c r="J109" s="170">
        <f t="shared" si="8"/>
        <v>0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</v>
      </c>
      <c r="J113" s="170">
        <f t="shared" si="8"/>
        <v>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123"/>
      <c r="M117" s="124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</v>
      </c>
      <c r="J119" s="170">
        <f t="shared" si="8"/>
        <v>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123"/>
      <c r="M121" s="124"/>
      <c r="N121" s="90"/>
    </row>
    <row r="122" spans="3:15">
      <c r="I122" s="91"/>
      <c r="J122" s="170">
        <f t="shared" si="8"/>
        <v>0</v>
      </c>
      <c r="K122" s="171"/>
      <c r="L122" s="123"/>
      <c r="M122" s="124"/>
      <c r="N122" s="90"/>
    </row>
    <row r="123" spans="3:15">
      <c r="I123" s="91"/>
      <c r="J123" s="170">
        <f t="shared" si="8"/>
        <v>0</v>
      </c>
      <c r="K123" s="171"/>
      <c r="L123" s="123"/>
      <c r="M123" s="124"/>
      <c r="N123" s="90"/>
    </row>
    <row r="124" spans="3:15">
      <c r="I124" s="91"/>
      <c r="J124" s="170">
        <f t="shared" si="8"/>
        <v>0</v>
      </c>
      <c r="K124" s="171"/>
      <c r="L124" s="123"/>
      <c r="M124" s="124"/>
      <c r="N124" s="90"/>
    </row>
    <row r="125" spans="3:15">
      <c r="I125" s="91"/>
      <c r="J125" s="170">
        <f t="shared" si="8"/>
        <v>0</v>
      </c>
      <c r="K125" s="171"/>
      <c r="L125" s="123"/>
      <c r="M125" s="124"/>
      <c r="N125" s="90"/>
    </row>
    <row r="126" spans="3:15">
      <c r="I126" s="91"/>
      <c r="J126" s="170">
        <f t="shared" si="8"/>
        <v>0</v>
      </c>
      <c r="K126" s="171"/>
      <c r="L126" s="123"/>
      <c r="M126" s="124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</v>
      </c>
      <c r="J129" s="170">
        <f t="shared" si="8"/>
        <v>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</v>
      </c>
      <c r="J133" s="170">
        <f t="shared" si="8"/>
        <v>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123"/>
      <c r="M137" s="124"/>
      <c r="N137" s="90"/>
    </row>
    <row r="138" spans="9:15">
      <c r="I138" s="91"/>
      <c r="J138" s="170">
        <f t="shared" si="8"/>
        <v>0</v>
      </c>
      <c r="K138" s="171"/>
      <c r="L138" s="123"/>
      <c r="M138" s="124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132"/>
      <c r="M144" s="133"/>
      <c r="N144" s="95"/>
    </row>
    <row r="145" spans="9:15">
      <c r="I145" s="94"/>
      <c r="J145" s="208">
        <f t="shared" si="9"/>
        <v>0</v>
      </c>
      <c r="K145" s="209"/>
      <c r="L145" s="132"/>
      <c r="M145" s="133"/>
      <c r="N145" s="95"/>
    </row>
    <row r="146" spans="9:15">
      <c r="I146" s="94"/>
      <c r="J146" s="208">
        <f t="shared" si="9"/>
        <v>0</v>
      </c>
      <c r="K146" s="209"/>
      <c r="L146" s="132"/>
      <c r="M146" s="133"/>
      <c r="N146" s="95"/>
    </row>
    <row r="147" spans="9:15">
      <c r="I147" s="94"/>
      <c r="J147" s="208">
        <f t="shared" si="9"/>
        <v>0</v>
      </c>
      <c r="K147" s="209"/>
      <c r="L147" s="132"/>
      <c r="M147" s="133"/>
      <c r="N147" s="95"/>
    </row>
    <row r="148" spans="9:15">
      <c r="I148" s="94">
        <f>J148*0.9*8/1000</f>
        <v>0</v>
      </c>
      <c r="J148" s="208">
        <f t="shared" si="9"/>
        <v>0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</v>
      </c>
      <c r="J150" s="208">
        <f t="shared" si="9"/>
        <v>0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0</v>
      </c>
      <c r="J152" s="208">
        <f t="shared" si="9"/>
        <v>0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0</v>
      </c>
      <c r="J154" s="208">
        <f t="shared" si="9"/>
        <v>0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0</v>
      </c>
      <c r="J157" s="208">
        <f t="shared" si="9"/>
        <v>0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0</v>
      </c>
      <c r="J163" s="208">
        <f t="shared" si="9"/>
        <v>0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0</v>
      </c>
      <c r="J167" s="208">
        <f t="shared" si="9"/>
        <v>0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</v>
      </c>
      <c r="J175" s="208">
        <f t="shared" si="9"/>
        <v>0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C12:D12"/>
    <mergeCell ref="E12:F12"/>
    <mergeCell ref="J12:K12"/>
    <mergeCell ref="L12:M12"/>
    <mergeCell ref="C13:D13"/>
    <mergeCell ref="E13:F13"/>
    <mergeCell ref="J13:K13"/>
    <mergeCell ref="L13:M13"/>
    <mergeCell ref="C9:F9"/>
    <mergeCell ref="J9:K9"/>
    <mergeCell ref="L9:M9"/>
    <mergeCell ref="C10:D10"/>
    <mergeCell ref="E10:F10"/>
    <mergeCell ref="C11:D11"/>
    <mergeCell ref="E11:F11"/>
    <mergeCell ref="J11:K11"/>
    <mergeCell ref="L11:M11"/>
    <mergeCell ref="C16:D16"/>
    <mergeCell ref="E16:F16"/>
    <mergeCell ref="J16:K16"/>
    <mergeCell ref="L16:M16"/>
    <mergeCell ref="C17:D17"/>
    <mergeCell ref="E17:F17"/>
    <mergeCell ref="J17:K17"/>
    <mergeCell ref="L17:M17"/>
    <mergeCell ref="C14:D14"/>
    <mergeCell ref="E14:F14"/>
    <mergeCell ref="J14:K14"/>
    <mergeCell ref="L14:M14"/>
    <mergeCell ref="C15:D15"/>
    <mergeCell ref="E15:F15"/>
    <mergeCell ref="J15:K15"/>
    <mergeCell ref="L15:M15"/>
    <mergeCell ref="C20:D20"/>
    <mergeCell ref="E20:F20"/>
    <mergeCell ref="J20:K20"/>
    <mergeCell ref="L20:M20"/>
    <mergeCell ref="J21:K21"/>
    <mergeCell ref="L21:M21"/>
    <mergeCell ref="C18:D18"/>
    <mergeCell ref="E18:F18"/>
    <mergeCell ref="J18:K18"/>
    <mergeCell ref="L18:M18"/>
    <mergeCell ref="C19:D19"/>
    <mergeCell ref="E19:F19"/>
    <mergeCell ref="J19:K19"/>
    <mergeCell ref="L19:M19"/>
    <mergeCell ref="C24:D24"/>
    <mergeCell ref="E24:F24"/>
    <mergeCell ref="J24:K24"/>
    <mergeCell ref="L24:M24"/>
    <mergeCell ref="C25:D25"/>
    <mergeCell ref="E25:F25"/>
    <mergeCell ref="J25:K25"/>
    <mergeCell ref="L25:M25"/>
    <mergeCell ref="J22:K22"/>
    <mergeCell ref="L22:M22"/>
    <mergeCell ref="C23:D23"/>
    <mergeCell ref="E23:F23"/>
    <mergeCell ref="J23:K23"/>
    <mergeCell ref="L23:M23"/>
    <mergeCell ref="C29:G29"/>
    <mergeCell ref="J29:K29"/>
    <mergeCell ref="L29:M29"/>
    <mergeCell ref="E30:F30"/>
    <mergeCell ref="J30:K30"/>
    <mergeCell ref="L30:M30"/>
    <mergeCell ref="J26:K26"/>
    <mergeCell ref="L26:M26"/>
    <mergeCell ref="J27:K27"/>
    <mergeCell ref="L27:M27"/>
    <mergeCell ref="J28:K28"/>
    <mergeCell ref="L28:M28"/>
    <mergeCell ref="E33:F33"/>
    <mergeCell ref="J33:K33"/>
    <mergeCell ref="L33:M33"/>
    <mergeCell ref="E34:F34"/>
    <mergeCell ref="J34:K34"/>
    <mergeCell ref="L34:M34"/>
    <mergeCell ref="E31:F31"/>
    <mergeCell ref="J31:K31"/>
    <mergeCell ref="L31:M31"/>
    <mergeCell ref="E32:F32"/>
    <mergeCell ref="J32:K32"/>
    <mergeCell ref="L32:M32"/>
    <mergeCell ref="E37:F37"/>
    <mergeCell ref="J37:K37"/>
    <mergeCell ref="L37:M37"/>
    <mergeCell ref="E38:F38"/>
    <mergeCell ref="J38:K38"/>
    <mergeCell ref="L38:M38"/>
    <mergeCell ref="E35:F35"/>
    <mergeCell ref="J35:K35"/>
    <mergeCell ref="L35:M35"/>
    <mergeCell ref="E36:F36"/>
    <mergeCell ref="J36:K36"/>
    <mergeCell ref="L36:M36"/>
    <mergeCell ref="E41:F41"/>
    <mergeCell ref="J41:K41"/>
    <mergeCell ref="L41:M41"/>
    <mergeCell ref="E42:F42"/>
    <mergeCell ref="J42:K42"/>
    <mergeCell ref="L42:M42"/>
    <mergeCell ref="E39:F39"/>
    <mergeCell ref="J39:K39"/>
    <mergeCell ref="L39:M39"/>
    <mergeCell ref="E40:F40"/>
    <mergeCell ref="J40:K40"/>
    <mergeCell ref="L40:M40"/>
    <mergeCell ref="E45:F45"/>
    <mergeCell ref="J45:K45"/>
    <mergeCell ref="L45:M45"/>
    <mergeCell ref="E46:F46"/>
    <mergeCell ref="J46:K46"/>
    <mergeCell ref="L46:M46"/>
    <mergeCell ref="E43:F43"/>
    <mergeCell ref="J43:K43"/>
    <mergeCell ref="L43:M43"/>
    <mergeCell ref="E44:F44"/>
    <mergeCell ref="J44:K44"/>
    <mergeCell ref="L44:M44"/>
    <mergeCell ref="E49:F49"/>
    <mergeCell ref="J49:K49"/>
    <mergeCell ref="L49:M49"/>
    <mergeCell ref="E50:F50"/>
    <mergeCell ref="J50:K50"/>
    <mergeCell ref="L50:M50"/>
    <mergeCell ref="E47:F47"/>
    <mergeCell ref="J47:K47"/>
    <mergeCell ref="L47:M47"/>
    <mergeCell ref="E48:F48"/>
    <mergeCell ref="J48:K48"/>
    <mergeCell ref="L48:M48"/>
    <mergeCell ref="E53:F53"/>
    <mergeCell ref="J53:K53"/>
    <mergeCell ref="L53:M53"/>
    <mergeCell ref="E54:F54"/>
    <mergeCell ref="J54:K54"/>
    <mergeCell ref="L54:M54"/>
    <mergeCell ref="E51:F51"/>
    <mergeCell ref="J51:K51"/>
    <mergeCell ref="L51:M51"/>
    <mergeCell ref="E52:F52"/>
    <mergeCell ref="J52:K52"/>
    <mergeCell ref="L52:M52"/>
    <mergeCell ref="E57:F57"/>
    <mergeCell ref="J57:K57"/>
    <mergeCell ref="L57:M57"/>
    <mergeCell ref="E58:F58"/>
    <mergeCell ref="J58:K58"/>
    <mergeCell ref="L58:M58"/>
    <mergeCell ref="E55:F55"/>
    <mergeCell ref="J55:K55"/>
    <mergeCell ref="L55:M55"/>
    <mergeCell ref="E56:F56"/>
    <mergeCell ref="J56:K56"/>
    <mergeCell ref="L56:M56"/>
    <mergeCell ref="E61:F61"/>
    <mergeCell ref="J61:K61"/>
    <mergeCell ref="L61:M61"/>
    <mergeCell ref="E62:F62"/>
    <mergeCell ref="J62:K62"/>
    <mergeCell ref="L62:M62"/>
    <mergeCell ref="E59:F59"/>
    <mergeCell ref="J59:K59"/>
    <mergeCell ref="L59:M59"/>
    <mergeCell ref="E60:F60"/>
    <mergeCell ref="J60:K60"/>
    <mergeCell ref="L60:M60"/>
    <mergeCell ref="E65:F65"/>
    <mergeCell ref="J65:K65"/>
    <mergeCell ref="L65:M65"/>
    <mergeCell ref="E66:F66"/>
    <mergeCell ref="J66:K66"/>
    <mergeCell ref="L66:M66"/>
    <mergeCell ref="E63:F63"/>
    <mergeCell ref="J63:K63"/>
    <mergeCell ref="L63:M63"/>
    <mergeCell ref="E64:F64"/>
    <mergeCell ref="J64:K64"/>
    <mergeCell ref="L64:M64"/>
    <mergeCell ref="E69:F69"/>
    <mergeCell ref="J69:K69"/>
    <mergeCell ref="L69:M69"/>
    <mergeCell ref="E70:F70"/>
    <mergeCell ref="J70:K70"/>
    <mergeCell ref="L70:M70"/>
    <mergeCell ref="E67:F67"/>
    <mergeCell ref="J67:K67"/>
    <mergeCell ref="L67:M67"/>
    <mergeCell ref="E68:F68"/>
    <mergeCell ref="J68:K68"/>
    <mergeCell ref="L68:M68"/>
    <mergeCell ref="E73:F73"/>
    <mergeCell ref="J73:K73"/>
    <mergeCell ref="L73:M73"/>
    <mergeCell ref="E74:F74"/>
    <mergeCell ref="J74:K74"/>
    <mergeCell ref="L74:M74"/>
    <mergeCell ref="E71:F71"/>
    <mergeCell ref="J71:K71"/>
    <mergeCell ref="L71:M71"/>
    <mergeCell ref="E72:F72"/>
    <mergeCell ref="J72:K72"/>
    <mergeCell ref="L72:M72"/>
    <mergeCell ref="E77:F77"/>
    <mergeCell ref="J77:K77"/>
    <mergeCell ref="L77:M77"/>
    <mergeCell ref="E78:F78"/>
    <mergeCell ref="J78:K78"/>
    <mergeCell ref="L78:M78"/>
    <mergeCell ref="E75:F75"/>
    <mergeCell ref="J75:K75"/>
    <mergeCell ref="L75:M75"/>
    <mergeCell ref="E76:F76"/>
    <mergeCell ref="J76:K76"/>
    <mergeCell ref="L76:M76"/>
    <mergeCell ref="J81:K81"/>
    <mergeCell ref="L81:M81"/>
    <mergeCell ref="J82:K82"/>
    <mergeCell ref="L82:M82"/>
    <mergeCell ref="J83:K83"/>
    <mergeCell ref="L83:M83"/>
    <mergeCell ref="E79:F79"/>
    <mergeCell ref="J79:K79"/>
    <mergeCell ref="L79:M79"/>
    <mergeCell ref="E80:F80"/>
    <mergeCell ref="J80:K80"/>
    <mergeCell ref="L80:M80"/>
    <mergeCell ref="J87:K87"/>
    <mergeCell ref="L87:M87"/>
    <mergeCell ref="J88:K88"/>
    <mergeCell ref="L88:M88"/>
    <mergeCell ref="J89:K89"/>
    <mergeCell ref="L89:M89"/>
    <mergeCell ref="J84:K84"/>
    <mergeCell ref="L84:M84"/>
    <mergeCell ref="J85:K85"/>
    <mergeCell ref="L85:M85"/>
    <mergeCell ref="J86:K86"/>
    <mergeCell ref="L86:M86"/>
    <mergeCell ref="J93:K93"/>
    <mergeCell ref="L93:M93"/>
    <mergeCell ref="J94:K94"/>
    <mergeCell ref="L94:M94"/>
    <mergeCell ref="J95:K95"/>
    <mergeCell ref="L95:M95"/>
    <mergeCell ref="J90:K90"/>
    <mergeCell ref="L90:M90"/>
    <mergeCell ref="J91:K91"/>
    <mergeCell ref="L91:M91"/>
    <mergeCell ref="J92:K92"/>
    <mergeCell ref="L92:M92"/>
    <mergeCell ref="J99:K99"/>
    <mergeCell ref="L99:M99"/>
    <mergeCell ref="J100:K100"/>
    <mergeCell ref="L100:M100"/>
    <mergeCell ref="J101:K101"/>
    <mergeCell ref="L101:M101"/>
    <mergeCell ref="J96:K96"/>
    <mergeCell ref="L96:M96"/>
    <mergeCell ref="J97:K97"/>
    <mergeCell ref="L97:M97"/>
    <mergeCell ref="J98:K98"/>
    <mergeCell ref="L98:M98"/>
    <mergeCell ref="J107:K107"/>
    <mergeCell ref="L107:M107"/>
    <mergeCell ref="J108:K108"/>
    <mergeCell ref="L108:M108"/>
    <mergeCell ref="J109:K109"/>
    <mergeCell ref="L109:M109"/>
    <mergeCell ref="J102:K102"/>
    <mergeCell ref="J103:K103"/>
    <mergeCell ref="J104:K104"/>
    <mergeCell ref="J105:K105"/>
    <mergeCell ref="L105:M105"/>
    <mergeCell ref="J106:K106"/>
    <mergeCell ref="L106:M106"/>
    <mergeCell ref="J113:K113"/>
    <mergeCell ref="L113:M113"/>
    <mergeCell ref="J114:K114"/>
    <mergeCell ref="L114:M114"/>
    <mergeCell ref="J115:K115"/>
    <mergeCell ref="L115:M115"/>
    <mergeCell ref="J110:K110"/>
    <mergeCell ref="L110:M110"/>
    <mergeCell ref="J111:K111"/>
    <mergeCell ref="L111:M111"/>
    <mergeCell ref="J112:K112"/>
    <mergeCell ref="L112:M112"/>
    <mergeCell ref="J120:K120"/>
    <mergeCell ref="L120:M120"/>
    <mergeCell ref="J121:K121"/>
    <mergeCell ref="J122:K122"/>
    <mergeCell ref="J123:K123"/>
    <mergeCell ref="J124:K124"/>
    <mergeCell ref="J116:K116"/>
    <mergeCell ref="L116:M116"/>
    <mergeCell ref="J117:K117"/>
    <mergeCell ref="J118:K118"/>
    <mergeCell ref="L118:M118"/>
    <mergeCell ref="J119:K119"/>
    <mergeCell ref="L119:M119"/>
    <mergeCell ref="J129:K129"/>
    <mergeCell ref="L129:M129"/>
    <mergeCell ref="J130:K130"/>
    <mergeCell ref="L130:M130"/>
    <mergeCell ref="J131:K131"/>
    <mergeCell ref="L131:M131"/>
    <mergeCell ref="J125:K125"/>
    <mergeCell ref="J126:K126"/>
    <mergeCell ref="J127:K127"/>
    <mergeCell ref="L127:M127"/>
    <mergeCell ref="J128:K128"/>
    <mergeCell ref="L128:M128"/>
    <mergeCell ref="J135:K135"/>
    <mergeCell ref="L135:M135"/>
    <mergeCell ref="J136:K136"/>
    <mergeCell ref="L136:M136"/>
    <mergeCell ref="J137:K137"/>
    <mergeCell ref="J138:K138"/>
    <mergeCell ref="J132:K132"/>
    <mergeCell ref="L132:M132"/>
    <mergeCell ref="J133:K133"/>
    <mergeCell ref="L133:M133"/>
    <mergeCell ref="J134:K134"/>
    <mergeCell ref="L134:M134"/>
    <mergeCell ref="J142:K142"/>
    <mergeCell ref="L142:M142"/>
    <mergeCell ref="J143:K143"/>
    <mergeCell ref="L143:M143"/>
    <mergeCell ref="J144:K144"/>
    <mergeCell ref="J145:K145"/>
    <mergeCell ref="J139:K139"/>
    <mergeCell ref="L139:M139"/>
    <mergeCell ref="J140:K140"/>
    <mergeCell ref="L140:M140"/>
    <mergeCell ref="J141:K141"/>
    <mergeCell ref="L141:M141"/>
    <mergeCell ref="J150:K150"/>
    <mergeCell ref="L150:M150"/>
    <mergeCell ref="J151:K151"/>
    <mergeCell ref="L151:M151"/>
    <mergeCell ref="J152:K152"/>
    <mergeCell ref="L152:M152"/>
    <mergeCell ref="J146:K146"/>
    <mergeCell ref="J147:K147"/>
    <mergeCell ref="J148:K148"/>
    <mergeCell ref="L148:M148"/>
    <mergeCell ref="J149:K149"/>
    <mergeCell ref="L149:M149"/>
    <mergeCell ref="J156:K156"/>
    <mergeCell ref="L156:M156"/>
    <mergeCell ref="J157:K157"/>
    <mergeCell ref="L157:M157"/>
    <mergeCell ref="J158:K158"/>
    <mergeCell ref="L158:M158"/>
    <mergeCell ref="J153:K153"/>
    <mergeCell ref="L153:M153"/>
    <mergeCell ref="J154:K154"/>
    <mergeCell ref="L154:M154"/>
    <mergeCell ref="J155:K155"/>
    <mergeCell ref="L155:M155"/>
    <mergeCell ref="J162:K162"/>
    <mergeCell ref="L162:M162"/>
    <mergeCell ref="J163:K163"/>
    <mergeCell ref="L163:M163"/>
    <mergeCell ref="J164:K164"/>
    <mergeCell ref="L164:M164"/>
    <mergeCell ref="J159:K159"/>
    <mergeCell ref="L159:M159"/>
    <mergeCell ref="J160:K160"/>
    <mergeCell ref="L160:M160"/>
    <mergeCell ref="J161:K161"/>
    <mergeCell ref="L161:M161"/>
    <mergeCell ref="J168:K168"/>
    <mergeCell ref="L168:M168"/>
    <mergeCell ref="J169:K169"/>
    <mergeCell ref="L169:M169"/>
    <mergeCell ref="J170:K170"/>
    <mergeCell ref="L170:M170"/>
    <mergeCell ref="J165:K165"/>
    <mergeCell ref="L165:M165"/>
    <mergeCell ref="J166:K166"/>
    <mergeCell ref="L166:M166"/>
    <mergeCell ref="J167:K167"/>
    <mergeCell ref="L167:M167"/>
    <mergeCell ref="J177:K177"/>
    <mergeCell ref="L177:M177"/>
    <mergeCell ref="J174:K174"/>
    <mergeCell ref="L174:M174"/>
    <mergeCell ref="J175:K175"/>
    <mergeCell ref="L175:M175"/>
    <mergeCell ref="J176:K176"/>
    <mergeCell ref="L176:M176"/>
    <mergeCell ref="J171:K171"/>
    <mergeCell ref="L171:M171"/>
    <mergeCell ref="J172:K172"/>
    <mergeCell ref="L172:M172"/>
    <mergeCell ref="J173:K173"/>
    <mergeCell ref="L173:M17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S177"/>
  <sheetViews>
    <sheetView workbookViewId="0">
      <selection activeCell="E3" sqref="E3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 s="121">
        <v>499</v>
      </c>
      <c r="B2" s="122">
        <v>10</v>
      </c>
      <c r="D2" s="35"/>
      <c r="E2" s="53"/>
      <c r="F2" s="53" t="s">
        <v>154</v>
      </c>
      <c r="G2" s="35"/>
      <c r="H2" s="35"/>
      <c r="K2" s="100">
        <f>SUM(I86:I142)+SUM(I169:I174)/1000</f>
        <v>3.1500000000000004</v>
      </c>
      <c r="L2" s="3">
        <f>SUM(J86:K142)+SUM(J169:K174)</f>
        <v>324</v>
      </c>
      <c r="M2" s="4" t="s">
        <v>162</v>
      </c>
      <c r="N2" s="35"/>
      <c r="S2" s="5" t="s">
        <v>2</v>
      </c>
    </row>
    <row r="3" spans="1:19" ht="18.75">
      <c r="A3" s="121">
        <v>500</v>
      </c>
      <c r="B3" s="122">
        <v>21</v>
      </c>
      <c r="E3" s="119" t="s">
        <v>259</v>
      </c>
      <c r="F3" s="54" t="s">
        <v>155</v>
      </c>
      <c r="G3" s="43"/>
      <c r="H3" s="43"/>
      <c r="K3" s="101">
        <f>SUM(I143:I168)+SUM(I175:I177)</f>
        <v>0.56430000000000002</v>
      </c>
      <c r="L3" s="131">
        <f>SUM(J143:K168)+SUM(J175:K177)</f>
        <v>74</v>
      </c>
      <c r="M3" s="7" t="s">
        <v>242</v>
      </c>
      <c r="N3" s="35"/>
      <c r="S3" s="5">
        <f>L2+L4</f>
        <v>324</v>
      </c>
    </row>
    <row r="4" spans="1:19" ht="18.75">
      <c r="A4" s="121">
        <v>501</v>
      </c>
      <c r="B4" s="122">
        <v>25</v>
      </c>
      <c r="D4" s="36"/>
      <c r="E4" s="119"/>
      <c r="F4" s="33"/>
      <c r="G4" s="42"/>
      <c r="H4" s="42"/>
      <c r="K4" s="102">
        <f>SUM(I11:I27)+SUM(I73:I85)</f>
        <v>0</v>
      </c>
      <c r="L4" s="8">
        <f>SUM(J11:K27)+SUM(J73:K85)</f>
        <v>0</v>
      </c>
      <c r="M4" s="9" t="s">
        <v>3</v>
      </c>
      <c r="N4" s="35"/>
      <c r="S4" s="10" t="s">
        <v>4</v>
      </c>
    </row>
    <row r="5" spans="1:19" ht="18.75">
      <c r="A5" s="121">
        <v>502</v>
      </c>
      <c r="B5" s="122">
        <v>20</v>
      </c>
      <c r="D5" s="39"/>
      <c r="E5" s="119"/>
      <c r="F5" s="40"/>
      <c r="G5" s="42"/>
      <c r="H5" s="42"/>
      <c r="K5" s="103">
        <f>SUM(I28:I72)</f>
        <v>0</v>
      </c>
      <c r="L5" s="12">
        <f>SUM(J28:K72)</f>
        <v>0</v>
      </c>
      <c r="M5" s="13" t="s">
        <v>243</v>
      </c>
      <c r="N5" s="35"/>
      <c r="S5" s="10">
        <f>L3+L5</f>
        <v>74</v>
      </c>
    </row>
    <row r="6" spans="1:19" ht="18.75">
      <c r="A6" s="121">
        <v>503</v>
      </c>
      <c r="B6" s="122">
        <v>30</v>
      </c>
      <c r="C6" s="37"/>
      <c r="D6" s="39"/>
      <c r="E6" s="119"/>
      <c r="F6" s="40"/>
      <c r="G6" s="41"/>
      <c r="H6" s="41"/>
      <c r="K6" s="104">
        <f>C80</f>
        <v>0</v>
      </c>
      <c r="L6" s="14">
        <f>D80</f>
        <v>0</v>
      </c>
      <c r="M6" s="15" t="s">
        <v>6</v>
      </c>
      <c r="N6" s="35"/>
    </row>
    <row r="7" spans="1:19" ht="18.75">
      <c r="A7" s="121">
        <v>504</v>
      </c>
      <c r="B7" s="122">
        <v>50</v>
      </c>
      <c r="C7" s="37"/>
      <c r="D7" s="39"/>
      <c r="E7" s="119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 s="121">
        <v>507</v>
      </c>
      <c r="B8" s="122">
        <v>44</v>
      </c>
      <c r="C8" s="37"/>
      <c r="D8" s="39"/>
      <c r="E8" s="119"/>
      <c r="F8" s="40"/>
      <c r="G8" s="41"/>
      <c r="H8" s="41"/>
      <c r="K8" s="106">
        <f>SUM(K2:K7)</f>
        <v>3.7143000000000006</v>
      </c>
      <c r="L8" s="107">
        <f>SUM(L2:L7)</f>
        <v>398</v>
      </c>
      <c r="M8" s="18" t="s">
        <v>5</v>
      </c>
      <c r="N8" s="35"/>
    </row>
    <row r="9" spans="1:19">
      <c r="A9" s="121">
        <v>508</v>
      </c>
      <c r="B9" s="122">
        <v>10</v>
      </c>
      <c r="C9" s="201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 s="121">
        <v>518</v>
      </c>
      <c r="B10" s="122">
        <v>5</v>
      </c>
      <c r="C10" s="204" t="s">
        <v>216</v>
      </c>
      <c r="D10" s="190"/>
      <c r="E10" s="189" t="s">
        <v>65</v>
      </c>
      <c r="F10" s="190"/>
      <c r="G10" s="125" t="s">
        <v>66</v>
      </c>
      <c r="I10" s="6"/>
      <c r="J10" s="129"/>
      <c r="K10" s="130"/>
      <c r="L10" s="129"/>
      <c r="M10" s="130"/>
      <c r="N10" s="6"/>
    </row>
    <row r="11" spans="1:19">
      <c r="A11" s="121">
        <v>536</v>
      </c>
      <c r="B11" s="122">
        <v>10</v>
      </c>
      <c r="C11" s="200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 s="121">
        <v>555</v>
      </c>
      <c r="B12" s="122">
        <v>50</v>
      </c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 s="121">
        <v>561</v>
      </c>
      <c r="B13" s="122">
        <v>10</v>
      </c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 s="121">
        <v>562</v>
      </c>
      <c r="B14" s="122">
        <v>20</v>
      </c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</v>
      </c>
      <c r="J14" s="176">
        <f t="shared" si="1"/>
        <v>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 s="121">
        <v>690</v>
      </c>
      <c r="B15" s="122">
        <v>18</v>
      </c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</v>
      </c>
      <c r="J15" s="176">
        <f t="shared" si="1"/>
        <v>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121">
        <v>691</v>
      </c>
      <c r="B16" s="122">
        <v>30</v>
      </c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</v>
      </c>
      <c r="J16" s="176">
        <f t="shared" si="1"/>
        <v>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121">
        <v>692</v>
      </c>
      <c r="B17" s="122">
        <v>40</v>
      </c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>
      <c r="A18" s="121">
        <v>516</v>
      </c>
      <c r="B18" s="122">
        <v>5</v>
      </c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 ht="16.5">
      <c r="A19" s="51"/>
      <c r="B19" s="51"/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 ht="16.5">
      <c r="A20" s="51"/>
      <c r="B20" s="51"/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 ht="16.5">
      <c r="A21" s="51"/>
      <c r="B21" s="51"/>
      <c r="C21" s="77"/>
      <c r="D21" s="135"/>
      <c r="E21" s="126"/>
      <c r="F21" s="127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 ht="16.5">
      <c r="A22" s="51"/>
      <c r="B22" s="51"/>
      <c r="C22" s="77"/>
      <c r="D22" s="135"/>
      <c r="E22" s="126"/>
      <c r="F22" s="127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 ht="16.5">
      <c r="A23" s="51"/>
      <c r="B23" s="47"/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 ht="16.5">
      <c r="A24" s="51"/>
      <c r="B24" s="51"/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 ht="16.5">
      <c r="A25" s="51"/>
      <c r="B25" s="51"/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 ht="16.5">
      <c r="A26" s="51"/>
      <c r="B26" s="51"/>
      <c r="C26" s="134"/>
      <c r="D26" s="13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 ht="16.5">
      <c r="A27" s="51"/>
      <c r="B27" s="51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 ht="16.5">
      <c r="A28" s="51"/>
      <c r="B28" s="51"/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 ht="16.5">
      <c r="A29" s="51"/>
      <c r="B29" s="51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 ht="16.5">
      <c r="A30" s="51"/>
      <c r="B30" s="51"/>
      <c r="C30" s="128" t="s">
        <v>92</v>
      </c>
      <c r="D30" s="128" t="s">
        <v>93</v>
      </c>
      <c r="E30" s="191" t="s">
        <v>65</v>
      </c>
      <c r="F30" s="191"/>
      <c r="G30" s="128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</v>
      </c>
      <c r="D31" s="13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3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3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3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3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</v>
      </c>
      <c r="D36" s="13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</v>
      </c>
      <c r="D37" s="13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3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3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3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3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3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3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3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3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3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3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3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3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3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3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3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3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3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3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</v>
      </c>
      <c r="J55" s="182">
        <f t="shared" si="1"/>
        <v>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3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3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3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3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3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3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3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3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3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3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3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3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3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3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3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3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3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3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3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3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3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3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3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3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0</v>
      </c>
      <c r="D80" s="125">
        <f>SUM(D31:D79)</f>
        <v>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0.1</v>
      </c>
      <c r="J89" s="170">
        <f t="shared" si="8"/>
        <v>10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7.9200000000000007E-2</v>
      </c>
      <c r="J93" s="170">
        <f t="shared" si="8"/>
        <v>18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0.18480000000000002</v>
      </c>
      <c r="J97" s="170">
        <f t="shared" si="8"/>
        <v>21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0.14399999999999999</v>
      </c>
      <c r="J98" s="170">
        <f t="shared" si="8"/>
        <v>30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123"/>
      <c r="M102" s="124"/>
      <c r="N102" s="90"/>
      <c r="O102" s="23"/>
    </row>
    <row r="103" spans="1:15">
      <c r="I103" s="91"/>
      <c r="J103" s="170">
        <f t="shared" si="8"/>
        <v>0</v>
      </c>
      <c r="K103" s="171"/>
      <c r="L103" s="123"/>
      <c r="M103" s="124"/>
      <c r="N103" s="90"/>
      <c r="O103" s="23"/>
    </row>
    <row r="104" spans="1:15">
      <c r="I104" s="91"/>
      <c r="J104" s="170">
        <f t="shared" si="8"/>
        <v>0</v>
      </c>
      <c r="K104" s="171"/>
      <c r="L104" s="123"/>
      <c r="M104" s="124"/>
      <c r="N104" s="90"/>
      <c r="O104" s="23"/>
    </row>
    <row r="105" spans="1:15">
      <c r="I105" s="91">
        <f>J105*1.2*8/1000</f>
        <v>0.24</v>
      </c>
      <c r="J105" s="170">
        <f t="shared" si="8"/>
        <v>25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0.65</v>
      </c>
      <c r="J106" s="170">
        <f t="shared" si="8"/>
        <v>50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0.20799999999999999</v>
      </c>
      <c r="J108" s="170">
        <f t="shared" si="8"/>
        <v>40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0.20799999999999999</v>
      </c>
      <c r="J109" s="170">
        <f t="shared" si="8"/>
        <v>20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0.33600000000000002</v>
      </c>
      <c r="J113" s="170">
        <f t="shared" si="8"/>
        <v>30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123"/>
      <c r="M117" s="124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0.6</v>
      </c>
      <c r="J119" s="170">
        <f t="shared" si="8"/>
        <v>50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123"/>
      <c r="M121" s="124"/>
      <c r="N121" s="90"/>
    </row>
    <row r="122" spans="3:15">
      <c r="I122" s="91"/>
      <c r="J122" s="170">
        <f t="shared" si="8"/>
        <v>0</v>
      </c>
      <c r="K122" s="171"/>
      <c r="L122" s="123"/>
      <c r="M122" s="124"/>
      <c r="N122" s="90"/>
    </row>
    <row r="123" spans="3:15">
      <c r="I123" s="91"/>
      <c r="J123" s="170">
        <f t="shared" si="8"/>
        <v>0</v>
      </c>
      <c r="K123" s="171"/>
      <c r="L123" s="123"/>
      <c r="M123" s="124"/>
      <c r="N123" s="90"/>
    </row>
    <row r="124" spans="3:15">
      <c r="I124" s="91"/>
      <c r="J124" s="170">
        <f t="shared" si="8"/>
        <v>0</v>
      </c>
      <c r="K124" s="171"/>
      <c r="L124" s="123"/>
      <c r="M124" s="124"/>
      <c r="N124" s="90"/>
    </row>
    <row r="125" spans="3:15">
      <c r="I125" s="91"/>
      <c r="J125" s="170">
        <f t="shared" si="8"/>
        <v>0</v>
      </c>
      <c r="K125" s="171"/>
      <c r="L125" s="123"/>
      <c r="M125" s="124"/>
      <c r="N125" s="90"/>
    </row>
    <row r="126" spans="3:15">
      <c r="I126" s="91"/>
      <c r="J126" s="170">
        <f t="shared" si="8"/>
        <v>0</v>
      </c>
      <c r="K126" s="171"/>
      <c r="L126" s="123"/>
      <c r="M126" s="124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0.128</v>
      </c>
      <c r="J129" s="170">
        <f t="shared" si="8"/>
        <v>10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0.27200000000000002</v>
      </c>
      <c r="J133" s="170">
        <f t="shared" si="8"/>
        <v>20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123"/>
      <c r="M137" s="124"/>
      <c r="N137" s="90"/>
    </row>
    <row r="138" spans="9:15">
      <c r="I138" s="91"/>
      <c r="J138" s="170">
        <f t="shared" si="8"/>
        <v>0</v>
      </c>
      <c r="K138" s="171"/>
      <c r="L138" s="123"/>
      <c r="M138" s="124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132"/>
      <c r="M144" s="133"/>
      <c r="N144" s="95"/>
    </row>
    <row r="145" spans="9:15">
      <c r="I145" s="94"/>
      <c r="J145" s="208">
        <f t="shared" si="9"/>
        <v>0</v>
      </c>
      <c r="K145" s="209"/>
      <c r="L145" s="132"/>
      <c r="M145" s="133"/>
      <c r="N145" s="95"/>
    </row>
    <row r="146" spans="9:15">
      <c r="I146" s="94"/>
      <c r="J146" s="208">
        <f t="shared" si="9"/>
        <v>0</v>
      </c>
      <c r="K146" s="209"/>
      <c r="L146" s="132"/>
      <c r="M146" s="133"/>
      <c r="N146" s="95"/>
    </row>
    <row r="147" spans="9:15">
      <c r="I147" s="94"/>
      <c r="J147" s="208">
        <f t="shared" si="9"/>
        <v>0</v>
      </c>
      <c r="K147" s="209"/>
      <c r="L147" s="132"/>
      <c r="M147" s="133"/>
      <c r="N147" s="95"/>
    </row>
    <row r="148" spans="9:15">
      <c r="I148" s="94">
        <f>J148*0.9*8/1000</f>
        <v>0</v>
      </c>
      <c r="J148" s="208">
        <f t="shared" si="9"/>
        <v>0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0.31680000000000003</v>
      </c>
      <c r="J150" s="208">
        <f t="shared" si="9"/>
        <v>44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8.1000000000000003E-2</v>
      </c>
      <c r="J152" s="208">
        <f t="shared" si="9"/>
        <v>10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0</v>
      </c>
      <c r="J154" s="208">
        <f t="shared" si="9"/>
        <v>0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0</v>
      </c>
      <c r="J157" s="208">
        <f t="shared" si="9"/>
        <v>0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5.3999999999999999E-2</v>
      </c>
      <c r="J163" s="208">
        <f t="shared" si="9"/>
        <v>5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4.0500000000000001E-2</v>
      </c>
      <c r="J165" s="208">
        <f t="shared" si="9"/>
        <v>5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7.1999999999999995E-2</v>
      </c>
      <c r="J167" s="208">
        <f t="shared" si="9"/>
        <v>10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</v>
      </c>
      <c r="J175" s="208">
        <f t="shared" si="9"/>
        <v>0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C12:D12"/>
    <mergeCell ref="E12:F12"/>
    <mergeCell ref="J12:K12"/>
    <mergeCell ref="L12:M12"/>
    <mergeCell ref="C13:D13"/>
    <mergeCell ref="E13:F13"/>
    <mergeCell ref="J13:K13"/>
    <mergeCell ref="L13:M13"/>
    <mergeCell ref="C9:F9"/>
    <mergeCell ref="J9:K9"/>
    <mergeCell ref="L9:M9"/>
    <mergeCell ref="C10:D10"/>
    <mergeCell ref="E10:F10"/>
    <mergeCell ref="C11:D11"/>
    <mergeCell ref="E11:F11"/>
    <mergeCell ref="J11:K11"/>
    <mergeCell ref="L11:M11"/>
    <mergeCell ref="C16:D16"/>
    <mergeCell ref="E16:F16"/>
    <mergeCell ref="J16:K16"/>
    <mergeCell ref="L16:M16"/>
    <mergeCell ref="C17:D17"/>
    <mergeCell ref="E17:F17"/>
    <mergeCell ref="J17:K17"/>
    <mergeCell ref="L17:M17"/>
    <mergeCell ref="C14:D14"/>
    <mergeCell ref="E14:F14"/>
    <mergeCell ref="J14:K14"/>
    <mergeCell ref="L14:M14"/>
    <mergeCell ref="C15:D15"/>
    <mergeCell ref="E15:F15"/>
    <mergeCell ref="J15:K15"/>
    <mergeCell ref="L15:M15"/>
    <mergeCell ref="C20:D20"/>
    <mergeCell ref="E20:F20"/>
    <mergeCell ref="J20:K20"/>
    <mergeCell ref="L20:M20"/>
    <mergeCell ref="J21:K21"/>
    <mergeCell ref="L21:M21"/>
    <mergeCell ref="C18:D18"/>
    <mergeCell ref="E18:F18"/>
    <mergeCell ref="J18:K18"/>
    <mergeCell ref="L18:M18"/>
    <mergeCell ref="C19:D19"/>
    <mergeCell ref="E19:F19"/>
    <mergeCell ref="J19:K19"/>
    <mergeCell ref="L19:M19"/>
    <mergeCell ref="C24:D24"/>
    <mergeCell ref="E24:F24"/>
    <mergeCell ref="J24:K24"/>
    <mergeCell ref="L24:M24"/>
    <mergeCell ref="C25:D25"/>
    <mergeCell ref="E25:F25"/>
    <mergeCell ref="J25:K25"/>
    <mergeCell ref="L25:M25"/>
    <mergeCell ref="J22:K22"/>
    <mergeCell ref="L22:M22"/>
    <mergeCell ref="C23:D23"/>
    <mergeCell ref="E23:F23"/>
    <mergeCell ref="J23:K23"/>
    <mergeCell ref="L23:M23"/>
    <mergeCell ref="C29:G29"/>
    <mergeCell ref="J29:K29"/>
    <mergeCell ref="L29:M29"/>
    <mergeCell ref="E30:F30"/>
    <mergeCell ref="J30:K30"/>
    <mergeCell ref="L30:M30"/>
    <mergeCell ref="J26:K26"/>
    <mergeCell ref="L26:M26"/>
    <mergeCell ref="J27:K27"/>
    <mergeCell ref="L27:M27"/>
    <mergeCell ref="J28:K28"/>
    <mergeCell ref="L28:M28"/>
    <mergeCell ref="E33:F33"/>
    <mergeCell ref="J33:K33"/>
    <mergeCell ref="L33:M33"/>
    <mergeCell ref="E34:F34"/>
    <mergeCell ref="J34:K34"/>
    <mergeCell ref="L34:M34"/>
    <mergeCell ref="E31:F31"/>
    <mergeCell ref="J31:K31"/>
    <mergeCell ref="L31:M31"/>
    <mergeCell ref="E32:F32"/>
    <mergeCell ref="J32:K32"/>
    <mergeCell ref="L32:M32"/>
    <mergeCell ref="E37:F37"/>
    <mergeCell ref="J37:K37"/>
    <mergeCell ref="L37:M37"/>
    <mergeCell ref="E38:F38"/>
    <mergeCell ref="J38:K38"/>
    <mergeCell ref="L38:M38"/>
    <mergeCell ref="E35:F35"/>
    <mergeCell ref="J35:K35"/>
    <mergeCell ref="L35:M35"/>
    <mergeCell ref="E36:F36"/>
    <mergeCell ref="J36:K36"/>
    <mergeCell ref="L36:M36"/>
    <mergeCell ref="E41:F41"/>
    <mergeCell ref="J41:K41"/>
    <mergeCell ref="L41:M41"/>
    <mergeCell ref="E42:F42"/>
    <mergeCell ref="J42:K42"/>
    <mergeCell ref="L42:M42"/>
    <mergeCell ref="E39:F39"/>
    <mergeCell ref="J39:K39"/>
    <mergeCell ref="L39:M39"/>
    <mergeCell ref="E40:F40"/>
    <mergeCell ref="J40:K40"/>
    <mergeCell ref="L40:M40"/>
    <mergeCell ref="E45:F45"/>
    <mergeCell ref="J45:K45"/>
    <mergeCell ref="L45:M45"/>
    <mergeCell ref="E46:F46"/>
    <mergeCell ref="J46:K46"/>
    <mergeCell ref="L46:M46"/>
    <mergeCell ref="E43:F43"/>
    <mergeCell ref="J43:K43"/>
    <mergeCell ref="L43:M43"/>
    <mergeCell ref="E44:F44"/>
    <mergeCell ref="J44:K44"/>
    <mergeCell ref="L44:M44"/>
    <mergeCell ref="E49:F49"/>
    <mergeCell ref="J49:K49"/>
    <mergeCell ref="L49:M49"/>
    <mergeCell ref="E50:F50"/>
    <mergeCell ref="J50:K50"/>
    <mergeCell ref="L50:M50"/>
    <mergeCell ref="E47:F47"/>
    <mergeCell ref="J47:K47"/>
    <mergeCell ref="L47:M47"/>
    <mergeCell ref="E48:F48"/>
    <mergeCell ref="J48:K48"/>
    <mergeCell ref="L48:M48"/>
    <mergeCell ref="E53:F53"/>
    <mergeCell ref="J53:K53"/>
    <mergeCell ref="L53:M53"/>
    <mergeCell ref="E54:F54"/>
    <mergeCell ref="J54:K54"/>
    <mergeCell ref="L54:M54"/>
    <mergeCell ref="E51:F51"/>
    <mergeCell ref="J51:K51"/>
    <mergeCell ref="L51:M51"/>
    <mergeCell ref="E52:F52"/>
    <mergeCell ref="J52:K52"/>
    <mergeCell ref="L52:M52"/>
    <mergeCell ref="E57:F57"/>
    <mergeCell ref="J57:K57"/>
    <mergeCell ref="L57:M57"/>
    <mergeCell ref="E58:F58"/>
    <mergeCell ref="J58:K58"/>
    <mergeCell ref="L58:M58"/>
    <mergeCell ref="E55:F55"/>
    <mergeCell ref="J55:K55"/>
    <mergeCell ref="L55:M55"/>
    <mergeCell ref="E56:F56"/>
    <mergeCell ref="J56:K56"/>
    <mergeCell ref="L56:M56"/>
    <mergeCell ref="E61:F61"/>
    <mergeCell ref="J61:K61"/>
    <mergeCell ref="L61:M61"/>
    <mergeCell ref="E62:F62"/>
    <mergeCell ref="J62:K62"/>
    <mergeCell ref="L62:M62"/>
    <mergeCell ref="E59:F59"/>
    <mergeCell ref="J59:K59"/>
    <mergeCell ref="L59:M59"/>
    <mergeCell ref="E60:F60"/>
    <mergeCell ref="J60:K60"/>
    <mergeCell ref="L60:M60"/>
    <mergeCell ref="E65:F65"/>
    <mergeCell ref="J65:K65"/>
    <mergeCell ref="L65:M65"/>
    <mergeCell ref="E66:F66"/>
    <mergeCell ref="J66:K66"/>
    <mergeCell ref="L66:M66"/>
    <mergeCell ref="E63:F63"/>
    <mergeCell ref="J63:K63"/>
    <mergeCell ref="L63:M63"/>
    <mergeCell ref="E64:F64"/>
    <mergeCell ref="J64:K64"/>
    <mergeCell ref="L64:M64"/>
    <mergeCell ref="E69:F69"/>
    <mergeCell ref="J69:K69"/>
    <mergeCell ref="L69:M69"/>
    <mergeCell ref="E70:F70"/>
    <mergeCell ref="J70:K70"/>
    <mergeCell ref="L70:M70"/>
    <mergeCell ref="E67:F67"/>
    <mergeCell ref="J67:K67"/>
    <mergeCell ref="L67:M67"/>
    <mergeCell ref="E68:F68"/>
    <mergeCell ref="J68:K68"/>
    <mergeCell ref="L68:M68"/>
    <mergeCell ref="E73:F73"/>
    <mergeCell ref="J73:K73"/>
    <mergeCell ref="L73:M73"/>
    <mergeCell ref="E74:F74"/>
    <mergeCell ref="J74:K74"/>
    <mergeCell ref="L74:M74"/>
    <mergeCell ref="E71:F71"/>
    <mergeCell ref="J71:K71"/>
    <mergeCell ref="L71:M71"/>
    <mergeCell ref="E72:F72"/>
    <mergeCell ref="J72:K72"/>
    <mergeCell ref="L72:M72"/>
    <mergeCell ref="E77:F77"/>
    <mergeCell ref="J77:K77"/>
    <mergeCell ref="L77:M77"/>
    <mergeCell ref="E78:F78"/>
    <mergeCell ref="J78:K78"/>
    <mergeCell ref="L78:M78"/>
    <mergeCell ref="E75:F75"/>
    <mergeCell ref="J75:K75"/>
    <mergeCell ref="L75:M75"/>
    <mergeCell ref="E76:F76"/>
    <mergeCell ref="J76:K76"/>
    <mergeCell ref="L76:M76"/>
    <mergeCell ref="J81:K81"/>
    <mergeCell ref="L81:M81"/>
    <mergeCell ref="J82:K82"/>
    <mergeCell ref="L82:M82"/>
    <mergeCell ref="J83:K83"/>
    <mergeCell ref="L83:M83"/>
    <mergeCell ref="E79:F79"/>
    <mergeCell ref="J79:K79"/>
    <mergeCell ref="L79:M79"/>
    <mergeCell ref="E80:F80"/>
    <mergeCell ref="J80:K80"/>
    <mergeCell ref="L80:M80"/>
    <mergeCell ref="J87:K87"/>
    <mergeCell ref="L87:M87"/>
    <mergeCell ref="J88:K88"/>
    <mergeCell ref="L88:M88"/>
    <mergeCell ref="J89:K89"/>
    <mergeCell ref="L89:M89"/>
    <mergeCell ref="J84:K84"/>
    <mergeCell ref="L84:M84"/>
    <mergeCell ref="J85:K85"/>
    <mergeCell ref="L85:M85"/>
    <mergeCell ref="J86:K86"/>
    <mergeCell ref="L86:M86"/>
    <mergeCell ref="J93:K93"/>
    <mergeCell ref="L93:M93"/>
    <mergeCell ref="J94:K94"/>
    <mergeCell ref="L94:M94"/>
    <mergeCell ref="J95:K95"/>
    <mergeCell ref="L95:M95"/>
    <mergeCell ref="J90:K90"/>
    <mergeCell ref="L90:M90"/>
    <mergeCell ref="J91:K91"/>
    <mergeCell ref="L91:M91"/>
    <mergeCell ref="J92:K92"/>
    <mergeCell ref="L92:M92"/>
    <mergeCell ref="J99:K99"/>
    <mergeCell ref="L99:M99"/>
    <mergeCell ref="J100:K100"/>
    <mergeCell ref="L100:M100"/>
    <mergeCell ref="J101:K101"/>
    <mergeCell ref="L101:M101"/>
    <mergeCell ref="J96:K96"/>
    <mergeCell ref="L96:M96"/>
    <mergeCell ref="J97:K97"/>
    <mergeCell ref="L97:M97"/>
    <mergeCell ref="J98:K98"/>
    <mergeCell ref="L98:M98"/>
    <mergeCell ref="J107:K107"/>
    <mergeCell ref="L107:M107"/>
    <mergeCell ref="J108:K108"/>
    <mergeCell ref="L108:M108"/>
    <mergeCell ref="J109:K109"/>
    <mergeCell ref="L109:M109"/>
    <mergeCell ref="J102:K102"/>
    <mergeCell ref="J103:K103"/>
    <mergeCell ref="J104:K104"/>
    <mergeCell ref="J105:K105"/>
    <mergeCell ref="L105:M105"/>
    <mergeCell ref="J106:K106"/>
    <mergeCell ref="L106:M106"/>
    <mergeCell ref="J113:K113"/>
    <mergeCell ref="L113:M113"/>
    <mergeCell ref="J114:K114"/>
    <mergeCell ref="L114:M114"/>
    <mergeCell ref="J115:K115"/>
    <mergeCell ref="L115:M115"/>
    <mergeCell ref="J110:K110"/>
    <mergeCell ref="L110:M110"/>
    <mergeCell ref="J111:K111"/>
    <mergeCell ref="L111:M111"/>
    <mergeCell ref="J112:K112"/>
    <mergeCell ref="L112:M112"/>
    <mergeCell ref="J120:K120"/>
    <mergeCell ref="L120:M120"/>
    <mergeCell ref="J121:K121"/>
    <mergeCell ref="J122:K122"/>
    <mergeCell ref="J123:K123"/>
    <mergeCell ref="J124:K124"/>
    <mergeCell ref="J116:K116"/>
    <mergeCell ref="L116:M116"/>
    <mergeCell ref="J117:K117"/>
    <mergeCell ref="J118:K118"/>
    <mergeCell ref="L118:M118"/>
    <mergeCell ref="J119:K119"/>
    <mergeCell ref="L119:M119"/>
    <mergeCell ref="J129:K129"/>
    <mergeCell ref="L129:M129"/>
    <mergeCell ref="J130:K130"/>
    <mergeCell ref="L130:M130"/>
    <mergeCell ref="J131:K131"/>
    <mergeCell ref="L131:M131"/>
    <mergeCell ref="J125:K125"/>
    <mergeCell ref="J126:K126"/>
    <mergeCell ref="J127:K127"/>
    <mergeCell ref="L127:M127"/>
    <mergeCell ref="J128:K128"/>
    <mergeCell ref="L128:M128"/>
    <mergeCell ref="J135:K135"/>
    <mergeCell ref="L135:M135"/>
    <mergeCell ref="J136:K136"/>
    <mergeCell ref="L136:M136"/>
    <mergeCell ref="J137:K137"/>
    <mergeCell ref="J138:K138"/>
    <mergeCell ref="J132:K132"/>
    <mergeCell ref="L132:M132"/>
    <mergeCell ref="J133:K133"/>
    <mergeCell ref="L133:M133"/>
    <mergeCell ref="J134:K134"/>
    <mergeCell ref="L134:M134"/>
    <mergeCell ref="J142:K142"/>
    <mergeCell ref="L142:M142"/>
    <mergeCell ref="J143:K143"/>
    <mergeCell ref="L143:M143"/>
    <mergeCell ref="J144:K144"/>
    <mergeCell ref="J145:K145"/>
    <mergeCell ref="J139:K139"/>
    <mergeCell ref="L139:M139"/>
    <mergeCell ref="J140:K140"/>
    <mergeCell ref="L140:M140"/>
    <mergeCell ref="J141:K141"/>
    <mergeCell ref="L141:M141"/>
    <mergeCell ref="J150:K150"/>
    <mergeCell ref="L150:M150"/>
    <mergeCell ref="J151:K151"/>
    <mergeCell ref="L151:M151"/>
    <mergeCell ref="J152:K152"/>
    <mergeCell ref="L152:M152"/>
    <mergeCell ref="J146:K146"/>
    <mergeCell ref="J147:K147"/>
    <mergeCell ref="J148:K148"/>
    <mergeCell ref="L148:M148"/>
    <mergeCell ref="J149:K149"/>
    <mergeCell ref="L149:M149"/>
    <mergeCell ref="J156:K156"/>
    <mergeCell ref="L156:M156"/>
    <mergeCell ref="J157:K157"/>
    <mergeCell ref="L157:M157"/>
    <mergeCell ref="J158:K158"/>
    <mergeCell ref="L158:M158"/>
    <mergeCell ref="J153:K153"/>
    <mergeCell ref="L153:M153"/>
    <mergeCell ref="J154:K154"/>
    <mergeCell ref="L154:M154"/>
    <mergeCell ref="J155:K155"/>
    <mergeCell ref="L155:M155"/>
    <mergeCell ref="J162:K162"/>
    <mergeCell ref="L162:M162"/>
    <mergeCell ref="J163:K163"/>
    <mergeCell ref="L163:M163"/>
    <mergeCell ref="J164:K164"/>
    <mergeCell ref="L164:M164"/>
    <mergeCell ref="J159:K159"/>
    <mergeCell ref="L159:M159"/>
    <mergeCell ref="J160:K160"/>
    <mergeCell ref="L160:M160"/>
    <mergeCell ref="J161:K161"/>
    <mergeCell ref="L161:M161"/>
    <mergeCell ref="J168:K168"/>
    <mergeCell ref="L168:M168"/>
    <mergeCell ref="J169:K169"/>
    <mergeCell ref="L169:M169"/>
    <mergeCell ref="J170:K170"/>
    <mergeCell ref="L170:M170"/>
    <mergeCell ref="J165:K165"/>
    <mergeCell ref="L165:M165"/>
    <mergeCell ref="J166:K166"/>
    <mergeCell ref="L166:M166"/>
    <mergeCell ref="J167:K167"/>
    <mergeCell ref="L167:M167"/>
    <mergeCell ref="J177:K177"/>
    <mergeCell ref="L177:M177"/>
    <mergeCell ref="J174:K174"/>
    <mergeCell ref="L174:M174"/>
    <mergeCell ref="J175:K175"/>
    <mergeCell ref="L175:M175"/>
    <mergeCell ref="J176:K176"/>
    <mergeCell ref="L176:M176"/>
    <mergeCell ref="J171:K171"/>
    <mergeCell ref="L171:M171"/>
    <mergeCell ref="J172:K172"/>
    <mergeCell ref="L172:M172"/>
    <mergeCell ref="J173:K173"/>
    <mergeCell ref="L173:M17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177"/>
  <sheetViews>
    <sheetView workbookViewId="0">
      <selection activeCell="A2" sqref="A2:B54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 s="121"/>
      <c r="B2" s="122"/>
      <c r="D2" s="35"/>
      <c r="E2" s="53"/>
      <c r="F2" s="53" t="s">
        <v>154</v>
      </c>
      <c r="G2" s="35"/>
      <c r="H2" s="35"/>
      <c r="K2" s="100">
        <f>SUM(I86:I142)+SUM(I169:I174)/1000</f>
        <v>0</v>
      </c>
      <c r="L2" s="3">
        <f>SUM(J86:K142)+SUM(J169:K174)</f>
        <v>0</v>
      </c>
      <c r="M2" s="4" t="s">
        <v>162</v>
      </c>
      <c r="N2" s="35"/>
      <c r="S2" s="5" t="s">
        <v>2</v>
      </c>
    </row>
    <row r="3" spans="1:19" ht="18.75">
      <c r="A3" s="121"/>
      <c r="B3" s="122"/>
      <c r="E3" s="136" t="s">
        <v>254</v>
      </c>
      <c r="F3" s="54" t="s">
        <v>155</v>
      </c>
      <c r="G3" s="43"/>
      <c r="H3" s="43"/>
      <c r="K3" s="101">
        <f>SUM(I143:I168)+SUM(I175:I177)</f>
        <v>0</v>
      </c>
      <c r="L3" s="131">
        <f>SUM(J143:K168)+SUM(J175:K177)</f>
        <v>0</v>
      </c>
      <c r="M3" s="7" t="s">
        <v>242</v>
      </c>
      <c r="N3" s="35"/>
      <c r="S3" s="5">
        <f>L2+L4</f>
        <v>0</v>
      </c>
    </row>
    <row r="4" spans="1:19" ht="18.75">
      <c r="A4" s="121"/>
      <c r="B4" s="122"/>
      <c r="D4" s="36"/>
      <c r="E4" s="119"/>
      <c r="F4" s="33"/>
      <c r="G4" s="42"/>
      <c r="H4" s="42"/>
      <c r="K4" s="102">
        <f>SUM(I11:I27)+SUM(I73:I85)</f>
        <v>0</v>
      </c>
      <c r="L4" s="8">
        <f>SUM(J11:K27)+SUM(J73:K85)</f>
        <v>0</v>
      </c>
      <c r="M4" s="9" t="s">
        <v>3</v>
      </c>
      <c r="N4" s="35"/>
      <c r="S4" s="10" t="s">
        <v>4</v>
      </c>
    </row>
    <row r="5" spans="1:19" ht="18.75">
      <c r="A5" s="121"/>
      <c r="B5" s="122"/>
      <c r="D5" s="39"/>
      <c r="E5" s="119"/>
      <c r="F5" s="40"/>
      <c r="G5" s="42"/>
      <c r="H5" s="42"/>
      <c r="K5" s="103">
        <f>SUM(I28:I72)</f>
        <v>0</v>
      </c>
      <c r="L5" s="12">
        <f>SUM(J28:K72)</f>
        <v>0</v>
      </c>
      <c r="M5" s="13" t="s">
        <v>243</v>
      </c>
      <c r="N5" s="35"/>
      <c r="S5" s="10">
        <f>L3+L5</f>
        <v>0</v>
      </c>
    </row>
    <row r="6" spans="1:19" ht="18.75">
      <c r="A6" s="121"/>
      <c r="B6" s="122"/>
      <c r="C6" s="37"/>
      <c r="D6" s="39"/>
      <c r="E6" s="119"/>
      <c r="F6" s="40"/>
      <c r="G6" s="41"/>
      <c r="H6" s="41"/>
      <c r="K6" s="104">
        <f>C80</f>
        <v>0</v>
      </c>
      <c r="L6" s="14">
        <f>D80</f>
        <v>0</v>
      </c>
      <c r="M6" s="15" t="s">
        <v>6</v>
      </c>
      <c r="N6" s="35"/>
    </row>
    <row r="7" spans="1:19" ht="18.75">
      <c r="A7" s="121"/>
      <c r="B7" s="122"/>
      <c r="C7" s="37"/>
      <c r="D7" s="39"/>
      <c r="E7" s="119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 s="121"/>
      <c r="B8" s="122"/>
      <c r="C8" s="37"/>
      <c r="D8" s="39"/>
      <c r="E8" s="119"/>
      <c r="F8" s="40"/>
      <c r="G8" s="41"/>
      <c r="H8" s="41"/>
      <c r="K8" s="106">
        <f>SUM(K2:K7)</f>
        <v>0</v>
      </c>
      <c r="L8" s="107">
        <f>SUM(L2:L7)</f>
        <v>0</v>
      </c>
      <c r="M8" s="18" t="s">
        <v>5</v>
      </c>
      <c r="N8" s="35"/>
    </row>
    <row r="9" spans="1:19">
      <c r="A9" s="121"/>
      <c r="B9" s="122"/>
      <c r="C9" s="201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 s="121"/>
      <c r="B10" s="122"/>
      <c r="C10" s="204" t="s">
        <v>216</v>
      </c>
      <c r="D10" s="190"/>
      <c r="E10" s="189" t="s">
        <v>65</v>
      </c>
      <c r="F10" s="190"/>
      <c r="G10" s="125" t="s">
        <v>66</v>
      </c>
      <c r="I10" s="6"/>
      <c r="J10" s="129"/>
      <c r="K10" s="130"/>
      <c r="L10" s="129"/>
      <c r="M10" s="130"/>
      <c r="N10" s="6"/>
    </row>
    <row r="11" spans="1:19">
      <c r="A11" s="121"/>
      <c r="B11" s="122"/>
      <c r="C11" s="200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B12" s="120"/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B13" s="120"/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B14" s="120"/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</v>
      </c>
      <c r="J14" s="176">
        <f t="shared" si="1"/>
        <v>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B15" s="120"/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</v>
      </c>
      <c r="J15" s="176">
        <f t="shared" si="1"/>
        <v>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B16" s="120"/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</v>
      </c>
      <c r="J16" s="176">
        <f t="shared" si="1"/>
        <v>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B17" s="120"/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>
      <c r="B18" s="120"/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>
      <c r="B19" s="120"/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>
      <c r="B20" s="120"/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>
      <c r="B21" s="120"/>
      <c r="C21" s="77"/>
      <c r="D21" s="135"/>
      <c r="E21" s="126"/>
      <c r="F21" s="127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>
      <c r="B22" s="120"/>
      <c r="C22" s="77"/>
      <c r="D22" s="135"/>
      <c r="E22" s="126"/>
      <c r="F22" s="127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>
      <c r="B23" s="120"/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>
      <c r="B24" s="120"/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>
      <c r="B25" s="120"/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>
      <c r="B26" s="120"/>
      <c r="C26" s="134"/>
      <c r="D26" s="13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 ht="16.5">
      <c r="A27" s="51"/>
      <c r="B27" s="51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>
      <c r="B28" s="120"/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>
      <c r="B29" s="120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>
      <c r="B30" s="120"/>
      <c r="C30" s="128" t="s">
        <v>92</v>
      </c>
      <c r="D30" s="128" t="s">
        <v>93</v>
      </c>
      <c r="E30" s="191" t="s">
        <v>65</v>
      </c>
      <c r="F30" s="191"/>
      <c r="G30" s="128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>
      <c r="B31" s="120"/>
      <c r="C31" s="26">
        <f>D31*12*0.4/1000</f>
        <v>0</v>
      </c>
      <c r="D31" s="13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>
      <c r="B32" s="120"/>
      <c r="C32" s="26">
        <f t="shared" ref="C32:C33" si="3">D32*12*0.4/1000</f>
        <v>0</v>
      </c>
      <c r="D32" s="13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>
      <c r="B33" s="120"/>
      <c r="C33" s="26">
        <f t="shared" si="3"/>
        <v>0</v>
      </c>
      <c r="D33" s="13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>
      <c r="B34" s="120"/>
      <c r="C34" s="26">
        <f>D34*28*0.18/1000</f>
        <v>0</v>
      </c>
      <c r="D34" s="13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B35" s="120"/>
      <c r="C35" s="26">
        <f>D35*12*0.4/1000</f>
        <v>0</v>
      </c>
      <c r="D35" s="13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B36" s="120"/>
      <c r="C36" s="26">
        <f>D36*12*0.4/1000</f>
        <v>0</v>
      </c>
      <c r="D36" s="13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B37" s="120"/>
      <c r="C37" s="26">
        <f>D37*1*18/1000</f>
        <v>0</v>
      </c>
      <c r="D37" s="13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B38" s="120"/>
      <c r="C38" s="26">
        <f>D38*12*0.45/1000</f>
        <v>0</v>
      </c>
      <c r="D38" s="13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B39" s="120"/>
      <c r="C39" s="26">
        <f>D39*0.95*12/1000</f>
        <v>0</v>
      </c>
      <c r="D39" s="13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B40" s="120"/>
      <c r="C40" s="26">
        <f>D40*12*0.3/1000</f>
        <v>0</v>
      </c>
      <c r="D40" s="13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3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3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3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3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3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3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3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3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3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3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3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3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3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3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3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</v>
      </c>
      <c r="J55" s="182">
        <f t="shared" si="1"/>
        <v>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3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3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3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3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3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3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3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3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3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3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3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3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3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3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3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3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3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3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3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3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3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3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3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3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0</v>
      </c>
      <c r="D80" s="125">
        <f>SUM(D31:D79)</f>
        <v>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</v>
      </c>
      <c r="J93" s="170">
        <f t="shared" si="8"/>
        <v>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</v>
      </c>
      <c r="J97" s="170">
        <f t="shared" si="8"/>
        <v>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</v>
      </c>
      <c r="J98" s="170">
        <f t="shared" si="8"/>
        <v>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123"/>
      <c r="M102" s="124"/>
      <c r="N102" s="90"/>
      <c r="O102" s="23"/>
    </row>
    <row r="103" spans="1:15">
      <c r="I103" s="91"/>
      <c r="J103" s="170">
        <f t="shared" si="8"/>
        <v>0</v>
      </c>
      <c r="K103" s="171"/>
      <c r="L103" s="123"/>
      <c r="M103" s="124"/>
      <c r="N103" s="90"/>
      <c r="O103" s="23"/>
    </row>
    <row r="104" spans="1:15">
      <c r="I104" s="91"/>
      <c r="J104" s="170">
        <f t="shared" si="8"/>
        <v>0</v>
      </c>
      <c r="K104" s="171"/>
      <c r="L104" s="123"/>
      <c r="M104" s="124"/>
      <c r="N104" s="90"/>
      <c r="O104" s="23"/>
    </row>
    <row r="105" spans="1:15">
      <c r="I105" s="91">
        <f>J105*1.2*8/1000</f>
        <v>0</v>
      </c>
      <c r="J105" s="170">
        <f t="shared" si="8"/>
        <v>0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</v>
      </c>
      <c r="J109" s="170">
        <f t="shared" si="8"/>
        <v>0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</v>
      </c>
      <c r="J113" s="170">
        <f t="shared" si="8"/>
        <v>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123"/>
      <c r="M117" s="124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</v>
      </c>
      <c r="J119" s="170">
        <f t="shared" si="8"/>
        <v>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123"/>
      <c r="M121" s="124"/>
      <c r="N121" s="90"/>
    </row>
    <row r="122" spans="3:15">
      <c r="I122" s="91"/>
      <c r="J122" s="170">
        <f t="shared" si="8"/>
        <v>0</v>
      </c>
      <c r="K122" s="171"/>
      <c r="L122" s="123"/>
      <c r="M122" s="124"/>
      <c r="N122" s="90"/>
    </row>
    <row r="123" spans="3:15">
      <c r="I123" s="91"/>
      <c r="J123" s="170">
        <f t="shared" si="8"/>
        <v>0</v>
      </c>
      <c r="K123" s="171"/>
      <c r="L123" s="123"/>
      <c r="M123" s="124"/>
      <c r="N123" s="90"/>
    </row>
    <row r="124" spans="3:15">
      <c r="I124" s="91"/>
      <c r="J124" s="170">
        <f t="shared" si="8"/>
        <v>0</v>
      </c>
      <c r="K124" s="171"/>
      <c r="L124" s="123"/>
      <c r="M124" s="124"/>
      <c r="N124" s="90"/>
    </row>
    <row r="125" spans="3:15">
      <c r="I125" s="91"/>
      <c r="J125" s="170">
        <f t="shared" si="8"/>
        <v>0</v>
      </c>
      <c r="K125" s="171"/>
      <c r="L125" s="123"/>
      <c r="M125" s="124"/>
      <c r="N125" s="90"/>
    </row>
    <row r="126" spans="3:15">
      <c r="I126" s="91"/>
      <c r="J126" s="170">
        <f t="shared" si="8"/>
        <v>0</v>
      </c>
      <c r="K126" s="171"/>
      <c r="L126" s="123"/>
      <c r="M126" s="124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</v>
      </c>
      <c r="J129" s="170">
        <f t="shared" si="8"/>
        <v>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</v>
      </c>
      <c r="J133" s="170">
        <f t="shared" si="8"/>
        <v>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123"/>
      <c r="M137" s="124"/>
      <c r="N137" s="90"/>
    </row>
    <row r="138" spans="9:15">
      <c r="I138" s="91"/>
      <c r="J138" s="170">
        <f t="shared" si="8"/>
        <v>0</v>
      </c>
      <c r="K138" s="171"/>
      <c r="L138" s="123"/>
      <c r="M138" s="124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132"/>
      <c r="M144" s="133"/>
      <c r="N144" s="95"/>
    </row>
    <row r="145" spans="9:15">
      <c r="I145" s="94"/>
      <c r="J145" s="208">
        <f t="shared" si="9"/>
        <v>0</v>
      </c>
      <c r="K145" s="209"/>
      <c r="L145" s="132"/>
      <c r="M145" s="133"/>
      <c r="N145" s="95"/>
    </row>
    <row r="146" spans="9:15">
      <c r="I146" s="94"/>
      <c r="J146" s="208">
        <f t="shared" si="9"/>
        <v>0</v>
      </c>
      <c r="K146" s="209"/>
      <c r="L146" s="132"/>
      <c r="M146" s="133"/>
      <c r="N146" s="95"/>
    </row>
    <row r="147" spans="9:15">
      <c r="I147" s="94"/>
      <c r="J147" s="208">
        <f t="shared" si="9"/>
        <v>0</v>
      </c>
      <c r="K147" s="209"/>
      <c r="L147" s="132"/>
      <c r="M147" s="133"/>
      <c r="N147" s="95"/>
    </row>
    <row r="148" spans="9:15">
      <c r="I148" s="94">
        <f>J148*0.9*8/1000</f>
        <v>0</v>
      </c>
      <c r="J148" s="208">
        <f t="shared" si="9"/>
        <v>0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</v>
      </c>
      <c r="J150" s="208">
        <f t="shared" si="9"/>
        <v>0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0</v>
      </c>
      <c r="J152" s="208">
        <f t="shared" si="9"/>
        <v>0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0</v>
      </c>
      <c r="J154" s="208">
        <f t="shared" si="9"/>
        <v>0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0</v>
      </c>
      <c r="J157" s="208">
        <f t="shared" si="9"/>
        <v>0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0</v>
      </c>
      <c r="J163" s="208">
        <f t="shared" si="9"/>
        <v>0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0</v>
      </c>
      <c r="J167" s="208">
        <f t="shared" si="9"/>
        <v>0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</v>
      </c>
      <c r="J175" s="208">
        <f t="shared" si="9"/>
        <v>0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C12:D12"/>
    <mergeCell ref="E12:F12"/>
    <mergeCell ref="J12:K12"/>
    <mergeCell ref="L12:M12"/>
    <mergeCell ref="C13:D13"/>
    <mergeCell ref="E13:F13"/>
    <mergeCell ref="J13:K13"/>
    <mergeCell ref="L13:M13"/>
    <mergeCell ref="C9:F9"/>
    <mergeCell ref="J9:K9"/>
    <mergeCell ref="L9:M9"/>
    <mergeCell ref="C10:D10"/>
    <mergeCell ref="E10:F10"/>
    <mergeCell ref="C11:D11"/>
    <mergeCell ref="E11:F11"/>
    <mergeCell ref="J11:K11"/>
    <mergeCell ref="L11:M11"/>
    <mergeCell ref="C16:D16"/>
    <mergeCell ref="E16:F16"/>
    <mergeCell ref="J16:K16"/>
    <mergeCell ref="L16:M16"/>
    <mergeCell ref="C17:D17"/>
    <mergeCell ref="E17:F17"/>
    <mergeCell ref="J17:K17"/>
    <mergeCell ref="L17:M17"/>
    <mergeCell ref="C14:D14"/>
    <mergeCell ref="E14:F14"/>
    <mergeCell ref="J14:K14"/>
    <mergeCell ref="L14:M14"/>
    <mergeCell ref="C15:D15"/>
    <mergeCell ref="E15:F15"/>
    <mergeCell ref="J15:K15"/>
    <mergeCell ref="L15:M15"/>
    <mergeCell ref="C20:D20"/>
    <mergeCell ref="E20:F20"/>
    <mergeCell ref="J20:K20"/>
    <mergeCell ref="L20:M20"/>
    <mergeCell ref="J21:K21"/>
    <mergeCell ref="L21:M21"/>
    <mergeCell ref="C18:D18"/>
    <mergeCell ref="E18:F18"/>
    <mergeCell ref="J18:K18"/>
    <mergeCell ref="L18:M18"/>
    <mergeCell ref="C19:D19"/>
    <mergeCell ref="E19:F19"/>
    <mergeCell ref="J19:K19"/>
    <mergeCell ref="L19:M19"/>
    <mergeCell ref="C24:D24"/>
    <mergeCell ref="E24:F24"/>
    <mergeCell ref="J24:K24"/>
    <mergeCell ref="L24:M24"/>
    <mergeCell ref="C25:D25"/>
    <mergeCell ref="E25:F25"/>
    <mergeCell ref="J25:K25"/>
    <mergeCell ref="L25:M25"/>
    <mergeCell ref="J22:K22"/>
    <mergeCell ref="L22:M22"/>
    <mergeCell ref="C23:D23"/>
    <mergeCell ref="E23:F23"/>
    <mergeCell ref="J23:K23"/>
    <mergeCell ref="L23:M23"/>
    <mergeCell ref="C29:G29"/>
    <mergeCell ref="J29:K29"/>
    <mergeCell ref="L29:M29"/>
    <mergeCell ref="E30:F30"/>
    <mergeCell ref="J30:K30"/>
    <mergeCell ref="L30:M30"/>
    <mergeCell ref="J26:K26"/>
    <mergeCell ref="L26:M26"/>
    <mergeCell ref="J27:K27"/>
    <mergeCell ref="L27:M27"/>
    <mergeCell ref="J28:K28"/>
    <mergeCell ref="L28:M28"/>
    <mergeCell ref="E33:F33"/>
    <mergeCell ref="J33:K33"/>
    <mergeCell ref="L33:M33"/>
    <mergeCell ref="E34:F34"/>
    <mergeCell ref="J34:K34"/>
    <mergeCell ref="L34:M34"/>
    <mergeCell ref="E31:F31"/>
    <mergeCell ref="J31:K31"/>
    <mergeCell ref="L31:M31"/>
    <mergeCell ref="E32:F32"/>
    <mergeCell ref="J32:K32"/>
    <mergeCell ref="L32:M32"/>
    <mergeCell ref="E37:F37"/>
    <mergeCell ref="J37:K37"/>
    <mergeCell ref="L37:M37"/>
    <mergeCell ref="E38:F38"/>
    <mergeCell ref="J38:K38"/>
    <mergeCell ref="L38:M38"/>
    <mergeCell ref="E35:F35"/>
    <mergeCell ref="J35:K35"/>
    <mergeCell ref="L35:M35"/>
    <mergeCell ref="E36:F36"/>
    <mergeCell ref="J36:K36"/>
    <mergeCell ref="L36:M36"/>
    <mergeCell ref="E41:F41"/>
    <mergeCell ref="J41:K41"/>
    <mergeCell ref="L41:M41"/>
    <mergeCell ref="E42:F42"/>
    <mergeCell ref="J42:K42"/>
    <mergeCell ref="L42:M42"/>
    <mergeCell ref="E39:F39"/>
    <mergeCell ref="J39:K39"/>
    <mergeCell ref="L39:M39"/>
    <mergeCell ref="E40:F40"/>
    <mergeCell ref="J40:K40"/>
    <mergeCell ref="L40:M40"/>
    <mergeCell ref="E45:F45"/>
    <mergeCell ref="J45:K45"/>
    <mergeCell ref="L45:M45"/>
    <mergeCell ref="E46:F46"/>
    <mergeCell ref="J46:K46"/>
    <mergeCell ref="L46:M46"/>
    <mergeCell ref="E43:F43"/>
    <mergeCell ref="J43:K43"/>
    <mergeCell ref="L43:M43"/>
    <mergeCell ref="E44:F44"/>
    <mergeCell ref="J44:K44"/>
    <mergeCell ref="L44:M44"/>
    <mergeCell ref="E49:F49"/>
    <mergeCell ref="J49:K49"/>
    <mergeCell ref="L49:M49"/>
    <mergeCell ref="E50:F50"/>
    <mergeCell ref="J50:K50"/>
    <mergeCell ref="L50:M50"/>
    <mergeCell ref="E47:F47"/>
    <mergeCell ref="J47:K47"/>
    <mergeCell ref="L47:M47"/>
    <mergeCell ref="E48:F48"/>
    <mergeCell ref="J48:K48"/>
    <mergeCell ref="L48:M48"/>
    <mergeCell ref="E53:F53"/>
    <mergeCell ref="J53:K53"/>
    <mergeCell ref="L53:M53"/>
    <mergeCell ref="E54:F54"/>
    <mergeCell ref="J54:K54"/>
    <mergeCell ref="L54:M54"/>
    <mergeCell ref="E51:F51"/>
    <mergeCell ref="J51:K51"/>
    <mergeCell ref="L51:M51"/>
    <mergeCell ref="E52:F52"/>
    <mergeCell ref="J52:K52"/>
    <mergeCell ref="L52:M52"/>
    <mergeCell ref="E57:F57"/>
    <mergeCell ref="J57:K57"/>
    <mergeCell ref="L57:M57"/>
    <mergeCell ref="E58:F58"/>
    <mergeCell ref="J58:K58"/>
    <mergeCell ref="L58:M58"/>
    <mergeCell ref="E55:F55"/>
    <mergeCell ref="J55:K55"/>
    <mergeCell ref="L55:M55"/>
    <mergeCell ref="E56:F56"/>
    <mergeCell ref="J56:K56"/>
    <mergeCell ref="L56:M56"/>
    <mergeCell ref="E61:F61"/>
    <mergeCell ref="J61:K61"/>
    <mergeCell ref="L61:M61"/>
    <mergeCell ref="E62:F62"/>
    <mergeCell ref="J62:K62"/>
    <mergeCell ref="L62:M62"/>
    <mergeCell ref="E59:F59"/>
    <mergeCell ref="J59:K59"/>
    <mergeCell ref="L59:M59"/>
    <mergeCell ref="E60:F60"/>
    <mergeCell ref="J60:K60"/>
    <mergeCell ref="L60:M60"/>
    <mergeCell ref="E65:F65"/>
    <mergeCell ref="J65:K65"/>
    <mergeCell ref="L65:M65"/>
    <mergeCell ref="E66:F66"/>
    <mergeCell ref="J66:K66"/>
    <mergeCell ref="L66:M66"/>
    <mergeCell ref="E63:F63"/>
    <mergeCell ref="J63:K63"/>
    <mergeCell ref="L63:M63"/>
    <mergeCell ref="E64:F64"/>
    <mergeCell ref="J64:K64"/>
    <mergeCell ref="L64:M64"/>
    <mergeCell ref="E69:F69"/>
    <mergeCell ref="J69:K69"/>
    <mergeCell ref="L69:M69"/>
    <mergeCell ref="E70:F70"/>
    <mergeCell ref="J70:K70"/>
    <mergeCell ref="L70:M70"/>
    <mergeCell ref="E67:F67"/>
    <mergeCell ref="J67:K67"/>
    <mergeCell ref="L67:M67"/>
    <mergeCell ref="E68:F68"/>
    <mergeCell ref="J68:K68"/>
    <mergeCell ref="L68:M68"/>
    <mergeCell ref="E73:F73"/>
    <mergeCell ref="J73:K73"/>
    <mergeCell ref="L73:M73"/>
    <mergeCell ref="E74:F74"/>
    <mergeCell ref="J74:K74"/>
    <mergeCell ref="L74:M74"/>
    <mergeCell ref="E71:F71"/>
    <mergeCell ref="J71:K71"/>
    <mergeCell ref="L71:M71"/>
    <mergeCell ref="E72:F72"/>
    <mergeCell ref="J72:K72"/>
    <mergeCell ref="L72:M72"/>
    <mergeCell ref="E77:F77"/>
    <mergeCell ref="J77:K77"/>
    <mergeCell ref="L77:M77"/>
    <mergeCell ref="E78:F78"/>
    <mergeCell ref="J78:K78"/>
    <mergeCell ref="L78:M78"/>
    <mergeCell ref="E75:F75"/>
    <mergeCell ref="J75:K75"/>
    <mergeCell ref="L75:M75"/>
    <mergeCell ref="E76:F76"/>
    <mergeCell ref="J76:K76"/>
    <mergeCell ref="L76:M76"/>
    <mergeCell ref="J81:K81"/>
    <mergeCell ref="L81:M81"/>
    <mergeCell ref="J82:K82"/>
    <mergeCell ref="L82:M82"/>
    <mergeCell ref="J83:K83"/>
    <mergeCell ref="L83:M83"/>
    <mergeCell ref="E79:F79"/>
    <mergeCell ref="J79:K79"/>
    <mergeCell ref="L79:M79"/>
    <mergeCell ref="E80:F80"/>
    <mergeCell ref="J80:K80"/>
    <mergeCell ref="L80:M80"/>
    <mergeCell ref="J87:K87"/>
    <mergeCell ref="L87:M87"/>
    <mergeCell ref="J88:K88"/>
    <mergeCell ref="L88:M88"/>
    <mergeCell ref="J89:K89"/>
    <mergeCell ref="L89:M89"/>
    <mergeCell ref="J84:K84"/>
    <mergeCell ref="L84:M84"/>
    <mergeCell ref="J85:K85"/>
    <mergeCell ref="L85:M85"/>
    <mergeCell ref="J86:K86"/>
    <mergeCell ref="L86:M86"/>
    <mergeCell ref="J93:K93"/>
    <mergeCell ref="L93:M93"/>
    <mergeCell ref="J94:K94"/>
    <mergeCell ref="L94:M94"/>
    <mergeCell ref="J95:K95"/>
    <mergeCell ref="L95:M95"/>
    <mergeCell ref="J90:K90"/>
    <mergeCell ref="L90:M90"/>
    <mergeCell ref="J91:K91"/>
    <mergeCell ref="L91:M91"/>
    <mergeCell ref="J92:K92"/>
    <mergeCell ref="L92:M92"/>
    <mergeCell ref="J99:K99"/>
    <mergeCell ref="L99:M99"/>
    <mergeCell ref="J100:K100"/>
    <mergeCell ref="L100:M100"/>
    <mergeCell ref="J101:K101"/>
    <mergeCell ref="L101:M101"/>
    <mergeCell ref="J96:K96"/>
    <mergeCell ref="L96:M96"/>
    <mergeCell ref="J97:K97"/>
    <mergeCell ref="L97:M97"/>
    <mergeCell ref="J98:K98"/>
    <mergeCell ref="L98:M98"/>
    <mergeCell ref="J107:K107"/>
    <mergeCell ref="L107:M107"/>
    <mergeCell ref="J108:K108"/>
    <mergeCell ref="L108:M108"/>
    <mergeCell ref="J109:K109"/>
    <mergeCell ref="L109:M109"/>
    <mergeCell ref="J102:K102"/>
    <mergeCell ref="J103:K103"/>
    <mergeCell ref="J104:K104"/>
    <mergeCell ref="J105:K105"/>
    <mergeCell ref="L105:M105"/>
    <mergeCell ref="J106:K106"/>
    <mergeCell ref="L106:M106"/>
    <mergeCell ref="J113:K113"/>
    <mergeCell ref="L113:M113"/>
    <mergeCell ref="J114:K114"/>
    <mergeCell ref="L114:M114"/>
    <mergeCell ref="J115:K115"/>
    <mergeCell ref="L115:M115"/>
    <mergeCell ref="J110:K110"/>
    <mergeCell ref="L110:M110"/>
    <mergeCell ref="J111:K111"/>
    <mergeCell ref="L111:M111"/>
    <mergeCell ref="J112:K112"/>
    <mergeCell ref="L112:M112"/>
    <mergeCell ref="J120:K120"/>
    <mergeCell ref="L120:M120"/>
    <mergeCell ref="J121:K121"/>
    <mergeCell ref="J122:K122"/>
    <mergeCell ref="J123:K123"/>
    <mergeCell ref="J124:K124"/>
    <mergeCell ref="J116:K116"/>
    <mergeCell ref="L116:M116"/>
    <mergeCell ref="J117:K117"/>
    <mergeCell ref="J118:K118"/>
    <mergeCell ref="L118:M118"/>
    <mergeCell ref="J119:K119"/>
    <mergeCell ref="L119:M119"/>
    <mergeCell ref="J129:K129"/>
    <mergeCell ref="L129:M129"/>
    <mergeCell ref="J130:K130"/>
    <mergeCell ref="L130:M130"/>
    <mergeCell ref="J131:K131"/>
    <mergeCell ref="L131:M131"/>
    <mergeCell ref="J125:K125"/>
    <mergeCell ref="J126:K126"/>
    <mergeCell ref="J127:K127"/>
    <mergeCell ref="L127:M127"/>
    <mergeCell ref="J128:K128"/>
    <mergeCell ref="L128:M128"/>
    <mergeCell ref="J135:K135"/>
    <mergeCell ref="L135:M135"/>
    <mergeCell ref="J136:K136"/>
    <mergeCell ref="L136:M136"/>
    <mergeCell ref="J137:K137"/>
    <mergeCell ref="J138:K138"/>
    <mergeCell ref="J132:K132"/>
    <mergeCell ref="L132:M132"/>
    <mergeCell ref="J133:K133"/>
    <mergeCell ref="L133:M133"/>
    <mergeCell ref="J134:K134"/>
    <mergeCell ref="L134:M134"/>
    <mergeCell ref="J142:K142"/>
    <mergeCell ref="L142:M142"/>
    <mergeCell ref="J143:K143"/>
    <mergeCell ref="L143:M143"/>
    <mergeCell ref="J144:K144"/>
    <mergeCell ref="J145:K145"/>
    <mergeCell ref="J139:K139"/>
    <mergeCell ref="L139:M139"/>
    <mergeCell ref="J140:K140"/>
    <mergeCell ref="L140:M140"/>
    <mergeCell ref="J141:K141"/>
    <mergeCell ref="L141:M141"/>
    <mergeCell ref="J150:K150"/>
    <mergeCell ref="L150:M150"/>
    <mergeCell ref="J151:K151"/>
    <mergeCell ref="L151:M151"/>
    <mergeCell ref="J152:K152"/>
    <mergeCell ref="L152:M152"/>
    <mergeCell ref="J146:K146"/>
    <mergeCell ref="J147:K147"/>
    <mergeCell ref="J148:K148"/>
    <mergeCell ref="L148:M148"/>
    <mergeCell ref="J149:K149"/>
    <mergeCell ref="L149:M149"/>
    <mergeCell ref="J156:K156"/>
    <mergeCell ref="L156:M156"/>
    <mergeCell ref="J157:K157"/>
    <mergeCell ref="L157:M157"/>
    <mergeCell ref="J158:K158"/>
    <mergeCell ref="L158:M158"/>
    <mergeCell ref="J153:K153"/>
    <mergeCell ref="L153:M153"/>
    <mergeCell ref="J154:K154"/>
    <mergeCell ref="L154:M154"/>
    <mergeCell ref="J155:K155"/>
    <mergeCell ref="L155:M155"/>
    <mergeCell ref="J162:K162"/>
    <mergeCell ref="L162:M162"/>
    <mergeCell ref="J163:K163"/>
    <mergeCell ref="L163:M163"/>
    <mergeCell ref="J164:K164"/>
    <mergeCell ref="L164:M164"/>
    <mergeCell ref="J159:K159"/>
    <mergeCell ref="L159:M159"/>
    <mergeCell ref="J160:K160"/>
    <mergeCell ref="L160:M160"/>
    <mergeCell ref="J161:K161"/>
    <mergeCell ref="L161:M161"/>
    <mergeCell ref="J168:K168"/>
    <mergeCell ref="L168:M168"/>
    <mergeCell ref="J169:K169"/>
    <mergeCell ref="L169:M169"/>
    <mergeCell ref="J170:K170"/>
    <mergeCell ref="L170:M170"/>
    <mergeCell ref="J165:K165"/>
    <mergeCell ref="L165:M165"/>
    <mergeCell ref="J166:K166"/>
    <mergeCell ref="L166:M166"/>
    <mergeCell ref="J167:K167"/>
    <mergeCell ref="L167:M167"/>
    <mergeCell ref="J177:K177"/>
    <mergeCell ref="L177:M177"/>
    <mergeCell ref="J174:K174"/>
    <mergeCell ref="L174:M174"/>
    <mergeCell ref="J175:K175"/>
    <mergeCell ref="L175:M175"/>
    <mergeCell ref="J176:K176"/>
    <mergeCell ref="L176:M176"/>
    <mergeCell ref="J171:K171"/>
    <mergeCell ref="L171:M171"/>
    <mergeCell ref="J172:K172"/>
    <mergeCell ref="L172:M172"/>
    <mergeCell ref="J173:K173"/>
    <mergeCell ref="L173:M17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S177"/>
  <sheetViews>
    <sheetView workbookViewId="0">
      <selection activeCell="A6" sqref="A6:B9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>
        <v>711</v>
      </c>
      <c r="B2" s="120">
        <v>2</v>
      </c>
      <c r="D2" s="35"/>
      <c r="E2" s="53"/>
      <c r="F2" s="53" t="s">
        <v>154</v>
      </c>
      <c r="G2" s="35"/>
      <c r="H2" s="35"/>
      <c r="K2" s="100">
        <f>SUM(I86:I142)+SUM(I169:I174)/1000</f>
        <v>0</v>
      </c>
      <c r="L2" s="3">
        <f>SUM(J86:K142)+SUM(J169:K174)</f>
        <v>0</v>
      </c>
      <c r="M2" s="4" t="s">
        <v>162</v>
      </c>
      <c r="N2" s="35"/>
      <c r="S2" s="5" t="s">
        <v>2</v>
      </c>
    </row>
    <row r="3" spans="1:19" ht="18.75">
      <c r="A3">
        <v>665</v>
      </c>
      <c r="B3" s="120">
        <v>5</v>
      </c>
      <c r="E3" s="72" t="s">
        <v>451</v>
      </c>
      <c r="F3" s="54" t="s">
        <v>155</v>
      </c>
      <c r="G3" s="43"/>
      <c r="H3" s="43"/>
      <c r="K3" s="101">
        <f>SUM(I143:I168)+SUM(I175:I177)</f>
        <v>0</v>
      </c>
      <c r="L3" s="159">
        <f>SUM(J143:K168)+SUM(J175:K177)</f>
        <v>0</v>
      </c>
      <c r="M3" s="7" t="s">
        <v>242</v>
      </c>
      <c r="N3" s="35"/>
      <c r="S3" s="5">
        <f>L2+L4</f>
        <v>100</v>
      </c>
    </row>
    <row r="4" spans="1:19" ht="18.75">
      <c r="A4">
        <v>753</v>
      </c>
      <c r="B4" s="120">
        <v>5</v>
      </c>
      <c r="D4" s="36"/>
      <c r="E4" s="38"/>
      <c r="F4" s="33"/>
      <c r="G4" s="42"/>
      <c r="H4" s="42"/>
      <c r="K4" s="102">
        <f>SUM(I11:I27)+SUM(I73:I85)</f>
        <v>1.0250000000000001</v>
      </c>
      <c r="L4" s="8">
        <f>SUM(J11:K27)+SUM(J73:K85)</f>
        <v>100</v>
      </c>
      <c r="M4" s="9" t="s">
        <v>3</v>
      </c>
      <c r="N4" s="35"/>
      <c r="S4" s="10" t="s">
        <v>4</v>
      </c>
    </row>
    <row r="5" spans="1:19" ht="18.75">
      <c r="B5" s="120"/>
      <c r="D5" s="39"/>
      <c r="E5" s="40"/>
      <c r="F5" s="40"/>
      <c r="G5" s="42"/>
      <c r="H5" s="42"/>
      <c r="K5" s="103">
        <f>SUM(I28:I72)</f>
        <v>0.1144</v>
      </c>
      <c r="L5" s="12">
        <f>SUM(J28:K72)</f>
        <v>12</v>
      </c>
      <c r="M5" s="13" t="s">
        <v>243</v>
      </c>
      <c r="N5" s="35"/>
      <c r="S5" s="10">
        <f>L3+L5</f>
        <v>12</v>
      </c>
    </row>
    <row r="6" spans="1:19" ht="18.75">
      <c r="A6" s="167">
        <v>493</v>
      </c>
      <c r="B6" s="168">
        <v>75</v>
      </c>
      <c r="C6" s="37"/>
      <c r="D6" s="39"/>
      <c r="E6" s="40"/>
      <c r="F6" s="40"/>
      <c r="G6" s="41"/>
      <c r="H6" s="41"/>
      <c r="K6" s="104">
        <f>C80</f>
        <v>7.4399999999999994E-2</v>
      </c>
      <c r="L6" s="14">
        <f>D80</f>
        <v>12</v>
      </c>
      <c r="M6" s="15" t="s">
        <v>6</v>
      </c>
      <c r="N6" s="35"/>
    </row>
    <row r="7" spans="1:19" ht="18.75">
      <c r="A7" s="167">
        <v>495</v>
      </c>
      <c r="B7" s="168">
        <v>2</v>
      </c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 s="167">
        <v>524</v>
      </c>
      <c r="B8" s="168">
        <v>10</v>
      </c>
      <c r="C8" s="37"/>
      <c r="D8" s="39"/>
      <c r="E8" s="40"/>
      <c r="F8" s="40"/>
      <c r="G8" s="41"/>
      <c r="H8" s="41"/>
      <c r="K8" s="56">
        <f>SUM(K2:K7)</f>
        <v>1.2138000000000002</v>
      </c>
      <c r="L8" s="107">
        <f>SUM(L2:L7)</f>
        <v>124</v>
      </c>
      <c r="M8" s="18" t="s">
        <v>5</v>
      </c>
      <c r="N8" s="35"/>
    </row>
    <row r="9" spans="1:19">
      <c r="A9" s="167">
        <v>531</v>
      </c>
      <c r="B9" s="168">
        <v>25</v>
      </c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B10" s="120"/>
      <c r="C10" s="189" t="s">
        <v>216</v>
      </c>
      <c r="D10" s="190"/>
      <c r="E10" s="189" t="s">
        <v>65</v>
      </c>
      <c r="F10" s="190"/>
      <c r="G10" s="153" t="s">
        <v>66</v>
      </c>
      <c r="I10" s="6"/>
      <c r="J10" s="157"/>
      <c r="K10" s="158"/>
      <c r="L10" s="157"/>
      <c r="M10" s="158"/>
      <c r="N10" s="6"/>
    </row>
    <row r="11" spans="1:19">
      <c r="B11" s="120"/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B12" s="120"/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B13" s="120"/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0.75</v>
      </c>
      <c r="J13" s="176">
        <f t="shared" si="1"/>
        <v>75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B14" s="120"/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0.27500000000000008</v>
      </c>
      <c r="J14" s="176">
        <f t="shared" si="1"/>
        <v>25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 s="69"/>
      <c r="B15" s="63"/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</v>
      </c>
      <c r="J15" s="176">
        <f t="shared" si="1"/>
        <v>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69"/>
      <c r="B16" s="63"/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</v>
      </c>
      <c r="J16" s="176">
        <f t="shared" si="1"/>
        <v>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69"/>
      <c r="B17" s="63"/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 ht="16.5">
      <c r="A18" s="51"/>
      <c r="B18" s="51"/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 ht="16.5">
      <c r="A19" s="51"/>
      <c r="B19" s="51"/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 ht="16.5">
      <c r="A20" s="51"/>
      <c r="B20" s="51"/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 ht="16.5">
      <c r="A21" s="51"/>
      <c r="B21" s="51"/>
      <c r="C21" s="77"/>
      <c r="D21" s="163"/>
      <c r="E21" s="154"/>
      <c r="F21" s="155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 ht="16.5">
      <c r="A22" s="51"/>
      <c r="B22" s="51"/>
      <c r="C22" s="77"/>
      <c r="D22" s="163"/>
      <c r="E22" s="154"/>
      <c r="F22" s="155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 ht="16.5">
      <c r="A23" s="51"/>
      <c r="B23" s="47"/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 ht="16.5">
      <c r="A24" s="51"/>
      <c r="B24" s="51"/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 ht="16.5">
      <c r="A25" s="51"/>
      <c r="B25" s="51"/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 ht="16.5">
      <c r="A26" s="51"/>
      <c r="B26" s="51"/>
      <c r="C26" s="162"/>
      <c r="D26" s="162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 ht="16.5">
      <c r="A27" s="51"/>
      <c r="B27" s="51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 ht="16.5">
      <c r="A28" s="51"/>
      <c r="B28" s="51"/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 ht="16.5">
      <c r="A29" s="51"/>
      <c r="B29" s="51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 ht="16.5">
      <c r="A30" s="51"/>
      <c r="B30" s="51"/>
      <c r="C30" s="156" t="s">
        <v>92</v>
      </c>
      <c r="D30" s="156" t="s">
        <v>93</v>
      </c>
      <c r="E30" s="191" t="s">
        <v>65</v>
      </c>
      <c r="F30" s="191"/>
      <c r="G30" s="156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</v>
      </c>
      <c r="D31" s="159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59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2.4E-2</v>
      </c>
      <c r="D33" s="159">
        <f t="shared" si="4"/>
        <v>5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59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59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</v>
      </c>
      <c r="D36" s="159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</v>
      </c>
      <c r="D37" s="159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59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59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59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59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59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59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0.1</v>
      </c>
      <c r="J43" s="182">
        <f t="shared" si="1"/>
        <v>10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59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59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59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59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1.44E-2</v>
      </c>
      <c r="J47" s="182">
        <f t="shared" si="1"/>
        <v>2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59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59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59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59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59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59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59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59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</v>
      </c>
      <c r="J55" s="182">
        <f t="shared" si="1"/>
        <v>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59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59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59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59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59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59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59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59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59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4.0800000000000003E-2</v>
      </c>
      <c r="D65" s="159">
        <f t="shared" si="4"/>
        <v>5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59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59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59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59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59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59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59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59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59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59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59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59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59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9.6000000000000009E-3</v>
      </c>
      <c r="D79" s="159">
        <f t="shared" si="4"/>
        <v>2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7.4399999999999994E-2</v>
      </c>
      <c r="D80" s="153">
        <f>SUM(D31:D79)</f>
        <v>12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</v>
      </c>
      <c r="J93" s="170">
        <f t="shared" si="8"/>
        <v>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</v>
      </c>
      <c r="J97" s="170">
        <f t="shared" si="8"/>
        <v>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</v>
      </c>
      <c r="J98" s="170">
        <f t="shared" si="8"/>
        <v>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151"/>
      <c r="M102" s="152"/>
      <c r="N102" s="90"/>
      <c r="O102" s="23"/>
    </row>
    <row r="103" spans="1:15">
      <c r="I103" s="91"/>
      <c r="J103" s="170">
        <f t="shared" si="8"/>
        <v>0</v>
      </c>
      <c r="K103" s="171"/>
      <c r="L103" s="151"/>
      <c r="M103" s="152"/>
      <c r="N103" s="90"/>
      <c r="O103" s="23"/>
    </row>
    <row r="104" spans="1:15">
      <c r="I104" s="91"/>
      <c r="J104" s="170">
        <f t="shared" si="8"/>
        <v>0</v>
      </c>
      <c r="K104" s="171"/>
      <c r="L104" s="151"/>
      <c r="M104" s="152"/>
      <c r="N104" s="90"/>
      <c r="O104" s="23"/>
    </row>
    <row r="105" spans="1:15">
      <c r="I105" s="91">
        <f>J105*1.2*8/1000</f>
        <v>0</v>
      </c>
      <c r="J105" s="170">
        <f t="shared" si="8"/>
        <v>0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</v>
      </c>
      <c r="J109" s="170">
        <f t="shared" si="8"/>
        <v>0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</v>
      </c>
      <c r="J113" s="170">
        <f t="shared" si="8"/>
        <v>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151"/>
      <c r="M117" s="152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</v>
      </c>
      <c r="J119" s="170">
        <f t="shared" si="8"/>
        <v>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151"/>
      <c r="M121" s="152"/>
      <c r="N121" s="90"/>
    </row>
    <row r="122" spans="3:15">
      <c r="I122" s="91"/>
      <c r="J122" s="170">
        <f t="shared" si="8"/>
        <v>0</v>
      </c>
      <c r="K122" s="171"/>
      <c r="L122" s="151"/>
      <c r="M122" s="152"/>
      <c r="N122" s="90"/>
    </row>
    <row r="123" spans="3:15">
      <c r="I123" s="91"/>
      <c r="J123" s="170">
        <f t="shared" si="8"/>
        <v>0</v>
      </c>
      <c r="K123" s="171"/>
      <c r="L123" s="151"/>
      <c r="M123" s="152"/>
      <c r="N123" s="90"/>
    </row>
    <row r="124" spans="3:15">
      <c r="I124" s="91"/>
      <c r="J124" s="170">
        <f t="shared" si="8"/>
        <v>0</v>
      </c>
      <c r="K124" s="171"/>
      <c r="L124" s="151"/>
      <c r="M124" s="152"/>
      <c r="N124" s="90"/>
    </row>
    <row r="125" spans="3:15">
      <c r="I125" s="91"/>
      <c r="J125" s="170">
        <f t="shared" si="8"/>
        <v>0</v>
      </c>
      <c r="K125" s="171"/>
      <c r="L125" s="151"/>
      <c r="M125" s="152"/>
      <c r="N125" s="90"/>
    </row>
    <row r="126" spans="3:15">
      <c r="I126" s="91"/>
      <c r="J126" s="170">
        <f t="shared" si="8"/>
        <v>0</v>
      </c>
      <c r="K126" s="171"/>
      <c r="L126" s="151"/>
      <c r="M126" s="152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</v>
      </c>
      <c r="J129" s="170">
        <f t="shared" si="8"/>
        <v>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</v>
      </c>
      <c r="J133" s="170">
        <f t="shared" si="8"/>
        <v>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151"/>
      <c r="M137" s="152"/>
      <c r="N137" s="90"/>
    </row>
    <row r="138" spans="9:15">
      <c r="I138" s="91"/>
      <c r="J138" s="170">
        <f t="shared" si="8"/>
        <v>0</v>
      </c>
      <c r="K138" s="171"/>
      <c r="L138" s="151"/>
      <c r="M138" s="152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160"/>
      <c r="M144" s="161"/>
      <c r="N144" s="95"/>
    </row>
    <row r="145" spans="9:15">
      <c r="I145" s="94"/>
      <c r="J145" s="208">
        <f t="shared" si="9"/>
        <v>0</v>
      </c>
      <c r="K145" s="209"/>
      <c r="L145" s="160"/>
      <c r="M145" s="161"/>
      <c r="N145" s="95"/>
    </row>
    <row r="146" spans="9:15">
      <c r="I146" s="94"/>
      <c r="J146" s="208">
        <f t="shared" si="9"/>
        <v>0</v>
      </c>
      <c r="K146" s="209"/>
      <c r="L146" s="160"/>
      <c r="M146" s="161"/>
      <c r="N146" s="95"/>
    </row>
    <row r="147" spans="9:15">
      <c r="I147" s="94"/>
      <c r="J147" s="208">
        <f t="shared" si="9"/>
        <v>0</v>
      </c>
      <c r="K147" s="209"/>
      <c r="L147" s="160"/>
      <c r="M147" s="161"/>
      <c r="N147" s="95"/>
    </row>
    <row r="148" spans="9:15">
      <c r="I148" s="94">
        <f>J148*0.9*8/1000</f>
        <v>0</v>
      </c>
      <c r="J148" s="208">
        <f t="shared" si="9"/>
        <v>0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</v>
      </c>
      <c r="J150" s="208">
        <f t="shared" si="9"/>
        <v>0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0</v>
      </c>
      <c r="J152" s="208">
        <f t="shared" si="9"/>
        <v>0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0</v>
      </c>
      <c r="J154" s="208">
        <f t="shared" si="9"/>
        <v>0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0</v>
      </c>
      <c r="J157" s="208">
        <f t="shared" si="9"/>
        <v>0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0</v>
      </c>
      <c r="J163" s="208">
        <f t="shared" si="9"/>
        <v>0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0</v>
      </c>
      <c r="J167" s="208">
        <f t="shared" si="9"/>
        <v>0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</v>
      </c>
      <c r="J175" s="208">
        <f t="shared" si="9"/>
        <v>0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C12:D12"/>
    <mergeCell ref="E12:F12"/>
    <mergeCell ref="J12:K12"/>
    <mergeCell ref="L12:M12"/>
    <mergeCell ref="C13:D13"/>
    <mergeCell ref="E13:F13"/>
    <mergeCell ref="J13:K13"/>
    <mergeCell ref="L13:M13"/>
    <mergeCell ref="C9:F9"/>
    <mergeCell ref="J9:K9"/>
    <mergeCell ref="L9:M9"/>
    <mergeCell ref="C10:D10"/>
    <mergeCell ref="E10:F10"/>
    <mergeCell ref="C11:D11"/>
    <mergeCell ref="E11:F11"/>
    <mergeCell ref="J11:K11"/>
    <mergeCell ref="L11:M11"/>
    <mergeCell ref="C16:D16"/>
    <mergeCell ref="E16:F16"/>
    <mergeCell ref="J16:K16"/>
    <mergeCell ref="L16:M16"/>
    <mergeCell ref="C17:D17"/>
    <mergeCell ref="E17:F17"/>
    <mergeCell ref="J17:K17"/>
    <mergeCell ref="L17:M17"/>
    <mergeCell ref="C14:D14"/>
    <mergeCell ref="E14:F14"/>
    <mergeCell ref="J14:K14"/>
    <mergeCell ref="L14:M14"/>
    <mergeCell ref="C15:D15"/>
    <mergeCell ref="E15:F15"/>
    <mergeCell ref="J15:K15"/>
    <mergeCell ref="L15:M15"/>
    <mergeCell ref="C20:D20"/>
    <mergeCell ref="E20:F20"/>
    <mergeCell ref="J20:K20"/>
    <mergeCell ref="L20:M20"/>
    <mergeCell ref="J21:K21"/>
    <mergeCell ref="L21:M21"/>
    <mergeCell ref="C18:D18"/>
    <mergeCell ref="E18:F18"/>
    <mergeCell ref="J18:K18"/>
    <mergeCell ref="L18:M18"/>
    <mergeCell ref="C19:D19"/>
    <mergeCell ref="E19:F19"/>
    <mergeCell ref="J19:K19"/>
    <mergeCell ref="L19:M19"/>
    <mergeCell ref="C24:D24"/>
    <mergeCell ref="E24:F24"/>
    <mergeCell ref="J24:K24"/>
    <mergeCell ref="L24:M24"/>
    <mergeCell ref="C25:D25"/>
    <mergeCell ref="E25:F25"/>
    <mergeCell ref="J25:K25"/>
    <mergeCell ref="L25:M25"/>
    <mergeCell ref="J22:K22"/>
    <mergeCell ref="L22:M22"/>
    <mergeCell ref="C23:D23"/>
    <mergeCell ref="E23:F23"/>
    <mergeCell ref="J23:K23"/>
    <mergeCell ref="L23:M23"/>
    <mergeCell ref="C29:G29"/>
    <mergeCell ref="J29:K29"/>
    <mergeCell ref="L29:M29"/>
    <mergeCell ref="E30:F30"/>
    <mergeCell ref="J30:K30"/>
    <mergeCell ref="L30:M30"/>
    <mergeCell ref="J26:K26"/>
    <mergeCell ref="L26:M26"/>
    <mergeCell ref="J27:K27"/>
    <mergeCell ref="L27:M27"/>
    <mergeCell ref="J28:K28"/>
    <mergeCell ref="L28:M28"/>
    <mergeCell ref="E33:F33"/>
    <mergeCell ref="J33:K33"/>
    <mergeCell ref="L33:M33"/>
    <mergeCell ref="E34:F34"/>
    <mergeCell ref="J34:K34"/>
    <mergeCell ref="L34:M34"/>
    <mergeCell ref="E31:F31"/>
    <mergeCell ref="J31:K31"/>
    <mergeCell ref="L31:M31"/>
    <mergeCell ref="E32:F32"/>
    <mergeCell ref="J32:K32"/>
    <mergeCell ref="L32:M32"/>
    <mergeCell ref="E37:F37"/>
    <mergeCell ref="J37:K37"/>
    <mergeCell ref="L37:M37"/>
    <mergeCell ref="E38:F38"/>
    <mergeCell ref="J38:K38"/>
    <mergeCell ref="L38:M38"/>
    <mergeCell ref="E35:F35"/>
    <mergeCell ref="J35:K35"/>
    <mergeCell ref="L35:M35"/>
    <mergeCell ref="E36:F36"/>
    <mergeCell ref="J36:K36"/>
    <mergeCell ref="L36:M36"/>
    <mergeCell ref="E41:F41"/>
    <mergeCell ref="J41:K41"/>
    <mergeCell ref="L41:M41"/>
    <mergeCell ref="E42:F42"/>
    <mergeCell ref="J42:K42"/>
    <mergeCell ref="L42:M42"/>
    <mergeCell ref="E39:F39"/>
    <mergeCell ref="J39:K39"/>
    <mergeCell ref="L39:M39"/>
    <mergeCell ref="E40:F40"/>
    <mergeCell ref="J40:K40"/>
    <mergeCell ref="L40:M40"/>
    <mergeCell ref="E45:F45"/>
    <mergeCell ref="J45:K45"/>
    <mergeCell ref="L45:M45"/>
    <mergeCell ref="E46:F46"/>
    <mergeCell ref="J46:K46"/>
    <mergeCell ref="L46:M46"/>
    <mergeCell ref="E43:F43"/>
    <mergeCell ref="J43:K43"/>
    <mergeCell ref="L43:M43"/>
    <mergeCell ref="E44:F44"/>
    <mergeCell ref="J44:K44"/>
    <mergeCell ref="L44:M44"/>
    <mergeCell ref="E49:F49"/>
    <mergeCell ref="J49:K49"/>
    <mergeCell ref="L49:M49"/>
    <mergeCell ref="E50:F50"/>
    <mergeCell ref="J50:K50"/>
    <mergeCell ref="L50:M50"/>
    <mergeCell ref="E47:F47"/>
    <mergeCell ref="J47:K47"/>
    <mergeCell ref="L47:M47"/>
    <mergeCell ref="E48:F48"/>
    <mergeCell ref="J48:K48"/>
    <mergeCell ref="L48:M48"/>
    <mergeCell ref="E53:F53"/>
    <mergeCell ref="J53:K53"/>
    <mergeCell ref="L53:M53"/>
    <mergeCell ref="E54:F54"/>
    <mergeCell ref="J54:K54"/>
    <mergeCell ref="L54:M54"/>
    <mergeCell ref="E51:F51"/>
    <mergeCell ref="J51:K51"/>
    <mergeCell ref="L51:M51"/>
    <mergeCell ref="E52:F52"/>
    <mergeCell ref="J52:K52"/>
    <mergeCell ref="L52:M52"/>
    <mergeCell ref="E57:F57"/>
    <mergeCell ref="J57:K57"/>
    <mergeCell ref="L57:M57"/>
    <mergeCell ref="E58:F58"/>
    <mergeCell ref="J58:K58"/>
    <mergeCell ref="L58:M58"/>
    <mergeCell ref="E55:F55"/>
    <mergeCell ref="J55:K55"/>
    <mergeCell ref="L55:M55"/>
    <mergeCell ref="E56:F56"/>
    <mergeCell ref="J56:K56"/>
    <mergeCell ref="L56:M56"/>
    <mergeCell ref="E61:F61"/>
    <mergeCell ref="J61:K61"/>
    <mergeCell ref="L61:M61"/>
    <mergeCell ref="E62:F62"/>
    <mergeCell ref="J62:K62"/>
    <mergeCell ref="L62:M62"/>
    <mergeCell ref="E59:F59"/>
    <mergeCell ref="J59:K59"/>
    <mergeCell ref="L59:M59"/>
    <mergeCell ref="E60:F60"/>
    <mergeCell ref="J60:K60"/>
    <mergeCell ref="L60:M60"/>
    <mergeCell ref="E65:F65"/>
    <mergeCell ref="J65:K65"/>
    <mergeCell ref="L65:M65"/>
    <mergeCell ref="E66:F66"/>
    <mergeCell ref="J66:K66"/>
    <mergeCell ref="L66:M66"/>
    <mergeCell ref="E63:F63"/>
    <mergeCell ref="J63:K63"/>
    <mergeCell ref="L63:M63"/>
    <mergeCell ref="E64:F64"/>
    <mergeCell ref="J64:K64"/>
    <mergeCell ref="L64:M64"/>
    <mergeCell ref="E69:F69"/>
    <mergeCell ref="J69:K69"/>
    <mergeCell ref="L69:M69"/>
    <mergeCell ref="E70:F70"/>
    <mergeCell ref="J70:K70"/>
    <mergeCell ref="L70:M70"/>
    <mergeCell ref="E67:F67"/>
    <mergeCell ref="J67:K67"/>
    <mergeCell ref="L67:M67"/>
    <mergeCell ref="E68:F68"/>
    <mergeCell ref="J68:K68"/>
    <mergeCell ref="L68:M68"/>
    <mergeCell ref="E73:F73"/>
    <mergeCell ref="J73:K73"/>
    <mergeCell ref="L73:M73"/>
    <mergeCell ref="E74:F74"/>
    <mergeCell ref="J74:K74"/>
    <mergeCell ref="L74:M74"/>
    <mergeCell ref="E71:F71"/>
    <mergeCell ref="J71:K71"/>
    <mergeCell ref="L71:M71"/>
    <mergeCell ref="E72:F72"/>
    <mergeCell ref="J72:K72"/>
    <mergeCell ref="L72:M72"/>
    <mergeCell ref="E77:F77"/>
    <mergeCell ref="J77:K77"/>
    <mergeCell ref="L77:M77"/>
    <mergeCell ref="E78:F78"/>
    <mergeCell ref="J78:K78"/>
    <mergeCell ref="L78:M78"/>
    <mergeCell ref="E75:F75"/>
    <mergeCell ref="J75:K75"/>
    <mergeCell ref="L75:M75"/>
    <mergeCell ref="E76:F76"/>
    <mergeCell ref="J76:K76"/>
    <mergeCell ref="L76:M76"/>
    <mergeCell ref="J81:K81"/>
    <mergeCell ref="L81:M81"/>
    <mergeCell ref="J82:K82"/>
    <mergeCell ref="L82:M82"/>
    <mergeCell ref="J83:K83"/>
    <mergeCell ref="L83:M83"/>
    <mergeCell ref="E79:F79"/>
    <mergeCell ref="J79:K79"/>
    <mergeCell ref="L79:M79"/>
    <mergeCell ref="E80:F80"/>
    <mergeCell ref="J80:K80"/>
    <mergeCell ref="L80:M80"/>
    <mergeCell ref="J87:K87"/>
    <mergeCell ref="L87:M87"/>
    <mergeCell ref="J88:K88"/>
    <mergeCell ref="L88:M88"/>
    <mergeCell ref="J89:K89"/>
    <mergeCell ref="L89:M89"/>
    <mergeCell ref="J84:K84"/>
    <mergeCell ref="L84:M84"/>
    <mergeCell ref="J85:K85"/>
    <mergeCell ref="L85:M85"/>
    <mergeCell ref="J86:K86"/>
    <mergeCell ref="L86:M86"/>
    <mergeCell ref="J93:K93"/>
    <mergeCell ref="L93:M93"/>
    <mergeCell ref="J94:K94"/>
    <mergeCell ref="L94:M94"/>
    <mergeCell ref="J95:K95"/>
    <mergeCell ref="L95:M95"/>
    <mergeCell ref="J90:K90"/>
    <mergeCell ref="L90:M90"/>
    <mergeCell ref="J91:K91"/>
    <mergeCell ref="L91:M91"/>
    <mergeCell ref="J92:K92"/>
    <mergeCell ref="L92:M92"/>
    <mergeCell ref="J99:K99"/>
    <mergeCell ref="L99:M99"/>
    <mergeCell ref="J100:K100"/>
    <mergeCell ref="L100:M100"/>
    <mergeCell ref="J101:K101"/>
    <mergeCell ref="L101:M101"/>
    <mergeCell ref="J96:K96"/>
    <mergeCell ref="L96:M96"/>
    <mergeCell ref="J97:K97"/>
    <mergeCell ref="L97:M97"/>
    <mergeCell ref="J98:K98"/>
    <mergeCell ref="L98:M98"/>
    <mergeCell ref="J107:K107"/>
    <mergeCell ref="L107:M107"/>
    <mergeCell ref="J108:K108"/>
    <mergeCell ref="L108:M108"/>
    <mergeCell ref="J109:K109"/>
    <mergeCell ref="L109:M109"/>
    <mergeCell ref="J102:K102"/>
    <mergeCell ref="J103:K103"/>
    <mergeCell ref="J104:K104"/>
    <mergeCell ref="J105:K105"/>
    <mergeCell ref="L105:M105"/>
    <mergeCell ref="J106:K106"/>
    <mergeCell ref="L106:M106"/>
    <mergeCell ref="J113:K113"/>
    <mergeCell ref="L113:M113"/>
    <mergeCell ref="J114:K114"/>
    <mergeCell ref="L114:M114"/>
    <mergeCell ref="J115:K115"/>
    <mergeCell ref="L115:M115"/>
    <mergeCell ref="J110:K110"/>
    <mergeCell ref="L110:M110"/>
    <mergeCell ref="J111:K111"/>
    <mergeCell ref="L111:M111"/>
    <mergeCell ref="J112:K112"/>
    <mergeCell ref="L112:M112"/>
    <mergeCell ref="J120:K120"/>
    <mergeCell ref="L120:M120"/>
    <mergeCell ref="J121:K121"/>
    <mergeCell ref="J122:K122"/>
    <mergeCell ref="J123:K123"/>
    <mergeCell ref="J124:K124"/>
    <mergeCell ref="J116:K116"/>
    <mergeCell ref="L116:M116"/>
    <mergeCell ref="J117:K117"/>
    <mergeCell ref="J118:K118"/>
    <mergeCell ref="L118:M118"/>
    <mergeCell ref="J119:K119"/>
    <mergeCell ref="L119:M119"/>
    <mergeCell ref="J129:K129"/>
    <mergeCell ref="L129:M129"/>
    <mergeCell ref="J130:K130"/>
    <mergeCell ref="L130:M130"/>
    <mergeCell ref="J131:K131"/>
    <mergeCell ref="L131:M131"/>
    <mergeCell ref="J125:K125"/>
    <mergeCell ref="J126:K126"/>
    <mergeCell ref="J127:K127"/>
    <mergeCell ref="L127:M127"/>
    <mergeCell ref="J128:K128"/>
    <mergeCell ref="L128:M128"/>
    <mergeCell ref="J135:K135"/>
    <mergeCell ref="L135:M135"/>
    <mergeCell ref="J136:K136"/>
    <mergeCell ref="L136:M136"/>
    <mergeCell ref="J137:K137"/>
    <mergeCell ref="J138:K138"/>
    <mergeCell ref="J132:K132"/>
    <mergeCell ref="L132:M132"/>
    <mergeCell ref="J133:K133"/>
    <mergeCell ref="L133:M133"/>
    <mergeCell ref="J134:K134"/>
    <mergeCell ref="L134:M134"/>
    <mergeCell ref="J142:K142"/>
    <mergeCell ref="L142:M142"/>
    <mergeCell ref="J143:K143"/>
    <mergeCell ref="L143:M143"/>
    <mergeCell ref="J144:K144"/>
    <mergeCell ref="J145:K145"/>
    <mergeCell ref="J139:K139"/>
    <mergeCell ref="L139:M139"/>
    <mergeCell ref="J140:K140"/>
    <mergeCell ref="L140:M140"/>
    <mergeCell ref="J141:K141"/>
    <mergeCell ref="L141:M141"/>
    <mergeCell ref="J150:K150"/>
    <mergeCell ref="L150:M150"/>
    <mergeCell ref="J151:K151"/>
    <mergeCell ref="L151:M151"/>
    <mergeCell ref="J152:K152"/>
    <mergeCell ref="L152:M152"/>
    <mergeCell ref="J146:K146"/>
    <mergeCell ref="J147:K147"/>
    <mergeCell ref="J148:K148"/>
    <mergeCell ref="L148:M148"/>
    <mergeCell ref="J149:K149"/>
    <mergeCell ref="L149:M149"/>
    <mergeCell ref="J156:K156"/>
    <mergeCell ref="L156:M156"/>
    <mergeCell ref="J157:K157"/>
    <mergeCell ref="L157:M157"/>
    <mergeCell ref="J158:K158"/>
    <mergeCell ref="L158:M158"/>
    <mergeCell ref="J153:K153"/>
    <mergeCell ref="L153:M153"/>
    <mergeCell ref="J154:K154"/>
    <mergeCell ref="L154:M154"/>
    <mergeCell ref="J155:K155"/>
    <mergeCell ref="L155:M155"/>
    <mergeCell ref="J162:K162"/>
    <mergeCell ref="L162:M162"/>
    <mergeCell ref="J163:K163"/>
    <mergeCell ref="L163:M163"/>
    <mergeCell ref="J164:K164"/>
    <mergeCell ref="L164:M164"/>
    <mergeCell ref="J159:K159"/>
    <mergeCell ref="L159:M159"/>
    <mergeCell ref="J160:K160"/>
    <mergeCell ref="L160:M160"/>
    <mergeCell ref="J161:K161"/>
    <mergeCell ref="L161:M161"/>
    <mergeCell ref="J168:K168"/>
    <mergeCell ref="L168:M168"/>
    <mergeCell ref="J169:K169"/>
    <mergeCell ref="L169:M169"/>
    <mergeCell ref="J170:K170"/>
    <mergeCell ref="L170:M170"/>
    <mergeCell ref="J165:K165"/>
    <mergeCell ref="L165:M165"/>
    <mergeCell ref="J166:K166"/>
    <mergeCell ref="L166:M166"/>
    <mergeCell ref="J167:K167"/>
    <mergeCell ref="L167:M167"/>
    <mergeCell ref="J177:K177"/>
    <mergeCell ref="L177:M177"/>
    <mergeCell ref="J174:K174"/>
    <mergeCell ref="L174:M174"/>
    <mergeCell ref="J175:K175"/>
    <mergeCell ref="L175:M175"/>
    <mergeCell ref="J176:K176"/>
    <mergeCell ref="L176:M176"/>
    <mergeCell ref="J171:K171"/>
    <mergeCell ref="L171:M171"/>
    <mergeCell ref="J172:K172"/>
    <mergeCell ref="L172:M172"/>
    <mergeCell ref="J173:K173"/>
    <mergeCell ref="L173:M17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S177"/>
  <sheetViews>
    <sheetView workbookViewId="0">
      <selection activeCell="A2" sqref="A2:B12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 s="121">
        <v>500</v>
      </c>
      <c r="B2" s="122">
        <v>20</v>
      </c>
      <c r="D2" s="35"/>
      <c r="E2" s="53"/>
      <c r="F2" s="53" t="s">
        <v>154</v>
      </c>
      <c r="G2" s="35"/>
      <c r="H2" s="35"/>
      <c r="K2" s="100">
        <f>SUM(I86:I142)+SUM(I169:I174)/1000</f>
        <v>2.8400000000000007</v>
      </c>
      <c r="L2" s="3">
        <f>SUM(J86:K142)+SUM(J169:K174)</f>
        <v>250</v>
      </c>
      <c r="M2" s="4" t="s">
        <v>162</v>
      </c>
      <c r="N2" s="35"/>
      <c r="S2" s="5" t="s">
        <v>2</v>
      </c>
    </row>
    <row r="3" spans="1:19" ht="18.75">
      <c r="A3" s="121">
        <v>501</v>
      </c>
      <c r="B3" s="122">
        <v>20</v>
      </c>
      <c r="E3" s="136" t="s">
        <v>249</v>
      </c>
      <c r="F3" s="54" t="s">
        <v>155</v>
      </c>
      <c r="G3" s="43"/>
      <c r="H3" s="43"/>
      <c r="K3" s="101">
        <f>SUM(I143:I168)+SUM(I175:I177)</f>
        <v>0.35459999999999997</v>
      </c>
      <c r="L3" s="131">
        <f>SUM(J143:K168)+SUM(J175:K177)</f>
        <v>43</v>
      </c>
      <c r="M3" s="7" t="s">
        <v>242</v>
      </c>
      <c r="N3" s="35"/>
      <c r="S3" s="5">
        <f>L2+L4</f>
        <v>250</v>
      </c>
    </row>
    <row r="4" spans="1:19" ht="18.75">
      <c r="A4" s="121">
        <v>502</v>
      </c>
      <c r="B4" s="122">
        <v>20</v>
      </c>
      <c r="D4" s="36"/>
      <c r="E4" s="119"/>
      <c r="F4" s="33"/>
      <c r="G4" s="42"/>
      <c r="H4" s="42"/>
      <c r="K4" s="102">
        <f>SUM(I11:I27)+SUM(I73:I85)</f>
        <v>0</v>
      </c>
      <c r="L4" s="8">
        <f>SUM(J11:K27)+SUM(J73:K85)</f>
        <v>0</v>
      </c>
      <c r="M4" s="9" t="s">
        <v>3</v>
      </c>
      <c r="N4" s="35"/>
      <c r="S4" s="10" t="s">
        <v>4</v>
      </c>
    </row>
    <row r="5" spans="1:19" ht="18.75">
      <c r="A5" s="121">
        <v>503</v>
      </c>
      <c r="B5" s="122">
        <v>20</v>
      </c>
      <c r="D5" s="39"/>
      <c r="E5" s="119"/>
      <c r="F5" s="40"/>
      <c r="G5" s="42"/>
      <c r="H5" s="42"/>
      <c r="K5" s="103">
        <f>SUM(I28:I72)</f>
        <v>0</v>
      </c>
      <c r="L5" s="12">
        <f>SUM(J28:K72)</f>
        <v>0</v>
      </c>
      <c r="M5" s="13" t="s">
        <v>243</v>
      </c>
      <c r="N5" s="35"/>
      <c r="S5" s="10">
        <f>L3+L5</f>
        <v>43</v>
      </c>
    </row>
    <row r="6" spans="1:19" ht="18.75">
      <c r="A6" s="121">
        <v>504</v>
      </c>
      <c r="B6" s="122">
        <v>20</v>
      </c>
      <c r="C6" s="37"/>
      <c r="D6" s="39"/>
      <c r="E6" s="119"/>
      <c r="F6" s="40"/>
      <c r="G6" s="41"/>
      <c r="H6" s="41"/>
      <c r="K6" s="104">
        <f>C80</f>
        <v>0</v>
      </c>
      <c r="L6" s="14">
        <f>D80</f>
        <v>0</v>
      </c>
      <c r="M6" s="15" t="s">
        <v>6</v>
      </c>
      <c r="N6" s="35"/>
    </row>
    <row r="7" spans="1:19" ht="18.75">
      <c r="A7" s="121">
        <v>506</v>
      </c>
      <c r="B7" s="122">
        <v>8</v>
      </c>
      <c r="C7" s="37"/>
      <c r="D7" s="39"/>
      <c r="E7" s="119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 s="121">
        <v>518</v>
      </c>
      <c r="B8" s="122">
        <v>5</v>
      </c>
      <c r="C8" s="37"/>
      <c r="D8" s="39"/>
      <c r="E8" s="119"/>
      <c r="F8" s="40"/>
      <c r="G8" s="41"/>
      <c r="H8" s="41"/>
      <c r="K8" s="106">
        <f>SUM(K2:K7)</f>
        <v>3.1946000000000008</v>
      </c>
      <c r="L8" s="107">
        <f>SUM(L2:L7)</f>
        <v>293</v>
      </c>
      <c r="M8" s="18" t="s">
        <v>5</v>
      </c>
      <c r="N8" s="35"/>
    </row>
    <row r="9" spans="1:19">
      <c r="A9" s="121">
        <v>536</v>
      </c>
      <c r="B9" s="122">
        <v>5</v>
      </c>
      <c r="C9" s="201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 s="121">
        <v>546</v>
      </c>
      <c r="B10" s="122">
        <v>5</v>
      </c>
      <c r="C10" s="204" t="s">
        <v>216</v>
      </c>
      <c r="D10" s="190"/>
      <c r="E10" s="189" t="s">
        <v>65</v>
      </c>
      <c r="F10" s="190"/>
      <c r="G10" s="125" t="s">
        <v>66</v>
      </c>
      <c r="I10" s="6"/>
      <c r="J10" s="129"/>
      <c r="K10" s="130"/>
      <c r="L10" s="129"/>
      <c r="M10" s="130"/>
      <c r="N10" s="6"/>
    </row>
    <row r="11" spans="1:19">
      <c r="A11" s="121">
        <v>547</v>
      </c>
      <c r="B11" s="122">
        <v>20</v>
      </c>
      <c r="C11" s="200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 s="121">
        <v>556</v>
      </c>
      <c r="B12" s="122">
        <v>150</v>
      </c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 s="121"/>
      <c r="B13" s="122"/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 s="121"/>
      <c r="B14" s="122"/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</v>
      </c>
      <c r="J14" s="176">
        <f t="shared" si="1"/>
        <v>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 s="121"/>
      <c r="B15" s="122"/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</v>
      </c>
      <c r="J15" s="176">
        <f t="shared" si="1"/>
        <v>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69"/>
      <c r="B16" s="63"/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</v>
      </c>
      <c r="J16" s="176">
        <f t="shared" si="1"/>
        <v>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69"/>
      <c r="B17" s="63"/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 ht="16.5">
      <c r="A18" s="51"/>
      <c r="B18" s="51"/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 ht="16.5">
      <c r="A19" s="51"/>
      <c r="B19" s="51"/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 ht="16.5">
      <c r="A20" s="51"/>
      <c r="B20" s="51"/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 ht="16.5">
      <c r="A21" s="51"/>
      <c r="B21" s="51"/>
      <c r="C21" s="77"/>
      <c r="D21" s="135"/>
      <c r="E21" s="126"/>
      <c r="F21" s="127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 ht="16.5">
      <c r="A22" s="51"/>
      <c r="B22" s="51"/>
      <c r="C22" s="77"/>
      <c r="D22" s="135"/>
      <c r="E22" s="126"/>
      <c r="F22" s="127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 ht="16.5">
      <c r="A23" s="51"/>
      <c r="B23" s="47"/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 ht="16.5">
      <c r="A24" s="51"/>
      <c r="B24" s="51"/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 ht="16.5">
      <c r="A25" s="51"/>
      <c r="B25" s="51"/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 ht="16.5">
      <c r="A26" s="51"/>
      <c r="B26" s="51"/>
      <c r="C26" s="134"/>
      <c r="D26" s="13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 ht="16.5">
      <c r="A27" s="51"/>
      <c r="B27" s="51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 ht="16.5">
      <c r="A28" s="51"/>
      <c r="B28" s="51"/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 ht="16.5">
      <c r="A29" s="51"/>
      <c r="B29" s="51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 ht="16.5">
      <c r="A30" s="51"/>
      <c r="B30" s="51"/>
      <c r="C30" s="128" t="s">
        <v>92</v>
      </c>
      <c r="D30" s="128" t="s">
        <v>93</v>
      </c>
      <c r="E30" s="191" t="s">
        <v>65</v>
      </c>
      <c r="F30" s="191"/>
      <c r="G30" s="128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</v>
      </c>
      <c r="D31" s="13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3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3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3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3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</v>
      </c>
      <c r="D36" s="13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</v>
      </c>
      <c r="D37" s="13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3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3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3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3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3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3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3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3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3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3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3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3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3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3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3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3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3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3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</v>
      </c>
      <c r="J55" s="182">
        <f t="shared" si="1"/>
        <v>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3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3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3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3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3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3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3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3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3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3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3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3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3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3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3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3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3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3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3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3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3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3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3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3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0</v>
      </c>
      <c r="D80" s="125">
        <f>SUM(D31:D79)</f>
        <v>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</v>
      </c>
      <c r="J93" s="170">
        <f t="shared" si="8"/>
        <v>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0.17599999999999999</v>
      </c>
      <c r="J97" s="170">
        <f t="shared" si="8"/>
        <v>20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</v>
      </c>
      <c r="J98" s="170">
        <f t="shared" si="8"/>
        <v>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1.8</v>
      </c>
      <c r="J99" s="170">
        <f t="shared" si="8"/>
        <v>150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123"/>
      <c r="M102" s="124"/>
      <c r="N102" s="90"/>
      <c r="O102" s="23"/>
    </row>
    <row r="103" spans="1:15">
      <c r="I103" s="91"/>
      <c r="J103" s="170">
        <f t="shared" si="8"/>
        <v>0</v>
      </c>
      <c r="K103" s="171"/>
      <c r="L103" s="123"/>
      <c r="M103" s="124"/>
      <c r="N103" s="90"/>
      <c r="O103" s="23"/>
    </row>
    <row r="104" spans="1:15">
      <c r="I104" s="91"/>
      <c r="J104" s="170">
        <f t="shared" si="8"/>
        <v>0</v>
      </c>
      <c r="K104" s="171"/>
      <c r="L104" s="123"/>
      <c r="M104" s="124"/>
      <c r="N104" s="90"/>
      <c r="O104" s="23"/>
    </row>
    <row r="105" spans="1:15">
      <c r="I105" s="91">
        <f>J105*1.2*8/1000</f>
        <v>0.192</v>
      </c>
      <c r="J105" s="170">
        <f t="shared" si="8"/>
        <v>20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0.20799999999999999</v>
      </c>
      <c r="J109" s="170">
        <f t="shared" si="8"/>
        <v>20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0.224</v>
      </c>
      <c r="J113" s="170">
        <f t="shared" si="8"/>
        <v>20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123"/>
      <c r="M117" s="124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0.24</v>
      </c>
      <c r="J119" s="170">
        <f t="shared" si="8"/>
        <v>20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123"/>
      <c r="M121" s="124"/>
      <c r="N121" s="90"/>
    </row>
    <row r="122" spans="3:15">
      <c r="I122" s="91"/>
      <c r="J122" s="170">
        <f t="shared" si="8"/>
        <v>0</v>
      </c>
      <c r="K122" s="171"/>
      <c r="L122" s="123"/>
      <c r="M122" s="124"/>
      <c r="N122" s="90"/>
    </row>
    <row r="123" spans="3:15">
      <c r="I123" s="91"/>
      <c r="J123" s="170">
        <f t="shared" si="8"/>
        <v>0</v>
      </c>
      <c r="K123" s="171"/>
      <c r="L123" s="123"/>
      <c r="M123" s="124"/>
      <c r="N123" s="90"/>
    </row>
    <row r="124" spans="3:15">
      <c r="I124" s="91"/>
      <c r="J124" s="170">
        <f t="shared" si="8"/>
        <v>0</v>
      </c>
      <c r="K124" s="171"/>
      <c r="L124" s="123"/>
      <c r="M124" s="124"/>
      <c r="N124" s="90"/>
    </row>
    <row r="125" spans="3:15">
      <c r="I125" s="91"/>
      <c r="J125" s="170">
        <f t="shared" si="8"/>
        <v>0</v>
      </c>
      <c r="K125" s="171"/>
      <c r="L125" s="123"/>
      <c r="M125" s="124"/>
      <c r="N125" s="90"/>
    </row>
    <row r="126" spans="3:15">
      <c r="I126" s="91"/>
      <c r="J126" s="170">
        <f t="shared" si="8"/>
        <v>0</v>
      </c>
      <c r="K126" s="171"/>
      <c r="L126" s="123"/>
      <c r="M126" s="124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</v>
      </c>
      <c r="J129" s="170">
        <f t="shared" si="8"/>
        <v>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</v>
      </c>
      <c r="J133" s="170">
        <f t="shared" si="8"/>
        <v>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123"/>
      <c r="M137" s="124"/>
      <c r="N137" s="90"/>
    </row>
    <row r="138" spans="9:15">
      <c r="I138" s="91"/>
      <c r="J138" s="170">
        <f t="shared" si="8"/>
        <v>0</v>
      </c>
      <c r="K138" s="171"/>
      <c r="L138" s="123"/>
      <c r="M138" s="124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132"/>
      <c r="M144" s="133"/>
      <c r="N144" s="95"/>
    </row>
    <row r="145" spans="9:15">
      <c r="I145" s="94"/>
      <c r="J145" s="208">
        <f t="shared" si="9"/>
        <v>0</v>
      </c>
      <c r="K145" s="209"/>
      <c r="L145" s="132"/>
      <c r="M145" s="133"/>
      <c r="N145" s="95"/>
    </row>
    <row r="146" spans="9:15">
      <c r="I146" s="94"/>
      <c r="J146" s="208">
        <f t="shared" si="9"/>
        <v>0</v>
      </c>
      <c r="K146" s="209"/>
      <c r="L146" s="132"/>
      <c r="M146" s="133"/>
      <c r="N146" s="95"/>
    </row>
    <row r="147" spans="9:15">
      <c r="I147" s="94"/>
      <c r="J147" s="208">
        <f t="shared" si="9"/>
        <v>0</v>
      </c>
      <c r="K147" s="209"/>
      <c r="L147" s="132"/>
      <c r="M147" s="133"/>
      <c r="N147" s="95"/>
    </row>
    <row r="148" spans="9:15">
      <c r="I148" s="94">
        <f>J148*0.9*8/1000</f>
        <v>5.7599999999999998E-2</v>
      </c>
      <c r="J148" s="208">
        <f t="shared" si="9"/>
        <v>8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</v>
      </c>
      <c r="J150" s="208">
        <f t="shared" si="9"/>
        <v>0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4.0500000000000001E-2</v>
      </c>
      <c r="J152" s="208">
        <f t="shared" si="9"/>
        <v>5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0.16200000000000001</v>
      </c>
      <c r="J154" s="208">
        <f t="shared" si="9"/>
        <v>20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4.0500000000000001E-2</v>
      </c>
      <c r="J157" s="208">
        <f t="shared" si="9"/>
        <v>5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5.3999999999999999E-2</v>
      </c>
      <c r="J163" s="208">
        <f t="shared" si="9"/>
        <v>5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0</v>
      </c>
      <c r="J167" s="208">
        <f t="shared" si="9"/>
        <v>0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</v>
      </c>
      <c r="J175" s="208">
        <f t="shared" si="9"/>
        <v>0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C12:D12"/>
    <mergeCell ref="E12:F12"/>
    <mergeCell ref="J12:K12"/>
    <mergeCell ref="L12:M12"/>
    <mergeCell ref="C13:D13"/>
    <mergeCell ref="E13:F13"/>
    <mergeCell ref="J13:K13"/>
    <mergeCell ref="L13:M13"/>
    <mergeCell ref="C9:F9"/>
    <mergeCell ref="J9:K9"/>
    <mergeCell ref="L9:M9"/>
    <mergeCell ref="C10:D10"/>
    <mergeCell ref="E10:F10"/>
    <mergeCell ref="C11:D11"/>
    <mergeCell ref="E11:F11"/>
    <mergeCell ref="J11:K11"/>
    <mergeCell ref="L11:M11"/>
    <mergeCell ref="C16:D16"/>
    <mergeCell ref="E16:F16"/>
    <mergeCell ref="J16:K16"/>
    <mergeCell ref="L16:M16"/>
    <mergeCell ref="C17:D17"/>
    <mergeCell ref="E17:F17"/>
    <mergeCell ref="J17:K17"/>
    <mergeCell ref="L17:M17"/>
    <mergeCell ref="C14:D14"/>
    <mergeCell ref="E14:F14"/>
    <mergeCell ref="J14:K14"/>
    <mergeCell ref="L14:M14"/>
    <mergeCell ref="C15:D15"/>
    <mergeCell ref="E15:F15"/>
    <mergeCell ref="J15:K15"/>
    <mergeCell ref="L15:M15"/>
    <mergeCell ref="C20:D20"/>
    <mergeCell ref="E20:F20"/>
    <mergeCell ref="J20:K20"/>
    <mergeCell ref="L20:M20"/>
    <mergeCell ref="J21:K21"/>
    <mergeCell ref="L21:M21"/>
    <mergeCell ref="C18:D18"/>
    <mergeCell ref="E18:F18"/>
    <mergeCell ref="J18:K18"/>
    <mergeCell ref="L18:M18"/>
    <mergeCell ref="C19:D19"/>
    <mergeCell ref="E19:F19"/>
    <mergeCell ref="J19:K19"/>
    <mergeCell ref="L19:M19"/>
    <mergeCell ref="C24:D24"/>
    <mergeCell ref="E24:F24"/>
    <mergeCell ref="J24:K24"/>
    <mergeCell ref="L24:M24"/>
    <mergeCell ref="C25:D25"/>
    <mergeCell ref="E25:F25"/>
    <mergeCell ref="J25:K25"/>
    <mergeCell ref="L25:M25"/>
    <mergeCell ref="J22:K22"/>
    <mergeCell ref="L22:M22"/>
    <mergeCell ref="C23:D23"/>
    <mergeCell ref="E23:F23"/>
    <mergeCell ref="J23:K23"/>
    <mergeCell ref="L23:M23"/>
    <mergeCell ref="C29:G29"/>
    <mergeCell ref="J29:K29"/>
    <mergeCell ref="L29:M29"/>
    <mergeCell ref="E30:F30"/>
    <mergeCell ref="J30:K30"/>
    <mergeCell ref="L30:M30"/>
    <mergeCell ref="J26:K26"/>
    <mergeCell ref="L26:M26"/>
    <mergeCell ref="J27:K27"/>
    <mergeCell ref="L27:M27"/>
    <mergeCell ref="J28:K28"/>
    <mergeCell ref="L28:M28"/>
    <mergeCell ref="E33:F33"/>
    <mergeCell ref="J33:K33"/>
    <mergeCell ref="L33:M33"/>
    <mergeCell ref="E34:F34"/>
    <mergeCell ref="J34:K34"/>
    <mergeCell ref="L34:M34"/>
    <mergeCell ref="E31:F31"/>
    <mergeCell ref="J31:K31"/>
    <mergeCell ref="L31:M31"/>
    <mergeCell ref="E32:F32"/>
    <mergeCell ref="J32:K32"/>
    <mergeCell ref="L32:M32"/>
    <mergeCell ref="E37:F37"/>
    <mergeCell ref="J37:K37"/>
    <mergeCell ref="L37:M37"/>
    <mergeCell ref="E38:F38"/>
    <mergeCell ref="J38:K38"/>
    <mergeCell ref="L38:M38"/>
    <mergeCell ref="E35:F35"/>
    <mergeCell ref="J35:K35"/>
    <mergeCell ref="L35:M35"/>
    <mergeCell ref="E36:F36"/>
    <mergeCell ref="J36:K36"/>
    <mergeCell ref="L36:M36"/>
    <mergeCell ref="E41:F41"/>
    <mergeCell ref="J41:K41"/>
    <mergeCell ref="L41:M41"/>
    <mergeCell ref="E42:F42"/>
    <mergeCell ref="J42:K42"/>
    <mergeCell ref="L42:M42"/>
    <mergeCell ref="E39:F39"/>
    <mergeCell ref="J39:K39"/>
    <mergeCell ref="L39:M39"/>
    <mergeCell ref="E40:F40"/>
    <mergeCell ref="J40:K40"/>
    <mergeCell ref="L40:M40"/>
    <mergeCell ref="E45:F45"/>
    <mergeCell ref="J45:K45"/>
    <mergeCell ref="L45:M45"/>
    <mergeCell ref="E46:F46"/>
    <mergeCell ref="J46:K46"/>
    <mergeCell ref="L46:M46"/>
    <mergeCell ref="E43:F43"/>
    <mergeCell ref="J43:K43"/>
    <mergeCell ref="L43:M43"/>
    <mergeCell ref="E44:F44"/>
    <mergeCell ref="J44:K44"/>
    <mergeCell ref="L44:M44"/>
    <mergeCell ref="E49:F49"/>
    <mergeCell ref="J49:K49"/>
    <mergeCell ref="L49:M49"/>
    <mergeCell ref="E50:F50"/>
    <mergeCell ref="J50:K50"/>
    <mergeCell ref="L50:M50"/>
    <mergeCell ref="E47:F47"/>
    <mergeCell ref="J47:K47"/>
    <mergeCell ref="L47:M47"/>
    <mergeCell ref="E48:F48"/>
    <mergeCell ref="J48:K48"/>
    <mergeCell ref="L48:M48"/>
    <mergeCell ref="E53:F53"/>
    <mergeCell ref="J53:K53"/>
    <mergeCell ref="L53:M53"/>
    <mergeCell ref="E54:F54"/>
    <mergeCell ref="J54:K54"/>
    <mergeCell ref="L54:M54"/>
    <mergeCell ref="E51:F51"/>
    <mergeCell ref="J51:K51"/>
    <mergeCell ref="L51:M51"/>
    <mergeCell ref="E52:F52"/>
    <mergeCell ref="J52:K52"/>
    <mergeCell ref="L52:M52"/>
    <mergeCell ref="E57:F57"/>
    <mergeCell ref="J57:K57"/>
    <mergeCell ref="L57:M57"/>
    <mergeCell ref="E58:F58"/>
    <mergeCell ref="J58:K58"/>
    <mergeCell ref="L58:M58"/>
    <mergeCell ref="E55:F55"/>
    <mergeCell ref="J55:K55"/>
    <mergeCell ref="L55:M55"/>
    <mergeCell ref="E56:F56"/>
    <mergeCell ref="J56:K56"/>
    <mergeCell ref="L56:M56"/>
    <mergeCell ref="E61:F61"/>
    <mergeCell ref="J61:K61"/>
    <mergeCell ref="L61:M61"/>
    <mergeCell ref="E62:F62"/>
    <mergeCell ref="J62:K62"/>
    <mergeCell ref="L62:M62"/>
    <mergeCell ref="E59:F59"/>
    <mergeCell ref="J59:K59"/>
    <mergeCell ref="L59:M59"/>
    <mergeCell ref="E60:F60"/>
    <mergeCell ref="J60:K60"/>
    <mergeCell ref="L60:M60"/>
    <mergeCell ref="E65:F65"/>
    <mergeCell ref="J65:K65"/>
    <mergeCell ref="L65:M65"/>
    <mergeCell ref="E66:F66"/>
    <mergeCell ref="J66:K66"/>
    <mergeCell ref="L66:M66"/>
    <mergeCell ref="E63:F63"/>
    <mergeCell ref="J63:K63"/>
    <mergeCell ref="L63:M63"/>
    <mergeCell ref="E64:F64"/>
    <mergeCell ref="J64:K64"/>
    <mergeCell ref="L64:M64"/>
    <mergeCell ref="E69:F69"/>
    <mergeCell ref="J69:K69"/>
    <mergeCell ref="L69:M69"/>
    <mergeCell ref="E70:F70"/>
    <mergeCell ref="J70:K70"/>
    <mergeCell ref="L70:M70"/>
    <mergeCell ref="E67:F67"/>
    <mergeCell ref="J67:K67"/>
    <mergeCell ref="L67:M67"/>
    <mergeCell ref="E68:F68"/>
    <mergeCell ref="J68:K68"/>
    <mergeCell ref="L68:M68"/>
    <mergeCell ref="E73:F73"/>
    <mergeCell ref="J73:K73"/>
    <mergeCell ref="L73:M73"/>
    <mergeCell ref="E74:F74"/>
    <mergeCell ref="J74:K74"/>
    <mergeCell ref="L74:M74"/>
    <mergeCell ref="E71:F71"/>
    <mergeCell ref="J71:K71"/>
    <mergeCell ref="L71:M71"/>
    <mergeCell ref="E72:F72"/>
    <mergeCell ref="J72:K72"/>
    <mergeCell ref="L72:M72"/>
    <mergeCell ref="E77:F77"/>
    <mergeCell ref="J77:K77"/>
    <mergeCell ref="L77:M77"/>
    <mergeCell ref="E78:F78"/>
    <mergeCell ref="J78:K78"/>
    <mergeCell ref="L78:M78"/>
    <mergeCell ref="E75:F75"/>
    <mergeCell ref="J75:K75"/>
    <mergeCell ref="L75:M75"/>
    <mergeCell ref="E76:F76"/>
    <mergeCell ref="J76:K76"/>
    <mergeCell ref="L76:M76"/>
    <mergeCell ref="J81:K81"/>
    <mergeCell ref="L81:M81"/>
    <mergeCell ref="J82:K82"/>
    <mergeCell ref="L82:M82"/>
    <mergeCell ref="J83:K83"/>
    <mergeCell ref="L83:M83"/>
    <mergeCell ref="E79:F79"/>
    <mergeCell ref="J79:K79"/>
    <mergeCell ref="L79:M79"/>
    <mergeCell ref="E80:F80"/>
    <mergeCell ref="J80:K80"/>
    <mergeCell ref="L80:M80"/>
    <mergeCell ref="J87:K87"/>
    <mergeCell ref="L87:M87"/>
    <mergeCell ref="J88:K88"/>
    <mergeCell ref="L88:M88"/>
    <mergeCell ref="J89:K89"/>
    <mergeCell ref="L89:M89"/>
    <mergeCell ref="J84:K84"/>
    <mergeCell ref="L84:M84"/>
    <mergeCell ref="J85:K85"/>
    <mergeCell ref="L85:M85"/>
    <mergeCell ref="J86:K86"/>
    <mergeCell ref="L86:M86"/>
    <mergeCell ref="J93:K93"/>
    <mergeCell ref="L93:M93"/>
    <mergeCell ref="J94:K94"/>
    <mergeCell ref="L94:M94"/>
    <mergeCell ref="J95:K95"/>
    <mergeCell ref="L95:M95"/>
    <mergeCell ref="J90:K90"/>
    <mergeCell ref="L90:M90"/>
    <mergeCell ref="J91:K91"/>
    <mergeCell ref="L91:M91"/>
    <mergeCell ref="J92:K92"/>
    <mergeCell ref="L92:M92"/>
    <mergeCell ref="J99:K99"/>
    <mergeCell ref="L99:M99"/>
    <mergeCell ref="J100:K100"/>
    <mergeCell ref="L100:M100"/>
    <mergeCell ref="J101:K101"/>
    <mergeCell ref="L101:M101"/>
    <mergeCell ref="J96:K96"/>
    <mergeCell ref="L96:M96"/>
    <mergeCell ref="J97:K97"/>
    <mergeCell ref="L97:M97"/>
    <mergeCell ref="J98:K98"/>
    <mergeCell ref="L98:M98"/>
    <mergeCell ref="J107:K107"/>
    <mergeCell ref="L107:M107"/>
    <mergeCell ref="J108:K108"/>
    <mergeCell ref="L108:M108"/>
    <mergeCell ref="J109:K109"/>
    <mergeCell ref="L109:M109"/>
    <mergeCell ref="J102:K102"/>
    <mergeCell ref="J103:K103"/>
    <mergeCell ref="J104:K104"/>
    <mergeCell ref="J105:K105"/>
    <mergeCell ref="L105:M105"/>
    <mergeCell ref="J106:K106"/>
    <mergeCell ref="L106:M106"/>
    <mergeCell ref="J113:K113"/>
    <mergeCell ref="L113:M113"/>
    <mergeCell ref="J114:K114"/>
    <mergeCell ref="L114:M114"/>
    <mergeCell ref="J115:K115"/>
    <mergeCell ref="L115:M115"/>
    <mergeCell ref="J110:K110"/>
    <mergeCell ref="L110:M110"/>
    <mergeCell ref="J111:K111"/>
    <mergeCell ref="L111:M111"/>
    <mergeCell ref="J112:K112"/>
    <mergeCell ref="L112:M112"/>
    <mergeCell ref="J120:K120"/>
    <mergeCell ref="L120:M120"/>
    <mergeCell ref="J121:K121"/>
    <mergeCell ref="J122:K122"/>
    <mergeCell ref="J123:K123"/>
    <mergeCell ref="J124:K124"/>
    <mergeCell ref="J116:K116"/>
    <mergeCell ref="L116:M116"/>
    <mergeCell ref="J117:K117"/>
    <mergeCell ref="J118:K118"/>
    <mergeCell ref="L118:M118"/>
    <mergeCell ref="J119:K119"/>
    <mergeCell ref="L119:M119"/>
    <mergeCell ref="J129:K129"/>
    <mergeCell ref="L129:M129"/>
    <mergeCell ref="J130:K130"/>
    <mergeCell ref="L130:M130"/>
    <mergeCell ref="J131:K131"/>
    <mergeCell ref="L131:M131"/>
    <mergeCell ref="J125:K125"/>
    <mergeCell ref="J126:K126"/>
    <mergeCell ref="J127:K127"/>
    <mergeCell ref="L127:M127"/>
    <mergeCell ref="J128:K128"/>
    <mergeCell ref="L128:M128"/>
    <mergeCell ref="J135:K135"/>
    <mergeCell ref="L135:M135"/>
    <mergeCell ref="J136:K136"/>
    <mergeCell ref="L136:M136"/>
    <mergeCell ref="J137:K137"/>
    <mergeCell ref="J138:K138"/>
    <mergeCell ref="J132:K132"/>
    <mergeCell ref="L132:M132"/>
    <mergeCell ref="J133:K133"/>
    <mergeCell ref="L133:M133"/>
    <mergeCell ref="J134:K134"/>
    <mergeCell ref="L134:M134"/>
    <mergeCell ref="J142:K142"/>
    <mergeCell ref="L142:M142"/>
    <mergeCell ref="J143:K143"/>
    <mergeCell ref="L143:M143"/>
    <mergeCell ref="J144:K144"/>
    <mergeCell ref="J145:K145"/>
    <mergeCell ref="J139:K139"/>
    <mergeCell ref="L139:M139"/>
    <mergeCell ref="J140:K140"/>
    <mergeCell ref="L140:M140"/>
    <mergeCell ref="J141:K141"/>
    <mergeCell ref="L141:M141"/>
    <mergeCell ref="J150:K150"/>
    <mergeCell ref="L150:M150"/>
    <mergeCell ref="J151:K151"/>
    <mergeCell ref="L151:M151"/>
    <mergeCell ref="J152:K152"/>
    <mergeCell ref="L152:M152"/>
    <mergeCell ref="J146:K146"/>
    <mergeCell ref="J147:K147"/>
    <mergeCell ref="J148:K148"/>
    <mergeCell ref="L148:M148"/>
    <mergeCell ref="J149:K149"/>
    <mergeCell ref="L149:M149"/>
    <mergeCell ref="J156:K156"/>
    <mergeCell ref="L156:M156"/>
    <mergeCell ref="J157:K157"/>
    <mergeCell ref="L157:M157"/>
    <mergeCell ref="J158:K158"/>
    <mergeCell ref="L158:M158"/>
    <mergeCell ref="J153:K153"/>
    <mergeCell ref="L153:M153"/>
    <mergeCell ref="J154:K154"/>
    <mergeCell ref="L154:M154"/>
    <mergeCell ref="J155:K155"/>
    <mergeCell ref="L155:M155"/>
    <mergeCell ref="J162:K162"/>
    <mergeCell ref="L162:M162"/>
    <mergeCell ref="J163:K163"/>
    <mergeCell ref="L163:M163"/>
    <mergeCell ref="J164:K164"/>
    <mergeCell ref="L164:M164"/>
    <mergeCell ref="J159:K159"/>
    <mergeCell ref="L159:M159"/>
    <mergeCell ref="J160:K160"/>
    <mergeCell ref="L160:M160"/>
    <mergeCell ref="J161:K161"/>
    <mergeCell ref="L161:M161"/>
    <mergeCell ref="J168:K168"/>
    <mergeCell ref="L168:M168"/>
    <mergeCell ref="J169:K169"/>
    <mergeCell ref="L169:M169"/>
    <mergeCell ref="J170:K170"/>
    <mergeCell ref="L170:M170"/>
    <mergeCell ref="J165:K165"/>
    <mergeCell ref="L165:M165"/>
    <mergeCell ref="J166:K166"/>
    <mergeCell ref="L166:M166"/>
    <mergeCell ref="J167:K167"/>
    <mergeCell ref="L167:M167"/>
    <mergeCell ref="J177:K177"/>
    <mergeCell ref="L177:M177"/>
    <mergeCell ref="J174:K174"/>
    <mergeCell ref="L174:M174"/>
    <mergeCell ref="J175:K175"/>
    <mergeCell ref="L175:M175"/>
    <mergeCell ref="J176:K176"/>
    <mergeCell ref="L176:M176"/>
    <mergeCell ref="J171:K171"/>
    <mergeCell ref="L171:M171"/>
    <mergeCell ref="J172:K172"/>
    <mergeCell ref="L172:M172"/>
    <mergeCell ref="J173:K173"/>
    <mergeCell ref="L173:M17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S177"/>
  <sheetViews>
    <sheetView workbookViewId="0">
      <selection activeCell="A2" sqref="A2:B5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 s="121">
        <v>518</v>
      </c>
      <c r="B2" s="122">
        <v>5</v>
      </c>
      <c r="D2" s="35"/>
      <c r="E2" s="53"/>
      <c r="F2" s="53" t="s">
        <v>154</v>
      </c>
      <c r="G2" s="35"/>
      <c r="H2" s="35"/>
      <c r="K2" s="100">
        <f>SUM(I86:I142)+SUM(I169:I174)/1000</f>
        <v>0.58560000000000001</v>
      </c>
      <c r="L2" s="3">
        <f>SUM(J86:K142)+SUM(J169:K174)</f>
        <v>122</v>
      </c>
      <c r="M2" s="4" t="s">
        <v>162</v>
      </c>
      <c r="N2" s="35"/>
      <c r="S2" s="5" t="s">
        <v>2</v>
      </c>
    </row>
    <row r="3" spans="1:19" ht="18.75">
      <c r="A3" s="121">
        <v>536</v>
      </c>
      <c r="B3" s="122">
        <v>5</v>
      </c>
      <c r="E3" s="136" t="s">
        <v>253</v>
      </c>
      <c r="F3" s="54" t="s">
        <v>155</v>
      </c>
      <c r="G3" s="43"/>
      <c r="H3" s="43"/>
      <c r="K3" s="101">
        <f>SUM(I143:I168)+SUM(I175:I177)</f>
        <v>0.17549999999999999</v>
      </c>
      <c r="L3" s="131">
        <f>SUM(J143:K168)+SUM(J175:K177)</f>
        <v>20</v>
      </c>
      <c r="M3" s="7" t="s">
        <v>242</v>
      </c>
      <c r="N3" s="35"/>
      <c r="S3" s="5">
        <f>L2+L4</f>
        <v>122</v>
      </c>
    </row>
    <row r="4" spans="1:19" ht="18.75">
      <c r="A4" s="121">
        <v>691</v>
      </c>
      <c r="B4" s="122">
        <v>122</v>
      </c>
      <c r="D4" s="36"/>
      <c r="E4" s="119"/>
      <c r="F4" s="33"/>
      <c r="G4" s="42"/>
      <c r="H4" s="42"/>
      <c r="K4" s="102">
        <f>SUM(I11:I27)+SUM(I73:I85)</f>
        <v>0</v>
      </c>
      <c r="L4" s="8">
        <f>SUM(J11:K27)+SUM(J73:K85)</f>
        <v>0</v>
      </c>
      <c r="M4" s="9" t="s">
        <v>3</v>
      </c>
      <c r="N4" s="35"/>
      <c r="S4" s="10" t="s">
        <v>4</v>
      </c>
    </row>
    <row r="5" spans="1:19" ht="18.75">
      <c r="A5" s="121">
        <v>516</v>
      </c>
      <c r="B5" s="122">
        <v>10</v>
      </c>
      <c r="D5" s="39"/>
      <c r="E5" s="119"/>
      <c r="F5" s="40"/>
      <c r="G5" s="42"/>
      <c r="H5" s="42"/>
      <c r="K5" s="103">
        <f>SUM(I28:I72)</f>
        <v>0</v>
      </c>
      <c r="L5" s="12">
        <f>SUM(J28:K72)</f>
        <v>0</v>
      </c>
      <c r="M5" s="13" t="s">
        <v>243</v>
      </c>
      <c r="N5" s="35"/>
      <c r="S5" s="10">
        <f>L3+L5</f>
        <v>20</v>
      </c>
    </row>
    <row r="6" spans="1:19" ht="18.75">
      <c r="A6" s="121"/>
      <c r="B6" s="122"/>
      <c r="C6" s="37"/>
      <c r="D6" s="39"/>
      <c r="E6" s="119"/>
      <c r="F6" s="40"/>
      <c r="G6" s="41"/>
      <c r="H6" s="41"/>
      <c r="K6" s="104">
        <f>C80</f>
        <v>0</v>
      </c>
      <c r="L6" s="14">
        <f>D80</f>
        <v>0</v>
      </c>
      <c r="M6" s="15" t="s">
        <v>6</v>
      </c>
      <c r="N6" s="35"/>
    </row>
    <row r="7" spans="1:19" ht="18.75">
      <c r="A7" s="121"/>
      <c r="B7" s="122"/>
      <c r="C7" s="37"/>
      <c r="D7" s="39"/>
      <c r="E7" s="119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 s="121"/>
      <c r="B8" s="122"/>
      <c r="C8" s="37"/>
      <c r="D8" s="39"/>
      <c r="E8" s="119"/>
      <c r="F8" s="40"/>
      <c r="G8" s="41"/>
      <c r="H8" s="41"/>
      <c r="K8" s="106">
        <f>SUM(K2:K7)</f>
        <v>0.7611</v>
      </c>
      <c r="L8" s="107">
        <f>SUM(L2:L7)</f>
        <v>142</v>
      </c>
      <c r="M8" s="18" t="s">
        <v>5</v>
      </c>
      <c r="N8" s="35"/>
    </row>
    <row r="9" spans="1:19">
      <c r="A9" s="121"/>
      <c r="B9" s="122"/>
      <c r="C9" s="201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 s="121"/>
      <c r="B10" s="122"/>
      <c r="C10" s="204" t="s">
        <v>216</v>
      </c>
      <c r="D10" s="190"/>
      <c r="E10" s="189" t="s">
        <v>65</v>
      </c>
      <c r="F10" s="190"/>
      <c r="G10" s="125" t="s">
        <v>66</v>
      </c>
      <c r="I10" s="6"/>
      <c r="J10" s="129"/>
      <c r="K10" s="130"/>
      <c r="L10" s="129"/>
      <c r="M10" s="130"/>
      <c r="N10" s="6"/>
    </row>
    <row r="11" spans="1:19">
      <c r="A11" s="121"/>
      <c r="B11" s="122"/>
      <c r="C11" s="200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 s="121"/>
      <c r="B12" s="122"/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 s="121"/>
      <c r="B13" s="122"/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 s="121"/>
      <c r="B14" s="122"/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</v>
      </c>
      <c r="J14" s="176">
        <f t="shared" si="1"/>
        <v>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 s="121"/>
      <c r="B15" s="122"/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</v>
      </c>
      <c r="J15" s="176">
        <f t="shared" si="1"/>
        <v>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69"/>
      <c r="B16" s="63"/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</v>
      </c>
      <c r="J16" s="176">
        <f t="shared" si="1"/>
        <v>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69"/>
      <c r="B17" s="63"/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 ht="16.5">
      <c r="A18" s="51"/>
      <c r="B18" s="51"/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 ht="16.5">
      <c r="A19" s="51"/>
      <c r="B19" s="51"/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 ht="16.5">
      <c r="A20" s="51"/>
      <c r="B20" s="51"/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 ht="16.5">
      <c r="A21" s="51"/>
      <c r="B21" s="51"/>
      <c r="C21" s="77"/>
      <c r="D21" s="135"/>
      <c r="E21" s="126"/>
      <c r="F21" s="127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 ht="16.5">
      <c r="A22" s="51"/>
      <c r="B22" s="51"/>
      <c r="C22" s="77"/>
      <c r="D22" s="135"/>
      <c r="E22" s="126"/>
      <c r="F22" s="127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 ht="16.5">
      <c r="A23" s="51"/>
      <c r="B23" s="47"/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 ht="16.5">
      <c r="A24" s="51"/>
      <c r="B24" s="51"/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 ht="16.5">
      <c r="A25" s="51"/>
      <c r="B25" s="51"/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 ht="16.5">
      <c r="A26" s="51"/>
      <c r="B26" s="51"/>
      <c r="C26" s="134"/>
      <c r="D26" s="13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 ht="16.5">
      <c r="A27" s="51"/>
      <c r="B27" s="51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 ht="16.5">
      <c r="A28" s="51"/>
      <c r="B28" s="51"/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 ht="16.5">
      <c r="A29" s="51"/>
      <c r="B29" s="51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 ht="16.5">
      <c r="A30" s="51"/>
      <c r="B30" s="51"/>
      <c r="C30" s="128" t="s">
        <v>92</v>
      </c>
      <c r="D30" s="128" t="s">
        <v>93</v>
      </c>
      <c r="E30" s="191" t="s">
        <v>65</v>
      </c>
      <c r="F30" s="191"/>
      <c r="G30" s="128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</v>
      </c>
      <c r="D31" s="13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3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3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3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3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</v>
      </c>
      <c r="D36" s="13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</v>
      </c>
      <c r="D37" s="13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3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3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3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3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3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3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3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3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3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3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3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3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3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3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3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3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3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3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</v>
      </c>
      <c r="J55" s="182">
        <f t="shared" si="1"/>
        <v>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3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3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3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3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3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3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3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3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3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3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3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3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3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3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3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3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3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3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3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3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3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3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3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3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0</v>
      </c>
      <c r="D80" s="125">
        <f>SUM(D31:D79)</f>
        <v>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</v>
      </c>
      <c r="J93" s="170">
        <f t="shared" si="8"/>
        <v>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</v>
      </c>
      <c r="J97" s="170">
        <f t="shared" si="8"/>
        <v>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0.58560000000000001</v>
      </c>
      <c r="J98" s="170">
        <f t="shared" si="8"/>
        <v>122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123"/>
      <c r="M102" s="124"/>
      <c r="N102" s="90"/>
      <c r="O102" s="23"/>
    </row>
    <row r="103" spans="1:15">
      <c r="I103" s="91"/>
      <c r="J103" s="170">
        <f t="shared" si="8"/>
        <v>0</v>
      </c>
      <c r="K103" s="171"/>
      <c r="L103" s="123"/>
      <c r="M103" s="124"/>
      <c r="N103" s="90"/>
      <c r="O103" s="23"/>
    </row>
    <row r="104" spans="1:15">
      <c r="I104" s="91"/>
      <c r="J104" s="170">
        <f t="shared" si="8"/>
        <v>0</v>
      </c>
      <c r="K104" s="171"/>
      <c r="L104" s="123"/>
      <c r="M104" s="124"/>
      <c r="N104" s="90"/>
      <c r="O104" s="23"/>
    </row>
    <row r="105" spans="1:15">
      <c r="I105" s="91">
        <f>J105*1.2*8/1000</f>
        <v>0</v>
      </c>
      <c r="J105" s="170">
        <f t="shared" si="8"/>
        <v>0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</v>
      </c>
      <c r="J109" s="170">
        <f t="shared" si="8"/>
        <v>0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</v>
      </c>
      <c r="J113" s="170">
        <f t="shared" si="8"/>
        <v>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123"/>
      <c r="M117" s="124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</v>
      </c>
      <c r="J119" s="170">
        <f t="shared" si="8"/>
        <v>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123"/>
      <c r="M121" s="124"/>
      <c r="N121" s="90"/>
    </row>
    <row r="122" spans="3:15">
      <c r="I122" s="91"/>
      <c r="J122" s="170">
        <f t="shared" si="8"/>
        <v>0</v>
      </c>
      <c r="K122" s="171"/>
      <c r="L122" s="123"/>
      <c r="M122" s="124"/>
      <c r="N122" s="90"/>
    </row>
    <row r="123" spans="3:15">
      <c r="I123" s="91"/>
      <c r="J123" s="170">
        <f t="shared" si="8"/>
        <v>0</v>
      </c>
      <c r="K123" s="171"/>
      <c r="L123" s="123"/>
      <c r="M123" s="124"/>
      <c r="N123" s="90"/>
    </row>
    <row r="124" spans="3:15">
      <c r="I124" s="91"/>
      <c r="J124" s="170">
        <f t="shared" si="8"/>
        <v>0</v>
      </c>
      <c r="K124" s="171"/>
      <c r="L124" s="123"/>
      <c r="M124" s="124"/>
      <c r="N124" s="90"/>
    </row>
    <row r="125" spans="3:15">
      <c r="I125" s="91"/>
      <c r="J125" s="170">
        <f t="shared" si="8"/>
        <v>0</v>
      </c>
      <c r="K125" s="171"/>
      <c r="L125" s="123"/>
      <c r="M125" s="124"/>
      <c r="N125" s="90"/>
    </row>
    <row r="126" spans="3:15">
      <c r="I126" s="91"/>
      <c r="J126" s="170">
        <f t="shared" si="8"/>
        <v>0</v>
      </c>
      <c r="K126" s="171"/>
      <c r="L126" s="123"/>
      <c r="M126" s="124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</v>
      </c>
      <c r="J129" s="170">
        <f t="shared" si="8"/>
        <v>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</v>
      </c>
      <c r="J133" s="170">
        <f t="shared" si="8"/>
        <v>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123"/>
      <c r="M137" s="124"/>
      <c r="N137" s="90"/>
    </row>
    <row r="138" spans="9:15">
      <c r="I138" s="91"/>
      <c r="J138" s="170">
        <f t="shared" si="8"/>
        <v>0</v>
      </c>
      <c r="K138" s="171"/>
      <c r="L138" s="123"/>
      <c r="M138" s="124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132"/>
      <c r="M144" s="133"/>
      <c r="N144" s="95"/>
    </row>
    <row r="145" spans="9:15">
      <c r="I145" s="94"/>
      <c r="J145" s="208">
        <f t="shared" si="9"/>
        <v>0</v>
      </c>
      <c r="K145" s="209"/>
      <c r="L145" s="132"/>
      <c r="M145" s="133"/>
      <c r="N145" s="95"/>
    </row>
    <row r="146" spans="9:15">
      <c r="I146" s="94"/>
      <c r="J146" s="208">
        <f t="shared" si="9"/>
        <v>0</v>
      </c>
      <c r="K146" s="209"/>
      <c r="L146" s="132"/>
      <c r="M146" s="133"/>
      <c r="N146" s="95"/>
    </row>
    <row r="147" spans="9:15">
      <c r="I147" s="94"/>
      <c r="J147" s="208">
        <f t="shared" si="9"/>
        <v>0</v>
      </c>
      <c r="K147" s="209"/>
      <c r="L147" s="132"/>
      <c r="M147" s="133"/>
      <c r="N147" s="95"/>
    </row>
    <row r="148" spans="9:15">
      <c r="I148" s="94">
        <f>J148*0.9*8/1000</f>
        <v>0</v>
      </c>
      <c r="J148" s="208">
        <f t="shared" si="9"/>
        <v>0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</v>
      </c>
      <c r="J150" s="208">
        <f t="shared" si="9"/>
        <v>0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4.0500000000000001E-2</v>
      </c>
      <c r="J152" s="208">
        <f t="shared" si="9"/>
        <v>5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0</v>
      </c>
      <c r="J154" s="208">
        <f t="shared" si="9"/>
        <v>0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0</v>
      </c>
      <c r="J157" s="208">
        <f t="shared" si="9"/>
        <v>0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5.3999999999999999E-2</v>
      </c>
      <c r="J163" s="208">
        <f t="shared" si="9"/>
        <v>5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8.1000000000000003E-2</v>
      </c>
      <c r="J165" s="208">
        <f t="shared" si="9"/>
        <v>10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0</v>
      </c>
      <c r="J167" s="208">
        <f t="shared" si="9"/>
        <v>0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</v>
      </c>
      <c r="J175" s="208">
        <f t="shared" si="9"/>
        <v>0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C12:D12"/>
    <mergeCell ref="E12:F12"/>
    <mergeCell ref="J12:K12"/>
    <mergeCell ref="L12:M12"/>
    <mergeCell ref="C13:D13"/>
    <mergeCell ref="E13:F13"/>
    <mergeCell ref="J13:K13"/>
    <mergeCell ref="L13:M13"/>
    <mergeCell ref="C9:F9"/>
    <mergeCell ref="J9:K9"/>
    <mergeCell ref="L9:M9"/>
    <mergeCell ref="C10:D10"/>
    <mergeCell ref="E10:F10"/>
    <mergeCell ref="C11:D11"/>
    <mergeCell ref="E11:F11"/>
    <mergeCell ref="J11:K11"/>
    <mergeCell ref="L11:M11"/>
    <mergeCell ref="C16:D16"/>
    <mergeCell ref="E16:F16"/>
    <mergeCell ref="J16:K16"/>
    <mergeCell ref="L16:M16"/>
    <mergeCell ref="C17:D17"/>
    <mergeCell ref="E17:F17"/>
    <mergeCell ref="J17:K17"/>
    <mergeCell ref="L17:M17"/>
    <mergeCell ref="C14:D14"/>
    <mergeCell ref="E14:F14"/>
    <mergeCell ref="J14:K14"/>
    <mergeCell ref="L14:M14"/>
    <mergeCell ref="C15:D15"/>
    <mergeCell ref="E15:F15"/>
    <mergeCell ref="J15:K15"/>
    <mergeCell ref="L15:M15"/>
    <mergeCell ref="C20:D20"/>
    <mergeCell ref="E20:F20"/>
    <mergeCell ref="J20:K20"/>
    <mergeCell ref="L20:M20"/>
    <mergeCell ref="J21:K21"/>
    <mergeCell ref="L21:M21"/>
    <mergeCell ref="C18:D18"/>
    <mergeCell ref="E18:F18"/>
    <mergeCell ref="J18:K18"/>
    <mergeCell ref="L18:M18"/>
    <mergeCell ref="C19:D19"/>
    <mergeCell ref="E19:F19"/>
    <mergeCell ref="J19:K19"/>
    <mergeCell ref="L19:M19"/>
    <mergeCell ref="C24:D24"/>
    <mergeCell ref="E24:F24"/>
    <mergeCell ref="J24:K24"/>
    <mergeCell ref="L24:M24"/>
    <mergeCell ref="C25:D25"/>
    <mergeCell ref="E25:F25"/>
    <mergeCell ref="J25:K25"/>
    <mergeCell ref="L25:M25"/>
    <mergeCell ref="J22:K22"/>
    <mergeCell ref="L22:M22"/>
    <mergeCell ref="C23:D23"/>
    <mergeCell ref="E23:F23"/>
    <mergeCell ref="J23:K23"/>
    <mergeCell ref="L23:M23"/>
    <mergeCell ref="C29:G29"/>
    <mergeCell ref="J29:K29"/>
    <mergeCell ref="L29:M29"/>
    <mergeCell ref="E30:F30"/>
    <mergeCell ref="J30:K30"/>
    <mergeCell ref="L30:M30"/>
    <mergeCell ref="J26:K26"/>
    <mergeCell ref="L26:M26"/>
    <mergeCell ref="J27:K27"/>
    <mergeCell ref="L27:M27"/>
    <mergeCell ref="J28:K28"/>
    <mergeCell ref="L28:M28"/>
    <mergeCell ref="E33:F33"/>
    <mergeCell ref="J33:K33"/>
    <mergeCell ref="L33:M33"/>
    <mergeCell ref="E34:F34"/>
    <mergeCell ref="J34:K34"/>
    <mergeCell ref="L34:M34"/>
    <mergeCell ref="E31:F31"/>
    <mergeCell ref="J31:K31"/>
    <mergeCell ref="L31:M31"/>
    <mergeCell ref="E32:F32"/>
    <mergeCell ref="J32:K32"/>
    <mergeCell ref="L32:M32"/>
    <mergeCell ref="E37:F37"/>
    <mergeCell ref="J37:K37"/>
    <mergeCell ref="L37:M37"/>
    <mergeCell ref="E38:F38"/>
    <mergeCell ref="J38:K38"/>
    <mergeCell ref="L38:M38"/>
    <mergeCell ref="E35:F35"/>
    <mergeCell ref="J35:K35"/>
    <mergeCell ref="L35:M35"/>
    <mergeCell ref="E36:F36"/>
    <mergeCell ref="J36:K36"/>
    <mergeCell ref="L36:M36"/>
    <mergeCell ref="E41:F41"/>
    <mergeCell ref="J41:K41"/>
    <mergeCell ref="L41:M41"/>
    <mergeCell ref="E42:F42"/>
    <mergeCell ref="J42:K42"/>
    <mergeCell ref="L42:M42"/>
    <mergeCell ref="E39:F39"/>
    <mergeCell ref="J39:K39"/>
    <mergeCell ref="L39:M39"/>
    <mergeCell ref="E40:F40"/>
    <mergeCell ref="J40:K40"/>
    <mergeCell ref="L40:M40"/>
    <mergeCell ref="E45:F45"/>
    <mergeCell ref="J45:K45"/>
    <mergeCell ref="L45:M45"/>
    <mergeCell ref="E46:F46"/>
    <mergeCell ref="J46:K46"/>
    <mergeCell ref="L46:M46"/>
    <mergeCell ref="E43:F43"/>
    <mergeCell ref="J43:K43"/>
    <mergeCell ref="L43:M43"/>
    <mergeCell ref="E44:F44"/>
    <mergeCell ref="J44:K44"/>
    <mergeCell ref="L44:M44"/>
    <mergeCell ref="E49:F49"/>
    <mergeCell ref="J49:K49"/>
    <mergeCell ref="L49:M49"/>
    <mergeCell ref="E50:F50"/>
    <mergeCell ref="J50:K50"/>
    <mergeCell ref="L50:M50"/>
    <mergeCell ref="E47:F47"/>
    <mergeCell ref="J47:K47"/>
    <mergeCell ref="L47:M47"/>
    <mergeCell ref="E48:F48"/>
    <mergeCell ref="J48:K48"/>
    <mergeCell ref="L48:M48"/>
    <mergeCell ref="E53:F53"/>
    <mergeCell ref="J53:K53"/>
    <mergeCell ref="L53:M53"/>
    <mergeCell ref="E54:F54"/>
    <mergeCell ref="J54:K54"/>
    <mergeCell ref="L54:M54"/>
    <mergeCell ref="E51:F51"/>
    <mergeCell ref="J51:K51"/>
    <mergeCell ref="L51:M51"/>
    <mergeCell ref="E52:F52"/>
    <mergeCell ref="J52:K52"/>
    <mergeCell ref="L52:M52"/>
    <mergeCell ref="E57:F57"/>
    <mergeCell ref="J57:K57"/>
    <mergeCell ref="L57:M57"/>
    <mergeCell ref="E58:F58"/>
    <mergeCell ref="J58:K58"/>
    <mergeCell ref="L58:M58"/>
    <mergeCell ref="E55:F55"/>
    <mergeCell ref="J55:K55"/>
    <mergeCell ref="L55:M55"/>
    <mergeCell ref="E56:F56"/>
    <mergeCell ref="J56:K56"/>
    <mergeCell ref="L56:M56"/>
    <mergeCell ref="E61:F61"/>
    <mergeCell ref="J61:K61"/>
    <mergeCell ref="L61:M61"/>
    <mergeCell ref="E62:F62"/>
    <mergeCell ref="J62:K62"/>
    <mergeCell ref="L62:M62"/>
    <mergeCell ref="E59:F59"/>
    <mergeCell ref="J59:K59"/>
    <mergeCell ref="L59:M59"/>
    <mergeCell ref="E60:F60"/>
    <mergeCell ref="J60:K60"/>
    <mergeCell ref="L60:M60"/>
    <mergeCell ref="E65:F65"/>
    <mergeCell ref="J65:K65"/>
    <mergeCell ref="L65:M65"/>
    <mergeCell ref="E66:F66"/>
    <mergeCell ref="J66:K66"/>
    <mergeCell ref="L66:M66"/>
    <mergeCell ref="E63:F63"/>
    <mergeCell ref="J63:K63"/>
    <mergeCell ref="L63:M63"/>
    <mergeCell ref="E64:F64"/>
    <mergeCell ref="J64:K64"/>
    <mergeCell ref="L64:M64"/>
    <mergeCell ref="E69:F69"/>
    <mergeCell ref="J69:K69"/>
    <mergeCell ref="L69:M69"/>
    <mergeCell ref="E70:F70"/>
    <mergeCell ref="J70:K70"/>
    <mergeCell ref="L70:M70"/>
    <mergeCell ref="E67:F67"/>
    <mergeCell ref="J67:K67"/>
    <mergeCell ref="L67:M67"/>
    <mergeCell ref="E68:F68"/>
    <mergeCell ref="J68:K68"/>
    <mergeCell ref="L68:M68"/>
    <mergeCell ref="E73:F73"/>
    <mergeCell ref="J73:K73"/>
    <mergeCell ref="L73:M73"/>
    <mergeCell ref="E74:F74"/>
    <mergeCell ref="J74:K74"/>
    <mergeCell ref="L74:M74"/>
    <mergeCell ref="E71:F71"/>
    <mergeCell ref="J71:K71"/>
    <mergeCell ref="L71:M71"/>
    <mergeCell ref="E72:F72"/>
    <mergeCell ref="J72:K72"/>
    <mergeCell ref="L72:M72"/>
    <mergeCell ref="E77:F77"/>
    <mergeCell ref="J77:K77"/>
    <mergeCell ref="L77:M77"/>
    <mergeCell ref="E78:F78"/>
    <mergeCell ref="J78:K78"/>
    <mergeCell ref="L78:M78"/>
    <mergeCell ref="E75:F75"/>
    <mergeCell ref="J75:K75"/>
    <mergeCell ref="L75:M75"/>
    <mergeCell ref="E76:F76"/>
    <mergeCell ref="J76:K76"/>
    <mergeCell ref="L76:M76"/>
    <mergeCell ref="J81:K81"/>
    <mergeCell ref="L81:M81"/>
    <mergeCell ref="J82:K82"/>
    <mergeCell ref="L82:M82"/>
    <mergeCell ref="J83:K83"/>
    <mergeCell ref="L83:M83"/>
    <mergeCell ref="E79:F79"/>
    <mergeCell ref="J79:K79"/>
    <mergeCell ref="L79:M79"/>
    <mergeCell ref="E80:F80"/>
    <mergeCell ref="J80:K80"/>
    <mergeCell ref="L80:M80"/>
    <mergeCell ref="J87:K87"/>
    <mergeCell ref="L87:M87"/>
    <mergeCell ref="J88:K88"/>
    <mergeCell ref="L88:M88"/>
    <mergeCell ref="J89:K89"/>
    <mergeCell ref="L89:M89"/>
    <mergeCell ref="J84:K84"/>
    <mergeCell ref="L84:M84"/>
    <mergeCell ref="J85:K85"/>
    <mergeCell ref="L85:M85"/>
    <mergeCell ref="J86:K86"/>
    <mergeCell ref="L86:M86"/>
    <mergeCell ref="J93:K93"/>
    <mergeCell ref="L93:M93"/>
    <mergeCell ref="J94:K94"/>
    <mergeCell ref="L94:M94"/>
    <mergeCell ref="J95:K95"/>
    <mergeCell ref="L95:M95"/>
    <mergeCell ref="J90:K90"/>
    <mergeCell ref="L90:M90"/>
    <mergeCell ref="J91:K91"/>
    <mergeCell ref="L91:M91"/>
    <mergeCell ref="J92:K92"/>
    <mergeCell ref="L92:M92"/>
    <mergeCell ref="J99:K99"/>
    <mergeCell ref="L99:M99"/>
    <mergeCell ref="J100:K100"/>
    <mergeCell ref="L100:M100"/>
    <mergeCell ref="J101:K101"/>
    <mergeCell ref="L101:M101"/>
    <mergeCell ref="J96:K96"/>
    <mergeCell ref="L96:M96"/>
    <mergeCell ref="J97:K97"/>
    <mergeCell ref="L97:M97"/>
    <mergeCell ref="J98:K98"/>
    <mergeCell ref="L98:M98"/>
    <mergeCell ref="J107:K107"/>
    <mergeCell ref="L107:M107"/>
    <mergeCell ref="J108:K108"/>
    <mergeCell ref="L108:M108"/>
    <mergeCell ref="J109:K109"/>
    <mergeCell ref="L109:M109"/>
    <mergeCell ref="J102:K102"/>
    <mergeCell ref="J103:K103"/>
    <mergeCell ref="J104:K104"/>
    <mergeCell ref="J105:K105"/>
    <mergeCell ref="L105:M105"/>
    <mergeCell ref="J106:K106"/>
    <mergeCell ref="L106:M106"/>
    <mergeCell ref="J113:K113"/>
    <mergeCell ref="L113:M113"/>
    <mergeCell ref="J114:K114"/>
    <mergeCell ref="L114:M114"/>
    <mergeCell ref="J115:K115"/>
    <mergeCell ref="L115:M115"/>
    <mergeCell ref="J110:K110"/>
    <mergeCell ref="L110:M110"/>
    <mergeCell ref="J111:K111"/>
    <mergeCell ref="L111:M111"/>
    <mergeCell ref="J112:K112"/>
    <mergeCell ref="L112:M112"/>
    <mergeCell ref="J120:K120"/>
    <mergeCell ref="L120:M120"/>
    <mergeCell ref="J121:K121"/>
    <mergeCell ref="J122:K122"/>
    <mergeCell ref="J123:K123"/>
    <mergeCell ref="J124:K124"/>
    <mergeCell ref="J116:K116"/>
    <mergeCell ref="L116:M116"/>
    <mergeCell ref="J117:K117"/>
    <mergeCell ref="J118:K118"/>
    <mergeCell ref="L118:M118"/>
    <mergeCell ref="J119:K119"/>
    <mergeCell ref="L119:M119"/>
    <mergeCell ref="J129:K129"/>
    <mergeCell ref="L129:M129"/>
    <mergeCell ref="J130:K130"/>
    <mergeCell ref="L130:M130"/>
    <mergeCell ref="J131:K131"/>
    <mergeCell ref="L131:M131"/>
    <mergeCell ref="J125:K125"/>
    <mergeCell ref="J126:K126"/>
    <mergeCell ref="J127:K127"/>
    <mergeCell ref="L127:M127"/>
    <mergeCell ref="J128:K128"/>
    <mergeCell ref="L128:M128"/>
    <mergeCell ref="J135:K135"/>
    <mergeCell ref="L135:M135"/>
    <mergeCell ref="J136:K136"/>
    <mergeCell ref="L136:M136"/>
    <mergeCell ref="J137:K137"/>
    <mergeCell ref="J138:K138"/>
    <mergeCell ref="J132:K132"/>
    <mergeCell ref="L132:M132"/>
    <mergeCell ref="J133:K133"/>
    <mergeCell ref="L133:M133"/>
    <mergeCell ref="J134:K134"/>
    <mergeCell ref="L134:M134"/>
    <mergeCell ref="J142:K142"/>
    <mergeCell ref="L142:M142"/>
    <mergeCell ref="J143:K143"/>
    <mergeCell ref="L143:M143"/>
    <mergeCell ref="J144:K144"/>
    <mergeCell ref="J145:K145"/>
    <mergeCell ref="J139:K139"/>
    <mergeCell ref="L139:M139"/>
    <mergeCell ref="J140:K140"/>
    <mergeCell ref="L140:M140"/>
    <mergeCell ref="J141:K141"/>
    <mergeCell ref="L141:M141"/>
    <mergeCell ref="J150:K150"/>
    <mergeCell ref="L150:M150"/>
    <mergeCell ref="J151:K151"/>
    <mergeCell ref="L151:M151"/>
    <mergeCell ref="J152:K152"/>
    <mergeCell ref="L152:M152"/>
    <mergeCell ref="J146:K146"/>
    <mergeCell ref="J147:K147"/>
    <mergeCell ref="J148:K148"/>
    <mergeCell ref="L148:M148"/>
    <mergeCell ref="J149:K149"/>
    <mergeCell ref="L149:M149"/>
    <mergeCell ref="J156:K156"/>
    <mergeCell ref="L156:M156"/>
    <mergeCell ref="J157:K157"/>
    <mergeCell ref="L157:M157"/>
    <mergeCell ref="J158:K158"/>
    <mergeCell ref="L158:M158"/>
    <mergeCell ref="J153:K153"/>
    <mergeCell ref="L153:M153"/>
    <mergeCell ref="J154:K154"/>
    <mergeCell ref="L154:M154"/>
    <mergeCell ref="J155:K155"/>
    <mergeCell ref="L155:M155"/>
    <mergeCell ref="J162:K162"/>
    <mergeCell ref="L162:M162"/>
    <mergeCell ref="J163:K163"/>
    <mergeCell ref="L163:M163"/>
    <mergeCell ref="J164:K164"/>
    <mergeCell ref="L164:M164"/>
    <mergeCell ref="J159:K159"/>
    <mergeCell ref="L159:M159"/>
    <mergeCell ref="J160:K160"/>
    <mergeCell ref="L160:M160"/>
    <mergeCell ref="J161:K161"/>
    <mergeCell ref="L161:M161"/>
    <mergeCell ref="J168:K168"/>
    <mergeCell ref="L168:M168"/>
    <mergeCell ref="J169:K169"/>
    <mergeCell ref="L169:M169"/>
    <mergeCell ref="J170:K170"/>
    <mergeCell ref="L170:M170"/>
    <mergeCell ref="J165:K165"/>
    <mergeCell ref="L165:M165"/>
    <mergeCell ref="J166:K166"/>
    <mergeCell ref="L166:M166"/>
    <mergeCell ref="J167:K167"/>
    <mergeCell ref="L167:M167"/>
    <mergeCell ref="J177:K177"/>
    <mergeCell ref="L177:M177"/>
    <mergeCell ref="J174:K174"/>
    <mergeCell ref="L174:M174"/>
    <mergeCell ref="J175:K175"/>
    <mergeCell ref="L175:M175"/>
    <mergeCell ref="J176:K176"/>
    <mergeCell ref="L176:M176"/>
    <mergeCell ref="J171:K171"/>
    <mergeCell ref="L171:M171"/>
    <mergeCell ref="J172:K172"/>
    <mergeCell ref="L172:M172"/>
    <mergeCell ref="J173:K173"/>
    <mergeCell ref="L173:M17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8"/>
  <dimension ref="A1:S177"/>
  <sheetViews>
    <sheetView topLeftCell="A25" zoomScale="89" zoomScaleNormal="89" workbookViewId="0">
      <selection activeCell="L58" sqref="L58:M58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 s="121">
        <v>499</v>
      </c>
      <c r="B2" s="122">
        <v>20</v>
      </c>
      <c r="D2" s="35"/>
      <c r="E2" s="53"/>
      <c r="F2" s="53" t="s">
        <v>154</v>
      </c>
      <c r="G2" s="35"/>
      <c r="H2" s="35"/>
      <c r="K2" s="100">
        <f>SUM(I86:I142)+SUM(I169:I174)/1000</f>
        <v>2.9044000000000008</v>
      </c>
      <c r="L2" s="3">
        <f>SUM(J86:K142)+SUM(J169:K174)</f>
        <v>239</v>
      </c>
      <c r="M2" s="4" t="s">
        <v>162</v>
      </c>
      <c r="N2" s="35"/>
      <c r="S2" s="5" t="s">
        <v>2</v>
      </c>
    </row>
    <row r="3" spans="1:19" ht="18.75">
      <c r="A3" s="121">
        <v>501</v>
      </c>
      <c r="B3" s="122">
        <v>25</v>
      </c>
      <c r="E3" s="136" t="s">
        <v>252</v>
      </c>
      <c r="F3" s="54" t="s">
        <v>155</v>
      </c>
      <c r="G3" s="43"/>
      <c r="H3" s="43"/>
      <c r="K3" s="101">
        <f>SUM(I143:I168)+SUM(I175:I177)</f>
        <v>2.4500000000000002</v>
      </c>
      <c r="L3" s="1">
        <f>SUM(J143:K168)+SUM(J175:K177)</f>
        <v>274</v>
      </c>
      <c r="M3" s="7" t="s">
        <v>242</v>
      </c>
      <c r="N3" s="35"/>
      <c r="S3" s="5">
        <f>L2+L4</f>
        <v>1049</v>
      </c>
    </row>
    <row r="4" spans="1:19" ht="18.75">
      <c r="A4" s="121">
        <v>502</v>
      </c>
      <c r="B4" s="122">
        <v>27</v>
      </c>
      <c r="D4" s="36"/>
      <c r="E4" s="38"/>
      <c r="F4" s="33"/>
      <c r="G4" s="42"/>
      <c r="H4" s="42"/>
      <c r="K4" s="102">
        <f>SUM(I11:I27)+SUM(I73:I85)</f>
        <v>11.734999999999999</v>
      </c>
      <c r="L4" s="8">
        <f>SUM(J11:K27)+SUM(J73:K85)</f>
        <v>810</v>
      </c>
      <c r="M4" s="9" t="s">
        <v>3</v>
      </c>
      <c r="N4" s="35"/>
      <c r="S4" s="10" t="s">
        <v>4</v>
      </c>
    </row>
    <row r="5" spans="1:19" ht="18.75">
      <c r="A5" s="121">
        <v>503</v>
      </c>
      <c r="B5" s="122">
        <v>62</v>
      </c>
      <c r="D5" s="39"/>
      <c r="E5" s="40"/>
      <c r="F5" s="40"/>
      <c r="G5" s="42"/>
      <c r="H5" s="42"/>
      <c r="K5" s="103">
        <f>SUM(I28:I72)</f>
        <v>1.468</v>
      </c>
      <c r="L5" s="12">
        <f>SUM(J28:K72)</f>
        <v>191</v>
      </c>
      <c r="M5" s="13" t="s">
        <v>243</v>
      </c>
      <c r="N5" s="35"/>
      <c r="S5" s="10">
        <f>L3+L5</f>
        <v>465</v>
      </c>
    </row>
    <row r="6" spans="1:19" ht="18.75">
      <c r="A6" s="121">
        <v>504</v>
      </c>
      <c r="B6" s="122">
        <v>20</v>
      </c>
      <c r="C6" s="37"/>
      <c r="D6" s="39"/>
      <c r="E6" s="40"/>
      <c r="F6" s="40"/>
      <c r="G6" s="41"/>
      <c r="H6" s="41"/>
      <c r="K6" s="104">
        <f>C80</f>
        <v>2.1604999999999999</v>
      </c>
      <c r="L6" s="14">
        <f>D80</f>
        <v>270</v>
      </c>
      <c r="M6" s="15" t="s">
        <v>6</v>
      </c>
      <c r="N6" s="35"/>
    </row>
    <row r="7" spans="1:19" ht="18.75">
      <c r="A7" s="121">
        <v>506</v>
      </c>
      <c r="B7" s="122">
        <v>28</v>
      </c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 s="121">
        <v>507</v>
      </c>
      <c r="B8" s="122">
        <v>40</v>
      </c>
      <c r="C8" s="37"/>
      <c r="D8" s="39"/>
      <c r="E8" s="40"/>
      <c r="F8" s="40"/>
      <c r="G8" s="41"/>
      <c r="H8" s="41"/>
      <c r="K8" s="106">
        <f>SUM(K2:K7)</f>
        <v>20.7179</v>
      </c>
      <c r="L8" s="107">
        <f>SUM(L2:L7)</f>
        <v>1784</v>
      </c>
      <c r="M8" s="18" t="s">
        <v>5</v>
      </c>
      <c r="N8" s="35"/>
    </row>
    <row r="9" spans="1:19">
      <c r="A9" s="121">
        <v>508</v>
      </c>
      <c r="B9" s="122">
        <v>15</v>
      </c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 s="121">
        <v>513</v>
      </c>
      <c r="B10" s="122">
        <v>10</v>
      </c>
      <c r="C10" s="189" t="s">
        <v>216</v>
      </c>
      <c r="D10" s="190"/>
      <c r="E10" s="189" t="s">
        <v>65</v>
      </c>
      <c r="F10" s="190"/>
      <c r="G10" s="80" t="s">
        <v>66</v>
      </c>
      <c r="I10" s="6"/>
      <c r="J10" s="74"/>
      <c r="K10" s="75"/>
      <c r="L10" s="74"/>
      <c r="M10" s="75"/>
      <c r="N10" s="6"/>
    </row>
    <row r="11" spans="1:19">
      <c r="A11" s="121">
        <v>518</v>
      </c>
      <c r="B11" s="122">
        <v>58</v>
      </c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 s="121">
        <v>536</v>
      </c>
      <c r="B12" s="122">
        <v>30</v>
      </c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 s="121">
        <v>543</v>
      </c>
      <c r="B13" s="122">
        <v>40</v>
      </c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0.25</v>
      </c>
      <c r="J13" s="176">
        <f t="shared" si="1"/>
        <v>25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 s="121">
        <v>545</v>
      </c>
      <c r="B14" s="122">
        <v>15</v>
      </c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0.27500000000000008</v>
      </c>
      <c r="J14" s="176">
        <f t="shared" si="1"/>
        <v>25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 s="121">
        <v>546</v>
      </c>
      <c r="B15" s="122">
        <v>10</v>
      </c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0.72</v>
      </c>
      <c r="J15" s="176">
        <f t="shared" si="1"/>
        <v>60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121">
        <v>548</v>
      </c>
      <c r="B16" s="122">
        <v>25</v>
      </c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1.3</v>
      </c>
      <c r="J16" s="176">
        <f t="shared" si="1"/>
        <v>100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121">
        <v>549</v>
      </c>
      <c r="B17" s="122">
        <v>3</v>
      </c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>
      <c r="A18" s="121">
        <v>560</v>
      </c>
      <c r="B18" s="122">
        <v>32</v>
      </c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>
      <c r="A19" s="121">
        <v>562</v>
      </c>
      <c r="B19" s="122">
        <v>15</v>
      </c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1.5</v>
      </c>
      <c r="J19" s="176">
        <f t="shared" si="1"/>
        <v>100</v>
      </c>
      <c r="K19" s="177"/>
      <c r="L19" s="178" t="s">
        <v>19</v>
      </c>
      <c r="M19" s="179"/>
      <c r="N19" s="86">
        <v>8</v>
      </c>
      <c r="O19">
        <v>535</v>
      </c>
    </row>
    <row r="20" spans="1:15">
      <c r="A20" s="121">
        <v>649</v>
      </c>
      <c r="B20" s="122">
        <v>8</v>
      </c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>
      <c r="A21" s="121">
        <v>552</v>
      </c>
      <c r="B21" s="122">
        <v>30</v>
      </c>
      <c r="C21" s="77"/>
      <c r="D21" s="46"/>
      <c r="E21" s="44"/>
      <c r="F21" s="45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>
      <c r="A22" s="121"/>
      <c r="B22" s="122"/>
      <c r="C22" s="77"/>
      <c r="D22" s="46"/>
      <c r="E22" s="44"/>
      <c r="F22" s="45"/>
      <c r="G22" s="21"/>
      <c r="H22" s="22"/>
      <c r="I22" s="85">
        <f>J22*1.6*10/1000</f>
        <v>0.4</v>
      </c>
      <c r="J22" s="176">
        <f t="shared" si="1"/>
        <v>25</v>
      </c>
      <c r="K22" s="177"/>
      <c r="L22" s="178" t="s">
        <v>20</v>
      </c>
      <c r="M22" s="179"/>
      <c r="N22" s="86">
        <v>9</v>
      </c>
      <c r="O22">
        <v>571</v>
      </c>
    </row>
    <row r="23" spans="1:15">
      <c r="A23" s="121"/>
      <c r="B23" s="122"/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5.0999999999999996</v>
      </c>
      <c r="J23" s="176">
        <f t="shared" si="1"/>
        <v>300</v>
      </c>
      <c r="K23" s="177"/>
      <c r="L23" s="178" t="s">
        <v>21</v>
      </c>
      <c r="M23" s="179"/>
      <c r="N23" s="86">
        <v>10</v>
      </c>
      <c r="O23">
        <v>572</v>
      </c>
    </row>
    <row r="24" spans="1:15">
      <c r="A24">
        <v>491</v>
      </c>
      <c r="B24" s="120">
        <v>25</v>
      </c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>
      <c r="A25">
        <v>493</v>
      </c>
      <c r="B25" s="120">
        <v>25</v>
      </c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1.44</v>
      </c>
      <c r="J25" s="176">
        <f t="shared" si="1"/>
        <v>100</v>
      </c>
      <c r="K25" s="177"/>
      <c r="L25" s="178" t="s">
        <v>22</v>
      </c>
      <c r="M25" s="179"/>
      <c r="N25" s="86">
        <v>12</v>
      </c>
      <c r="O25">
        <v>579</v>
      </c>
    </row>
    <row r="26" spans="1:15">
      <c r="A26">
        <v>494</v>
      </c>
      <c r="B26" s="120">
        <v>50</v>
      </c>
      <c r="C26" s="24"/>
      <c r="D26" s="2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>
      <c r="A27">
        <v>531</v>
      </c>
      <c r="B27" s="120">
        <v>25</v>
      </c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>
      <c r="A28">
        <v>532</v>
      </c>
      <c r="B28" s="120">
        <v>60</v>
      </c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>
      <c r="A29">
        <v>533</v>
      </c>
      <c r="B29" s="120">
        <v>100</v>
      </c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>
      <c r="A30">
        <v>535</v>
      </c>
      <c r="B30" s="120">
        <v>100</v>
      </c>
      <c r="C30" s="20" t="s">
        <v>92</v>
      </c>
      <c r="D30" s="20" t="s">
        <v>93</v>
      </c>
      <c r="E30" s="191" t="s">
        <v>65</v>
      </c>
      <c r="F30" s="191"/>
      <c r="G30" s="20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>
      <c r="A31">
        <v>540</v>
      </c>
      <c r="B31" s="120">
        <v>50</v>
      </c>
      <c r="C31" s="26">
        <f>D31*12*0.4/1000</f>
        <v>7.1999999999999995E-2</v>
      </c>
      <c r="D31" s="1">
        <f>IFERROR(IF(VLOOKUP(H31,$A$2:$B$200,2,0)="",0,VLOOKUP(H31,$A$2:$B$200,2,0)),0)</f>
        <v>15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>
      <c r="A32">
        <v>571</v>
      </c>
      <c r="B32" s="120">
        <v>25</v>
      </c>
      <c r="C32" s="26">
        <f t="shared" ref="C32:C33" si="3">D32*12*0.4/1000</f>
        <v>0</v>
      </c>
      <c r="D32" s="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0.18</v>
      </c>
      <c r="J32" s="182">
        <f t="shared" si="1"/>
        <v>25</v>
      </c>
      <c r="K32" s="183"/>
      <c r="L32" s="184" t="s">
        <v>29</v>
      </c>
      <c r="M32" s="185"/>
      <c r="N32" s="83">
        <v>19</v>
      </c>
      <c r="O32">
        <v>491</v>
      </c>
    </row>
    <row r="33" spans="1:15">
      <c r="A33">
        <v>541</v>
      </c>
      <c r="B33" s="120">
        <v>66</v>
      </c>
      <c r="C33" s="26">
        <f t="shared" si="3"/>
        <v>0</v>
      </c>
      <c r="D33" s="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>
      <c r="A34">
        <v>572</v>
      </c>
      <c r="B34" s="120">
        <v>300</v>
      </c>
      <c r="C34" s="26">
        <f>D34*28*0.18/1000</f>
        <v>0</v>
      </c>
      <c r="D34" s="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>
        <v>579</v>
      </c>
      <c r="B35" s="120">
        <v>100</v>
      </c>
      <c r="C35" s="26">
        <f>D35*12*0.4/1000</f>
        <v>0</v>
      </c>
      <c r="D35" s="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>
        <v>660</v>
      </c>
      <c r="B36" s="120">
        <v>75</v>
      </c>
      <c r="C36" s="26">
        <f>D36*12*0.4/1000</f>
        <v>0</v>
      </c>
      <c r="D36" s="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0.27</v>
      </c>
      <c r="D37" s="1">
        <f t="shared" si="4"/>
        <v>15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0.17100000000000001</v>
      </c>
      <c r="D39" s="1">
        <f t="shared" si="4"/>
        <v>15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>
        <v>655</v>
      </c>
      <c r="B40" s="120">
        <v>15</v>
      </c>
      <c r="C40" s="26">
        <f>D40*12*0.3/1000</f>
        <v>5.3999999999999999E-2</v>
      </c>
      <c r="D40" s="1">
        <f t="shared" si="4"/>
        <v>15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>
        <v>726</v>
      </c>
      <c r="B41" s="120">
        <v>15</v>
      </c>
      <c r="C41" s="26">
        <f>D41*0.75*10/1000</f>
        <v>0</v>
      </c>
      <c r="D41" s="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0.36</v>
      </c>
      <c r="J41" s="182">
        <f t="shared" si="1"/>
        <v>50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>
        <v>711</v>
      </c>
      <c r="B42" s="120">
        <v>20</v>
      </c>
      <c r="C42" s="26">
        <f>D42*0.75*10/1000</f>
        <v>0.1875</v>
      </c>
      <c r="D42" s="1">
        <f t="shared" si="4"/>
        <v>25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>
        <v>725</v>
      </c>
      <c r="B43" s="120">
        <v>15</v>
      </c>
      <c r="C43" s="26">
        <f>D43*0.4*12/1000</f>
        <v>0.12</v>
      </c>
      <c r="D43" s="1">
        <f t="shared" si="4"/>
        <v>25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>
        <v>675</v>
      </c>
      <c r="B44" s="120">
        <v>25</v>
      </c>
      <c r="C44" s="26">
        <f>D44*10*0.75/1000</f>
        <v>0</v>
      </c>
      <c r="D44" s="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0.4</v>
      </c>
      <c r="J44" s="182">
        <f t="shared" si="1"/>
        <v>50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>
        <v>641</v>
      </c>
      <c r="B45" s="120">
        <v>15</v>
      </c>
      <c r="C45" s="26">
        <f>D45*0.4*12/1000</f>
        <v>0</v>
      </c>
      <c r="D45" s="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>
        <v>792</v>
      </c>
      <c r="B46" s="120">
        <v>15</v>
      </c>
      <c r="C46" s="26">
        <f>D46*16*0.75/1000</f>
        <v>0</v>
      </c>
      <c r="D46" s="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>
        <v>665</v>
      </c>
      <c r="B47" s="120">
        <v>50</v>
      </c>
      <c r="C47" s="26">
        <f>D47*1*10/1000</f>
        <v>0</v>
      </c>
      <c r="D47" s="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>
        <v>734</v>
      </c>
      <c r="B48" s="120">
        <v>25</v>
      </c>
      <c r="C48" s="26">
        <f>D48*1*10/1000</f>
        <v>0</v>
      </c>
      <c r="D48" s="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>
        <v>747</v>
      </c>
      <c r="B49" s="120">
        <v>15</v>
      </c>
      <c r="C49" s="26">
        <f>D49*4*2.5/1000</f>
        <v>0</v>
      </c>
      <c r="D49" s="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>
        <v>793</v>
      </c>
      <c r="B50" s="120">
        <v>10</v>
      </c>
      <c r="C50" s="26">
        <f>(D50*12*0.2/1000)</f>
        <v>0</v>
      </c>
      <c r="D50" s="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>
        <v>795</v>
      </c>
      <c r="B51" s="120">
        <v>50</v>
      </c>
      <c r="C51" s="26">
        <f>(D51*35*0.2/1000)</f>
        <v>0</v>
      </c>
      <c r="D51" s="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7.1999999999999995E-2</v>
      </c>
      <c r="D55" s="1">
        <f t="shared" si="4"/>
        <v>15</v>
      </c>
      <c r="E55" s="189" t="s">
        <v>229</v>
      </c>
      <c r="F55" s="190"/>
      <c r="G55" s="27">
        <v>22</v>
      </c>
      <c r="H55" s="22">
        <v>792</v>
      </c>
      <c r="I55" s="82">
        <f>J55*2*4/1000</f>
        <v>0.52800000000000002</v>
      </c>
      <c r="J55" s="182">
        <f t="shared" si="1"/>
        <v>66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7.4999999999999997E-2</v>
      </c>
      <c r="D57" s="1">
        <f t="shared" si="4"/>
        <v>10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0.13500000000000001</v>
      </c>
      <c r="D63" s="1">
        <f t="shared" si="4"/>
        <v>15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0.40799999999999997</v>
      </c>
      <c r="D65" s="1">
        <f t="shared" si="4"/>
        <v>50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0.5</v>
      </c>
      <c r="D73" s="1">
        <f t="shared" si="4"/>
        <v>50</v>
      </c>
      <c r="E73" s="186" t="s">
        <v>239</v>
      </c>
      <c r="F73" s="186"/>
      <c r="G73" s="27">
        <v>37</v>
      </c>
      <c r="H73" s="22">
        <v>795</v>
      </c>
      <c r="I73" s="85">
        <f>J73*10/1000</f>
        <v>0.75</v>
      </c>
      <c r="J73" s="176">
        <f t="shared" si="1"/>
        <v>75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9.6000000000000002E-2</v>
      </c>
      <c r="D79" s="1">
        <f t="shared" si="4"/>
        <v>20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2.1604999999999999</v>
      </c>
      <c r="D80" s="80">
        <f>SUM(D31:D79)</f>
        <v>270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0.2</v>
      </c>
      <c r="J89" s="170">
        <f t="shared" si="8"/>
        <v>20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</v>
      </c>
      <c r="J93" s="170">
        <f t="shared" si="8"/>
        <v>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</v>
      </c>
      <c r="J97" s="170">
        <f t="shared" si="8"/>
        <v>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</v>
      </c>
      <c r="J98" s="170">
        <f t="shared" si="8"/>
        <v>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92"/>
      <c r="M102" s="93"/>
      <c r="N102" s="90"/>
      <c r="O102" s="23"/>
    </row>
    <row r="103" spans="1:15">
      <c r="I103" s="91"/>
      <c r="J103" s="170">
        <f t="shared" si="8"/>
        <v>0</v>
      </c>
      <c r="K103" s="171"/>
      <c r="L103" s="92"/>
      <c r="M103" s="93"/>
      <c r="N103" s="90"/>
      <c r="O103" s="23"/>
    </row>
    <row r="104" spans="1:15">
      <c r="I104" s="91"/>
      <c r="J104" s="170">
        <f t="shared" si="8"/>
        <v>0</v>
      </c>
      <c r="K104" s="171"/>
      <c r="L104" s="92"/>
      <c r="M104" s="93"/>
      <c r="N104" s="90"/>
      <c r="O104" s="23"/>
    </row>
    <row r="105" spans="1:15">
      <c r="I105" s="91">
        <f>J105*1.2*8/1000</f>
        <v>0.24</v>
      </c>
      <c r="J105" s="170">
        <f t="shared" si="8"/>
        <v>25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0.28079999999999999</v>
      </c>
      <c r="J109" s="170">
        <f t="shared" si="8"/>
        <v>27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0.69440000000000002</v>
      </c>
      <c r="J113" s="170">
        <f t="shared" si="8"/>
        <v>62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0.45</v>
      </c>
      <c r="J114" s="170">
        <f t="shared" si="8"/>
        <v>30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0.48</v>
      </c>
      <c r="J115" s="170">
        <f t="shared" si="8"/>
        <v>32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92"/>
      <c r="M117" s="93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0.24</v>
      </c>
      <c r="J119" s="170">
        <f t="shared" si="8"/>
        <v>20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92"/>
      <c r="M121" s="93"/>
      <c r="N121" s="90"/>
    </row>
    <row r="122" spans="3:15">
      <c r="I122" s="91"/>
      <c r="J122" s="170">
        <f t="shared" si="8"/>
        <v>0</v>
      </c>
      <c r="K122" s="171"/>
      <c r="L122" s="92"/>
      <c r="M122" s="93"/>
      <c r="N122" s="90"/>
    </row>
    <row r="123" spans="3:15">
      <c r="I123" s="91"/>
      <c r="J123" s="170">
        <f t="shared" si="8"/>
        <v>0</v>
      </c>
      <c r="K123" s="171"/>
      <c r="L123" s="92"/>
      <c r="M123" s="93"/>
      <c r="N123" s="90"/>
    </row>
    <row r="124" spans="3:15">
      <c r="I124" s="91"/>
      <c r="J124" s="170">
        <f t="shared" si="8"/>
        <v>0</v>
      </c>
      <c r="K124" s="171"/>
      <c r="L124" s="92"/>
      <c r="M124" s="93"/>
      <c r="N124" s="90"/>
    </row>
    <row r="125" spans="3:15">
      <c r="I125" s="91"/>
      <c r="J125" s="170">
        <f t="shared" si="8"/>
        <v>0</v>
      </c>
      <c r="K125" s="171"/>
      <c r="L125" s="92"/>
      <c r="M125" s="93"/>
      <c r="N125" s="90"/>
    </row>
    <row r="126" spans="3:15">
      <c r="I126" s="91"/>
      <c r="J126" s="170">
        <f t="shared" si="8"/>
        <v>0</v>
      </c>
      <c r="K126" s="171"/>
      <c r="L126" s="92"/>
      <c r="M126" s="93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</v>
      </c>
      <c r="J129" s="170">
        <f t="shared" si="8"/>
        <v>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0.20399999999999999</v>
      </c>
      <c r="J133" s="170">
        <f t="shared" si="8"/>
        <v>15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0.1152</v>
      </c>
      <c r="J134" s="170">
        <f t="shared" si="8"/>
        <v>8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92"/>
      <c r="M137" s="93"/>
      <c r="N137" s="90"/>
    </row>
    <row r="138" spans="9:15">
      <c r="I138" s="91"/>
      <c r="J138" s="170">
        <f t="shared" si="8"/>
        <v>0</v>
      </c>
      <c r="K138" s="171"/>
      <c r="L138" s="92"/>
      <c r="M138" s="93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0.15</v>
      </c>
      <c r="J143" s="208">
        <f t="shared" si="9"/>
        <v>15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96"/>
      <c r="M144" s="97"/>
      <c r="N144" s="95"/>
    </row>
    <row r="145" spans="9:15">
      <c r="I145" s="94"/>
      <c r="J145" s="208">
        <f t="shared" si="9"/>
        <v>0</v>
      </c>
      <c r="K145" s="209"/>
      <c r="L145" s="96"/>
      <c r="M145" s="97"/>
      <c r="N145" s="95"/>
    </row>
    <row r="146" spans="9:15">
      <c r="I146" s="94"/>
      <c r="J146" s="208">
        <f t="shared" si="9"/>
        <v>0</v>
      </c>
      <c r="K146" s="209"/>
      <c r="L146" s="96"/>
      <c r="M146" s="97"/>
      <c r="N146" s="95"/>
    </row>
    <row r="147" spans="9:15">
      <c r="I147" s="94"/>
      <c r="J147" s="208">
        <f t="shared" si="9"/>
        <v>0</v>
      </c>
      <c r="K147" s="209"/>
      <c r="L147" s="96"/>
      <c r="M147" s="97"/>
      <c r="N147" s="95"/>
    </row>
    <row r="148" spans="9:15">
      <c r="I148" s="94">
        <f>J148*0.9*8/1000</f>
        <v>0.2016</v>
      </c>
      <c r="J148" s="208">
        <f t="shared" si="9"/>
        <v>28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0.28799999999999998</v>
      </c>
      <c r="J150" s="208">
        <f t="shared" si="9"/>
        <v>40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0.4</v>
      </c>
      <c r="J151" s="208">
        <f t="shared" si="9"/>
        <v>40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0.24299999999999999</v>
      </c>
      <c r="J152" s="208">
        <f t="shared" si="9"/>
        <v>30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0.03</v>
      </c>
      <c r="J153" s="208">
        <f t="shared" si="9"/>
        <v>3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0</v>
      </c>
      <c r="J154" s="208">
        <f t="shared" si="9"/>
        <v>0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8.1000000000000003E-2</v>
      </c>
      <c r="J157" s="208">
        <f t="shared" si="9"/>
        <v>10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0.62640000000000007</v>
      </c>
      <c r="J163" s="208">
        <f t="shared" si="9"/>
        <v>58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0.108</v>
      </c>
      <c r="J167" s="208">
        <f t="shared" si="9"/>
        <v>15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7.1999999999999995E-2</v>
      </c>
      <c r="J175" s="208">
        <f t="shared" si="9"/>
        <v>10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0.25</v>
      </c>
      <c r="J177" s="208">
        <f t="shared" si="9"/>
        <v>25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J175:K175"/>
    <mergeCell ref="L175:M175"/>
    <mergeCell ref="J176:K176"/>
    <mergeCell ref="L176:M176"/>
    <mergeCell ref="J177:K177"/>
    <mergeCell ref="L177:M177"/>
    <mergeCell ref="J170:K170"/>
    <mergeCell ref="L170:M170"/>
    <mergeCell ref="J171:K171"/>
    <mergeCell ref="L171:M171"/>
    <mergeCell ref="J172:K172"/>
    <mergeCell ref="L172:M172"/>
    <mergeCell ref="J173:K173"/>
    <mergeCell ref="L173:M173"/>
    <mergeCell ref="J174:K174"/>
    <mergeCell ref="L174:M174"/>
    <mergeCell ref="J165:K165"/>
    <mergeCell ref="L165:M165"/>
    <mergeCell ref="J166:K166"/>
    <mergeCell ref="L166:M166"/>
    <mergeCell ref="J167:K167"/>
    <mergeCell ref="L167:M167"/>
    <mergeCell ref="J168:K168"/>
    <mergeCell ref="L168:M168"/>
    <mergeCell ref="J169:K169"/>
    <mergeCell ref="L169:M169"/>
    <mergeCell ref="J160:K160"/>
    <mergeCell ref="L160:M160"/>
    <mergeCell ref="J161:K161"/>
    <mergeCell ref="L161:M161"/>
    <mergeCell ref="J162:K162"/>
    <mergeCell ref="L162:M162"/>
    <mergeCell ref="J163:K163"/>
    <mergeCell ref="L163:M163"/>
    <mergeCell ref="J164:K164"/>
    <mergeCell ref="L164:M164"/>
    <mergeCell ref="J155:K155"/>
    <mergeCell ref="L155:M155"/>
    <mergeCell ref="J156:K156"/>
    <mergeCell ref="L156:M156"/>
    <mergeCell ref="J157:K157"/>
    <mergeCell ref="L157:M157"/>
    <mergeCell ref="J158:K158"/>
    <mergeCell ref="L158:M158"/>
    <mergeCell ref="J159:K159"/>
    <mergeCell ref="L159:M159"/>
    <mergeCell ref="J150:K150"/>
    <mergeCell ref="L150:M150"/>
    <mergeCell ref="J151:K151"/>
    <mergeCell ref="L151:M151"/>
    <mergeCell ref="J152:K152"/>
    <mergeCell ref="L152:M152"/>
    <mergeCell ref="J153:K153"/>
    <mergeCell ref="L153:M153"/>
    <mergeCell ref="J154:K154"/>
    <mergeCell ref="L154:M154"/>
    <mergeCell ref="J143:K143"/>
    <mergeCell ref="L143:M143"/>
    <mergeCell ref="J144:K144"/>
    <mergeCell ref="J145:K145"/>
    <mergeCell ref="J146:K146"/>
    <mergeCell ref="J147:K147"/>
    <mergeCell ref="J148:K148"/>
    <mergeCell ref="L148:M148"/>
    <mergeCell ref="J149:K149"/>
    <mergeCell ref="L149:M149"/>
    <mergeCell ref="J137:K137"/>
    <mergeCell ref="J138:K138"/>
    <mergeCell ref="J139:K139"/>
    <mergeCell ref="L139:M139"/>
    <mergeCell ref="J140:K140"/>
    <mergeCell ref="L140:M140"/>
    <mergeCell ref="J141:K141"/>
    <mergeCell ref="L141:M141"/>
    <mergeCell ref="J142:K142"/>
    <mergeCell ref="L142:M142"/>
    <mergeCell ref="J100:K100"/>
    <mergeCell ref="L100:M100"/>
    <mergeCell ref="J106:K106"/>
    <mergeCell ref="L106:M106"/>
    <mergeCell ref="J107:K107"/>
    <mergeCell ref="L107:M107"/>
    <mergeCell ref="J135:K135"/>
    <mergeCell ref="L135:M135"/>
    <mergeCell ref="J136:K136"/>
    <mergeCell ref="L136:M136"/>
    <mergeCell ref="J102:K102"/>
    <mergeCell ref="J109:K109"/>
    <mergeCell ref="L109:M109"/>
    <mergeCell ref="J110:K110"/>
    <mergeCell ref="L110:M110"/>
    <mergeCell ref="J111:K111"/>
    <mergeCell ref="L111:M111"/>
    <mergeCell ref="J103:K103"/>
    <mergeCell ref="J112:K112"/>
    <mergeCell ref="L112:M112"/>
    <mergeCell ref="J104:K104"/>
    <mergeCell ref="J105:K105"/>
    <mergeCell ref="L105:M105"/>
    <mergeCell ref="J108:K108"/>
    <mergeCell ref="E75:F75"/>
    <mergeCell ref="E76:F76"/>
    <mergeCell ref="E77:F77"/>
    <mergeCell ref="E78:F78"/>
    <mergeCell ref="E79:F79"/>
    <mergeCell ref="E80:F80"/>
    <mergeCell ref="J84:K84"/>
    <mergeCell ref="L84:M84"/>
    <mergeCell ref="J99:K99"/>
    <mergeCell ref="L99:M99"/>
    <mergeCell ref="J88:K88"/>
    <mergeCell ref="L88:M88"/>
    <mergeCell ref="J85:K85"/>
    <mergeCell ref="L85:M85"/>
    <mergeCell ref="J83:K83"/>
    <mergeCell ref="L83:M83"/>
    <mergeCell ref="J77:K77"/>
    <mergeCell ref="L77:M77"/>
    <mergeCell ref="J79:K79"/>
    <mergeCell ref="L79:M79"/>
    <mergeCell ref="J87:K87"/>
    <mergeCell ref="L87:M87"/>
    <mergeCell ref="J81:K81"/>
    <mergeCell ref="L81:M81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C19:D19"/>
    <mergeCell ref="E19:F19"/>
    <mergeCell ref="C20:D20"/>
    <mergeCell ref="E20:F20"/>
    <mergeCell ref="C24:D24"/>
    <mergeCell ref="E24:F24"/>
    <mergeCell ref="E25:F25"/>
    <mergeCell ref="C29:G29"/>
    <mergeCell ref="E55:F55"/>
    <mergeCell ref="E33:F33"/>
    <mergeCell ref="E34:F34"/>
    <mergeCell ref="E37:F37"/>
    <mergeCell ref="E38:F38"/>
    <mergeCell ref="E36:F36"/>
    <mergeCell ref="E30:F30"/>
    <mergeCell ref="E54:F54"/>
    <mergeCell ref="E41:F41"/>
    <mergeCell ref="J16:K16"/>
    <mergeCell ref="L16:M16"/>
    <mergeCell ref="J17:K17"/>
    <mergeCell ref="L17:M17"/>
    <mergeCell ref="J9:K9"/>
    <mergeCell ref="L9:M9"/>
    <mergeCell ref="J11:K11"/>
    <mergeCell ref="L11:M11"/>
    <mergeCell ref="J12:K12"/>
    <mergeCell ref="L12:M12"/>
    <mergeCell ref="J13:K13"/>
    <mergeCell ref="L13:M13"/>
    <mergeCell ref="C15:D15"/>
    <mergeCell ref="E15:F15"/>
    <mergeCell ref="J74:K74"/>
    <mergeCell ref="L74:M74"/>
    <mergeCell ref="J75:K75"/>
    <mergeCell ref="L75:M75"/>
    <mergeCell ref="J76:K76"/>
    <mergeCell ref="L76:M76"/>
    <mergeCell ref="J44:K44"/>
    <mergeCell ref="L44:M44"/>
    <mergeCell ref="J45:K45"/>
    <mergeCell ref="L45:M45"/>
    <mergeCell ref="J66:K66"/>
    <mergeCell ref="L66:M66"/>
    <mergeCell ref="J67:K67"/>
    <mergeCell ref="L67:M67"/>
    <mergeCell ref="L46:M46"/>
    <mergeCell ref="J47:K47"/>
    <mergeCell ref="J70:K70"/>
    <mergeCell ref="L70:M70"/>
    <mergeCell ref="J65:K65"/>
    <mergeCell ref="L65:M65"/>
    <mergeCell ref="J61:K61"/>
    <mergeCell ref="L15:M15"/>
    <mergeCell ref="L23:M23"/>
    <mergeCell ref="J24:K24"/>
    <mergeCell ref="L24:M24"/>
    <mergeCell ref="C10:D10"/>
    <mergeCell ref="E10:F10"/>
    <mergeCell ref="C13:D13"/>
    <mergeCell ref="E13:F13"/>
    <mergeCell ref="C16:D16"/>
    <mergeCell ref="E16:F16"/>
    <mergeCell ref="C11:D11"/>
    <mergeCell ref="E11:F11"/>
    <mergeCell ref="C12:D12"/>
    <mergeCell ref="E12:F12"/>
    <mergeCell ref="C14:D14"/>
    <mergeCell ref="E14:F14"/>
    <mergeCell ref="J18:K18"/>
    <mergeCell ref="L18:M18"/>
    <mergeCell ref="J19:K19"/>
    <mergeCell ref="L19:M19"/>
    <mergeCell ref="J14:K14"/>
    <mergeCell ref="L14:M14"/>
    <mergeCell ref="J15:K15"/>
    <mergeCell ref="J20:K20"/>
    <mergeCell ref="L20:M20"/>
    <mergeCell ref="L36:M36"/>
    <mergeCell ref="J37:K37"/>
    <mergeCell ref="L37:M37"/>
    <mergeCell ref="C9:F9"/>
    <mergeCell ref="J63:K63"/>
    <mergeCell ref="L63:M63"/>
    <mergeCell ref="J64:K64"/>
    <mergeCell ref="L64:M64"/>
    <mergeCell ref="J56:K56"/>
    <mergeCell ref="L56:M56"/>
    <mergeCell ref="J57:K57"/>
    <mergeCell ref="L57:M57"/>
    <mergeCell ref="J58:K58"/>
    <mergeCell ref="L58:M58"/>
    <mergeCell ref="J59:K59"/>
    <mergeCell ref="L59:M59"/>
    <mergeCell ref="J60:K60"/>
    <mergeCell ref="L60:M60"/>
    <mergeCell ref="J51:K51"/>
    <mergeCell ref="L51:M51"/>
    <mergeCell ref="J52:K52"/>
    <mergeCell ref="L52:M52"/>
    <mergeCell ref="J53:K53"/>
    <mergeCell ref="L53:M53"/>
    <mergeCell ref="J28:K28"/>
    <mergeCell ref="L28:M28"/>
    <mergeCell ref="J38:K38"/>
    <mergeCell ref="C17:D17"/>
    <mergeCell ref="E17:F17"/>
    <mergeCell ref="C18:D18"/>
    <mergeCell ref="E18:F18"/>
    <mergeCell ref="L38:M38"/>
    <mergeCell ref="J39:K39"/>
    <mergeCell ref="L39:M39"/>
    <mergeCell ref="J30:K30"/>
    <mergeCell ref="L30:M30"/>
    <mergeCell ref="J31:K31"/>
    <mergeCell ref="L31:M31"/>
    <mergeCell ref="J32:K32"/>
    <mergeCell ref="L32:M32"/>
    <mergeCell ref="J33:K33"/>
    <mergeCell ref="L33:M33"/>
    <mergeCell ref="J34:K34"/>
    <mergeCell ref="J21:K21"/>
    <mergeCell ref="L21:M21"/>
    <mergeCell ref="J22:K22"/>
    <mergeCell ref="L22:M22"/>
    <mergeCell ref="J23:K23"/>
    <mergeCell ref="J25:K25"/>
    <mergeCell ref="C23:D23"/>
    <mergeCell ref="E23:F23"/>
    <mergeCell ref="J78:K78"/>
    <mergeCell ref="L78:M78"/>
    <mergeCell ref="C25:D25"/>
    <mergeCell ref="J71:K71"/>
    <mergeCell ref="L71:M71"/>
    <mergeCell ref="L25:M25"/>
    <mergeCell ref="J26:K26"/>
    <mergeCell ref="L26:M26"/>
    <mergeCell ref="J27:K27"/>
    <mergeCell ref="L27:M27"/>
    <mergeCell ref="E31:F31"/>
    <mergeCell ref="J29:K29"/>
    <mergeCell ref="L29:M29"/>
    <mergeCell ref="E39:F39"/>
    <mergeCell ref="E32:F32"/>
    <mergeCell ref="E35:F35"/>
    <mergeCell ref="E40:F40"/>
    <mergeCell ref="E52:F52"/>
    <mergeCell ref="E53:F53"/>
    <mergeCell ref="E49:F49"/>
    <mergeCell ref="E56:F56"/>
    <mergeCell ref="L82:M82"/>
    <mergeCell ref="J72:K72"/>
    <mergeCell ref="L72:M72"/>
    <mergeCell ref="J73:K73"/>
    <mergeCell ref="L73:M73"/>
    <mergeCell ref="J68:K68"/>
    <mergeCell ref="L68:M68"/>
    <mergeCell ref="L34:M34"/>
    <mergeCell ref="J40:K40"/>
    <mergeCell ref="L61:M61"/>
    <mergeCell ref="J62:K62"/>
    <mergeCell ref="L62:M62"/>
    <mergeCell ref="L55:M55"/>
    <mergeCell ref="J46:K46"/>
    <mergeCell ref="L40:M40"/>
    <mergeCell ref="J41:K41"/>
    <mergeCell ref="L41:M41"/>
    <mergeCell ref="J42:K42"/>
    <mergeCell ref="L42:M42"/>
    <mergeCell ref="J43:K43"/>
    <mergeCell ref="L43:M43"/>
    <mergeCell ref="J35:K35"/>
    <mergeCell ref="L35:M35"/>
    <mergeCell ref="J36:K36"/>
    <mergeCell ref="J48:K48"/>
    <mergeCell ref="L48:M48"/>
    <mergeCell ref="J49:K49"/>
    <mergeCell ref="L49:M49"/>
    <mergeCell ref="J50:K50"/>
    <mergeCell ref="L50:M50"/>
    <mergeCell ref="L54:M54"/>
    <mergeCell ref="J55:K55"/>
    <mergeCell ref="J54:K54"/>
    <mergeCell ref="J90:K90"/>
    <mergeCell ref="L90:M90"/>
    <mergeCell ref="E42:F42"/>
    <mergeCell ref="J91:K91"/>
    <mergeCell ref="L91:M91"/>
    <mergeCell ref="E43:F43"/>
    <mergeCell ref="E44:F44"/>
    <mergeCell ref="E45:F45"/>
    <mergeCell ref="E46:F46"/>
    <mergeCell ref="E47:F47"/>
    <mergeCell ref="J86:K86"/>
    <mergeCell ref="L86:M86"/>
    <mergeCell ref="J80:K80"/>
    <mergeCell ref="L80:M80"/>
    <mergeCell ref="J69:K69"/>
    <mergeCell ref="L69:M69"/>
    <mergeCell ref="E65:F65"/>
    <mergeCell ref="E48:F48"/>
    <mergeCell ref="E57:F57"/>
    <mergeCell ref="E58:F58"/>
    <mergeCell ref="E59:F59"/>
    <mergeCell ref="E60:F60"/>
    <mergeCell ref="E61:F61"/>
    <mergeCell ref="L47:M47"/>
    <mergeCell ref="J96:K96"/>
    <mergeCell ref="L96:M96"/>
    <mergeCell ref="J97:K97"/>
    <mergeCell ref="L97:M97"/>
    <mergeCell ref="J101:K101"/>
    <mergeCell ref="L101:M101"/>
    <mergeCell ref="J98:K98"/>
    <mergeCell ref="L98:M98"/>
    <mergeCell ref="E50:F50"/>
    <mergeCell ref="J93:K93"/>
    <mergeCell ref="L93:M93"/>
    <mergeCell ref="E51:F51"/>
    <mergeCell ref="L95:M95"/>
    <mergeCell ref="J89:K89"/>
    <mergeCell ref="L89:M89"/>
    <mergeCell ref="J92:K92"/>
    <mergeCell ref="L92:M92"/>
    <mergeCell ref="E62:F62"/>
    <mergeCell ref="E63:F63"/>
    <mergeCell ref="E64:F64"/>
    <mergeCell ref="J95:K95"/>
    <mergeCell ref="J94:K94"/>
    <mergeCell ref="L94:M94"/>
    <mergeCell ref="J82:K82"/>
    <mergeCell ref="L108:M108"/>
    <mergeCell ref="J116:K116"/>
    <mergeCell ref="L116:M116"/>
    <mergeCell ref="J113:K113"/>
    <mergeCell ref="L113:M113"/>
    <mergeCell ref="J114:K114"/>
    <mergeCell ref="L114:M114"/>
    <mergeCell ref="J115:K115"/>
    <mergeCell ref="L115:M115"/>
    <mergeCell ref="J117:K117"/>
    <mergeCell ref="J118:K118"/>
    <mergeCell ref="L118:M118"/>
    <mergeCell ref="J119:K119"/>
    <mergeCell ref="L119:M119"/>
    <mergeCell ref="J120:K120"/>
    <mergeCell ref="L120:M120"/>
    <mergeCell ref="J121:K121"/>
    <mergeCell ref="J122:K122"/>
    <mergeCell ref="J123:K123"/>
    <mergeCell ref="J124:K124"/>
    <mergeCell ref="J125:K125"/>
    <mergeCell ref="J133:K133"/>
    <mergeCell ref="L133:M133"/>
    <mergeCell ref="J134:K134"/>
    <mergeCell ref="L134:M134"/>
    <mergeCell ref="J126:K126"/>
    <mergeCell ref="J127:K127"/>
    <mergeCell ref="L127:M127"/>
    <mergeCell ref="J128:K128"/>
    <mergeCell ref="L128:M128"/>
    <mergeCell ref="J129:K129"/>
    <mergeCell ref="L129:M129"/>
    <mergeCell ref="J130:K130"/>
    <mergeCell ref="L130:M130"/>
    <mergeCell ref="J131:K131"/>
    <mergeCell ref="L131:M131"/>
    <mergeCell ref="J132:K132"/>
    <mergeCell ref="L132:M132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9"/>
  <dimension ref="A1:S177"/>
  <sheetViews>
    <sheetView workbookViewId="0">
      <selection activeCell="C29" sqref="C29:G29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 s="121">
        <v>500</v>
      </c>
      <c r="B2" s="122">
        <v>60</v>
      </c>
      <c r="D2" s="35"/>
      <c r="E2" s="53"/>
      <c r="F2" s="53" t="s">
        <v>154</v>
      </c>
      <c r="G2" s="35"/>
      <c r="H2" s="35"/>
      <c r="K2" s="100">
        <f>SUM(I86:I142)+SUM(I169:I174)/1000</f>
        <v>8.2836959999999973</v>
      </c>
      <c r="L2" s="3">
        <f>SUM(J86:K142)+SUM(J169:K174)</f>
        <v>768</v>
      </c>
      <c r="M2" s="4" t="s">
        <v>162</v>
      </c>
      <c r="N2" s="35"/>
      <c r="S2" s="5" t="s">
        <v>2</v>
      </c>
    </row>
    <row r="3" spans="1:19" ht="18.75">
      <c r="A3" s="121">
        <v>501</v>
      </c>
      <c r="B3" s="122">
        <v>15</v>
      </c>
      <c r="E3" s="136" t="s">
        <v>247</v>
      </c>
      <c r="F3" s="54" t="s">
        <v>155</v>
      </c>
      <c r="G3" s="43"/>
      <c r="H3" s="43"/>
      <c r="K3" s="101">
        <f>SUM(I143:I168)+SUM(I175:I177)</f>
        <v>0.51600000000000001</v>
      </c>
      <c r="L3" s="1">
        <f>SUM(J143:K168)+SUM(J175:K177)</f>
        <v>56</v>
      </c>
      <c r="M3" s="7" t="s">
        <v>242</v>
      </c>
      <c r="N3" s="35"/>
      <c r="S3" s="5">
        <f>L2+L4</f>
        <v>768</v>
      </c>
    </row>
    <row r="4" spans="1:19" ht="18.75">
      <c r="A4" s="121">
        <v>502</v>
      </c>
      <c r="B4" s="122">
        <v>219</v>
      </c>
      <c r="D4" s="36"/>
      <c r="E4" s="38"/>
      <c r="F4" s="33"/>
      <c r="G4" s="42"/>
      <c r="H4" s="42"/>
      <c r="K4" s="102">
        <f>SUM(I11:I27)+SUM(I73:I85)</f>
        <v>0</v>
      </c>
      <c r="L4" s="8">
        <f>SUM(J11:K27)+SUM(J73:K85)</f>
        <v>0</v>
      </c>
      <c r="M4" s="9" t="s">
        <v>3</v>
      </c>
      <c r="N4" s="35"/>
      <c r="S4" s="10" t="s">
        <v>4</v>
      </c>
    </row>
    <row r="5" spans="1:19" ht="18.75">
      <c r="A5" s="121">
        <v>503</v>
      </c>
      <c r="B5" s="122">
        <v>210</v>
      </c>
      <c r="D5" s="39"/>
      <c r="E5" s="40"/>
      <c r="F5" s="40"/>
      <c r="G5" s="42"/>
      <c r="H5" s="42"/>
      <c r="K5" s="103">
        <f>SUM(I28:I72)</f>
        <v>0</v>
      </c>
      <c r="L5" s="12">
        <f>SUM(J28:K72)</f>
        <v>0</v>
      </c>
      <c r="M5" s="13" t="s">
        <v>243</v>
      </c>
      <c r="N5" s="35"/>
      <c r="S5" s="10">
        <f>L3+L5</f>
        <v>56</v>
      </c>
    </row>
    <row r="6" spans="1:19" ht="18.75">
      <c r="A6" s="121">
        <v>504</v>
      </c>
      <c r="B6" s="122">
        <v>10</v>
      </c>
      <c r="C6" s="37"/>
      <c r="D6" s="39"/>
      <c r="E6" s="40"/>
      <c r="F6" s="40"/>
      <c r="G6" s="41"/>
      <c r="H6" s="41"/>
      <c r="K6" s="104">
        <f>C80</f>
        <v>0</v>
      </c>
      <c r="L6" s="14">
        <f>D80</f>
        <v>0</v>
      </c>
      <c r="M6" s="15" t="s">
        <v>6</v>
      </c>
      <c r="N6" s="35"/>
    </row>
    <row r="7" spans="1:19" ht="18.75">
      <c r="A7" s="121">
        <v>506</v>
      </c>
      <c r="B7" s="122">
        <v>8</v>
      </c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 s="121">
        <v>507</v>
      </c>
      <c r="B8" s="122">
        <v>10</v>
      </c>
      <c r="C8" s="37"/>
      <c r="D8" s="39"/>
      <c r="E8" s="40"/>
      <c r="F8" s="40"/>
      <c r="G8" s="41"/>
      <c r="H8" s="41"/>
      <c r="I8" s="62">
        <f>K8-J8</f>
        <v>-15.771304000000004</v>
      </c>
      <c r="J8">
        <v>24.571000000000002</v>
      </c>
      <c r="K8" s="144">
        <f>SUM(K2:K7)</f>
        <v>8.7996959999999973</v>
      </c>
      <c r="L8" s="107">
        <f>SUM(L2:L7)</f>
        <v>824</v>
      </c>
      <c r="M8" s="18" t="s">
        <v>5</v>
      </c>
      <c r="N8" s="35"/>
    </row>
    <row r="9" spans="1:19">
      <c r="A9" s="121">
        <v>518</v>
      </c>
      <c r="B9" s="122">
        <v>8</v>
      </c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 s="121">
        <v>545</v>
      </c>
      <c r="B10" s="122">
        <v>10</v>
      </c>
      <c r="C10" s="189" t="s">
        <v>216</v>
      </c>
      <c r="D10" s="190"/>
      <c r="E10" s="189" t="s">
        <v>65</v>
      </c>
      <c r="F10" s="190"/>
      <c r="G10" s="80" t="s">
        <v>66</v>
      </c>
      <c r="I10" s="6"/>
      <c r="J10" s="74"/>
      <c r="K10" s="75"/>
      <c r="L10" s="74"/>
      <c r="M10" s="75"/>
      <c r="N10" s="6"/>
    </row>
    <row r="11" spans="1:19">
      <c r="A11" s="121">
        <v>555</v>
      </c>
      <c r="B11" s="122">
        <v>25</v>
      </c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 s="121">
        <v>562</v>
      </c>
      <c r="B12" s="122">
        <v>10</v>
      </c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 s="121">
        <v>585</v>
      </c>
      <c r="B13" s="122">
        <v>20</v>
      </c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 s="121">
        <v>604</v>
      </c>
      <c r="B14" s="122">
        <v>27</v>
      </c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</v>
      </c>
      <c r="J14" s="176">
        <f t="shared" si="1"/>
        <v>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 s="121">
        <v>679</v>
      </c>
      <c r="B15" s="122">
        <v>157</v>
      </c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</v>
      </c>
      <c r="J15" s="176">
        <f t="shared" si="1"/>
        <v>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121">
        <v>557</v>
      </c>
      <c r="B16" s="122">
        <v>25</v>
      </c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</v>
      </c>
      <c r="J16" s="176">
        <f t="shared" si="1"/>
        <v>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121">
        <v>576</v>
      </c>
      <c r="B17" s="122">
        <v>10</v>
      </c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>
      <c r="A18" s="121"/>
      <c r="B18" s="122"/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>
      <c r="B19" s="120"/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>
      <c r="B20" s="120"/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>
      <c r="B21" s="120"/>
      <c r="C21" s="77"/>
      <c r="D21" s="46"/>
      <c r="E21" s="44"/>
      <c r="F21" s="45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>
      <c r="B22" s="120"/>
      <c r="C22" s="77"/>
      <c r="D22" s="46"/>
      <c r="E22" s="44"/>
      <c r="F22" s="45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>
      <c r="B23" s="120"/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>
      <c r="B24" s="120"/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 ht="16.5">
      <c r="A25" s="51"/>
      <c r="B25" s="51"/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 ht="16.5">
      <c r="A26" s="51"/>
      <c r="B26" s="51"/>
      <c r="C26" s="24"/>
      <c r="D26" s="2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 ht="16.5">
      <c r="A27" s="51"/>
      <c r="B27" s="51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 ht="16.5">
      <c r="A28" s="51"/>
      <c r="B28" s="51"/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 ht="16.5">
      <c r="A29" s="51"/>
      <c r="B29" s="51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 ht="16.5">
      <c r="A30" s="51"/>
      <c r="B30" s="51">
        <f>SUM(B2:B29)</f>
        <v>824</v>
      </c>
      <c r="C30" s="20" t="s">
        <v>92</v>
      </c>
      <c r="D30" s="20" t="s">
        <v>93</v>
      </c>
      <c r="E30" s="191" t="s">
        <v>65</v>
      </c>
      <c r="F30" s="191"/>
      <c r="G30" s="20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</v>
      </c>
      <c r="D31" s="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</v>
      </c>
      <c r="D36" s="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</v>
      </c>
      <c r="D37" s="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</v>
      </c>
      <c r="J55" s="182">
        <f t="shared" si="1"/>
        <v>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0</v>
      </c>
      <c r="D80" s="80">
        <f>SUM(D31:D79)</f>
        <v>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</v>
      </c>
      <c r="J93" s="170">
        <f t="shared" si="8"/>
        <v>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1.7270000000000003</v>
      </c>
      <c r="J95" s="170">
        <f t="shared" si="8"/>
        <v>157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0.52800000000000002</v>
      </c>
      <c r="J97" s="170">
        <f t="shared" si="8"/>
        <v>60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</v>
      </c>
      <c r="J98" s="170">
        <f t="shared" si="8"/>
        <v>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0.32400000000000001</v>
      </c>
      <c r="J100" s="170">
        <f t="shared" si="8"/>
        <v>27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92"/>
      <c r="M102" s="93"/>
      <c r="N102" s="90"/>
      <c r="O102" s="23"/>
    </row>
    <row r="103" spans="1:15">
      <c r="I103" s="91"/>
      <c r="J103" s="170">
        <f t="shared" si="8"/>
        <v>0</v>
      </c>
      <c r="K103" s="171"/>
      <c r="L103" s="92"/>
      <c r="M103" s="93"/>
      <c r="N103" s="90"/>
      <c r="O103" s="23"/>
    </row>
    <row r="104" spans="1:15">
      <c r="I104" s="91"/>
      <c r="J104" s="170">
        <f t="shared" si="8"/>
        <v>0</v>
      </c>
      <c r="K104" s="171"/>
      <c r="L104" s="92"/>
      <c r="M104" s="93"/>
      <c r="N104" s="90"/>
      <c r="O104" s="23"/>
    </row>
    <row r="105" spans="1:15">
      <c r="I105" s="91">
        <f>J105*1.2*8/1000</f>
        <v>0.14399999999999999</v>
      </c>
      <c r="J105" s="170">
        <f t="shared" si="8"/>
        <v>15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0.32500000000000001</v>
      </c>
      <c r="J106" s="170">
        <f t="shared" si="8"/>
        <v>25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2.2776000000000001</v>
      </c>
      <c r="J109" s="170">
        <f t="shared" si="8"/>
        <v>219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0.35</v>
      </c>
      <c r="J111" s="170">
        <f t="shared" si="8"/>
        <v>25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2.3519999999999999</v>
      </c>
      <c r="J113" s="170">
        <f t="shared" si="8"/>
        <v>210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92"/>
      <c r="M117" s="93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0.12</v>
      </c>
      <c r="J119" s="170">
        <f t="shared" si="8"/>
        <v>10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92"/>
      <c r="M121" s="93"/>
      <c r="N121" s="90"/>
    </row>
    <row r="122" spans="3:15">
      <c r="I122" s="91"/>
      <c r="J122" s="170">
        <f t="shared" si="8"/>
        <v>0</v>
      </c>
      <c r="K122" s="171"/>
      <c r="L122" s="92"/>
      <c r="M122" s="93"/>
      <c r="N122" s="90"/>
    </row>
    <row r="123" spans="3:15">
      <c r="I123" s="91"/>
      <c r="J123" s="170">
        <f t="shared" si="8"/>
        <v>0</v>
      </c>
      <c r="K123" s="171"/>
      <c r="L123" s="92"/>
      <c r="M123" s="93"/>
      <c r="N123" s="90"/>
    </row>
    <row r="124" spans="3:15">
      <c r="I124" s="91"/>
      <c r="J124" s="170">
        <f t="shared" si="8"/>
        <v>0</v>
      </c>
      <c r="K124" s="171"/>
      <c r="L124" s="92"/>
      <c r="M124" s="93"/>
      <c r="N124" s="90"/>
    </row>
    <row r="125" spans="3:15">
      <c r="I125" s="91"/>
      <c r="J125" s="170">
        <f t="shared" si="8"/>
        <v>0</v>
      </c>
      <c r="K125" s="171"/>
      <c r="L125" s="92"/>
      <c r="M125" s="93"/>
      <c r="N125" s="90"/>
    </row>
    <row r="126" spans="3:15">
      <c r="I126" s="91"/>
      <c r="J126" s="170">
        <f t="shared" si="8"/>
        <v>0</v>
      </c>
      <c r="K126" s="171"/>
      <c r="L126" s="92"/>
      <c r="M126" s="93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</v>
      </c>
      <c r="J129" s="170">
        <f t="shared" si="8"/>
        <v>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0.13600000000000001</v>
      </c>
      <c r="J133" s="170">
        <f t="shared" si="8"/>
        <v>10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92"/>
      <c r="M137" s="93"/>
      <c r="N137" s="90"/>
    </row>
    <row r="138" spans="9:15">
      <c r="I138" s="91"/>
      <c r="J138" s="170">
        <f t="shared" si="8"/>
        <v>0</v>
      </c>
      <c r="K138" s="171"/>
      <c r="L138" s="92"/>
      <c r="M138" s="93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0.1</v>
      </c>
      <c r="J143" s="208">
        <f t="shared" si="9"/>
        <v>10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96"/>
      <c r="M144" s="97"/>
      <c r="N144" s="95"/>
    </row>
    <row r="145" spans="9:15">
      <c r="I145" s="94"/>
      <c r="J145" s="208">
        <f t="shared" si="9"/>
        <v>0</v>
      </c>
      <c r="K145" s="209"/>
      <c r="L145" s="96"/>
      <c r="M145" s="97"/>
      <c r="N145" s="95"/>
    </row>
    <row r="146" spans="9:15">
      <c r="I146" s="94"/>
      <c r="J146" s="208">
        <f t="shared" si="9"/>
        <v>0</v>
      </c>
      <c r="K146" s="209"/>
      <c r="L146" s="96"/>
      <c r="M146" s="97"/>
      <c r="N146" s="95"/>
    </row>
    <row r="147" spans="9:15">
      <c r="I147" s="94"/>
      <c r="J147" s="208">
        <f t="shared" si="9"/>
        <v>0</v>
      </c>
      <c r="K147" s="209"/>
      <c r="L147" s="96"/>
      <c r="M147" s="97"/>
      <c r="N147" s="95"/>
    </row>
    <row r="148" spans="9:15">
      <c r="I148" s="94">
        <f>J148*0.9*8/1000</f>
        <v>5.7599999999999998E-2</v>
      </c>
      <c r="J148" s="208">
        <f t="shared" si="9"/>
        <v>8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7.1999999999999995E-2</v>
      </c>
      <c r="J150" s="208">
        <f t="shared" si="9"/>
        <v>10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0</v>
      </c>
      <c r="J152" s="208">
        <f t="shared" si="9"/>
        <v>0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0</v>
      </c>
      <c r="J154" s="208">
        <f t="shared" si="9"/>
        <v>0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0</v>
      </c>
      <c r="J157" s="208">
        <f t="shared" si="9"/>
        <v>0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0.2</v>
      </c>
      <c r="J159" s="208">
        <f t="shared" si="9"/>
        <v>20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8.6400000000000005E-2</v>
      </c>
      <c r="J163" s="208">
        <f t="shared" si="9"/>
        <v>8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0</v>
      </c>
      <c r="J167" s="208">
        <f t="shared" si="9"/>
        <v>0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9.6000000000000002E-2</v>
      </c>
      <c r="J171" s="212">
        <f t="shared" si="9"/>
        <v>10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</v>
      </c>
      <c r="J175" s="208">
        <f t="shared" si="9"/>
        <v>0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J177:K177"/>
    <mergeCell ref="L177:M177"/>
    <mergeCell ref="J172:K172"/>
    <mergeCell ref="L172:M172"/>
    <mergeCell ref="J173:K173"/>
    <mergeCell ref="L173:M173"/>
    <mergeCell ref="J174:K174"/>
    <mergeCell ref="L174:M174"/>
    <mergeCell ref="J175:K175"/>
    <mergeCell ref="L175:M175"/>
    <mergeCell ref="J176:K176"/>
    <mergeCell ref="L176:M176"/>
    <mergeCell ref="J167:K167"/>
    <mergeCell ref="L167:M167"/>
    <mergeCell ref="J168:K168"/>
    <mergeCell ref="L168:M168"/>
    <mergeCell ref="J169:K169"/>
    <mergeCell ref="L169:M169"/>
    <mergeCell ref="J170:K170"/>
    <mergeCell ref="L170:M170"/>
    <mergeCell ref="J171:K171"/>
    <mergeCell ref="L171:M171"/>
    <mergeCell ref="J162:K162"/>
    <mergeCell ref="L162:M162"/>
    <mergeCell ref="J163:K163"/>
    <mergeCell ref="L163:M163"/>
    <mergeCell ref="J164:K164"/>
    <mergeCell ref="L164:M164"/>
    <mergeCell ref="J165:K165"/>
    <mergeCell ref="L165:M165"/>
    <mergeCell ref="J166:K166"/>
    <mergeCell ref="L166:M166"/>
    <mergeCell ref="J157:K157"/>
    <mergeCell ref="L157:M157"/>
    <mergeCell ref="J158:K158"/>
    <mergeCell ref="L158:M158"/>
    <mergeCell ref="J159:K159"/>
    <mergeCell ref="L159:M159"/>
    <mergeCell ref="J160:K160"/>
    <mergeCell ref="L160:M160"/>
    <mergeCell ref="J161:K161"/>
    <mergeCell ref="L161:M161"/>
    <mergeCell ref="J152:K152"/>
    <mergeCell ref="L152:M152"/>
    <mergeCell ref="J153:K153"/>
    <mergeCell ref="L153:M153"/>
    <mergeCell ref="J154:K154"/>
    <mergeCell ref="L154:M154"/>
    <mergeCell ref="J155:K155"/>
    <mergeCell ref="L155:M155"/>
    <mergeCell ref="J156:K156"/>
    <mergeCell ref="L156:M156"/>
    <mergeCell ref="J147:K147"/>
    <mergeCell ref="J148:K148"/>
    <mergeCell ref="L148:M148"/>
    <mergeCell ref="J149:K149"/>
    <mergeCell ref="L149:M149"/>
    <mergeCell ref="J150:K150"/>
    <mergeCell ref="L150:M150"/>
    <mergeCell ref="J151:K151"/>
    <mergeCell ref="L151:M151"/>
    <mergeCell ref="J141:K141"/>
    <mergeCell ref="L141:M141"/>
    <mergeCell ref="J142:K142"/>
    <mergeCell ref="L142:M142"/>
    <mergeCell ref="J143:K143"/>
    <mergeCell ref="L143:M143"/>
    <mergeCell ref="J144:K144"/>
    <mergeCell ref="J145:K145"/>
    <mergeCell ref="J146:K146"/>
    <mergeCell ref="J135:K135"/>
    <mergeCell ref="L135:M135"/>
    <mergeCell ref="J136:K136"/>
    <mergeCell ref="L136:M136"/>
    <mergeCell ref="J137:K137"/>
    <mergeCell ref="J138:K138"/>
    <mergeCell ref="J139:K139"/>
    <mergeCell ref="L139:M139"/>
    <mergeCell ref="J140:K140"/>
    <mergeCell ref="L140:M140"/>
    <mergeCell ref="E76:F76"/>
    <mergeCell ref="E77:F77"/>
    <mergeCell ref="E78:F78"/>
    <mergeCell ref="E79:F79"/>
    <mergeCell ref="E80:F80"/>
    <mergeCell ref="J84:K84"/>
    <mergeCell ref="L84:M84"/>
    <mergeCell ref="J99:K99"/>
    <mergeCell ref="L99:M99"/>
    <mergeCell ref="J79:K79"/>
    <mergeCell ref="L79:M79"/>
    <mergeCell ref="J80:K80"/>
    <mergeCell ref="L80:M80"/>
    <mergeCell ref="J81:K81"/>
    <mergeCell ref="L81:M81"/>
    <mergeCell ref="J76:K76"/>
    <mergeCell ref="L76:M76"/>
    <mergeCell ref="J77:K77"/>
    <mergeCell ref="L77:M77"/>
    <mergeCell ref="J78:K78"/>
    <mergeCell ref="L78:M78"/>
    <mergeCell ref="J86:K86"/>
    <mergeCell ref="L86:M86"/>
    <mergeCell ref="J87:K87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C9:F9"/>
    <mergeCell ref="J9:K9"/>
    <mergeCell ref="L9:M9"/>
    <mergeCell ref="C10:D10"/>
    <mergeCell ref="E10:F10"/>
    <mergeCell ref="C13:D13"/>
    <mergeCell ref="E13:F13"/>
    <mergeCell ref="J13:K13"/>
    <mergeCell ref="L13:M13"/>
    <mergeCell ref="C14:D14"/>
    <mergeCell ref="E14:F14"/>
    <mergeCell ref="J14:K14"/>
    <mergeCell ref="L14:M14"/>
    <mergeCell ref="C11:D11"/>
    <mergeCell ref="E11:F11"/>
    <mergeCell ref="J11:K11"/>
    <mergeCell ref="L11:M11"/>
    <mergeCell ref="C12:D12"/>
    <mergeCell ref="E12:F12"/>
    <mergeCell ref="J12:K12"/>
    <mergeCell ref="L12:M12"/>
    <mergeCell ref="C17:D17"/>
    <mergeCell ref="E17:F17"/>
    <mergeCell ref="J17:K17"/>
    <mergeCell ref="L17:M17"/>
    <mergeCell ref="C18:D18"/>
    <mergeCell ref="E18:F18"/>
    <mergeCell ref="J18:K18"/>
    <mergeCell ref="L18:M18"/>
    <mergeCell ref="C15:D15"/>
    <mergeCell ref="E15:F15"/>
    <mergeCell ref="J15:K15"/>
    <mergeCell ref="L15:M15"/>
    <mergeCell ref="C16:D16"/>
    <mergeCell ref="E16:F16"/>
    <mergeCell ref="J16:K16"/>
    <mergeCell ref="L16:M16"/>
    <mergeCell ref="J22:K22"/>
    <mergeCell ref="L22:M22"/>
    <mergeCell ref="C23:D23"/>
    <mergeCell ref="E23:F23"/>
    <mergeCell ref="J23:K23"/>
    <mergeCell ref="L23:M23"/>
    <mergeCell ref="J19:K19"/>
    <mergeCell ref="L19:M19"/>
    <mergeCell ref="J20:K20"/>
    <mergeCell ref="L20:M20"/>
    <mergeCell ref="J21:K21"/>
    <mergeCell ref="L21:M21"/>
    <mergeCell ref="C19:D19"/>
    <mergeCell ref="E19:F19"/>
    <mergeCell ref="C20:D20"/>
    <mergeCell ref="E20:F20"/>
    <mergeCell ref="J27:K27"/>
    <mergeCell ref="L27:M27"/>
    <mergeCell ref="J28:K28"/>
    <mergeCell ref="L28:M28"/>
    <mergeCell ref="J24:K24"/>
    <mergeCell ref="L24:M24"/>
    <mergeCell ref="C25:D25"/>
    <mergeCell ref="J25:K25"/>
    <mergeCell ref="L25:M25"/>
    <mergeCell ref="J26:K26"/>
    <mergeCell ref="L26:M26"/>
    <mergeCell ref="C24:D24"/>
    <mergeCell ref="E24:F24"/>
    <mergeCell ref="E25:F25"/>
    <mergeCell ref="E31:F31"/>
    <mergeCell ref="J31:K31"/>
    <mergeCell ref="L31:M31"/>
    <mergeCell ref="E32:F32"/>
    <mergeCell ref="J32:K32"/>
    <mergeCell ref="L32:M32"/>
    <mergeCell ref="J29:K29"/>
    <mergeCell ref="L29:M29"/>
    <mergeCell ref="E30:F30"/>
    <mergeCell ref="J30:K30"/>
    <mergeCell ref="L30:M30"/>
    <mergeCell ref="C29:G29"/>
    <mergeCell ref="E35:F35"/>
    <mergeCell ref="J35:K35"/>
    <mergeCell ref="L35:M35"/>
    <mergeCell ref="E36:F36"/>
    <mergeCell ref="J36:K36"/>
    <mergeCell ref="L36:M36"/>
    <mergeCell ref="E33:F33"/>
    <mergeCell ref="J33:K33"/>
    <mergeCell ref="L33:M33"/>
    <mergeCell ref="E34:F34"/>
    <mergeCell ref="J34:K34"/>
    <mergeCell ref="L34:M34"/>
    <mergeCell ref="E39:F39"/>
    <mergeCell ref="J39:K39"/>
    <mergeCell ref="L39:M39"/>
    <mergeCell ref="E40:F40"/>
    <mergeCell ref="J40:K40"/>
    <mergeCell ref="L40:M40"/>
    <mergeCell ref="E37:F37"/>
    <mergeCell ref="J37:K37"/>
    <mergeCell ref="L37:M37"/>
    <mergeCell ref="E38:F38"/>
    <mergeCell ref="J38:K38"/>
    <mergeCell ref="L38:M38"/>
    <mergeCell ref="E43:F43"/>
    <mergeCell ref="J43:K43"/>
    <mergeCell ref="L43:M43"/>
    <mergeCell ref="E44:F44"/>
    <mergeCell ref="J44:K44"/>
    <mergeCell ref="L44:M44"/>
    <mergeCell ref="E41:F41"/>
    <mergeCell ref="J41:K41"/>
    <mergeCell ref="L41:M41"/>
    <mergeCell ref="E42:F42"/>
    <mergeCell ref="J42:K42"/>
    <mergeCell ref="L42:M42"/>
    <mergeCell ref="E47:F47"/>
    <mergeCell ref="J47:K47"/>
    <mergeCell ref="L47:M47"/>
    <mergeCell ref="E48:F48"/>
    <mergeCell ref="J48:K48"/>
    <mergeCell ref="L48:M48"/>
    <mergeCell ref="E45:F45"/>
    <mergeCell ref="J45:K45"/>
    <mergeCell ref="L45:M45"/>
    <mergeCell ref="E46:F46"/>
    <mergeCell ref="J46:K46"/>
    <mergeCell ref="L46:M46"/>
    <mergeCell ref="E51:F51"/>
    <mergeCell ref="J51:K51"/>
    <mergeCell ref="L51:M51"/>
    <mergeCell ref="E52:F52"/>
    <mergeCell ref="J52:K52"/>
    <mergeCell ref="L52:M52"/>
    <mergeCell ref="E49:F49"/>
    <mergeCell ref="J49:K49"/>
    <mergeCell ref="L49:M49"/>
    <mergeCell ref="E50:F50"/>
    <mergeCell ref="J50:K50"/>
    <mergeCell ref="L50:M50"/>
    <mergeCell ref="J55:K55"/>
    <mergeCell ref="L55:M55"/>
    <mergeCell ref="J56:K56"/>
    <mergeCell ref="L56:M56"/>
    <mergeCell ref="J57:K57"/>
    <mergeCell ref="L57:M57"/>
    <mergeCell ref="E53:F53"/>
    <mergeCell ref="J53:K53"/>
    <mergeCell ref="L53:M53"/>
    <mergeCell ref="E54:F54"/>
    <mergeCell ref="J54:K54"/>
    <mergeCell ref="L54:M54"/>
    <mergeCell ref="E55:F55"/>
    <mergeCell ref="E56:F56"/>
    <mergeCell ref="E57:F57"/>
    <mergeCell ref="J61:K61"/>
    <mergeCell ref="L61:M61"/>
    <mergeCell ref="J62:K62"/>
    <mergeCell ref="L62:M62"/>
    <mergeCell ref="J63:K63"/>
    <mergeCell ref="L63:M63"/>
    <mergeCell ref="J58:K58"/>
    <mergeCell ref="L58:M58"/>
    <mergeCell ref="J59:K59"/>
    <mergeCell ref="L59:M59"/>
    <mergeCell ref="J60:K60"/>
    <mergeCell ref="L60:M60"/>
    <mergeCell ref="J67:K67"/>
    <mergeCell ref="L67:M67"/>
    <mergeCell ref="J68:K68"/>
    <mergeCell ref="L68:M68"/>
    <mergeCell ref="J69:K69"/>
    <mergeCell ref="L69:M69"/>
    <mergeCell ref="J64:K64"/>
    <mergeCell ref="L64:M64"/>
    <mergeCell ref="J65:K65"/>
    <mergeCell ref="L65:M65"/>
    <mergeCell ref="J66:K66"/>
    <mergeCell ref="L66:M66"/>
    <mergeCell ref="J73:K73"/>
    <mergeCell ref="L73:M73"/>
    <mergeCell ref="J74:K74"/>
    <mergeCell ref="L74:M74"/>
    <mergeCell ref="J75:K75"/>
    <mergeCell ref="L75:M75"/>
    <mergeCell ref="J70:K70"/>
    <mergeCell ref="L70:M70"/>
    <mergeCell ref="J71:K71"/>
    <mergeCell ref="L71:M71"/>
    <mergeCell ref="J72:K72"/>
    <mergeCell ref="L72:M72"/>
    <mergeCell ref="L87:M87"/>
    <mergeCell ref="J88:K88"/>
    <mergeCell ref="L88:M88"/>
    <mergeCell ref="J82:K82"/>
    <mergeCell ref="L82:M82"/>
    <mergeCell ref="J83:K83"/>
    <mergeCell ref="L83:M83"/>
    <mergeCell ref="J85:K85"/>
    <mergeCell ref="L85:M85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J98:K98"/>
    <mergeCell ref="L98:M98"/>
    <mergeCell ref="J101:K101"/>
    <mergeCell ref="L101:M101"/>
    <mergeCell ref="J102:K102"/>
    <mergeCell ref="J95:K95"/>
    <mergeCell ref="L95:M95"/>
    <mergeCell ref="J96:K96"/>
    <mergeCell ref="L96:M96"/>
    <mergeCell ref="J97:K97"/>
    <mergeCell ref="L97:M97"/>
    <mergeCell ref="J100:K100"/>
    <mergeCell ref="L100:M100"/>
    <mergeCell ref="J108:K108"/>
    <mergeCell ref="L108:M108"/>
    <mergeCell ref="J109:K109"/>
    <mergeCell ref="L109:M109"/>
    <mergeCell ref="J110:K110"/>
    <mergeCell ref="L110:M110"/>
    <mergeCell ref="J103:K103"/>
    <mergeCell ref="J104:K104"/>
    <mergeCell ref="J105:K105"/>
    <mergeCell ref="L105:M105"/>
    <mergeCell ref="J106:K106"/>
    <mergeCell ref="L106:M106"/>
    <mergeCell ref="J107:K107"/>
    <mergeCell ref="L107:M107"/>
    <mergeCell ref="J114:K114"/>
    <mergeCell ref="L114:M114"/>
    <mergeCell ref="J115:K115"/>
    <mergeCell ref="L115:M115"/>
    <mergeCell ref="J116:K116"/>
    <mergeCell ref="L116:M116"/>
    <mergeCell ref="J111:K111"/>
    <mergeCell ref="L111:M111"/>
    <mergeCell ref="J112:K112"/>
    <mergeCell ref="L112:M112"/>
    <mergeCell ref="J113:K113"/>
    <mergeCell ref="L113:M113"/>
    <mergeCell ref="J120:K120"/>
    <mergeCell ref="L120:M120"/>
    <mergeCell ref="J121:K121"/>
    <mergeCell ref="J122:K122"/>
    <mergeCell ref="J117:K117"/>
    <mergeCell ref="J118:K118"/>
    <mergeCell ref="L118:M118"/>
    <mergeCell ref="J119:K119"/>
    <mergeCell ref="L119:M119"/>
    <mergeCell ref="J126:K126"/>
    <mergeCell ref="J127:K127"/>
    <mergeCell ref="L127:M127"/>
    <mergeCell ref="J128:K128"/>
    <mergeCell ref="L128:M128"/>
    <mergeCell ref="J123:K123"/>
    <mergeCell ref="J124:K124"/>
    <mergeCell ref="J125:K125"/>
    <mergeCell ref="J132:K132"/>
    <mergeCell ref="L132:M132"/>
    <mergeCell ref="J133:K133"/>
    <mergeCell ref="L133:M133"/>
    <mergeCell ref="J134:K134"/>
    <mergeCell ref="L134:M134"/>
    <mergeCell ref="J129:K129"/>
    <mergeCell ref="L129:M129"/>
    <mergeCell ref="J130:K130"/>
    <mergeCell ref="L130:M130"/>
    <mergeCell ref="J131:K131"/>
    <mergeCell ref="L131:M13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0"/>
  <dimension ref="A1:S177"/>
  <sheetViews>
    <sheetView workbookViewId="0">
      <selection activeCell="E3" sqref="E3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 s="69"/>
      <c r="B2" s="63"/>
      <c r="D2" s="35"/>
      <c r="E2" s="53"/>
      <c r="F2" s="53" t="s">
        <v>154</v>
      </c>
      <c r="G2" s="35"/>
      <c r="H2" s="35"/>
      <c r="K2" s="100">
        <f>SUM(I86:I142)+SUM(I169:I174)/1000</f>
        <v>0</v>
      </c>
      <c r="L2" s="3">
        <f>SUM(J86:K142)+SUM(J169:K174)</f>
        <v>0</v>
      </c>
      <c r="M2" s="4" t="s">
        <v>162</v>
      </c>
      <c r="N2" s="35"/>
      <c r="S2" s="5" t="s">
        <v>2</v>
      </c>
    </row>
    <row r="3" spans="1:19" ht="18.75">
      <c r="A3" s="69"/>
      <c r="B3" s="63"/>
      <c r="E3" s="137" t="s">
        <v>260</v>
      </c>
      <c r="F3" s="54" t="s">
        <v>155</v>
      </c>
      <c r="G3" s="43"/>
      <c r="H3" s="43"/>
      <c r="K3" s="101">
        <f>SUM(I143:I168)+SUM(I175:I177)</f>
        <v>0</v>
      </c>
      <c r="L3" s="1">
        <f>SUM(J143:K168)+SUM(J175:K177)</f>
        <v>0</v>
      </c>
      <c r="M3" s="7" t="s">
        <v>242</v>
      </c>
      <c r="N3" s="35"/>
      <c r="S3" s="5">
        <f>L2+L4</f>
        <v>0</v>
      </c>
    </row>
    <row r="4" spans="1:19" ht="18.75">
      <c r="A4" s="69"/>
      <c r="B4" s="63"/>
      <c r="D4" s="36"/>
      <c r="E4" s="38"/>
      <c r="F4" s="33"/>
      <c r="G4" s="42"/>
      <c r="H4" s="42"/>
      <c r="K4" s="102">
        <f>SUM(I11:I27)+SUM(I73:I85)</f>
        <v>0</v>
      </c>
      <c r="L4" s="8">
        <f>SUM(J11:K27)+SUM(J73:K85)</f>
        <v>0</v>
      </c>
      <c r="M4" s="9" t="s">
        <v>3</v>
      </c>
      <c r="N4" s="35"/>
      <c r="S4" s="10" t="s">
        <v>4</v>
      </c>
    </row>
    <row r="5" spans="1:19" ht="18.75">
      <c r="A5" s="69"/>
      <c r="B5" s="63"/>
      <c r="D5" s="39"/>
      <c r="E5" s="40"/>
      <c r="F5" s="40"/>
      <c r="G5" s="42"/>
      <c r="H5" s="42"/>
      <c r="K5" s="103">
        <f>SUM(I28:I72)</f>
        <v>0</v>
      </c>
      <c r="L5" s="12">
        <f>SUM(J28:K72)</f>
        <v>0</v>
      </c>
      <c r="M5" s="13" t="s">
        <v>243</v>
      </c>
      <c r="N5" s="35"/>
      <c r="S5" s="10">
        <f>L3+L5</f>
        <v>0</v>
      </c>
    </row>
    <row r="6" spans="1:19" ht="18.75">
      <c r="A6" s="69"/>
      <c r="B6" s="63"/>
      <c r="C6" s="37"/>
      <c r="D6" s="39"/>
      <c r="E6" s="40"/>
      <c r="F6" s="40"/>
      <c r="G6" s="41"/>
      <c r="H6" s="41"/>
      <c r="K6" s="104">
        <f>C80</f>
        <v>0</v>
      </c>
      <c r="L6" s="14">
        <f>D80</f>
        <v>0</v>
      </c>
      <c r="M6" s="15" t="s">
        <v>6</v>
      </c>
      <c r="N6" s="35"/>
    </row>
    <row r="7" spans="1:19" ht="18.75">
      <c r="A7" s="69"/>
      <c r="B7" s="63"/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 s="69"/>
      <c r="B8" s="63"/>
      <c r="C8" s="37"/>
      <c r="D8" s="39"/>
      <c r="E8" s="40"/>
      <c r="F8" s="40"/>
      <c r="G8" s="41"/>
      <c r="H8" s="41"/>
      <c r="K8" s="106">
        <f>SUM(K2:K7)</f>
        <v>0</v>
      </c>
      <c r="L8" s="107">
        <f>SUM(L2:L7)</f>
        <v>0</v>
      </c>
      <c r="M8" s="18" t="s">
        <v>5</v>
      </c>
      <c r="N8" s="35"/>
    </row>
    <row r="9" spans="1:19">
      <c r="A9" s="69"/>
      <c r="B9" s="63"/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 s="69"/>
      <c r="B10" s="63"/>
      <c r="C10" s="189" t="s">
        <v>216</v>
      </c>
      <c r="D10" s="190"/>
      <c r="E10" s="189" t="s">
        <v>65</v>
      </c>
      <c r="F10" s="190"/>
      <c r="G10" s="80" t="s">
        <v>66</v>
      </c>
      <c r="I10" s="6"/>
      <c r="J10" s="74"/>
      <c r="K10" s="75"/>
      <c r="L10" s="74"/>
      <c r="M10" s="75"/>
      <c r="N10" s="6"/>
    </row>
    <row r="11" spans="1:19">
      <c r="A11" s="69"/>
      <c r="B11" s="63"/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 s="69"/>
      <c r="B12" s="63"/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 s="69"/>
      <c r="B13" s="63"/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 s="69"/>
      <c r="B14" s="63"/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</v>
      </c>
      <c r="J14" s="176">
        <f t="shared" si="1"/>
        <v>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 s="69"/>
      <c r="B15" s="63"/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</v>
      </c>
      <c r="J15" s="176">
        <f t="shared" si="1"/>
        <v>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69"/>
      <c r="B16" s="63"/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</v>
      </c>
      <c r="J16" s="176">
        <f t="shared" si="1"/>
        <v>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69"/>
      <c r="B17" s="63"/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 ht="16.5">
      <c r="A18" s="51"/>
      <c r="B18" s="51"/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 ht="16.5">
      <c r="A19" s="51"/>
      <c r="B19" s="51"/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 ht="16.5">
      <c r="A20" s="51"/>
      <c r="B20" s="51"/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 ht="16.5">
      <c r="A21" s="51"/>
      <c r="B21" s="51"/>
      <c r="C21" s="77"/>
      <c r="D21" s="46"/>
      <c r="E21" s="44"/>
      <c r="F21" s="45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 ht="16.5">
      <c r="A22" s="51"/>
      <c r="B22" s="51"/>
      <c r="C22" s="77"/>
      <c r="D22" s="46"/>
      <c r="E22" s="44"/>
      <c r="F22" s="45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 ht="16.5">
      <c r="A23" s="51"/>
      <c r="B23" s="47"/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 ht="16.5">
      <c r="A24" s="51"/>
      <c r="B24" s="51"/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 ht="16.5">
      <c r="A25" s="51"/>
      <c r="B25" s="51"/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 ht="16.5">
      <c r="A26" s="51"/>
      <c r="B26" s="51"/>
      <c r="C26" s="24"/>
      <c r="D26" s="2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 ht="16.5">
      <c r="A27" s="51"/>
      <c r="B27" s="51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 ht="16.5">
      <c r="A28" s="51"/>
      <c r="B28" s="51"/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 ht="16.5">
      <c r="A29" s="51"/>
      <c r="B29" s="51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 ht="16.5">
      <c r="A30" s="51"/>
      <c r="B30" s="51"/>
      <c r="C30" s="20" t="s">
        <v>92</v>
      </c>
      <c r="D30" s="20" t="s">
        <v>93</v>
      </c>
      <c r="E30" s="191" t="s">
        <v>65</v>
      </c>
      <c r="F30" s="191"/>
      <c r="G30" s="20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</v>
      </c>
      <c r="D31" s="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</v>
      </c>
      <c r="D36" s="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</v>
      </c>
      <c r="D37" s="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</v>
      </c>
      <c r="J55" s="182">
        <f t="shared" si="1"/>
        <v>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0</v>
      </c>
      <c r="D80" s="80">
        <f>SUM(D31:D79)</f>
        <v>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</v>
      </c>
      <c r="J93" s="170">
        <f t="shared" si="8"/>
        <v>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</v>
      </c>
      <c r="J97" s="170">
        <f t="shared" si="8"/>
        <v>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</v>
      </c>
      <c r="J98" s="170">
        <f t="shared" si="8"/>
        <v>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92"/>
      <c r="M102" s="93"/>
      <c r="N102" s="90"/>
      <c r="O102" s="23"/>
    </row>
    <row r="103" spans="1:15">
      <c r="I103" s="91"/>
      <c r="J103" s="170">
        <f t="shared" si="8"/>
        <v>0</v>
      </c>
      <c r="K103" s="171"/>
      <c r="L103" s="92"/>
      <c r="M103" s="93"/>
      <c r="N103" s="90"/>
      <c r="O103" s="23"/>
    </row>
    <row r="104" spans="1:15">
      <c r="I104" s="91"/>
      <c r="J104" s="170">
        <f t="shared" si="8"/>
        <v>0</v>
      </c>
      <c r="K104" s="171"/>
      <c r="L104" s="92"/>
      <c r="M104" s="93"/>
      <c r="N104" s="90"/>
      <c r="O104" s="23"/>
    </row>
    <row r="105" spans="1:15">
      <c r="I105" s="91">
        <f>J105*1.2*8/1000</f>
        <v>0</v>
      </c>
      <c r="J105" s="170">
        <f t="shared" si="8"/>
        <v>0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</v>
      </c>
      <c r="J109" s="170">
        <f t="shared" si="8"/>
        <v>0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</v>
      </c>
      <c r="J113" s="170">
        <f t="shared" si="8"/>
        <v>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92"/>
      <c r="M117" s="93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</v>
      </c>
      <c r="J119" s="170">
        <f t="shared" si="8"/>
        <v>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92"/>
      <c r="M121" s="93"/>
      <c r="N121" s="90"/>
    </row>
    <row r="122" spans="3:15">
      <c r="I122" s="91"/>
      <c r="J122" s="170">
        <f t="shared" si="8"/>
        <v>0</v>
      </c>
      <c r="K122" s="171"/>
      <c r="L122" s="92"/>
      <c r="M122" s="93"/>
      <c r="N122" s="90"/>
    </row>
    <row r="123" spans="3:15">
      <c r="I123" s="91"/>
      <c r="J123" s="170">
        <f t="shared" si="8"/>
        <v>0</v>
      </c>
      <c r="K123" s="171"/>
      <c r="L123" s="92"/>
      <c r="M123" s="93"/>
      <c r="N123" s="90"/>
    </row>
    <row r="124" spans="3:15">
      <c r="I124" s="91"/>
      <c r="J124" s="170">
        <f t="shared" si="8"/>
        <v>0</v>
      </c>
      <c r="K124" s="171"/>
      <c r="L124" s="92"/>
      <c r="M124" s="93"/>
      <c r="N124" s="90"/>
    </row>
    <row r="125" spans="3:15">
      <c r="I125" s="91"/>
      <c r="J125" s="170">
        <f t="shared" si="8"/>
        <v>0</v>
      </c>
      <c r="K125" s="171"/>
      <c r="L125" s="92"/>
      <c r="M125" s="93"/>
      <c r="N125" s="90"/>
    </row>
    <row r="126" spans="3:15">
      <c r="I126" s="91"/>
      <c r="J126" s="170">
        <f t="shared" si="8"/>
        <v>0</v>
      </c>
      <c r="K126" s="171"/>
      <c r="L126" s="92"/>
      <c r="M126" s="93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</v>
      </c>
      <c r="J129" s="170">
        <f t="shared" si="8"/>
        <v>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</v>
      </c>
      <c r="J133" s="170">
        <f t="shared" si="8"/>
        <v>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92"/>
      <c r="M137" s="93"/>
      <c r="N137" s="90"/>
    </row>
    <row r="138" spans="9:15">
      <c r="I138" s="91"/>
      <c r="J138" s="170">
        <f t="shared" si="8"/>
        <v>0</v>
      </c>
      <c r="K138" s="171"/>
      <c r="L138" s="92"/>
      <c r="M138" s="93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96"/>
      <c r="M144" s="97"/>
      <c r="N144" s="95"/>
    </row>
    <row r="145" spans="9:15">
      <c r="I145" s="94"/>
      <c r="J145" s="208">
        <f t="shared" si="9"/>
        <v>0</v>
      </c>
      <c r="K145" s="209"/>
      <c r="L145" s="96"/>
      <c r="M145" s="97"/>
      <c r="N145" s="95"/>
    </row>
    <row r="146" spans="9:15">
      <c r="I146" s="94"/>
      <c r="J146" s="208">
        <f t="shared" si="9"/>
        <v>0</v>
      </c>
      <c r="K146" s="209"/>
      <c r="L146" s="96"/>
      <c r="M146" s="97"/>
      <c r="N146" s="95"/>
    </row>
    <row r="147" spans="9:15">
      <c r="I147" s="94"/>
      <c r="J147" s="208">
        <f t="shared" si="9"/>
        <v>0</v>
      </c>
      <c r="K147" s="209"/>
      <c r="L147" s="96"/>
      <c r="M147" s="97"/>
      <c r="N147" s="95"/>
    </row>
    <row r="148" spans="9:15">
      <c r="I148" s="94">
        <f>J148*0.9*8/1000</f>
        <v>0</v>
      </c>
      <c r="J148" s="208">
        <f t="shared" si="9"/>
        <v>0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</v>
      </c>
      <c r="J150" s="208">
        <f t="shared" si="9"/>
        <v>0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0</v>
      </c>
      <c r="J152" s="208">
        <f t="shared" si="9"/>
        <v>0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0</v>
      </c>
      <c r="J154" s="208">
        <f t="shared" si="9"/>
        <v>0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0</v>
      </c>
      <c r="J157" s="208">
        <f t="shared" si="9"/>
        <v>0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0</v>
      </c>
      <c r="J163" s="208">
        <f t="shared" si="9"/>
        <v>0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0</v>
      </c>
      <c r="J167" s="208">
        <f t="shared" si="9"/>
        <v>0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</v>
      </c>
      <c r="J175" s="208">
        <f t="shared" si="9"/>
        <v>0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J177:K177"/>
    <mergeCell ref="L177:M177"/>
    <mergeCell ref="J172:K172"/>
    <mergeCell ref="L172:M172"/>
    <mergeCell ref="J173:K173"/>
    <mergeCell ref="L173:M173"/>
    <mergeCell ref="J174:K174"/>
    <mergeCell ref="L174:M174"/>
    <mergeCell ref="J175:K175"/>
    <mergeCell ref="L175:M175"/>
    <mergeCell ref="J176:K176"/>
    <mergeCell ref="L176:M176"/>
    <mergeCell ref="J167:K167"/>
    <mergeCell ref="L167:M167"/>
    <mergeCell ref="J168:K168"/>
    <mergeCell ref="L168:M168"/>
    <mergeCell ref="J169:K169"/>
    <mergeCell ref="L169:M169"/>
    <mergeCell ref="J170:K170"/>
    <mergeCell ref="L170:M170"/>
    <mergeCell ref="J171:K171"/>
    <mergeCell ref="L171:M171"/>
    <mergeCell ref="J162:K162"/>
    <mergeCell ref="L162:M162"/>
    <mergeCell ref="J163:K163"/>
    <mergeCell ref="L163:M163"/>
    <mergeCell ref="J164:K164"/>
    <mergeCell ref="L164:M164"/>
    <mergeCell ref="J165:K165"/>
    <mergeCell ref="L165:M165"/>
    <mergeCell ref="J166:K166"/>
    <mergeCell ref="L166:M166"/>
    <mergeCell ref="J157:K157"/>
    <mergeCell ref="L157:M157"/>
    <mergeCell ref="J158:K158"/>
    <mergeCell ref="L158:M158"/>
    <mergeCell ref="J159:K159"/>
    <mergeCell ref="L159:M159"/>
    <mergeCell ref="J160:K160"/>
    <mergeCell ref="L160:M160"/>
    <mergeCell ref="J161:K161"/>
    <mergeCell ref="L161:M161"/>
    <mergeCell ref="J152:K152"/>
    <mergeCell ref="L152:M152"/>
    <mergeCell ref="J153:K153"/>
    <mergeCell ref="L153:M153"/>
    <mergeCell ref="J154:K154"/>
    <mergeCell ref="L154:M154"/>
    <mergeCell ref="J155:K155"/>
    <mergeCell ref="L155:M155"/>
    <mergeCell ref="J156:K156"/>
    <mergeCell ref="L156:M156"/>
    <mergeCell ref="J147:K147"/>
    <mergeCell ref="J148:K148"/>
    <mergeCell ref="L148:M148"/>
    <mergeCell ref="J149:K149"/>
    <mergeCell ref="L149:M149"/>
    <mergeCell ref="J150:K150"/>
    <mergeCell ref="L150:M150"/>
    <mergeCell ref="J151:K151"/>
    <mergeCell ref="L151:M151"/>
    <mergeCell ref="J141:K141"/>
    <mergeCell ref="L141:M141"/>
    <mergeCell ref="J142:K142"/>
    <mergeCell ref="L142:M142"/>
    <mergeCell ref="J143:K143"/>
    <mergeCell ref="L143:M143"/>
    <mergeCell ref="J144:K144"/>
    <mergeCell ref="J145:K145"/>
    <mergeCell ref="J146:K146"/>
    <mergeCell ref="J135:K135"/>
    <mergeCell ref="L135:M135"/>
    <mergeCell ref="J136:K136"/>
    <mergeCell ref="L136:M136"/>
    <mergeCell ref="J137:K137"/>
    <mergeCell ref="J138:K138"/>
    <mergeCell ref="J139:K139"/>
    <mergeCell ref="L139:M139"/>
    <mergeCell ref="J140:K140"/>
    <mergeCell ref="L140:M140"/>
    <mergeCell ref="E76:F76"/>
    <mergeCell ref="E77:F77"/>
    <mergeCell ref="E78:F78"/>
    <mergeCell ref="E79:F79"/>
    <mergeCell ref="E80:F80"/>
    <mergeCell ref="J84:K84"/>
    <mergeCell ref="L84:M84"/>
    <mergeCell ref="J99:K99"/>
    <mergeCell ref="L99:M99"/>
    <mergeCell ref="J79:K79"/>
    <mergeCell ref="L79:M79"/>
    <mergeCell ref="J80:K80"/>
    <mergeCell ref="L80:M80"/>
    <mergeCell ref="J81:K81"/>
    <mergeCell ref="L81:M81"/>
    <mergeCell ref="J76:K76"/>
    <mergeCell ref="L76:M76"/>
    <mergeCell ref="J77:K77"/>
    <mergeCell ref="L77:M77"/>
    <mergeCell ref="J78:K78"/>
    <mergeCell ref="L78:M78"/>
    <mergeCell ref="J86:K86"/>
    <mergeCell ref="L86:M86"/>
    <mergeCell ref="J87:K87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C9:F9"/>
    <mergeCell ref="J9:K9"/>
    <mergeCell ref="L9:M9"/>
    <mergeCell ref="C10:D10"/>
    <mergeCell ref="E10:F10"/>
    <mergeCell ref="C13:D13"/>
    <mergeCell ref="E13:F13"/>
    <mergeCell ref="J13:K13"/>
    <mergeCell ref="L13:M13"/>
    <mergeCell ref="C14:D14"/>
    <mergeCell ref="E14:F14"/>
    <mergeCell ref="J14:K14"/>
    <mergeCell ref="L14:M14"/>
    <mergeCell ref="C11:D11"/>
    <mergeCell ref="E11:F11"/>
    <mergeCell ref="J11:K11"/>
    <mergeCell ref="L11:M11"/>
    <mergeCell ref="C12:D12"/>
    <mergeCell ref="E12:F12"/>
    <mergeCell ref="J12:K12"/>
    <mergeCell ref="L12:M12"/>
    <mergeCell ref="C17:D17"/>
    <mergeCell ref="E17:F17"/>
    <mergeCell ref="J17:K17"/>
    <mergeCell ref="L17:M17"/>
    <mergeCell ref="C18:D18"/>
    <mergeCell ref="E18:F18"/>
    <mergeCell ref="J18:K18"/>
    <mergeCell ref="L18:M18"/>
    <mergeCell ref="C15:D15"/>
    <mergeCell ref="E15:F15"/>
    <mergeCell ref="J15:K15"/>
    <mergeCell ref="L15:M15"/>
    <mergeCell ref="C16:D16"/>
    <mergeCell ref="E16:F16"/>
    <mergeCell ref="J16:K16"/>
    <mergeCell ref="L16:M16"/>
    <mergeCell ref="J22:K22"/>
    <mergeCell ref="L22:M22"/>
    <mergeCell ref="C23:D23"/>
    <mergeCell ref="E23:F23"/>
    <mergeCell ref="J23:K23"/>
    <mergeCell ref="L23:M23"/>
    <mergeCell ref="J19:K19"/>
    <mergeCell ref="L19:M19"/>
    <mergeCell ref="J20:K20"/>
    <mergeCell ref="L20:M20"/>
    <mergeCell ref="J21:K21"/>
    <mergeCell ref="L21:M21"/>
    <mergeCell ref="C19:D19"/>
    <mergeCell ref="E19:F19"/>
    <mergeCell ref="C20:D20"/>
    <mergeCell ref="E20:F20"/>
    <mergeCell ref="J27:K27"/>
    <mergeCell ref="L27:M27"/>
    <mergeCell ref="J28:K28"/>
    <mergeCell ref="L28:M28"/>
    <mergeCell ref="J24:K24"/>
    <mergeCell ref="L24:M24"/>
    <mergeCell ref="C25:D25"/>
    <mergeCell ref="J25:K25"/>
    <mergeCell ref="L25:M25"/>
    <mergeCell ref="J26:K26"/>
    <mergeCell ref="L26:M26"/>
    <mergeCell ref="C24:D24"/>
    <mergeCell ref="E24:F24"/>
    <mergeCell ref="E25:F25"/>
    <mergeCell ref="E31:F31"/>
    <mergeCell ref="J31:K31"/>
    <mergeCell ref="L31:M31"/>
    <mergeCell ref="E32:F32"/>
    <mergeCell ref="J32:K32"/>
    <mergeCell ref="L32:M32"/>
    <mergeCell ref="J29:K29"/>
    <mergeCell ref="L29:M29"/>
    <mergeCell ref="E30:F30"/>
    <mergeCell ref="J30:K30"/>
    <mergeCell ref="L30:M30"/>
    <mergeCell ref="C29:G29"/>
    <mergeCell ref="E35:F35"/>
    <mergeCell ref="J35:K35"/>
    <mergeCell ref="L35:M35"/>
    <mergeCell ref="E36:F36"/>
    <mergeCell ref="J36:K36"/>
    <mergeCell ref="L36:M36"/>
    <mergeCell ref="E33:F33"/>
    <mergeCell ref="J33:K33"/>
    <mergeCell ref="L33:M33"/>
    <mergeCell ref="E34:F34"/>
    <mergeCell ref="J34:K34"/>
    <mergeCell ref="L34:M34"/>
    <mergeCell ref="E39:F39"/>
    <mergeCell ref="J39:K39"/>
    <mergeCell ref="L39:M39"/>
    <mergeCell ref="E40:F40"/>
    <mergeCell ref="J40:K40"/>
    <mergeCell ref="L40:M40"/>
    <mergeCell ref="E37:F37"/>
    <mergeCell ref="J37:K37"/>
    <mergeCell ref="L37:M37"/>
    <mergeCell ref="E38:F38"/>
    <mergeCell ref="J38:K38"/>
    <mergeCell ref="L38:M38"/>
    <mergeCell ref="E43:F43"/>
    <mergeCell ref="J43:K43"/>
    <mergeCell ref="L43:M43"/>
    <mergeCell ref="E44:F44"/>
    <mergeCell ref="J44:K44"/>
    <mergeCell ref="L44:M44"/>
    <mergeCell ref="E41:F41"/>
    <mergeCell ref="J41:K41"/>
    <mergeCell ref="L41:M41"/>
    <mergeCell ref="E42:F42"/>
    <mergeCell ref="J42:K42"/>
    <mergeCell ref="L42:M42"/>
    <mergeCell ref="E47:F47"/>
    <mergeCell ref="J47:K47"/>
    <mergeCell ref="L47:M47"/>
    <mergeCell ref="E48:F48"/>
    <mergeCell ref="J48:K48"/>
    <mergeCell ref="L48:M48"/>
    <mergeCell ref="E45:F45"/>
    <mergeCell ref="J45:K45"/>
    <mergeCell ref="L45:M45"/>
    <mergeCell ref="E46:F46"/>
    <mergeCell ref="J46:K46"/>
    <mergeCell ref="L46:M46"/>
    <mergeCell ref="E51:F51"/>
    <mergeCell ref="J51:K51"/>
    <mergeCell ref="L51:M51"/>
    <mergeCell ref="E52:F52"/>
    <mergeCell ref="J52:K52"/>
    <mergeCell ref="L52:M52"/>
    <mergeCell ref="E49:F49"/>
    <mergeCell ref="J49:K49"/>
    <mergeCell ref="L49:M49"/>
    <mergeCell ref="E50:F50"/>
    <mergeCell ref="J50:K50"/>
    <mergeCell ref="L50:M50"/>
    <mergeCell ref="J55:K55"/>
    <mergeCell ref="L55:M55"/>
    <mergeCell ref="J56:K56"/>
    <mergeCell ref="L56:M56"/>
    <mergeCell ref="J57:K57"/>
    <mergeCell ref="L57:M57"/>
    <mergeCell ref="E53:F53"/>
    <mergeCell ref="J53:K53"/>
    <mergeCell ref="L53:M53"/>
    <mergeCell ref="E54:F54"/>
    <mergeCell ref="J54:K54"/>
    <mergeCell ref="L54:M54"/>
    <mergeCell ref="E55:F55"/>
    <mergeCell ref="E56:F56"/>
    <mergeCell ref="E57:F57"/>
    <mergeCell ref="J61:K61"/>
    <mergeCell ref="L61:M61"/>
    <mergeCell ref="J62:K62"/>
    <mergeCell ref="L62:M62"/>
    <mergeCell ref="J63:K63"/>
    <mergeCell ref="L63:M63"/>
    <mergeCell ref="J58:K58"/>
    <mergeCell ref="L58:M58"/>
    <mergeCell ref="J59:K59"/>
    <mergeCell ref="L59:M59"/>
    <mergeCell ref="J60:K60"/>
    <mergeCell ref="L60:M60"/>
    <mergeCell ref="J67:K67"/>
    <mergeCell ref="L67:M67"/>
    <mergeCell ref="J68:K68"/>
    <mergeCell ref="L68:M68"/>
    <mergeCell ref="J69:K69"/>
    <mergeCell ref="L69:M69"/>
    <mergeCell ref="J64:K64"/>
    <mergeCell ref="L64:M64"/>
    <mergeCell ref="J65:K65"/>
    <mergeCell ref="L65:M65"/>
    <mergeCell ref="J66:K66"/>
    <mergeCell ref="L66:M66"/>
    <mergeCell ref="J73:K73"/>
    <mergeCell ref="L73:M73"/>
    <mergeCell ref="J74:K74"/>
    <mergeCell ref="L74:M74"/>
    <mergeCell ref="J75:K75"/>
    <mergeCell ref="L75:M75"/>
    <mergeCell ref="J70:K70"/>
    <mergeCell ref="L70:M70"/>
    <mergeCell ref="J71:K71"/>
    <mergeCell ref="L71:M71"/>
    <mergeCell ref="J72:K72"/>
    <mergeCell ref="L72:M72"/>
    <mergeCell ref="L87:M87"/>
    <mergeCell ref="J88:K88"/>
    <mergeCell ref="L88:M88"/>
    <mergeCell ref="J82:K82"/>
    <mergeCell ref="L82:M82"/>
    <mergeCell ref="J83:K83"/>
    <mergeCell ref="L83:M83"/>
    <mergeCell ref="J85:K85"/>
    <mergeCell ref="L85:M85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J98:K98"/>
    <mergeCell ref="L98:M98"/>
    <mergeCell ref="J101:K101"/>
    <mergeCell ref="L101:M101"/>
    <mergeCell ref="J102:K102"/>
    <mergeCell ref="J95:K95"/>
    <mergeCell ref="L95:M95"/>
    <mergeCell ref="J96:K96"/>
    <mergeCell ref="L96:M96"/>
    <mergeCell ref="J97:K97"/>
    <mergeCell ref="L97:M97"/>
    <mergeCell ref="J100:K100"/>
    <mergeCell ref="L100:M100"/>
    <mergeCell ref="J108:K108"/>
    <mergeCell ref="L108:M108"/>
    <mergeCell ref="J109:K109"/>
    <mergeCell ref="L109:M109"/>
    <mergeCell ref="J110:K110"/>
    <mergeCell ref="L110:M110"/>
    <mergeCell ref="J103:K103"/>
    <mergeCell ref="J104:K104"/>
    <mergeCell ref="J105:K105"/>
    <mergeCell ref="L105:M105"/>
    <mergeCell ref="J106:K106"/>
    <mergeCell ref="L106:M106"/>
    <mergeCell ref="J107:K107"/>
    <mergeCell ref="L107:M107"/>
    <mergeCell ref="J114:K114"/>
    <mergeCell ref="L114:M114"/>
    <mergeCell ref="J115:K115"/>
    <mergeCell ref="L115:M115"/>
    <mergeCell ref="J116:K116"/>
    <mergeCell ref="L116:M116"/>
    <mergeCell ref="J111:K111"/>
    <mergeCell ref="L111:M111"/>
    <mergeCell ref="J112:K112"/>
    <mergeCell ref="L112:M112"/>
    <mergeCell ref="J113:K113"/>
    <mergeCell ref="L113:M113"/>
    <mergeCell ref="J120:K120"/>
    <mergeCell ref="L120:M120"/>
    <mergeCell ref="J121:K121"/>
    <mergeCell ref="J122:K122"/>
    <mergeCell ref="J117:K117"/>
    <mergeCell ref="J118:K118"/>
    <mergeCell ref="L118:M118"/>
    <mergeCell ref="J119:K119"/>
    <mergeCell ref="L119:M119"/>
    <mergeCell ref="J126:K126"/>
    <mergeCell ref="J127:K127"/>
    <mergeCell ref="L127:M127"/>
    <mergeCell ref="J128:K128"/>
    <mergeCell ref="L128:M128"/>
    <mergeCell ref="J123:K123"/>
    <mergeCell ref="J124:K124"/>
    <mergeCell ref="J125:K125"/>
    <mergeCell ref="J132:K132"/>
    <mergeCell ref="L132:M132"/>
    <mergeCell ref="J133:K133"/>
    <mergeCell ref="L133:M133"/>
    <mergeCell ref="J134:K134"/>
    <mergeCell ref="L134:M134"/>
    <mergeCell ref="J129:K129"/>
    <mergeCell ref="L129:M129"/>
    <mergeCell ref="J130:K130"/>
    <mergeCell ref="L130:M130"/>
    <mergeCell ref="J131:K131"/>
    <mergeCell ref="L131:M13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S177"/>
  <sheetViews>
    <sheetView workbookViewId="0">
      <selection activeCell="A2" sqref="A2:B18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B2" s="120"/>
      <c r="D2" s="35"/>
      <c r="E2" s="53"/>
      <c r="F2" s="53" t="s">
        <v>154</v>
      </c>
      <c r="G2" s="35"/>
      <c r="H2" s="35"/>
      <c r="K2" s="100">
        <f>SUM(I86:I142)+SUM(I169:I174)/1000</f>
        <v>0</v>
      </c>
      <c r="L2" s="3">
        <f>SUM(J86:K142)+SUM(J169:K174)</f>
        <v>0</v>
      </c>
      <c r="M2" s="4" t="s">
        <v>162</v>
      </c>
      <c r="N2" s="35"/>
      <c r="S2" s="5" t="s">
        <v>2</v>
      </c>
    </row>
    <row r="3" spans="1:19" ht="18.75">
      <c r="B3" s="120"/>
      <c r="E3" s="137" t="s">
        <v>293</v>
      </c>
      <c r="F3" s="54" t="s">
        <v>155</v>
      </c>
      <c r="G3" s="43"/>
      <c r="H3" s="43"/>
      <c r="K3" s="101">
        <f>SUM(I143:I168)+SUM(I175:I177)</f>
        <v>0</v>
      </c>
      <c r="L3" s="131">
        <f>SUM(J143:K168)+SUM(J175:K177)</f>
        <v>0</v>
      </c>
      <c r="M3" s="7" t="s">
        <v>242</v>
      </c>
      <c r="N3" s="35"/>
      <c r="S3" s="5">
        <f>L2+L4</f>
        <v>0</v>
      </c>
    </row>
    <row r="4" spans="1:19" ht="18.75">
      <c r="B4" s="120"/>
      <c r="D4" s="36"/>
      <c r="E4" s="38"/>
      <c r="F4" s="33"/>
      <c r="G4" s="42"/>
      <c r="H4" s="42"/>
      <c r="K4" s="102">
        <f>SUM(I11:I27)+SUM(I73:I85)</f>
        <v>0</v>
      </c>
      <c r="L4" s="8">
        <f>SUM(J11:K27)+SUM(J73:K85)</f>
        <v>0</v>
      </c>
      <c r="M4" s="9" t="s">
        <v>3</v>
      </c>
      <c r="N4" s="35"/>
      <c r="S4" s="10" t="s">
        <v>4</v>
      </c>
    </row>
    <row r="5" spans="1:19" ht="18.75">
      <c r="B5" s="120"/>
      <c r="D5" s="39"/>
      <c r="E5" s="40"/>
      <c r="F5" s="40"/>
      <c r="G5" s="42"/>
      <c r="H5" s="42"/>
      <c r="K5" s="103">
        <f>SUM(I28:I72)</f>
        <v>0</v>
      </c>
      <c r="L5" s="12">
        <f>SUM(J28:K72)</f>
        <v>0</v>
      </c>
      <c r="M5" s="13" t="s">
        <v>243</v>
      </c>
      <c r="N5" s="35"/>
      <c r="S5" s="10">
        <f>L3+L5</f>
        <v>0</v>
      </c>
    </row>
    <row r="6" spans="1:19" ht="18.75">
      <c r="B6" s="120"/>
      <c r="C6" s="37"/>
      <c r="D6" s="39"/>
      <c r="E6" s="40"/>
      <c r="F6" s="40"/>
      <c r="G6" s="41"/>
      <c r="H6" s="41"/>
      <c r="K6" s="104">
        <f>C80</f>
        <v>0</v>
      </c>
      <c r="L6" s="14">
        <f>D80</f>
        <v>0</v>
      </c>
      <c r="M6" s="15" t="s">
        <v>6</v>
      </c>
      <c r="N6" s="35"/>
    </row>
    <row r="7" spans="1:19" ht="18.75">
      <c r="B7" s="120"/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B8" s="120"/>
      <c r="C8" s="37"/>
      <c r="D8" s="39"/>
      <c r="E8" s="40"/>
      <c r="F8" s="40"/>
      <c r="G8" s="41"/>
      <c r="H8" s="41"/>
      <c r="K8" s="106">
        <f>SUM(K2:K7)</f>
        <v>0</v>
      </c>
      <c r="L8" s="107">
        <f>SUM(L2:L7)</f>
        <v>0</v>
      </c>
      <c r="M8" s="18" t="s">
        <v>5</v>
      </c>
      <c r="N8" s="35"/>
    </row>
    <row r="9" spans="1:19">
      <c r="B9" s="120"/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B10" s="120"/>
      <c r="C10" s="189" t="s">
        <v>216</v>
      </c>
      <c r="D10" s="190"/>
      <c r="E10" s="189" t="s">
        <v>65</v>
      </c>
      <c r="F10" s="190"/>
      <c r="G10" s="125" t="s">
        <v>66</v>
      </c>
      <c r="I10" s="6"/>
      <c r="J10" s="129"/>
      <c r="K10" s="130"/>
      <c r="L10" s="129"/>
      <c r="M10" s="130"/>
      <c r="N10" s="6"/>
    </row>
    <row r="11" spans="1:19">
      <c r="B11" s="120"/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 s="69"/>
      <c r="B12" s="63"/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 s="69"/>
      <c r="B13" s="63"/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B14" s="120"/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</v>
      </c>
      <c r="J14" s="176">
        <f t="shared" si="1"/>
        <v>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B15" s="120"/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</v>
      </c>
      <c r="J15" s="176">
        <f t="shared" si="1"/>
        <v>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69"/>
      <c r="B16" s="63"/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</v>
      </c>
      <c r="J16" s="176">
        <f t="shared" si="1"/>
        <v>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69"/>
      <c r="B17" s="63"/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 ht="16.5">
      <c r="A18" s="51"/>
      <c r="B18" s="51"/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 ht="16.5">
      <c r="A19" s="51"/>
      <c r="B19" s="51"/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 ht="16.5">
      <c r="A20" s="51"/>
      <c r="B20" s="51"/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 ht="16.5">
      <c r="A21" s="51"/>
      <c r="B21" s="51"/>
      <c r="C21" s="77"/>
      <c r="D21" s="135"/>
      <c r="E21" s="126"/>
      <c r="F21" s="127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 ht="16.5">
      <c r="A22" s="51"/>
      <c r="B22" s="51"/>
      <c r="C22" s="77"/>
      <c r="D22" s="135"/>
      <c r="E22" s="126"/>
      <c r="F22" s="127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 ht="16.5">
      <c r="A23" s="51"/>
      <c r="B23" s="47"/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 ht="16.5">
      <c r="A24" s="51"/>
      <c r="B24" s="51"/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 ht="16.5">
      <c r="A25" s="51"/>
      <c r="B25" s="51"/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 ht="16.5">
      <c r="A26" s="51"/>
      <c r="B26" s="51"/>
      <c r="C26" s="134"/>
      <c r="D26" s="13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 ht="16.5">
      <c r="A27" s="51"/>
      <c r="B27" s="51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 ht="16.5">
      <c r="A28" s="51"/>
      <c r="B28" s="51"/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 ht="16.5">
      <c r="A29" s="51"/>
      <c r="B29" s="51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 ht="16.5">
      <c r="A30" s="51"/>
      <c r="B30" s="51"/>
      <c r="C30" s="128" t="s">
        <v>92</v>
      </c>
      <c r="D30" s="128" t="s">
        <v>93</v>
      </c>
      <c r="E30" s="191" t="s">
        <v>65</v>
      </c>
      <c r="F30" s="191"/>
      <c r="G30" s="128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</v>
      </c>
      <c r="D31" s="13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3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3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3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3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</v>
      </c>
      <c r="D36" s="13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</v>
      </c>
      <c r="D37" s="13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3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3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3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3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3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3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3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3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3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3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3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3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3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3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3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3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3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3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</v>
      </c>
      <c r="J55" s="182">
        <f t="shared" si="1"/>
        <v>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3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3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3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3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3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3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3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3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3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3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3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3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3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3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3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3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3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3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3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3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3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3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3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3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0</v>
      </c>
      <c r="D80" s="125">
        <f>SUM(D31:D79)</f>
        <v>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</v>
      </c>
      <c r="J93" s="170">
        <f t="shared" si="8"/>
        <v>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</v>
      </c>
      <c r="J97" s="170">
        <f t="shared" si="8"/>
        <v>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</v>
      </c>
      <c r="J98" s="170">
        <f t="shared" si="8"/>
        <v>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123"/>
      <c r="M102" s="124"/>
      <c r="N102" s="90"/>
      <c r="O102" s="23"/>
    </row>
    <row r="103" spans="1:15">
      <c r="I103" s="91"/>
      <c r="J103" s="170">
        <f t="shared" si="8"/>
        <v>0</v>
      </c>
      <c r="K103" s="171"/>
      <c r="L103" s="123"/>
      <c r="M103" s="124"/>
      <c r="N103" s="90"/>
      <c r="O103" s="23"/>
    </row>
    <row r="104" spans="1:15">
      <c r="I104" s="91"/>
      <c r="J104" s="170">
        <f t="shared" si="8"/>
        <v>0</v>
      </c>
      <c r="K104" s="171"/>
      <c r="L104" s="123"/>
      <c r="M104" s="124"/>
      <c r="N104" s="90"/>
      <c r="O104" s="23"/>
    </row>
    <row r="105" spans="1:15">
      <c r="I105" s="91">
        <f>J105*1.2*8/1000</f>
        <v>0</v>
      </c>
      <c r="J105" s="170">
        <f t="shared" si="8"/>
        <v>0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</v>
      </c>
      <c r="J109" s="170">
        <f t="shared" si="8"/>
        <v>0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</v>
      </c>
      <c r="J113" s="170">
        <f t="shared" si="8"/>
        <v>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123"/>
      <c r="M117" s="124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</v>
      </c>
      <c r="J119" s="170">
        <f t="shared" si="8"/>
        <v>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123"/>
      <c r="M121" s="124"/>
      <c r="N121" s="90"/>
    </row>
    <row r="122" spans="3:15">
      <c r="I122" s="91"/>
      <c r="J122" s="170">
        <f t="shared" si="8"/>
        <v>0</v>
      </c>
      <c r="K122" s="171"/>
      <c r="L122" s="123"/>
      <c r="M122" s="124"/>
      <c r="N122" s="90"/>
    </row>
    <row r="123" spans="3:15">
      <c r="I123" s="91"/>
      <c r="J123" s="170">
        <f t="shared" si="8"/>
        <v>0</v>
      </c>
      <c r="K123" s="171"/>
      <c r="L123" s="123"/>
      <c r="M123" s="124"/>
      <c r="N123" s="90"/>
    </row>
    <row r="124" spans="3:15">
      <c r="I124" s="91"/>
      <c r="J124" s="170">
        <f t="shared" si="8"/>
        <v>0</v>
      </c>
      <c r="K124" s="171"/>
      <c r="L124" s="123"/>
      <c r="M124" s="124"/>
      <c r="N124" s="90"/>
    </row>
    <row r="125" spans="3:15">
      <c r="I125" s="91"/>
      <c r="J125" s="170">
        <f t="shared" si="8"/>
        <v>0</v>
      </c>
      <c r="K125" s="171"/>
      <c r="L125" s="123"/>
      <c r="M125" s="124"/>
      <c r="N125" s="90"/>
    </row>
    <row r="126" spans="3:15">
      <c r="I126" s="91"/>
      <c r="J126" s="170">
        <f t="shared" si="8"/>
        <v>0</v>
      </c>
      <c r="K126" s="171"/>
      <c r="L126" s="123"/>
      <c r="M126" s="124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</v>
      </c>
      <c r="J129" s="170">
        <f t="shared" si="8"/>
        <v>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</v>
      </c>
      <c r="J133" s="170">
        <f t="shared" si="8"/>
        <v>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123"/>
      <c r="M137" s="124"/>
      <c r="N137" s="90"/>
    </row>
    <row r="138" spans="9:15">
      <c r="I138" s="91"/>
      <c r="J138" s="170">
        <f t="shared" si="8"/>
        <v>0</v>
      </c>
      <c r="K138" s="171"/>
      <c r="L138" s="123"/>
      <c r="M138" s="124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132"/>
      <c r="M144" s="133"/>
      <c r="N144" s="95"/>
    </row>
    <row r="145" spans="9:15">
      <c r="I145" s="94"/>
      <c r="J145" s="208">
        <f t="shared" si="9"/>
        <v>0</v>
      </c>
      <c r="K145" s="209"/>
      <c r="L145" s="132"/>
      <c r="M145" s="133"/>
      <c r="N145" s="95"/>
    </row>
    <row r="146" spans="9:15">
      <c r="I146" s="94"/>
      <c r="J146" s="208">
        <f t="shared" si="9"/>
        <v>0</v>
      </c>
      <c r="K146" s="209"/>
      <c r="L146" s="132"/>
      <c r="M146" s="133"/>
      <c r="N146" s="95"/>
    </row>
    <row r="147" spans="9:15">
      <c r="I147" s="94"/>
      <c r="J147" s="208">
        <f t="shared" si="9"/>
        <v>0</v>
      </c>
      <c r="K147" s="209"/>
      <c r="L147" s="132"/>
      <c r="M147" s="133"/>
      <c r="N147" s="95"/>
    </row>
    <row r="148" spans="9:15">
      <c r="I148" s="94">
        <f>J148*0.9*8/1000</f>
        <v>0</v>
      </c>
      <c r="J148" s="208">
        <f t="shared" si="9"/>
        <v>0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</v>
      </c>
      <c r="J150" s="208">
        <f t="shared" si="9"/>
        <v>0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0</v>
      </c>
      <c r="J152" s="208">
        <f t="shared" si="9"/>
        <v>0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0</v>
      </c>
      <c r="J154" s="208">
        <f t="shared" si="9"/>
        <v>0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0</v>
      </c>
      <c r="J157" s="208">
        <f t="shared" si="9"/>
        <v>0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0</v>
      </c>
      <c r="J163" s="208">
        <f t="shared" si="9"/>
        <v>0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0</v>
      </c>
      <c r="J167" s="208">
        <f t="shared" si="9"/>
        <v>0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</v>
      </c>
      <c r="J175" s="208">
        <f t="shared" si="9"/>
        <v>0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C12:D12"/>
    <mergeCell ref="E12:F12"/>
    <mergeCell ref="J12:K12"/>
    <mergeCell ref="L12:M12"/>
    <mergeCell ref="C13:D13"/>
    <mergeCell ref="E13:F13"/>
    <mergeCell ref="J13:K13"/>
    <mergeCell ref="L13:M13"/>
    <mergeCell ref="C9:F9"/>
    <mergeCell ref="J9:K9"/>
    <mergeCell ref="L9:M9"/>
    <mergeCell ref="C10:D10"/>
    <mergeCell ref="E10:F10"/>
    <mergeCell ref="C11:D11"/>
    <mergeCell ref="E11:F11"/>
    <mergeCell ref="J11:K11"/>
    <mergeCell ref="L11:M11"/>
    <mergeCell ref="C16:D16"/>
    <mergeCell ref="E16:F16"/>
    <mergeCell ref="J16:K16"/>
    <mergeCell ref="L16:M16"/>
    <mergeCell ref="C17:D17"/>
    <mergeCell ref="E17:F17"/>
    <mergeCell ref="J17:K17"/>
    <mergeCell ref="L17:M17"/>
    <mergeCell ref="C14:D14"/>
    <mergeCell ref="E14:F14"/>
    <mergeCell ref="J14:K14"/>
    <mergeCell ref="L14:M14"/>
    <mergeCell ref="C15:D15"/>
    <mergeCell ref="E15:F15"/>
    <mergeCell ref="J15:K15"/>
    <mergeCell ref="L15:M15"/>
    <mergeCell ref="C20:D20"/>
    <mergeCell ref="E20:F20"/>
    <mergeCell ref="J20:K20"/>
    <mergeCell ref="L20:M20"/>
    <mergeCell ref="J21:K21"/>
    <mergeCell ref="L21:M21"/>
    <mergeCell ref="C18:D18"/>
    <mergeCell ref="E18:F18"/>
    <mergeCell ref="J18:K18"/>
    <mergeCell ref="L18:M18"/>
    <mergeCell ref="C19:D19"/>
    <mergeCell ref="E19:F19"/>
    <mergeCell ref="J19:K19"/>
    <mergeCell ref="L19:M19"/>
    <mergeCell ref="C24:D24"/>
    <mergeCell ref="E24:F24"/>
    <mergeCell ref="J24:K24"/>
    <mergeCell ref="L24:M24"/>
    <mergeCell ref="C25:D25"/>
    <mergeCell ref="E25:F25"/>
    <mergeCell ref="J25:K25"/>
    <mergeCell ref="L25:M25"/>
    <mergeCell ref="J22:K22"/>
    <mergeCell ref="L22:M22"/>
    <mergeCell ref="C23:D23"/>
    <mergeCell ref="E23:F23"/>
    <mergeCell ref="J23:K23"/>
    <mergeCell ref="L23:M23"/>
    <mergeCell ref="C29:G29"/>
    <mergeCell ref="J29:K29"/>
    <mergeCell ref="L29:M29"/>
    <mergeCell ref="E30:F30"/>
    <mergeCell ref="J30:K30"/>
    <mergeCell ref="L30:M30"/>
    <mergeCell ref="J26:K26"/>
    <mergeCell ref="L26:M26"/>
    <mergeCell ref="J27:K27"/>
    <mergeCell ref="L27:M27"/>
    <mergeCell ref="J28:K28"/>
    <mergeCell ref="L28:M28"/>
    <mergeCell ref="E33:F33"/>
    <mergeCell ref="J33:K33"/>
    <mergeCell ref="L33:M33"/>
    <mergeCell ref="E34:F34"/>
    <mergeCell ref="J34:K34"/>
    <mergeCell ref="L34:M34"/>
    <mergeCell ref="E31:F31"/>
    <mergeCell ref="J31:K31"/>
    <mergeCell ref="L31:M31"/>
    <mergeCell ref="E32:F32"/>
    <mergeCell ref="J32:K32"/>
    <mergeCell ref="L32:M32"/>
    <mergeCell ref="E37:F37"/>
    <mergeCell ref="J37:K37"/>
    <mergeCell ref="L37:M37"/>
    <mergeCell ref="E38:F38"/>
    <mergeCell ref="J38:K38"/>
    <mergeCell ref="L38:M38"/>
    <mergeCell ref="E35:F35"/>
    <mergeCell ref="J35:K35"/>
    <mergeCell ref="L35:M35"/>
    <mergeCell ref="E36:F36"/>
    <mergeCell ref="J36:K36"/>
    <mergeCell ref="L36:M36"/>
    <mergeCell ref="E41:F41"/>
    <mergeCell ref="J41:K41"/>
    <mergeCell ref="L41:M41"/>
    <mergeCell ref="E42:F42"/>
    <mergeCell ref="J42:K42"/>
    <mergeCell ref="L42:M42"/>
    <mergeCell ref="E39:F39"/>
    <mergeCell ref="J39:K39"/>
    <mergeCell ref="L39:M39"/>
    <mergeCell ref="E40:F40"/>
    <mergeCell ref="J40:K40"/>
    <mergeCell ref="L40:M40"/>
    <mergeCell ref="E45:F45"/>
    <mergeCell ref="J45:K45"/>
    <mergeCell ref="L45:M45"/>
    <mergeCell ref="E46:F46"/>
    <mergeCell ref="J46:K46"/>
    <mergeCell ref="L46:M46"/>
    <mergeCell ref="E43:F43"/>
    <mergeCell ref="J43:K43"/>
    <mergeCell ref="L43:M43"/>
    <mergeCell ref="E44:F44"/>
    <mergeCell ref="J44:K44"/>
    <mergeCell ref="L44:M44"/>
    <mergeCell ref="E49:F49"/>
    <mergeCell ref="J49:K49"/>
    <mergeCell ref="L49:M49"/>
    <mergeCell ref="E50:F50"/>
    <mergeCell ref="J50:K50"/>
    <mergeCell ref="L50:M50"/>
    <mergeCell ref="E47:F47"/>
    <mergeCell ref="J47:K47"/>
    <mergeCell ref="L47:M47"/>
    <mergeCell ref="E48:F48"/>
    <mergeCell ref="J48:K48"/>
    <mergeCell ref="L48:M48"/>
    <mergeCell ref="E53:F53"/>
    <mergeCell ref="J53:K53"/>
    <mergeCell ref="L53:M53"/>
    <mergeCell ref="E54:F54"/>
    <mergeCell ref="J54:K54"/>
    <mergeCell ref="L54:M54"/>
    <mergeCell ref="E51:F51"/>
    <mergeCell ref="J51:K51"/>
    <mergeCell ref="L51:M51"/>
    <mergeCell ref="E52:F52"/>
    <mergeCell ref="J52:K52"/>
    <mergeCell ref="L52:M52"/>
    <mergeCell ref="E57:F57"/>
    <mergeCell ref="J57:K57"/>
    <mergeCell ref="L57:M57"/>
    <mergeCell ref="E58:F58"/>
    <mergeCell ref="J58:K58"/>
    <mergeCell ref="L58:M58"/>
    <mergeCell ref="E55:F55"/>
    <mergeCell ref="J55:K55"/>
    <mergeCell ref="L55:M55"/>
    <mergeCell ref="E56:F56"/>
    <mergeCell ref="J56:K56"/>
    <mergeCell ref="L56:M56"/>
    <mergeCell ref="E61:F61"/>
    <mergeCell ref="J61:K61"/>
    <mergeCell ref="L61:M61"/>
    <mergeCell ref="E62:F62"/>
    <mergeCell ref="J62:K62"/>
    <mergeCell ref="L62:M62"/>
    <mergeCell ref="E59:F59"/>
    <mergeCell ref="J59:K59"/>
    <mergeCell ref="L59:M59"/>
    <mergeCell ref="E60:F60"/>
    <mergeCell ref="J60:K60"/>
    <mergeCell ref="L60:M60"/>
    <mergeCell ref="E65:F65"/>
    <mergeCell ref="J65:K65"/>
    <mergeCell ref="L65:M65"/>
    <mergeCell ref="E66:F66"/>
    <mergeCell ref="J66:K66"/>
    <mergeCell ref="L66:M66"/>
    <mergeCell ref="E63:F63"/>
    <mergeCell ref="J63:K63"/>
    <mergeCell ref="L63:M63"/>
    <mergeCell ref="E64:F64"/>
    <mergeCell ref="J64:K64"/>
    <mergeCell ref="L64:M64"/>
    <mergeCell ref="E69:F69"/>
    <mergeCell ref="J69:K69"/>
    <mergeCell ref="L69:M69"/>
    <mergeCell ref="E70:F70"/>
    <mergeCell ref="J70:K70"/>
    <mergeCell ref="L70:M70"/>
    <mergeCell ref="E67:F67"/>
    <mergeCell ref="J67:K67"/>
    <mergeCell ref="L67:M67"/>
    <mergeCell ref="E68:F68"/>
    <mergeCell ref="J68:K68"/>
    <mergeCell ref="L68:M68"/>
    <mergeCell ref="E73:F73"/>
    <mergeCell ref="J73:K73"/>
    <mergeCell ref="L73:M73"/>
    <mergeCell ref="E74:F74"/>
    <mergeCell ref="J74:K74"/>
    <mergeCell ref="L74:M74"/>
    <mergeCell ref="E71:F71"/>
    <mergeCell ref="J71:K71"/>
    <mergeCell ref="L71:M71"/>
    <mergeCell ref="E72:F72"/>
    <mergeCell ref="J72:K72"/>
    <mergeCell ref="L72:M72"/>
    <mergeCell ref="E77:F77"/>
    <mergeCell ref="J77:K77"/>
    <mergeCell ref="L77:M77"/>
    <mergeCell ref="E78:F78"/>
    <mergeCell ref="J78:K78"/>
    <mergeCell ref="L78:M78"/>
    <mergeCell ref="E75:F75"/>
    <mergeCell ref="J75:K75"/>
    <mergeCell ref="L75:M75"/>
    <mergeCell ref="E76:F76"/>
    <mergeCell ref="J76:K76"/>
    <mergeCell ref="L76:M76"/>
    <mergeCell ref="J81:K81"/>
    <mergeCell ref="L81:M81"/>
    <mergeCell ref="J82:K82"/>
    <mergeCell ref="L82:M82"/>
    <mergeCell ref="J83:K83"/>
    <mergeCell ref="L83:M83"/>
    <mergeCell ref="E79:F79"/>
    <mergeCell ref="J79:K79"/>
    <mergeCell ref="L79:M79"/>
    <mergeCell ref="E80:F80"/>
    <mergeCell ref="J80:K80"/>
    <mergeCell ref="L80:M80"/>
    <mergeCell ref="J87:K87"/>
    <mergeCell ref="L87:M87"/>
    <mergeCell ref="J88:K88"/>
    <mergeCell ref="L88:M88"/>
    <mergeCell ref="J89:K89"/>
    <mergeCell ref="L89:M89"/>
    <mergeCell ref="J84:K84"/>
    <mergeCell ref="L84:M84"/>
    <mergeCell ref="J85:K85"/>
    <mergeCell ref="L85:M85"/>
    <mergeCell ref="J86:K86"/>
    <mergeCell ref="L86:M86"/>
    <mergeCell ref="J93:K93"/>
    <mergeCell ref="L93:M93"/>
    <mergeCell ref="J94:K94"/>
    <mergeCell ref="L94:M94"/>
    <mergeCell ref="J95:K95"/>
    <mergeCell ref="L95:M95"/>
    <mergeCell ref="J90:K90"/>
    <mergeCell ref="L90:M90"/>
    <mergeCell ref="J91:K91"/>
    <mergeCell ref="L91:M91"/>
    <mergeCell ref="J92:K92"/>
    <mergeCell ref="L92:M92"/>
    <mergeCell ref="J99:K99"/>
    <mergeCell ref="L99:M99"/>
    <mergeCell ref="J100:K100"/>
    <mergeCell ref="L100:M100"/>
    <mergeCell ref="J101:K101"/>
    <mergeCell ref="L101:M101"/>
    <mergeCell ref="J96:K96"/>
    <mergeCell ref="L96:M96"/>
    <mergeCell ref="J97:K97"/>
    <mergeCell ref="L97:M97"/>
    <mergeCell ref="J98:K98"/>
    <mergeCell ref="L98:M98"/>
    <mergeCell ref="J107:K107"/>
    <mergeCell ref="L107:M107"/>
    <mergeCell ref="J108:K108"/>
    <mergeCell ref="L108:M108"/>
    <mergeCell ref="J109:K109"/>
    <mergeCell ref="L109:M109"/>
    <mergeCell ref="J102:K102"/>
    <mergeCell ref="J103:K103"/>
    <mergeCell ref="J104:K104"/>
    <mergeCell ref="J105:K105"/>
    <mergeCell ref="L105:M105"/>
    <mergeCell ref="J106:K106"/>
    <mergeCell ref="L106:M106"/>
    <mergeCell ref="J113:K113"/>
    <mergeCell ref="L113:M113"/>
    <mergeCell ref="J114:K114"/>
    <mergeCell ref="L114:M114"/>
    <mergeCell ref="J115:K115"/>
    <mergeCell ref="L115:M115"/>
    <mergeCell ref="J110:K110"/>
    <mergeCell ref="L110:M110"/>
    <mergeCell ref="J111:K111"/>
    <mergeCell ref="L111:M111"/>
    <mergeCell ref="J112:K112"/>
    <mergeCell ref="L112:M112"/>
    <mergeCell ref="J120:K120"/>
    <mergeCell ref="L120:M120"/>
    <mergeCell ref="J121:K121"/>
    <mergeCell ref="J122:K122"/>
    <mergeCell ref="J123:K123"/>
    <mergeCell ref="J124:K124"/>
    <mergeCell ref="J116:K116"/>
    <mergeCell ref="L116:M116"/>
    <mergeCell ref="J117:K117"/>
    <mergeCell ref="J118:K118"/>
    <mergeCell ref="L118:M118"/>
    <mergeCell ref="J119:K119"/>
    <mergeCell ref="L119:M119"/>
    <mergeCell ref="J129:K129"/>
    <mergeCell ref="L129:M129"/>
    <mergeCell ref="J130:K130"/>
    <mergeCell ref="L130:M130"/>
    <mergeCell ref="J131:K131"/>
    <mergeCell ref="L131:M131"/>
    <mergeCell ref="J125:K125"/>
    <mergeCell ref="J126:K126"/>
    <mergeCell ref="J127:K127"/>
    <mergeCell ref="L127:M127"/>
    <mergeCell ref="J128:K128"/>
    <mergeCell ref="L128:M128"/>
    <mergeCell ref="J135:K135"/>
    <mergeCell ref="L135:M135"/>
    <mergeCell ref="J136:K136"/>
    <mergeCell ref="L136:M136"/>
    <mergeCell ref="J137:K137"/>
    <mergeCell ref="J138:K138"/>
    <mergeCell ref="J132:K132"/>
    <mergeCell ref="L132:M132"/>
    <mergeCell ref="J133:K133"/>
    <mergeCell ref="L133:M133"/>
    <mergeCell ref="J134:K134"/>
    <mergeCell ref="L134:M134"/>
    <mergeCell ref="J142:K142"/>
    <mergeCell ref="L142:M142"/>
    <mergeCell ref="J143:K143"/>
    <mergeCell ref="L143:M143"/>
    <mergeCell ref="J144:K144"/>
    <mergeCell ref="J145:K145"/>
    <mergeCell ref="J139:K139"/>
    <mergeCell ref="L139:M139"/>
    <mergeCell ref="J140:K140"/>
    <mergeCell ref="L140:M140"/>
    <mergeCell ref="J141:K141"/>
    <mergeCell ref="L141:M141"/>
    <mergeCell ref="J150:K150"/>
    <mergeCell ref="L150:M150"/>
    <mergeCell ref="J151:K151"/>
    <mergeCell ref="L151:M151"/>
    <mergeCell ref="J152:K152"/>
    <mergeCell ref="L152:M152"/>
    <mergeCell ref="J146:K146"/>
    <mergeCell ref="J147:K147"/>
    <mergeCell ref="J148:K148"/>
    <mergeCell ref="L148:M148"/>
    <mergeCell ref="J149:K149"/>
    <mergeCell ref="L149:M149"/>
    <mergeCell ref="J156:K156"/>
    <mergeCell ref="L156:M156"/>
    <mergeCell ref="J157:K157"/>
    <mergeCell ref="L157:M157"/>
    <mergeCell ref="J158:K158"/>
    <mergeCell ref="L158:M158"/>
    <mergeCell ref="J153:K153"/>
    <mergeCell ref="L153:M153"/>
    <mergeCell ref="J154:K154"/>
    <mergeCell ref="L154:M154"/>
    <mergeCell ref="J155:K155"/>
    <mergeCell ref="L155:M155"/>
    <mergeCell ref="J162:K162"/>
    <mergeCell ref="L162:M162"/>
    <mergeCell ref="J163:K163"/>
    <mergeCell ref="L163:M163"/>
    <mergeCell ref="J164:K164"/>
    <mergeCell ref="L164:M164"/>
    <mergeCell ref="J159:K159"/>
    <mergeCell ref="L159:M159"/>
    <mergeCell ref="J160:K160"/>
    <mergeCell ref="L160:M160"/>
    <mergeCell ref="J161:K161"/>
    <mergeCell ref="L161:M161"/>
    <mergeCell ref="J168:K168"/>
    <mergeCell ref="L168:M168"/>
    <mergeCell ref="J169:K169"/>
    <mergeCell ref="L169:M169"/>
    <mergeCell ref="J170:K170"/>
    <mergeCell ref="L170:M170"/>
    <mergeCell ref="J165:K165"/>
    <mergeCell ref="L165:M165"/>
    <mergeCell ref="J166:K166"/>
    <mergeCell ref="L166:M166"/>
    <mergeCell ref="J167:K167"/>
    <mergeCell ref="L167:M167"/>
    <mergeCell ref="J177:K177"/>
    <mergeCell ref="L177:M177"/>
    <mergeCell ref="J174:K174"/>
    <mergeCell ref="L174:M174"/>
    <mergeCell ref="J175:K175"/>
    <mergeCell ref="L175:M175"/>
    <mergeCell ref="J176:K176"/>
    <mergeCell ref="L176:M176"/>
    <mergeCell ref="J171:K171"/>
    <mergeCell ref="L171:M171"/>
    <mergeCell ref="J172:K172"/>
    <mergeCell ref="L172:M172"/>
    <mergeCell ref="J173:K173"/>
    <mergeCell ref="L173:M17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>
    <tabColor rgb="FFFF0000"/>
  </sheetPr>
  <dimension ref="A1:I251"/>
  <sheetViews>
    <sheetView workbookViewId="0">
      <selection activeCell="A32" sqref="A32"/>
    </sheetView>
  </sheetViews>
  <sheetFormatPr defaultRowHeight="15"/>
  <cols>
    <col min="1" max="1" width="18.7109375" customWidth="1"/>
    <col min="2" max="2" width="36.140625" bestFit="1" customWidth="1"/>
    <col min="3" max="3" width="18.7109375" customWidth="1"/>
    <col min="4" max="4" width="28.42578125" bestFit="1" customWidth="1"/>
    <col min="5" max="5" width="18.7109375" style="110" customWidth="1"/>
    <col min="7" max="7" width="34.85546875" customWidth="1"/>
    <col min="8" max="8" width="10.42578125" bestFit="1" customWidth="1"/>
    <col min="9" max="9" width="6" customWidth="1"/>
  </cols>
  <sheetData>
    <row r="1" spans="1:9">
      <c r="A1" s="48" t="s">
        <v>156</v>
      </c>
      <c r="B1" s="48" t="s">
        <v>155</v>
      </c>
      <c r="C1" s="48" t="s">
        <v>154</v>
      </c>
      <c r="D1" s="49" t="s">
        <v>157</v>
      </c>
      <c r="E1" s="50" t="s">
        <v>158</v>
      </c>
      <c r="G1" s="52" t="s">
        <v>160</v>
      </c>
    </row>
    <row r="2" spans="1:9">
      <c r="A2" s="70">
        <v>50</v>
      </c>
      <c r="B2" s="72" t="s">
        <v>186</v>
      </c>
      <c r="C2" s="70">
        <v>10613</v>
      </c>
      <c r="D2" s="71" t="s">
        <v>353</v>
      </c>
      <c r="E2" s="70">
        <v>541</v>
      </c>
      <c r="G2" s="52" t="s">
        <v>155</v>
      </c>
      <c r="H2" s="52" t="s">
        <v>158</v>
      </c>
      <c r="I2" t="s">
        <v>257</v>
      </c>
    </row>
    <row r="3" spans="1:9">
      <c r="A3" s="70">
        <v>20</v>
      </c>
      <c r="B3" s="72" t="s">
        <v>186</v>
      </c>
      <c r="C3" s="70">
        <v>10613</v>
      </c>
      <c r="D3" s="71" t="s">
        <v>354</v>
      </c>
      <c r="E3" s="70">
        <v>540</v>
      </c>
      <c r="G3" t="s">
        <v>256</v>
      </c>
      <c r="H3" t="s">
        <v>256</v>
      </c>
      <c r="I3" s="120"/>
    </row>
    <row r="4" spans="1:9">
      <c r="A4" s="70">
        <v>5</v>
      </c>
      <c r="B4" s="72" t="s">
        <v>186</v>
      </c>
      <c r="C4" s="70">
        <v>10613</v>
      </c>
      <c r="D4" s="71" t="s">
        <v>355</v>
      </c>
      <c r="E4" s="70">
        <v>491</v>
      </c>
      <c r="G4" t="s">
        <v>258</v>
      </c>
      <c r="I4" s="120"/>
    </row>
    <row r="5" spans="1:9">
      <c r="A5" s="70">
        <v>10</v>
      </c>
      <c r="B5" s="72" t="s">
        <v>186</v>
      </c>
      <c r="C5" s="70">
        <v>10613</v>
      </c>
      <c r="D5" s="71" t="s">
        <v>356</v>
      </c>
      <c r="E5" s="70">
        <v>494</v>
      </c>
      <c r="G5" t="s">
        <v>255</v>
      </c>
      <c r="H5" s="167">
        <v>494</v>
      </c>
      <c r="I5" s="168">
        <v>15</v>
      </c>
    </row>
    <row r="6" spans="1:9">
      <c r="A6" s="70">
        <v>5</v>
      </c>
      <c r="B6" s="72" t="s">
        <v>186</v>
      </c>
      <c r="C6" s="70">
        <v>10613</v>
      </c>
      <c r="D6" s="71" t="s">
        <v>357</v>
      </c>
      <c r="E6" s="70">
        <v>519</v>
      </c>
      <c r="H6" s="167">
        <v>532</v>
      </c>
      <c r="I6" s="168">
        <v>15</v>
      </c>
    </row>
    <row r="7" spans="1:9">
      <c r="A7" s="70">
        <v>10</v>
      </c>
      <c r="B7" s="72" t="s">
        <v>186</v>
      </c>
      <c r="C7" s="70">
        <v>10613</v>
      </c>
      <c r="D7" s="71" t="s">
        <v>358</v>
      </c>
      <c r="E7" s="70">
        <v>529</v>
      </c>
      <c r="H7" s="167">
        <v>533</v>
      </c>
      <c r="I7" s="168">
        <v>15</v>
      </c>
    </row>
    <row r="8" spans="1:9">
      <c r="A8" s="70">
        <v>30</v>
      </c>
      <c r="B8" s="72" t="s">
        <v>186</v>
      </c>
      <c r="C8" s="70">
        <v>10613</v>
      </c>
      <c r="D8" s="71" t="s">
        <v>359</v>
      </c>
      <c r="E8" s="70">
        <v>532</v>
      </c>
      <c r="G8" t="s">
        <v>432</v>
      </c>
      <c r="I8" s="120">
        <v>45</v>
      </c>
    </row>
    <row r="9" spans="1:9">
      <c r="A9" s="70">
        <v>10</v>
      </c>
      <c r="B9" s="72" t="s">
        <v>186</v>
      </c>
      <c r="C9" s="70">
        <v>10613</v>
      </c>
      <c r="D9" s="71" t="s">
        <v>360</v>
      </c>
      <c r="E9" s="70">
        <v>533</v>
      </c>
      <c r="G9" t="s">
        <v>368</v>
      </c>
      <c r="H9" s="167">
        <v>491</v>
      </c>
      <c r="I9" s="168">
        <v>50</v>
      </c>
    </row>
    <row r="10" spans="1:9">
      <c r="A10" s="70">
        <v>10</v>
      </c>
      <c r="B10" s="72" t="s">
        <v>186</v>
      </c>
      <c r="C10" s="70">
        <v>10613</v>
      </c>
      <c r="D10" s="71" t="s">
        <v>361</v>
      </c>
      <c r="E10" s="70">
        <v>535</v>
      </c>
      <c r="H10" s="167">
        <v>494</v>
      </c>
      <c r="I10" s="168">
        <v>200</v>
      </c>
    </row>
    <row r="11" spans="1:9">
      <c r="A11" s="70">
        <v>10</v>
      </c>
      <c r="B11" s="72" t="s">
        <v>186</v>
      </c>
      <c r="C11" s="70">
        <v>10613</v>
      </c>
      <c r="D11" s="71" t="s">
        <v>362</v>
      </c>
      <c r="E11" s="70">
        <v>534</v>
      </c>
      <c r="H11" s="167">
        <v>495</v>
      </c>
      <c r="I11" s="168">
        <v>50</v>
      </c>
    </row>
    <row r="12" spans="1:9">
      <c r="A12" s="70">
        <v>15</v>
      </c>
      <c r="B12" s="72" t="s">
        <v>255</v>
      </c>
      <c r="C12" s="70">
        <v>10616</v>
      </c>
      <c r="D12" s="71" t="s">
        <v>356</v>
      </c>
      <c r="E12" s="70">
        <v>494</v>
      </c>
      <c r="H12" s="167">
        <v>519</v>
      </c>
      <c r="I12" s="168">
        <v>50</v>
      </c>
    </row>
    <row r="13" spans="1:9">
      <c r="A13" s="70">
        <v>15</v>
      </c>
      <c r="B13" s="72" t="s">
        <v>255</v>
      </c>
      <c r="C13" s="70">
        <v>10616</v>
      </c>
      <c r="D13" s="71" t="s">
        <v>359</v>
      </c>
      <c r="E13" s="70">
        <v>532</v>
      </c>
      <c r="H13" s="167">
        <v>524</v>
      </c>
      <c r="I13" s="168">
        <v>50</v>
      </c>
    </row>
    <row r="14" spans="1:9">
      <c r="A14" s="70">
        <v>15</v>
      </c>
      <c r="B14" s="72" t="s">
        <v>255</v>
      </c>
      <c r="C14" s="70">
        <v>10616</v>
      </c>
      <c r="D14" s="71" t="s">
        <v>360</v>
      </c>
      <c r="E14" s="70">
        <v>533</v>
      </c>
      <c r="H14" s="167">
        <v>531</v>
      </c>
      <c r="I14" s="168">
        <v>200</v>
      </c>
    </row>
    <row r="15" spans="1:9">
      <c r="A15" s="70">
        <v>25</v>
      </c>
      <c r="B15" s="72" t="s">
        <v>363</v>
      </c>
      <c r="C15" s="70">
        <v>10617</v>
      </c>
      <c r="D15" s="71" t="s">
        <v>364</v>
      </c>
      <c r="E15" s="70">
        <v>531</v>
      </c>
      <c r="H15" s="167">
        <v>533</v>
      </c>
      <c r="I15" s="168">
        <v>100</v>
      </c>
    </row>
    <row r="16" spans="1:9">
      <c r="A16" s="70">
        <v>2</v>
      </c>
      <c r="B16" s="72" t="s">
        <v>363</v>
      </c>
      <c r="C16" s="70">
        <v>10617</v>
      </c>
      <c r="D16" s="71" t="s">
        <v>365</v>
      </c>
      <c r="E16" s="70">
        <v>495</v>
      </c>
      <c r="H16" s="167">
        <v>535</v>
      </c>
      <c r="I16" s="168">
        <v>25</v>
      </c>
    </row>
    <row r="17" spans="1:9">
      <c r="A17" s="70">
        <v>10</v>
      </c>
      <c r="B17" s="72" t="s">
        <v>363</v>
      </c>
      <c r="C17" s="70">
        <v>10617</v>
      </c>
      <c r="D17" s="71" t="s">
        <v>366</v>
      </c>
      <c r="E17" s="70">
        <v>524</v>
      </c>
      <c r="H17" s="167">
        <v>540</v>
      </c>
      <c r="I17" s="168">
        <v>100</v>
      </c>
    </row>
    <row r="18" spans="1:9">
      <c r="A18" s="70">
        <v>75</v>
      </c>
      <c r="B18" s="72" t="s">
        <v>363</v>
      </c>
      <c r="C18" s="70">
        <v>10617</v>
      </c>
      <c r="D18" s="71" t="s">
        <v>367</v>
      </c>
      <c r="E18" s="70">
        <v>493</v>
      </c>
      <c r="H18" s="167">
        <v>571</v>
      </c>
      <c r="I18" s="168">
        <v>25</v>
      </c>
    </row>
    <row r="19" spans="1:9">
      <c r="A19" s="70">
        <v>25</v>
      </c>
      <c r="B19" s="72" t="s">
        <v>368</v>
      </c>
      <c r="C19" s="70">
        <v>10615</v>
      </c>
      <c r="D19" s="71" t="s">
        <v>369</v>
      </c>
      <c r="E19" s="70">
        <v>571</v>
      </c>
      <c r="H19" s="167">
        <v>541</v>
      </c>
      <c r="I19" s="168">
        <v>120</v>
      </c>
    </row>
    <row r="20" spans="1:9">
      <c r="A20" s="70">
        <v>50</v>
      </c>
      <c r="B20" s="72" t="s">
        <v>368</v>
      </c>
      <c r="C20" s="70">
        <v>10615</v>
      </c>
      <c r="D20" s="71" t="s">
        <v>355</v>
      </c>
      <c r="E20" s="70">
        <v>491</v>
      </c>
      <c r="H20" s="167">
        <v>572</v>
      </c>
      <c r="I20" s="168">
        <v>25</v>
      </c>
    </row>
    <row r="21" spans="1:9">
      <c r="A21" s="70">
        <v>200</v>
      </c>
      <c r="B21" s="72" t="s">
        <v>368</v>
      </c>
      <c r="C21" s="70">
        <v>10615</v>
      </c>
      <c r="D21" s="71" t="s">
        <v>356</v>
      </c>
      <c r="E21" s="70">
        <v>494</v>
      </c>
      <c r="H21" s="167">
        <v>589</v>
      </c>
      <c r="I21" s="168">
        <v>50</v>
      </c>
    </row>
    <row r="22" spans="1:9">
      <c r="A22" s="70">
        <v>50</v>
      </c>
      <c r="B22" s="72" t="s">
        <v>368</v>
      </c>
      <c r="C22" s="70">
        <v>10615</v>
      </c>
      <c r="D22" s="71" t="s">
        <v>365</v>
      </c>
      <c r="E22" s="70">
        <v>495</v>
      </c>
      <c r="H22" s="167">
        <v>579</v>
      </c>
      <c r="I22" s="168">
        <v>25</v>
      </c>
    </row>
    <row r="23" spans="1:9">
      <c r="A23" s="70">
        <v>50</v>
      </c>
      <c r="B23" s="72" t="s">
        <v>368</v>
      </c>
      <c r="C23" s="70">
        <v>10615</v>
      </c>
      <c r="D23" s="71" t="s">
        <v>357</v>
      </c>
      <c r="E23" s="70">
        <v>519</v>
      </c>
      <c r="G23" t="s">
        <v>439</v>
      </c>
      <c r="I23" s="120">
        <v>1070</v>
      </c>
    </row>
    <row r="24" spans="1:9">
      <c r="A24" s="70">
        <v>50</v>
      </c>
      <c r="B24" s="72" t="s">
        <v>368</v>
      </c>
      <c r="C24" s="70">
        <v>10615</v>
      </c>
      <c r="D24" s="71" t="s">
        <v>366</v>
      </c>
      <c r="E24" s="70">
        <v>524</v>
      </c>
      <c r="G24" t="s">
        <v>379</v>
      </c>
      <c r="H24" s="167">
        <v>534</v>
      </c>
      <c r="I24" s="168">
        <v>820</v>
      </c>
    </row>
    <row r="25" spans="1:9">
      <c r="A25" s="70">
        <v>200</v>
      </c>
      <c r="B25" s="72" t="s">
        <v>368</v>
      </c>
      <c r="C25" s="70">
        <v>10615</v>
      </c>
      <c r="D25" s="71" t="s">
        <v>364</v>
      </c>
      <c r="E25" s="70">
        <v>531</v>
      </c>
      <c r="G25" t="s">
        <v>440</v>
      </c>
      <c r="I25" s="120">
        <v>820</v>
      </c>
    </row>
    <row r="26" spans="1:9">
      <c r="A26" s="70">
        <v>100</v>
      </c>
      <c r="B26" s="72" t="s">
        <v>368</v>
      </c>
      <c r="C26" s="70">
        <v>10615</v>
      </c>
      <c r="D26" s="71" t="s">
        <v>360</v>
      </c>
      <c r="E26" s="70">
        <v>533</v>
      </c>
      <c r="G26" t="s">
        <v>248</v>
      </c>
      <c r="H26" s="167">
        <v>530</v>
      </c>
      <c r="I26" s="168">
        <v>25</v>
      </c>
    </row>
    <row r="27" spans="1:9">
      <c r="A27" s="70">
        <v>25</v>
      </c>
      <c r="B27" s="72" t="s">
        <v>368</v>
      </c>
      <c r="C27" s="70">
        <v>10615</v>
      </c>
      <c r="D27" s="71" t="s">
        <v>361</v>
      </c>
      <c r="E27" s="70">
        <v>535</v>
      </c>
      <c r="H27" s="167">
        <v>532</v>
      </c>
      <c r="I27" s="168">
        <v>240</v>
      </c>
    </row>
    <row r="28" spans="1:9">
      <c r="A28" s="70">
        <v>100</v>
      </c>
      <c r="B28" s="72" t="s">
        <v>368</v>
      </c>
      <c r="C28" s="70">
        <v>10615</v>
      </c>
      <c r="D28" s="71" t="s">
        <v>354</v>
      </c>
      <c r="E28" s="70">
        <v>540</v>
      </c>
      <c r="H28" s="167">
        <v>535</v>
      </c>
      <c r="I28" s="168">
        <v>60</v>
      </c>
    </row>
    <row r="29" spans="1:9">
      <c r="A29" s="70">
        <v>120</v>
      </c>
      <c r="B29" s="72" t="s">
        <v>368</v>
      </c>
      <c r="C29" s="70">
        <v>10615</v>
      </c>
      <c r="D29" s="71" t="s">
        <v>353</v>
      </c>
      <c r="E29" s="70">
        <v>541</v>
      </c>
      <c r="G29" t="s">
        <v>421</v>
      </c>
      <c r="I29" s="120">
        <v>325</v>
      </c>
    </row>
    <row r="30" spans="1:9">
      <c r="A30" s="70">
        <v>25</v>
      </c>
      <c r="B30" s="72" t="s">
        <v>368</v>
      </c>
      <c r="C30" s="70">
        <v>10615</v>
      </c>
      <c r="D30" s="71" t="s">
        <v>370</v>
      </c>
      <c r="E30" s="70">
        <v>572</v>
      </c>
      <c r="G30" t="s">
        <v>385</v>
      </c>
      <c r="H30" s="167">
        <v>510</v>
      </c>
      <c r="I30" s="168">
        <v>310</v>
      </c>
    </row>
    <row r="31" spans="1:9">
      <c r="A31" s="70">
        <v>25</v>
      </c>
      <c r="B31" s="72" t="s">
        <v>368</v>
      </c>
      <c r="C31" s="70">
        <v>10615</v>
      </c>
      <c r="D31" s="71" t="s">
        <v>371</v>
      </c>
      <c r="E31" s="70">
        <v>579</v>
      </c>
      <c r="H31" s="167">
        <v>534</v>
      </c>
      <c r="I31" s="168">
        <v>5</v>
      </c>
    </row>
    <row r="32" spans="1:9">
      <c r="A32" s="70">
        <v>50</v>
      </c>
      <c r="B32" s="72" t="s">
        <v>368</v>
      </c>
      <c r="C32" s="70">
        <v>10615</v>
      </c>
      <c r="D32" s="71" t="s">
        <v>372</v>
      </c>
      <c r="E32" s="70">
        <v>589</v>
      </c>
      <c r="G32" t="s">
        <v>441</v>
      </c>
      <c r="I32" s="120">
        <v>315</v>
      </c>
    </row>
    <row r="33" spans="1:9">
      <c r="A33" s="70">
        <v>25</v>
      </c>
      <c r="B33" s="72" t="s">
        <v>373</v>
      </c>
      <c r="C33" s="70">
        <v>10619</v>
      </c>
      <c r="D33" s="71" t="s">
        <v>374</v>
      </c>
      <c r="E33" s="70">
        <v>530</v>
      </c>
      <c r="G33" t="s">
        <v>335</v>
      </c>
      <c r="H33" s="167">
        <v>493</v>
      </c>
      <c r="I33" s="168">
        <v>240</v>
      </c>
    </row>
    <row r="34" spans="1:9">
      <c r="A34" s="70">
        <v>10</v>
      </c>
      <c r="B34" s="72" t="s">
        <v>373</v>
      </c>
      <c r="C34" s="70">
        <v>10619</v>
      </c>
      <c r="D34" s="71" t="s">
        <v>358</v>
      </c>
      <c r="E34" s="70">
        <v>529</v>
      </c>
      <c r="H34" s="167">
        <v>510</v>
      </c>
      <c r="I34" s="168">
        <v>120</v>
      </c>
    </row>
    <row r="35" spans="1:9">
      <c r="A35" s="70">
        <v>15</v>
      </c>
      <c r="B35" s="72" t="s">
        <v>373</v>
      </c>
      <c r="C35" s="70">
        <v>10619</v>
      </c>
      <c r="D35" s="71" t="s">
        <v>370</v>
      </c>
      <c r="E35" s="70">
        <v>572</v>
      </c>
      <c r="H35" s="167">
        <v>530</v>
      </c>
      <c r="I35" s="168">
        <v>50</v>
      </c>
    </row>
    <row r="36" spans="1:9">
      <c r="A36" s="70">
        <v>60</v>
      </c>
      <c r="B36" s="72" t="s">
        <v>373</v>
      </c>
      <c r="C36" s="70">
        <v>10619</v>
      </c>
      <c r="D36" s="71" t="s">
        <v>369</v>
      </c>
      <c r="E36" s="70">
        <v>571</v>
      </c>
      <c r="H36" s="167">
        <v>531</v>
      </c>
      <c r="I36" s="168">
        <v>240</v>
      </c>
    </row>
    <row r="37" spans="1:9">
      <c r="A37" s="70">
        <v>200</v>
      </c>
      <c r="B37" s="72" t="s">
        <v>373</v>
      </c>
      <c r="C37" s="70">
        <v>10619</v>
      </c>
      <c r="D37" s="71" t="s">
        <v>353</v>
      </c>
      <c r="E37" s="70">
        <v>541</v>
      </c>
      <c r="H37" s="167">
        <v>532</v>
      </c>
      <c r="I37" s="168">
        <v>180</v>
      </c>
    </row>
    <row r="38" spans="1:9">
      <c r="A38" s="70">
        <v>30</v>
      </c>
      <c r="B38" s="72" t="s">
        <v>373</v>
      </c>
      <c r="C38" s="70">
        <v>10619</v>
      </c>
      <c r="D38" s="71" t="s">
        <v>357</v>
      </c>
      <c r="E38" s="70">
        <v>519</v>
      </c>
      <c r="H38" s="167">
        <v>533</v>
      </c>
      <c r="I38" s="168">
        <v>120</v>
      </c>
    </row>
    <row r="39" spans="1:9">
      <c r="A39" s="70">
        <v>50</v>
      </c>
      <c r="B39" s="72" t="s">
        <v>373</v>
      </c>
      <c r="C39" s="70">
        <v>10619</v>
      </c>
      <c r="D39" s="71" t="s">
        <v>367</v>
      </c>
      <c r="E39" s="70">
        <v>493</v>
      </c>
      <c r="H39" s="167">
        <v>534</v>
      </c>
      <c r="I39" s="168">
        <v>120</v>
      </c>
    </row>
    <row r="40" spans="1:9">
      <c r="A40" s="70">
        <v>10</v>
      </c>
      <c r="B40" s="72" t="s">
        <v>373</v>
      </c>
      <c r="C40" s="70">
        <v>10619</v>
      </c>
      <c r="D40" s="71" t="s">
        <v>371</v>
      </c>
      <c r="E40" s="70">
        <v>579</v>
      </c>
      <c r="H40" s="167">
        <v>535</v>
      </c>
      <c r="I40" s="168">
        <v>60</v>
      </c>
    </row>
    <row r="41" spans="1:9">
      <c r="A41" s="70">
        <v>50</v>
      </c>
      <c r="B41" s="72" t="s">
        <v>373</v>
      </c>
      <c r="C41" s="70">
        <v>10619</v>
      </c>
      <c r="D41" s="71" t="s">
        <v>364</v>
      </c>
      <c r="E41" s="70">
        <v>531</v>
      </c>
      <c r="H41" s="167">
        <v>539</v>
      </c>
      <c r="I41" s="168">
        <v>60</v>
      </c>
    </row>
    <row r="42" spans="1:9">
      <c r="A42" s="70">
        <v>150</v>
      </c>
      <c r="B42" s="72" t="s">
        <v>373</v>
      </c>
      <c r="C42" s="70">
        <v>10619</v>
      </c>
      <c r="D42" s="71" t="s">
        <v>359</v>
      </c>
      <c r="E42" s="70">
        <v>532</v>
      </c>
      <c r="H42" s="167">
        <v>541</v>
      </c>
      <c r="I42" s="168">
        <v>300</v>
      </c>
    </row>
    <row r="43" spans="1:9">
      <c r="A43" s="70">
        <v>150</v>
      </c>
      <c r="B43" s="72" t="s">
        <v>373</v>
      </c>
      <c r="C43" s="70">
        <v>10619</v>
      </c>
      <c r="D43" s="71" t="s">
        <v>360</v>
      </c>
      <c r="E43" s="70">
        <v>533</v>
      </c>
      <c r="G43" t="s">
        <v>435</v>
      </c>
      <c r="I43" s="120">
        <v>1490</v>
      </c>
    </row>
    <row r="44" spans="1:9">
      <c r="A44" s="70">
        <v>50</v>
      </c>
      <c r="B44" s="72" t="s">
        <v>373</v>
      </c>
      <c r="C44" s="70">
        <v>10619</v>
      </c>
      <c r="D44" s="71" t="s">
        <v>362</v>
      </c>
      <c r="E44" s="70">
        <v>534</v>
      </c>
      <c r="G44" t="s">
        <v>186</v>
      </c>
      <c r="H44" s="167">
        <v>491</v>
      </c>
      <c r="I44" s="168">
        <v>5</v>
      </c>
    </row>
    <row r="45" spans="1:9">
      <c r="A45" s="70">
        <v>50</v>
      </c>
      <c r="B45" s="72" t="s">
        <v>373</v>
      </c>
      <c r="C45" s="70">
        <v>10619</v>
      </c>
      <c r="D45" s="71" t="s">
        <v>375</v>
      </c>
      <c r="E45" s="70">
        <v>539</v>
      </c>
      <c r="H45" s="167">
        <v>494</v>
      </c>
      <c r="I45" s="168">
        <v>10</v>
      </c>
    </row>
    <row r="46" spans="1:9">
      <c r="A46" s="70">
        <v>500</v>
      </c>
      <c r="B46" s="72" t="s">
        <v>373</v>
      </c>
      <c r="C46" s="70">
        <v>10619</v>
      </c>
      <c r="D46" s="71" t="s">
        <v>354</v>
      </c>
      <c r="E46" s="70">
        <v>540</v>
      </c>
      <c r="H46" s="167">
        <v>519</v>
      </c>
      <c r="I46" s="168">
        <v>5</v>
      </c>
    </row>
    <row r="47" spans="1:9">
      <c r="A47" s="70">
        <v>30</v>
      </c>
      <c r="B47" s="72" t="s">
        <v>373</v>
      </c>
      <c r="C47" s="70">
        <v>10619</v>
      </c>
      <c r="D47" s="71" t="s">
        <v>376</v>
      </c>
      <c r="E47" s="70">
        <v>510</v>
      </c>
      <c r="H47" s="167">
        <v>529</v>
      </c>
      <c r="I47" s="168">
        <v>10</v>
      </c>
    </row>
    <row r="48" spans="1:9">
      <c r="A48" s="70">
        <v>25</v>
      </c>
      <c r="B48" s="72" t="s">
        <v>248</v>
      </c>
      <c r="C48" s="70">
        <v>10623</v>
      </c>
      <c r="D48" s="71" t="s">
        <v>374</v>
      </c>
      <c r="E48" s="70">
        <v>530</v>
      </c>
      <c r="H48" s="167">
        <v>532</v>
      </c>
      <c r="I48" s="168">
        <v>30</v>
      </c>
    </row>
    <row r="49" spans="1:9">
      <c r="A49" s="70">
        <v>240</v>
      </c>
      <c r="B49" s="72" t="s">
        <v>248</v>
      </c>
      <c r="C49" s="70">
        <v>10623</v>
      </c>
      <c r="D49" s="71" t="s">
        <v>359</v>
      </c>
      <c r="E49" s="70">
        <v>532</v>
      </c>
      <c r="H49" s="167">
        <v>533</v>
      </c>
      <c r="I49" s="168">
        <v>10</v>
      </c>
    </row>
    <row r="50" spans="1:9">
      <c r="A50" s="70">
        <v>60</v>
      </c>
      <c r="B50" s="72" t="s">
        <v>248</v>
      </c>
      <c r="C50" s="70">
        <v>10623</v>
      </c>
      <c r="D50" s="71" t="s">
        <v>361</v>
      </c>
      <c r="E50" s="70">
        <v>535</v>
      </c>
      <c r="H50" s="167">
        <v>534</v>
      </c>
      <c r="I50" s="168">
        <v>10</v>
      </c>
    </row>
    <row r="51" spans="1:9">
      <c r="A51" s="70">
        <v>15</v>
      </c>
      <c r="B51" s="72" t="s">
        <v>377</v>
      </c>
      <c r="C51" s="70">
        <v>10625</v>
      </c>
      <c r="D51" s="71" t="s">
        <v>378</v>
      </c>
      <c r="E51" s="70">
        <v>523</v>
      </c>
      <c r="H51" s="167">
        <v>535</v>
      </c>
      <c r="I51" s="168">
        <v>10</v>
      </c>
    </row>
    <row r="52" spans="1:9">
      <c r="A52" s="70">
        <v>820</v>
      </c>
      <c r="B52" s="72" t="s">
        <v>379</v>
      </c>
      <c r="C52" s="70">
        <v>10056</v>
      </c>
      <c r="D52" s="71" t="s">
        <v>362</v>
      </c>
      <c r="E52" s="70">
        <v>534</v>
      </c>
      <c r="H52" s="167">
        <v>540</v>
      </c>
      <c r="I52" s="168">
        <v>20</v>
      </c>
    </row>
    <row r="53" spans="1:9">
      <c r="A53" s="70">
        <v>60</v>
      </c>
      <c r="B53" s="72" t="s">
        <v>335</v>
      </c>
      <c r="C53" s="70">
        <v>10627</v>
      </c>
      <c r="D53" s="71" t="s">
        <v>361</v>
      </c>
      <c r="E53" s="70">
        <v>535</v>
      </c>
      <c r="H53" s="167">
        <v>541</v>
      </c>
      <c r="I53" s="168">
        <v>50</v>
      </c>
    </row>
    <row r="54" spans="1:9">
      <c r="A54" s="70">
        <v>60</v>
      </c>
      <c r="B54" s="72" t="s">
        <v>335</v>
      </c>
      <c r="C54" s="70">
        <v>10627</v>
      </c>
      <c r="D54" s="71" t="s">
        <v>375</v>
      </c>
      <c r="E54" s="70">
        <v>539</v>
      </c>
      <c r="G54" t="s">
        <v>422</v>
      </c>
      <c r="I54" s="120">
        <v>160</v>
      </c>
    </row>
    <row r="55" spans="1:9">
      <c r="A55" s="70">
        <v>300</v>
      </c>
      <c r="B55" s="72" t="s">
        <v>335</v>
      </c>
      <c r="C55" s="70">
        <v>10627</v>
      </c>
      <c r="D55" s="71" t="s">
        <v>353</v>
      </c>
      <c r="E55" s="70">
        <v>541</v>
      </c>
      <c r="G55" t="s">
        <v>363</v>
      </c>
      <c r="H55" s="167">
        <v>493</v>
      </c>
      <c r="I55" s="168">
        <v>75</v>
      </c>
    </row>
    <row r="56" spans="1:9">
      <c r="A56" s="70">
        <v>240</v>
      </c>
      <c r="B56" s="72" t="s">
        <v>335</v>
      </c>
      <c r="C56" s="70">
        <v>10627</v>
      </c>
      <c r="D56" s="71" t="s">
        <v>367</v>
      </c>
      <c r="E56" s="70">
        <v>493</v>
      </c>
      <c r="H56" s="167">
        <v>495</v>
      </c>
      <c r="I56" s="168">
        <v>2</v>
      </c>
    </row>
    <row r="57" spans="1:9">
      <c r="A57" s="70">
        <v>120</v>
      </c>
      <c r="B57" s="72" t="s">
        <v>335</v>
      </c>
      <c r="C57" s="70">
        <v>10627</v>
      </c>
      <c r="D57" s="71" t="s">
        <v>362</v>
      </c>
      <c r="E57" s="70">
        <v>534</v>
      </c>
      <c r="H57" s="167">
        <v>524</v>
      </c>
      <c r="I57" s="168">
        <v>10</v>
      </c>
    </row>
    <row r="58" spans="1:9">
      <c r="A58" s="70">
        <v>50</v>
      </c>
      <c r="B58" s="72" t="s">
        <v>335</v>
      </c>
      <c r="C58" s="70">
        <v>10627</v>
      </c>
      <c r="D58" s="71" t="s">
        <v>374</v>
      </c>
      <c r="E58" s="70">
        <v>530</v>
      </c>
      <c r="H58" s="167">
        <v>531</v>
      </c>
      <c r="I58" s="168">
        <v>25</v>
      </c>
    </row>
    <row r="59" spans="1:9">
      <c r="A59" s="70">
        <v>240</v>
      </c>
      <c r="B59" s="72" t="s">
        <v>335</v>
      </c>
      <c r="C59" s="70">
        <v>10627</v>
      </c>
      <c r="D59" s="71" t="s">
        <v>364</v>
      </c>
      <c r="E59" s="70">
        <v>531</v>
      </c>
      <c r="G59" t="s">
        <v>442</v>
      </c>
      <c r="I59" s="120">
        <v>112</v>
      </c>
    </row>
    <row r="60" spans="1:9">
      <c r="A60" s="70">
        <v>180</v>
      </c>
      <c r="B60" s="72" t="s">
        <v>335</v>
      </c>
      <c r="C60" s="70">
        <v>10627</v>
      </c>
      <c r="D60" s="71" t="s">
        <v>359</v>
      </c>
      <c r="E60" s="70">
        <v>532</v>
      </c>
      <c r="G60" t="s">
        <v>373</v>
      </c>
      <c r="H60" s="167">
        <v>493</v>
      </c>
      <c r="I60" s="168">
        <v>50</v>
      </c>
    </row>
    <row r="61" spans="1:9">
      <c r="A61" s="70">
        <v>120</v>
      </c>
      <c r="B61" s="72" t="s">
        <v>335</v>
      </c>
      <c r="C61" s="70">
        <v>10627</v>
      </c>
      <c r="D61" s="71" t="s">
        <v>360</v>
      </c>
      <c r="E61" s="70">
        <v>533</v>
      </c>
      <c r="H61" s="167">
        <v>510</v>
      </c>
      <c r="I61" s="168">
        <v>30</v>
      </c>
    </row>
    <row r="62" spans="1:9">
      <c r="A62" s="70">
        <v>120</v>
      </c>
      <c r="B62" s="72" t="s">
        <v>335</v>
      </c>
      <c r="C62" s="70">
        <v>10627</v>
      </c>
      <c r="D62" s="71" t="s">
        <v>376</v>
      </c>
      <c r="E62" s="70">
        <v>510</v>
      </c>
      <c r="H62" s="167">
        <v>519</v>
      </c>
      <c r="I62" s="168">
        <v>30</v>
      </c>
    </row>
    <row r="63" spans="1:9">
      <c r="A63" s="70">
        <v>100</v>
      </c>
      <c r="B63" s="72" t="s">
        <v>252</v>
      </c>
      <c r="C63" s="70">
        <v>10618</v>
      </c>
      <c r="D63" s="71" t="s">
        <v>371</v>
      </c>
      <c r="E63" s="70">
        <v>579</v>
      </c>
      <c r="H63" s="167">
        <v>529</v>
      </c>
      <c r="I63" s="168">
        <v>10</v>
      </c>
    </row>
    <row r="64" spans="1:9">
      <c r="A64" s="70">
        <v>300</v>
      </c>
      <c r="B64" s="72" t="s">
        <v>252</v>
      </c>
      <c r="C64" s="70">
        <v>10618</v>
      </c>
      <c r="D64" s="71" t="s">
        <v>370</v>
      </c>
      <c r="E64" s="70">
        <v>572</v>
      </c>
      <c r="H64" s="167">
        <v>530</v>
      </c>
      <c r="I64" s="168">
        <v>25</v>
      </c>
    </row>
    <row r="65" spans="1:9">
      <c r="A65" s="70">
        <v>75</v>
      </c>
      <c r="B65" s="72" t="s">
        <v>252</v>
      </c>
      <c r="C65" s="70">
        <v>10618</v>
      </c>
      <c r="D65" s="71" t="s">
        <v>380</v>
      </c>
      <c r="E65" s="70">
        <v>660</v>
      </c>
      <c r="H65" s="167">
        <v>531</v>
      </c>
      <c r="I65" s="168">
        <v>50</v>
      </c>
    </row>
    <row r="66" spans="1:9">
      <c r="A66" s="70">
        <v>66</v>
      </c>
      <c r="B66" s="72" t="s">
        <v>252</v>
      </c>
      <c r="C66" s="70">
        <v>10618</v>
      </c>
      <c r="D66" s="71" t="s">
        <v>353</v>
      </c>
      <c r="E66" s="70">
        <v>541</v>
      </c>
      <c r="H66" s="167">
        <v>532</v>
      </c>
      <c r="I66" s="168">
        <v>150</v>
      </c>
    </row>
    <row r="67" spans="1:9">
      <c r="A67" s="70">
        <v>50</v>
      </c>
      <c r="B67" s="72" t="s">
        <v>252</v>
      </c>
      <c r="C67" s="70">
        <v>10618</v>
      </c>
      <c r="D67" s="71" t="s">
        <v>354</v>
      </c>
      <c r="E67" s="70">
        <v>540</v>
      </c>
      <c r="H67" s="167">
        <v>533</v>
      </c>
      <c r="I67" s="168">
        <v>150</v>
      </c>
    </row>
    <row r="68" spans="1:9">
      <c r="A68" s="70">
        <v>100</v>
      </c>
      <c r="B68" s="72" t="s">
        <v>252</v>
      </c>
      <c r="C68" s="70">
        <v>10618</v>
      </c>
      <c r="D68" s="71" t="s">
        <v>361</v>
      </c>
      <c r="E68" s="70">
        <v>535</v>
      </c>
      <c r="H68" s="167">
        <v>534</v>
      </c>
      <c r="I68" s="168">
        <v>50</v>
      </c>
    </row>
    <row r="69" spans="1:9">
      <c r="A69" s="70">
        <v>100</v>
      </c>
      <c r="B69" s="72" t="s">
        <v>252</v>
      </c>
      <c r="C69" s="70">
        <v>10618</v>
      </c>
      <c r="D69" s="71" t="s">
        <v>360</v>
      </c>
      <c r="E69" s="70">
        <v>533</v>
      </c>
      <c r="H69" s="167">
        <v>539</v>
      </c>
      <c r="I69" s="168">
        <v>50</v>
      </c>
    </row>
    <row r="70" spans="1:9">
      <c r="A70" s="70">
        <v>60</v>
      </c>
      <c r="B70" s="72" t="s">
        <v>252</v>
      </c>
      <c r="C70" s="70">
        <v>10618</v>
      </c>
      <c r="D70" s="71" t="s">
        <v>359</v>
      </c>
      <c r="E70" s="70">
        <v>532</v>
      </c>
      <c r="H70" s="167">
        <v>540</v>
      </c>
      <c r="I70" s="168">
        <v>500</v>
      </c>
    </row>
    <row r="71" spans="1:9">
      <c r="A71" s="70">
        <v>25</v>
      </c>
      <c r="B71" s="72" t="s">
        <v>252</v>
      </c>
      <c r="C71" s="70">
        <v>10618</v>
      </c>
      <c r="D71" s="71" t="s">
        <v>364</v>
      </c>
      <c r="E71" s="70">
        <v>531</v>
      </c>
      <c r="H71" s="167">
        <v>571</v>
      </c>
      <c r="I71" s="168">
        <v>60</v>
      </c>
    </row>
    <row r="72" spans="1:9">
      <c r="A72" s="70">
        <v>50</v>
      </c>
      <c r="B72" s="72" t="s">
        <v>252</v>
      </c>
      <c r="C72" s="70">
        <v>10618</v>
      </c>
      <c r="D72" s="71" t="s">
        <v>356</v>
      </c>
      <c r="E72" s="70">
        <v>494</v>
      </c>
      <c r="H72" s="167">
        <v>541</v>
      </c>
      <c r="I72" s="168">
        <v>200</v>
      </c>
    </row>
    <row r="73" spans="1:9">
      <c r="A73" s="70">
        <v>25</v>
      </c>
      <c r="B73" s="72" t="s">
        <v>252</v>
      </c>
      <c r="C73" s="70">
        <v>10618</v>
      </c>
      <c r="D73" s="71" t="s">
        <v>367</v>
      </c>
      <c r="E73" s="70">
        <v>493</v>
      </c>
      <c r="H73" s="167">
        <v>572</v>
      </c>
      <c r="I73" s="168">
        <v>15</v>
      </c>
    </row>
    <row r="74" spans="1:9">
      <c r="A74" s="70">
        <v>25</v>
      </c>
      <c r="B74" s="72" t="s">
        <v>252</v>
      </c>
      <c r="C74" s="70">
        <v>10618</v>
      </c>
      <c r="D74" s="71" t="s">
        <v>369</v>
      </c>
      <c r="E74" s="70">
        <v>571</v>
      </c>
      <c r="H74" s="167">
        <v>579</v>
      </c>
      <c r="I74" s="168">
        <v>10</v>
      </c>
    </row>
    <row r="75" spans="1:9">
      <c r="A75" s="70">
        <v>25</v>
      </c>
      <c r="B75" s="72" t="s">
        <v>252</v>
      </c>
      <c r="C75" s="70">
        <v>10618</v>
      </c>
      <c r="D75" s="71" t="s">
        <v>355</v>
      </c>
      <c r="E75" s="70">
        <v>491</v>
      </c>
      <c r="G75" t="s">
        <v>443</v>
      </c>
      <c r="I75" s="120">
        <v>1380</v>
      </c>
    </row>
    <row r="76" spans="1:9">
      <c r="A76" s="70">
        <v>72</v>
      </c>
      <c r="B76" s="72" t="s">
        <v>381</v>
      </c>
      <c r="C76" s="70">
        <v>10620</v>
      </c>
      <c r="D76" s="71" t="s">
        <v>382</v>
      </c>
      <c r="E76" s="70">
        <v>863</v>
      </c>
      <c r="G76" t="s">
        <v>377</v>
      </c>
      <c r="H76" s="167">
        <v>523</v>
      </c>
      <c r="I76" s="168">
        <v>15</v>
      </c>
    </row>
    <row r="77" spans="1:9">
      <c r="A77" s="70">
        <v>72</v>
      </c>
      <c r="B77" s="72" t="s">
        <v>381</v>
      </c>
      <c r="C77" s="70">
        <v>10620</v>
      </c>
      <c r="D77" s="71" t="s">
        <v>376</v>
      </c>
      <c r="E77" s="70">
        <v>510</v>
      </c>
      <c r="G77" t="s">
        <v>444</v>
      </c>
      <c r="I77" s="120">
        <v>15</v>
      </c>
    </row>
    <row r="78" spans="1:9">
      <c r="A78" s="70">
        <v>144</v>
      </c>
      <c r="B78" s="72" t="s">
        <v>381</v>
      </c>
      <c r="C78" s="70">
        <v>10620</v>
      </c>
      <c r="D78" s="71" t="s">
        <v>356</v>
      </c>
      <c r="E78" s="70">
        <v>494</v>
      </c>
      <c r="G78" t="s">
        <v>252</v>
      </c>
      <c r="H78" s="167">
        <v>491</v>
      </c>
      <c r="I78" s="168">
        <v>25</v>
      </c>
    </row>
    <row r="79" spans="1:9">
      <c r="A79" s="70">
        <v>144</v>
      </c>
      <c r="B79" s="72" t="s">
        <v>381</v>
      </c>
      <c r="C79" s="70">
        <v>10620</v>
      </c>
      <c r="D79" s="71" t="s">
        <v>367</v>
      </c>
      <c r="E79" s="70">
        <v>493</v>
      </c>
      <c r="H79" s="167">
        <v>493</v>
      </c>
      <c r="I79" s="168">
        <v>25</v>
      </c>
    </row>
    <row r="80" spans="1:9">
      <c r="A80" s="70">
        <v>144</v>
      </c>
      <c r="B80" s="72" t="s">
        <v>381</v>
      </c>
      <c r="C80" s="70">
        <v>10620</v>
      </c>
      <c r="D80" s="71" t="s">
        <v>353</v>
      </c>
      <c r="E80" s="70">
        <v>541</v>
      </c>
      <c r="H80" s="167">
        <v>494</v>
      </c>
      <c r="I80" s="168">
        <v>50</v>
      </c>
    </row>
    <row r="81" spans="1:9">
      <c r="A81" s="70">
        <v>72</v>
      </c>
      <c r="B81" s="72" t="s">
        <v>381</v>
      </c>
      <c r="C81" s="70">
        <v>10620</v>
      </c>
      <c r="D81" s="71" t="s">
        <v>354</v>
      </c>
      <c r="E81" s="70">
        <v>540</v>
      </c>
      <c r="H81" s="167">
        <v>531</v>
      </c>
      <c r="I81" s="168">
        <v>25</v>
      </c>
    </row>
    <row r="82" spans="1:9">
      <c r="A82" s="70">
        <v>144</v>
      </c>
      <c r="B82" s="72" t="s">
        <v>381</v>
      </c>
      <c r="C82" s="70">
        <v>10620</v>
      </c>
      <c r="D82" s="71" t="s">
        <v>362</v>
      </c>
      <c r="E82" s="70">
        <v>534</v>
      </c>
      <c r="H82" s="167">
        <v>532</v>
      </c>
      <c r="I82" s="168">
        <v>60</v>
      </c>
    </row>
    <row r="83" spans="1:9">
      <c r="A83" s="70">
        <v>144</v>
      </c>
      <c r="B83" s="72" t="s">
        <v>381</v>
      </c>
      <c r="C83" s="70">
        <v>10620</v>
      </c>
      <c r="D83" s="71" t="s">
        <v>360</v>
      </c>
      <c r="E83" s="70">
        <v>533</v>
      </c>
      <c r="H83" s="167">
        <v>533</v>
      </c>
      <c r="I83" s="168">
        <v>100</v>
      </c>
    </row>
    <row r="84" spans="1:9">
      <c r="A84" s="70">
        <v>72</v>
      </c>
      <c r="B84" s="72" t="s">
        <v>381</v>
      </c>
      <c r="C84" s="70">
        <v>10620</v>
      </c>
      <c r="D84" s="71" t="s">
        <v>383</v>
      </c>
      <c r="E84" s="70">
        <v>798</v>
      </c>
      <c r="H84" s="167">
        <v>535</v>
      </c>
      <c r="I84" s="168">
        <v>100</v>
      </c>
    </row>
    <row r="85" spans="1:9">
      <c r="A85" s="70">
        <v>144</v>
      </c>
      <c r="B85" s="72" t="s">
        <v>381</v>
      </c>
      <c r="C85" s="70">
        <v>10620</v>
      </c>
      <c r="D85" s="71" t="s">
        <v>357</v>
      </c>
      <c r="E85" s="70">
        <v>519</v>
      </c>
      <c r="H85" s="167">
        <v>540</v>
      </c>
      <c r="I85" s="168">
        <v>50</v>
      </c>
    </row>
    <row r="86" spans="1:9">
      <c r="A86" s="70">
        <v>144</v>
      </c>
      <c r="B86" s="72" t="s">
        <v>381</v>
      </c>
      <c r="C86" s="70">
        <v>10620</v>
      </c>
      <c r="D86" s="71" t="s">
        <v>364</v>
      </c>
      <c r="E86" s="70">
        <v>531</v>
      </c>
      <c r="H86" s="167">
        <v>571</v>
      </c>
      <c r="I86" s="168">
        <v>25</v>
      </c>
    </row>
    <row r="87" spans="1:9">
      <c r="A87" s="70">
        <v>100</v>
      </c>
      <c r="B87" s="72" t="s">
        <v>246</v>
      </c>
      <c r="C87" s="70">
        <v>10642</v>
      </c>
      <c r="D87" s="71" t="s">
        <v>367</v>
      </c>
      <c r="E87" s="70">
        <v>493</v>
      </c>
      <c r="H87" s="167">
        <v>541</v>
      </c>
      <c r="I87" s="168">
        <v>66</v>
      </c>
    </row>
    <row r="88" spans="1:9">
      <c r="A88" s="70">
        <v>25</v>
      </c>
      <c r="B88" s="72" t="s">
        <v>246</v>
      </c>
      <c r="C88" s="70">
        <v>10642</v>
      </c>
      <c r="D88" s="71" t="s">
        <v>356</v>
      </c>
      <c r="E88" s="70">
        <v>494</v>
      </c>
      <c r="H88" s="167">
        <v>572</v>
      </c>
      <c r="I88" s="168">
        <v>300</v>
      </c>
    </row>
    <row r="89" spans="1:9">
      <c r="A89" s="70">
        <v>25</v>
      </c>
      <c r="B89" s="72" t="s">
        <v>246</v>
      </c>
      <c r="C89" s="70">
        <v>10642</v>
      </c>
      <c r="D89" s="71" t="s">
        <v>365</v>
      </c>
      <c r="E89" s="70">
        <v>495</v>
      </c>
      <c r="H89" s="167">
        <v>579</v>
      </c>
      <c r="I89" s="168">
        <v>100</v>
      </c>
    </row>
    <row r="90" spans="1:9">
      <c r="A90" s="70">
        <v>25</v>
      </c>
      <c r="B90" s="72" t="s">
        <v>246</v>
      </c>
      <c r="C90" s="70">
        <v>10642</v>
      </c>
      <c r="D90" s="71" t="s">
        <v>366</v>
      </c>
      <c r="E90" s="70">
        <v>524</v>
      </c>
      <c r="H90" s="167">
        <v>660</v>
      </c>
      <c r="I90" s="168">
        <v>75</v>
      </c>
    </row>
    <row r="91" spans="1:9">
      <c r="A91" s="70">
        <v>25</v>
      </c>
      <c r="B91" s="72" t="s">
        <v>246</v>
      </c>
      <c r="C91" s="70">
        <v>10642</v>
      </c>
      <c r="D91" s="71" t="s">
        <v>364</v>
      </c>
      <c r="E91" s="70">
        <v>531</v>
      </c>
      <c r="G91" t="s">
        <v>424</v>
      </c>
      <c r="I91" s="120">
        <v>1001</v>
      </c>
    </row>
    <row r="92" spans="1:9">
      <c r="A92" s="70">
        <v>25</v>
      </c>
      <c r="B92" s="72" t="s">
        <v>246</v>
      </c>
      <c r="C92" s="70">
        <v>10642</v>
      </c>
      <c r="D92" s="71" t="s">
        <v>370</v>
      </c>
      <c r="E92" s="70">
        <v>572</v>
      </c>
      <c r="G92" t="s">
        <v>381</v>
      </c>
      <c r="H92" s="167">
        <v>493</v>
      </c>
      <c r="I92" s="168">
        <v>144</v>
      </c>
    </row>
    <row r="93" spans="1:9">
      <c r="A93" s="70">
        <v>50</v>
      </c>
      <c r="B93" s="72" t="s">
        <v>246</v>
      </c>
      <c r="C93" s="70">
        <v>10642</v>
      </c>
      <c r="D93" s="71" t="s">
        <v>353</v>
      </c>
      <c r="E93" s="70">
        <v>541</v>
      </c>
      <c r="H93" s="167">
        <v>494</v>
      </c>
      <c r="I93" s="168">
        <v>144</v>
      </c>
    </row>
    <row r="94" spans="1:9">
      <c r="A94" s="70">
        <v>250</v>
      </c>
      <c r="B94" s="72" t="s">
        <v>384</v>
      </c>
      <c r="C94" s="70">
        <v>10624</v>
      </c>
      <c r="D94" s="71" t="s">
        <v>364</v>
      </c>
      <c r="E94" s="70">
        <v>531</v>
      </c>
      <c r="H94" s="167">
        <v>510</v>
      </c>
      <c r="I94" s="168">
        <v>72</v>
      </c>
    </row>
    <row r="95" spans="1:9">
      <c r="A95" s="70">
        <v>160</v>
      </c>
      <c r="B95" s="72" t="s">
        <v>384</v>
      </c>
      <c r="C95" s="70">
        <v>10624</v>
      </c>
      <c r="D95" s="71" t="s">
        <v>359</v>
      </c>
      <c r="E95" s="70">
        <v>532</v>
      </c>
      <c r="H95" s="167">
        <v>519</v>
      </c>
      <c r="I95" s="168">
        <v>144</v>
      </c>
    </row>
    <row r="96" spans="1:9">
      <c r="A96" s="70">
        <v>200</v>
      </c>
      <c r="B96" s="72" t="s">
        <v>384</v>
      </c>
      <c r="C96" s="70">
        <v>10624</v>
      </c>
      <c r="D96" s="71" t="s">
        <v>360</v>
      </c>
      <c r="E96" s="70">
        <v>533</v>
      </c>
      <c r="H96" s="167">
        <v>531</v>
      </c>
      <c r="I96" s="168">
        <v>144</v>
      </c>
    </row>
    <row r="97" spans="1:9">
      <c r="A97" s="70">
        <v>100</v>
      </c>
      <c r="B97" s="72" t="s">
        <v>384</v>
      </c>
      <c r="C97" s="70">
        <v>10624</v>
      </c>
      <c r="D97" s="71" t="s">
        <v>353</v>
      </c>
      <c r="E97" s="70">
        <v>541</v>
      </c>
      <c r="H97" s="167">
        <v>533</v>
      </c>
      <c r="I97" s="168">
        <v>144</v>
      </c>
    </row>
    <row r="98" spans="1:9">
      <c r="A98" s="70">
        <v>25</v>
      </c>
      <c r="B98" s="72" t="s">
        <v>384</v>
      </c>
      <c r="C98" s="70">
        <v>10624</v>
      </c>
      <c r="D98" s="71" t="s">
        <v>374</v>
      </c>
      <c r="E98" s="70">
        <v>530</v>
      </c>
      <c r="H98" s="167">
        <v>534</v>
      </c>
      <c r="I98" s="168">
        <v>144</v>
      </c>
    </row>
    <row r="99" spans="1:9">
      <c r="A99" s="70">
        <v>100</v>
      </c>
      <c r="B99" s="72" t="s">
        <v>384</v>
      </c>
      <c r="C99" s="70">
        <v>10624</v>
      </c>
      <c r="D99" s="71" t="s">
        <v>365</v>
      </c>
      <c r="E99" s="70">
        <v>495</v>
      </c>
      <c r="H99" s="167">
        <v>540</v>
      </c>
      <c r="I99" s="168">
        <v>72</v>
      </c>
    </row>
    <row r="100" spans="1:9">
      <c r="A100" s="70">
        <v>25</v>
      </c>
      <c r="B100" s="72" t="s">
        <v>384</v>
      </c>
      <c r="C100" s="70">
        <v>10624</v>
      </c>
      <c r="D100" s="71" t="s">
        <v>358</v>
      </c>
      <c r="E100" s="70">
        <v>529</v>
      </c>
      <c r="H100" s="167">
        <v>541</v>
      </c>
      <c r="I100" s="168">
        <v>144</v>
      </c>
    </row>
    <row r="101" spans="1:9">
      <c r="A101" s="70">
        <v>310</v>
      </c>
      <c r="B101" s="72" t="s">
        <v>385</v>
      </c>
      <c r="C101" s="70">
        <v>10645</v>
      </c>
      <c r="D101" s="71" t="s">
        <v>376</v>
      </c>
      <c r="E101" s="70">
        <v>510</v>
      </c>
      <c r="H101" s="167">
        <v>863</v>
      </c>
      <c r="I101" s="168">
        <v>72</v>
      </c>
    </row>
    <row r="102" spans="1:9">
      <c r="A102" s="70">
        <v>5</v>
      </c>
      <c r="B102" s="72" t="s">
        <v>385</v>
      </c>
      <c r="C102" s="70">
        <v>10645</v>
      </c>
      <c r="D102" s="71" t="s">
        <v>362</v>
      </c>
      <c r="E102" s="70">
        <v>534</v>
      </c>
      <c r="H102" s="167">
        <v>798</v>
      </c>
      <c r="I102" s="168">
        <v>72</v>
      </c>
    </row>
    <row r="103" spans="1:9">
      <c r="A103" s="70">
        <v>120</v>
      </c>
      <c r="B103" s="72" t="s">
        <v>332</v>
      </c>
      <c r="C103" s="70">
        <v>10650</v>
      </c>
      <c r="D103" s="71" t="s">
        <v>359</v>
      </c>
      <c r="E103" s="70">
        <v>532</v>
      </c>
      <c r="G103" t="s">
        <v>445</v>
      </c>
      <c r="I103" s="120">
        <v>1296</v>
      </c>
    </row>
    <row r="104" spans="1:9">
      <c r="A104" s="70">
        <v>300</v>
      </c>
      <c r="B104" s="72" t="s">
        <v>332</v>
      </c>
      <c r="C104" s="70">
        <v>10650</v>
      </c>
      <c r="D104" s="71" t="s">
        <v>364</v>
      </c>
      <c r="E104" s="70">
        <v>531</v>
      </c>
      <c r="G104" t="s">
        <v>246</v>
      </c>
      <c r="H104" s="167">
        <v>493</v>
      </c>
      <c r="I104" s="168">
        <v>100</v>
      </c>
    </row>
    <row r="105" spans="1:9">
      <c r="A105" s="70">
        <v>200</v>
      </c>
      <c r="B105" s="72" t="s">
        <v>332</v>
      </c>
      <c r="C105" s="70">
        <v>10650</v>
      </c>
      <c r="D105" s="71" t="s">
        <v>353</v>
      </c>
      <c r="E105" s="70">
        <v>541</v>
      </c>
      <c r="H105" s="167">
        <v>494</v>
      </c>
      <c r="I105" s="168">
        <v>25</v>
      </c>
    </row>
    <row r="106" spans="1:9">
      <c r="A106" s="70">
        <v>240</v>
      </c>
      <c r="B106" s="72" t="s">
        <v>332</v>
      </c>
      <c r="C106" s="70">
        <v>10650</v>
      </c>
      <c r="D106" s="71" t="s">
        <v>360</v>
      </c>
      <c r="E106" s="70">
        <v>533</v>
      </c>
      <c r="H106" s="167">
        <v>495</v>
      </c>
      <c r="I106" s="168">
        <v>25</v>
      </c>
    </row>
    <row r="107" spans="1:9">
      <c r="A107" s="70">
        <v>120</v>
      </c>
      <c r="B107" s="114" t="s">
        <v>332</v>
      </c>
      <c r="C107" s="70">
        <v>10650</v>
      </c>
      <c r="D107" s="71" t="s">
        <v>376</v>
      </c>
      <c r="E107" s="165">
        <v>510</v>
      </c>
      <c r="H107" s="167">
        <v>524</v>
      </c>
      <c r="I107" s="168">
        <v>25</v>
      </c>
    </row>
    <row r="108" spans="1:9">
      <c r="A108" s="70">
        <v>250</v>
      </c>
      <c r="B108" s="114" t="s">
        <v>386</v>
      </c>
      <c r="C108" s="70">
        <v>10643</v>
      </c>
      <c r="D108" s="71" t="s">
        <v>367</v>
      </c>
      <c r="E108" s="165">
        <v>493</v>
      </c>
      <c r="H108" s="167">
        <v>531</v>
      </c>
      <c r="I108" s="168">
        <v>25</v>
      </c>
    </row>
    <row r="109" spans="1:9">
      <c r="A109" s="70">
        <v>150</v>
      </c>
      <c r="B109" s="114" t="s">
        <v>386</v>
      </c>
      <c r="C109" s="70">
        <v>10643</v>
      </c>
      <c r="D109" s="71" t="s">
        <v>376</v>
      </c>
      <c r="E109" s="165">
        <v>510</v>
      </c>
      <c r="H109" s="167">
        <v>541</v>
      </c>
      <c r="I109" s="168">
        <v>50</v>
      </c>
    </row>
    <row r="110" spans="1:9">
      <c r="A110" s="70">
        <v>100</v>
      </c>
      <c r="B110" s="114" t="s">
        <v>386</v>
      </c>
      <c r="C110" s="70">
        <v>10643</v>
      </c>
      <c r="D110" s="71" t="s">
        <v>364</v>
      </c>
      <c r="E110" s="165">
        <v>531</v>
      </c>
      <c r="H110" s="167">
        <v>572</v>
      </c>
      <c r="I110" s="168">
        <v>25</v>
      </c>
    </row>
    <row r="111" spans="1:9">
      <c r="A111" s="70">
        <v>100</v>
      </c>
      <c r="B111" s="114" t="s">
        <v>386</v>
      </c>
      <c r="C111" s="70">
        <v>10643</v>
      </c>
      <c r="D111" s="71" t="s">
        <v>359</v>
      </c>
      <c r="E111" s="165">
        <v>532</v>
      </c>
      <c r="G111" t="s">
        <v>430</v>
      </c>
      <c r="I111" s="120">
        <v>275</v>
      </c>
    </row>
    <row r="112" spans="1:9">
      <c r="A112" s="70">
        <v>150</v>
      </c>
      <c r="B112" s="114" t="s">
        <v>386</v>
      </c>
      <c r="C112" s="70">
        <v>10643</v>
      </c>
      <c r="D112" s="71" t="s">
        <v>361</v>
      </c>
      <c r="E112" s="165">
        <v>535</v>
      </c>
      <c r="G112" t="s">
        <v>384</v>
      </c>
      <c r="H112" s="167">
        <v>495</v>
      </c>
      <c r="I112" s="168">
        <v>100</v>
      </c>
    </row>
    <row r="113" spans="1:9">
      <c r="A113" s="70">
        <v>200</v>
      </c>
      <c r="B113" s="114" t="s">
        <v>386</v>
      </c>
      <c r="C113" s="70">
        <v>10643</v>
      </c>
      <c r="D113" s="71" t="s">
        <v>354</v>
      </c>
      <c r="E113" s="165">
        <v>540</v>
      </c>
      <c r="H113" s="167">
        <v>529</v>
      </c>
      <c r="I113" s="168">
        <v>25</v>
      </c>
    </row>
    <row r="114" spans="1:9">
      <c r="A114" s="70">
        <v>100</v>
      </c>
      <c r="B114" s="114" t="s">
        <v>386</v>
      </c>
      <c r="C114" s="70">
        <v>10643</v>
      </c>
      <c r="D114" s="71" t="s">
        <v>355</v>
      </c>
      <c r="E114" s="165">
        <v>491</v>
      </c>
      <c r="H114" s="167">
        <v>530</v>
      </c>
      <c r="I114" s="168">
        <v>25</v>
      </c>
    </row>
    <row r="115" spans="1:9">
      <c r="A115" s="70"/>
      <c r="B115" s="72"/>
      <c r="C115" s="70"/>
      <c r="D115" s="71"/>
      <c r="E115" s="70"/>
      <c r="H115" s="167">
        <v>531</v>
      </c>
      <c r="I115" s="168">
        <v>250</v>
      </c>
    </row>
    <row r="116" spans="1:9">
      <c r="A116" s="70"/>
      <c r="B116" s="72"/>
      <c r="C116" s="70"/>
      <c r="D116" s="71"/>
      <c r="E116" s="70"/>
      <c r="H116" s="167">
        <v>532</v>
      </c>
      <c r="I116" s="168">
        <v>160</v>
      </c>
    </row>
    <row r="117" spans="1:9">
      <c r="A117" s="70"/>
      <c r="B117" s="72"/>
      <c r="C117" s="70"/>
      <c r="D117" s="71"/>
      <c r="E117" s="70"/>
      <c r="H117" s="167">
        <v>533</v>
      </c>
      <c r="I117" s="168">
        <v>200</v>
      </c>
    </row>
    <row r="118" spans="1:9">
      <c r="A118" s="70"/>
      <c r="B118" s="72"/>
      <c r="C118" s="70"/>
      <c r="D118" s="71"/>
      <c r="E118" s="70"/>
      <c r="H118" s="167">
        <v>541</v>
      </c>
      <c r="I118" s="168">
        <v>100</v>
      </c>
    </row>
    <row r="119" spans="1:9">
      <c r="A119" s="70"/>
      <c r="B119" s="72"/>
      <c r="C119" s="70"/>
      <c r="D119" s="71"/>
      <c r="E119" s="70"/>
      <c r="G119" t="s">
        <v>446</v>
      </c>
      <c r="I119" s="120">
        <v>860</v>
      </c>
    </row>
    <row r="120" spans="1:9">
      <c r="A120" s="70"/>
      <c r="B120" s="72"/>
      <c r="C120" s="70"/>
      <c r="D120" s="71"/>
      <c r="E120" s="70"/>
      <c r="G120" t="s">
        <v>332</v>
      </c>
      <c r="H120" s="167">
        <v>510</v>
      </c>
      <c r="I120" s="168">
        <v>120</v>
      </c>
    </row>
    <row r="121" spans="1:9">
      <c r="A121" s="70"/>
      <c r="B121" s="72"/>
      <c r="C121" s="70"/>
      <c r="D121" s="71"/>
      <c r="E121" s="70"/>
      <c r="H121" s="167">
        <v>531</v>
      </c>
      <c r="I121" s="168">
        <v>300</v>
      </c>
    </row>
    <row r="122" spans="1:9">
      <c r="A122" s="70"/>
      <c r="B122" s="72"/>
      <c r="C122" s="70"/>
      <c r="D122" s="71"/>
      <c r="E122" s="70"/>
      <c r="H122" s="167">
        <v>532</v>
      </c>
      <c r="I122" s="168">
        <v>120</v>
      </c>
    </row>
    <row r="123" spans="1:9">
      <c r="A123" s="70"/>
      <c r="B123" s="72"/>
      <c r="C123" s="70"/>
      <c r="D123" s="71"/>
      <c r="E123" s="70"/>
      <c r="H123" s="167">
        <v>533</v>
      </c>
      <c r="I123" s="168">
        <v>240</v>
      </c>
    </row>
    <row r="124" spans="1:9">
      <c r="A124" s="70"/>
      <c r="B124" s="72"/>
      <c r="C124" s="70"/>
      <c r="D124" s="71"/>
      <c r="E124" s="70"/>
      <c r="H124" s="167">
        <v>541</v>
      </c>
      <c r="I124" s="168">
        <v>200</v>
      </c>
    </row>
    <row r="125" spans="1:9">
      <c r="A125" s="70"/>
      <c r="B125" s="72"/>
      <c r="C125" s="70"/>
      <c r="D125" s="71"/>
      <c r="E125" s="70"/>
      <c r="G125" t="s">
        <v>434</v>
      </c>
      <c r="I125" s="120">
        <v>980</v>
      </c>
    </row>
    <row r="126" spans="1:9">
      <c r="A126" s="70"/>
      <c r="B126" s="72"/>
      <c r="C126" s="70"/>
      <c r="D126" s="71"/>
      <c r="E126" s="70"/>
      <c r="G126" t="s">
        <v>386</v>
      </c>
      <c r="H126" s="167">
        <v>491</v>
      </c>
      <c r="I126" s="168">
        <v>100</v>
      </c>
    </row>
    <row r="127" spans="1:9">
      <c r="A127" s="70"/>
      <c r="B127" s="72"/>
      <c r="C127" s="70"/>
      <c r="D127" s="71"/>
      <c r="E127" s="70"/>
      <c r="H127" s="167">
        <v>493</v>
      </c>
      <c r="I127" s="168">
        <v>250</v>
      </c>
    </row>
    <row r="128" spans="1:9">
      <c r="A128" s="70"/>
      <c r="B128" s="108"/>
      <c r="C128" s="70"/>
      <c r="D128" s="71"/>
      <c r="E128" s="70"/>
      <c r="H128" s="167">
        <v>510</v>
      </c>
      <c r="I128" s="168">
        <v>150</v>
      </c>
    </row>
    <row r="129" spans="1:9">
      <c r="A129" s="70"/>
      <c r="B129" s="108"/>
      <c r="C129" s="70"/>
      <c r="D129" s="71"/>
      <c r="E129" s="70"/>
      <c r="H129" s="167">
        <v>531</v>
      </c>
      <c r="I129" s="168">
        <v>100</v>
      </c>
    </row>
    <row r="130" spans="1:9">
      <c r="A130" s="70"/>
      <c r="B130" s="108"/>
      <c r="C130" s="70"/>
      <c r="D130" s="71"/>
      <c r="E130" s="70"/>
      <c r="H130" s="167">
        <v>532</v>
      </c>
      <c r="I130" s="168">
        <v>100</v>
      </c>
    </row>
    <row r="131" spans="1:9">
      <c r="A131" s="70"/>
      <c r="B131" s="108"/>
      <c r="C131" s="70"/>
      <c r="D131" s="71"/>
      <c r="E131" s="70"/>
      <c r="H131" s="167">
        <v>535</v>
      </c>
      <c r="I131" s="168">
        <v>150</v>
      </c>
    </row>
    <row r="132" spans="1:9">
      <c r="A132" s="70"/>
      <c r="B132" s="73"/>
      <c r="C132" s="70"/>
      <c r="D132" s="71"/>
      <c r="E132" s="70"/>
      <c r="H132" s="167">
        <v>540</v>
      </c>
      <c r="I132" s="168">
        <v>200</v>
      </c>
    </row>
    <row r="133" spans="1:9">
      <c r="A133" s="70"/>
      <c r="B133" s="73"/>
      <c r="C133" s="70"/>
      <c r="D133" s="71"/>
      <c r="E133" s="70"/>
      <c r="G133" t="s">
        <v>447</v>
      </c>
      <c r="I133" s="120">
        <v>1050</v>
      </c>
    </row>
    <row r="134" spans="1:9">
      <c r="G134" t="s">
        <v>159</v>
      </c>
      <c r="I134" s="120">
        <v>11194</v>
      </c>
    </row>
    <row r="251" spans="1:1">
      <c r="A251" s="116">
        <f>SUBTOTAL(9,A1:A250)</f>
        <v>11194</v>
      </c>
    </row>
  </sheetData>
  <autoFilter ref="A1:E133"/>
  <pageMargins left="0.7" right="0.7" top="0.75" bottom="0.75" header="0.3" footer="0.3"/>
  <pageSetup orientation="portrait" r:id="rId2"/>
  <drawing r:id="rId3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11"/>
  <dimension ref="A1:S177"/>
  <sheetViews>
    <sheetView workbookViewId="0">
      <selection activeCell="A2" sqref="A2:B8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>
        <v>491</v>
      </c>
      <c r="B2" s="120">
        <v>100</v>
      </c>
      <c r="D2" s="35"/>
      <c r="E2" s="53"/>
      <c r="F2" s="53" t="s">
        <v>154</v>
      </c>
      <c r="G2" s="35"/>
      <c r="H2" s="35"/>
      <c r="K2" s="100">
        <f>SUM(I86:I142)+SUM(I169:I174)/1000</f>
        <v>0</v>
      </c>
      <c r="L2" s="3">
        <f>SUM(J86:K142)+SUM(J169:K174)</f>
        <v>0</v>
      </c>
      <c r="M2" s="4" t="s">
        <v>162</v>
      </c>
      <c r="N2" s="35"/>
      <c r="S2" s="5" t="s">
        <v>2</v>
      </c>
    </row>
    <row r="3" spans="1:19" ht="18.75">
      <c r="A3">
        <v>493</v>
      </c>
      <c r="B3" s="120">
        <v>250</v>
      </c>
      <c r="E3" s="72" t="s">
        <v>261</v>
      </c>
      <c r="F3" s="54" t="s">
        <v>155</v>
      </c>
      <c r="G3" s="43"/>
      <c r="H3" s="43"/>
      <c r="K3" s="101">
        <f>SUM(I143:I168)+SUM(I175:I177)</f>
        <v>0</v>
      </c>
      <c r="L3" s="1">
        <f>SUM(J143:K168)+SUM(J175:K177)</f>
        <v>0</v>
      </c>
      <c r="M3" s="7" t="s">
        <v>242</v>
      </c>
      <c r="N3" s="35"/>
      <c r="S3" s="5">
        <f>L2+L4</f>
        <v>750</v>
      </c>
    </row>
    <row r="4" spans="1:19" ht="18.75">
      <c r="A4">
        <v>510</v>
      </c>
      <c r="B4" s="120">
        <v>150</v>
      </c>
      <c r="D4" s="36"/>
      <c r="E4" s="38"/>
      <c r="F4" s="33"/>
      <c r="G4" s="42"/>
      <c r="H4" s="42"/>
      <c r="K4" s="102">
        <f>SUM(I11:I27)+SUM(I73:I85)</f>
        <v>8.4</v>
      </c>
      <c r="L4" s="8">
        <f>SUM(J11:K27)+SUM(J73:K85)</f>
        <v>750</v>
      </c>
      <c r="M4" s="9" t="s">
        <v>3</v>
      </c>
      <c r="N4" s="35"/>
      <c r="S4" s="10" t="s">
        <v>4</v>
      </c>
    </row>
    <row r="5" spans="1:19" ht="18.75">
      <c r="A5">
        <v>531</v>
      </c>
      <c r="B5" s="120">
        <v>100</v>
      </c>
      <c r="D5" s="39"/>
      <c r="E5" s="40"/>
      <c r="F5" s="40"/>
      <c r="G5" s="42"/>
      <c r="H5" s="42"/>
      <c r="K5" s="103">
        <f>SUM(I28:I72)</f>
        <v>2.3200000000000003</v>
      </c>
      <c r="L5" s="12">
        <f>SUM(J28:K72)</f>
        <v>300</v>
      </c>
      <c r="M5" s="13" t="s">
        <v>243</v>
      </c>
      <c r="N5" s="35"/>
      <c r="S5" s="10">
        <f>L3+L5</f>
        <v>300</v>
      </c>
    </row>
    <row r="6" spans="1:19" ht="18.75">
      <c r="A6">
        <v>532</v>
      </c>
      <c r="B6" s="120">
        <v>100</v>
      </c>
      <c r="C6" s="37"/>
      <c r="D6" s="39"/>
      <c r="E6" s="40"/>
      <c r="F6" s="40"/>
      <c r="G6" s="41"/>
      <c r="H6" s="41"/>
      <c r="K6" s="104">
        <f>C80</f>
        <v>0</v>
      </c>
      <c r="L6" s="14">
        <f>D80</f>
        <v>0</v>
      </c>
      <c r="M6" s="15" t="s">
        <v>6</v>
      </c>
      <c r="N6" s="35"/>
    </row>
    <row r="7" spans="1:19" ht="18.75">
      <c r="A7">
        <v>535</v>
      </c>
      <c r="B7" s="120">
        <v>150</v>
      </c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>
        <v>540</v>
      </c>
      <c r="B8" s="120">
        <v>200</v>
      </c>
      <c r="C8" s="37"/>
      <c r="D8" s="39"/>
      <c r="E8" s="40"/>
      <c r="F8" s="40"/>
      <c r="G8" s="41"/>
      <c r="H8" s="41"/>
      <c r="K8" s="106">
        <f>SUM(K2:K7)</f>
        <v>10.72</v>
      </c>
      <c r="L8" s="107">
        <f>SUM(L2:L7)</f>
        <v>1050</v>
      </c>
      <c r="M8" s="18" t="s">
        <v>5</v>
      </c>
      <c r="N8" s="35"/>
    </row>
    <row r="9" spans="1:19">
      <c r="A9" s="69"/>
      <c r="B9" s="63"/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 s="69"/>
      <c r="B10" s="63"/>
      <c r="C10" s="189" t="s">
        <v>216</v>
      </c>
      <c r="D10" s="190"/>
      <c r="E10" s="189" t="s">
        <v>65</v>
      </c>
      <c r="F10" s="190"/>
      <c r="G10" s="80" t="s">
        <v>66</v>
      </c>
      <c r="I10" s="6"/>
      <c r="J10" s="74"/>
      <c r="K10" s="75"/>
      <c r="L10" s="74"/>
      <c r="M10" s="75"/>
      <c r="N10" s="6"/>
    </row>
    <row r="11" spans="1:19">
      <c r="A11" s="69"/>
      <c r="B11" s="63"/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 s="69"/>
      <c r="B12" s="63"/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1.35</v>
      </c>
      <c r="J12" s="176">
        <f t="shared" ref="J12:J75" si="1">IFERROR(IF(VLOOKUP(O12,$A$2:$B$200,2,0)="",0,VLOOKUP(O12,$A$2:$B$200,2,0)),0)</f>
        <v>150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 s="69"/>
      <c r="B13" s="63"/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2.5</v>
      </c>
      <c r="J13" s="176">
        <f t="shared" si="1"/>
        <v>250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 s="69"/>
      <c r="B14" s="63"/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1.1000000000000003</v>
      </c>
      <c r="J14" s="176">
        <f t="shared" si="1"/>
        <v>100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 s="69"/>
      <c r="B15" s="63"/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1.2</v>
      </c>
      <c r="J15" s="176">
        <f t="shared" si="1"/>
        <v>100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69"/>
      <c r="B16" s="63"/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</v>
      </c>
      <c r="J16" s="176">
        <f t="shared" si="1"/>
        <v>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69"/>
      <c r="B17" s="63"/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 ht="16.5">
      <c r="A18" s="51"/>
      <c r="B18" s="51"/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 ht="16.5">
      <c r="A19" s="51"/>
      <c r="B19" s="51"/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2.25</v>
      </c>
      <c r="J19" s="176">
        <f t="shared" si="1"/>
        <v>150</v>
      </c>
      <c r="K19" s="177"/>
      <c r="L19" s="178" t="s">
        <v>19</v>
      </c>
      <c r="M19" s="179"/>
      <c r="N19" s="86">
        <v>8</v>
      </c>
      <c r="O19">
        <v>535</v>
      </c>
    </row>
    <row r="20" spans="1:15" ht="16.5">
      <c r="A20" s="51"/>
      <c r="B20" s="51"/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 ht="16.5">
      <c r="A21" s="51"/>
      <c r="B21" s="51"/>
      <c r="C21" s="77"/>
      <c r="D21" s="46"/>
      <c r="E21" s="44"/>
      <c r="F21" s="45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 ht="16.5">
      <c r="A22" s="51"/>
      <c r="B22" s="51"/>
      <c r="C22" s="77"/>
      <c r="D22" s="46"/>
      <c r="E22" s="44"/>
      <c r="F22" s="45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 ht="16.5">
      <c r="A23" s="51"/>
      <c r="B23" s="47"/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 ht="16.5">
      <c r="A24" s="51"/>
      <c r="B24" s="51"/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 ht="16.5">
      <c r="A25" s="51"/>
      <c r="B25" s="51"/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 ht="16.5">
      <c r="A26" s="51"/>
      <c r="B26" s="51"/>
      <c r="C26" s="24"/>
      <c r="D26" s="2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 ht="16.5">
      <c r="A27" s="51"/>
      <c r="B27" s="51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 ht="16.5">
      <c r="A28" s="51"/>
      <c r="B28" s="51"/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 ht="16.5">
      <c r="A29" s="51"/>
      <c r="B29" s="51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 ht="16.5">
      <c r="A30" s="51"/>
      <c r="B30" s="51"/>
      <c r="C30" s="20" t="s">
        <v>92</v>
      </c>
      <c r="D30" s="20" t="s">
        <v>93</v>
      </c>
      <c r="E30" s="191" t="s">
        <v>65</v>
      </c>
      <c r="F30" s="191"/>
      <c r="G30" s="20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</v>
      </c>
      <c r="D31" s="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0.72</v>
      </c>
      <c r="J32" s="182">
        <f t="shared" si="1"/>
        <v>100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</v>
      </c>
      <c r="D36" s="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</v>
      </c>
      <c r="D37" s="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1.6</v>
      </c>
      <c r="J44" s="182">
        <f t="shared" si="1"/>
        <v>200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</v>
      </c>
      <c r="J55" s="182">
        <f t="shared" si="1"/>
        <v>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0</v>
      </c>
      <c r="D80" s="80">
        <f>SUM(D31:D79)</f>
        <v>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</v>
      </c>
      <c r="J93" s="170">
        <f t="shared" si="8"/>
        <v>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</v>
      </c>
      <c r="J97" s="170">
        <f t="shared" si="8"/>
        <v>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</v>
      </c>
      <c r="J98" s="170">
        <f t="shared" si="8"/>
        <v>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92"/>
      <c r="M102" s="93"/>
      <c r="N102" s="90"/>
      <c r="O102" s="23"/>
    </row>
    <row r="103" spans="1:15">
      <c r="I103" s="91"/>
      <c r="J103" s="170">
        <f t="shared" si="8"/>
        <v>0</v>
      </c>
      <c r="K103" s="171"/>
      <c r="L103" s="92"/>
      <c r="M103" s="93"/>
      <c r="N103" s="90"/>
      <c r="O103" s="23"/>
    </row>
    <row r="104" spans="1:15">
      <c r="I104" s="91"/>
      <c r="J104" s="170">
        <f t="shared" si="8"/>
        <v>0</v>
      </c>
      <c r="K104" s="171"/>
      <c r="L104" s="92"/>
      <c r="M104" s="93"/>
      <c r="N104" s="90"/>
      <c r="O104" s="23"/>
    </row>
    <row r="105" spans="1:15">
      <c r="I105" s="91">
        <f>J105*1.2*8/1000</f>
        <v>0</v>
      </c>
      <c r="J105" s="170">
        <f t="shared" si="8"/>
        <v>0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</v>
      </c>
      <c r="J109" s="170">
        <f t="shared" si="8"/>
        <v>0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</v>
      </c>
      <c r="J113" s="170">
        <f t="shared" si="8"/>
        <v>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92"/>
      <c r="M117" s="93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</v>
      </c>
      <c r="J119" s="170">
        <f t="shared" si="8"/>
        <v>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92"/>
      <c r="M121" s="93"/>
      <c r="N121" s="90"/>
    </row>
    <row r="122" spans="3:15">
      <c r="I122" s="91"/>
      <c r="J122" s="170">
        <f t="shared" si="8"/>
        <v>0</v>
      </c>
      <c r="K122" s="171"/>
      <c r="L122" s="92"/>
      <c r="M122" s="93"/>
      <c r="N122" s="90"/>
    </row>
    <row r="123" spans="3:15">
      <c r="I123" s="91"/>
      <c r="J123" s="170">
        <f t="shared" si="8"/>
        <v>0</v>
      </c>
      <c r="K123" s="171"/>
      <c r="L123" s="92"/>
      <c r="M123" s="93"/>
      <c r="N123" s="90"/>
    </row>
    <row r="124" spans="3:15">
      <c r="I124" s="91"/>
      <c r="J124" s="170">
        <f t="shared" si="8"/>
        <v>0</v>
      </c>
      <c r="K124" s="171"/>
      <c r="L124" s="92"/>
      <c r="M124" s="93"/>
      <c r="N124" s="90"/>
    </row>
    <row r="125" spans="3:15">
      <c r="I125" s="91"/>
      <c r="J125" s="170">
        <f t="shared" si="8"/>
        <v>0</v>
      </c>
      <c r="K125" s="171"/>
      <c r="L125" s="92"/>
      <c r="M125" s="93"/>
      <c r="N125" s="90"/>
    </row>
    <row r="126" spans="3:15">
      <c r="I126" s="91"/>
      <c r="J126" s="170">
        <f t="shared" si="8"/>
        <v>0</v>
      </c>
      <c r="K126" s="171"/>
      <c r="L126" s="92"/>
      <c r="M126" s="93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</v>
      </c>
      <c r="J129" s="170">
        <f t="shared" si="8"/>
        <v>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</v>
      </c>
      <c r="J133" s="170">
        <f t="shared" si="8"/>
        <v>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92"/>
      <c r="M137" s="93"/>
      <c r="N137" s="90"/>
    </row>
    <row r="138" spans="9:15">
      <c r="I138" s="91"/>
      <c r="J138" s="170">
        <f t="shared" si="8"/>
        <v>0</v>
      </c>
      <c r="K138" s="171"/>
      <c r="L138" s="92"/>
      <c r="M138" s="93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96"/>
      <c r="M144" s="97"/>
      <c r="N144" s="95"/>
    </row>
    <row r="145" spans="9:15">
      <c r="I145" s="94"/>
      <c r="J145" s="208">
        <f t="shared" si="9"/>
        <v>0</v>
      </c>
      <c r="K145" s="209"/>
      <c r="L145" s="96"/>
      <c r="M145" s="97"/>
      <c r="N145" s="95"/>
    </row>
    <row r="146" spans="9:15">
      <c r="I146" s="94"/>
      <c r="J146" s="208">
        <f t="shared" si="9"/>
        <v>0</v>
      </c>
      <c r="K146" s="209"/>
      <c r="L146" s="96"/>
      <c r="M146" s="97"/>
      <c r="N146" s="95"/>
    </row>
    <row r="147" spans="9:15">
      <c r="I147" s="94"/>
      <c r="J147" s="208">
        <f t="shared" si="9"/>
        <v>0</v>
      </c>
      <c r="K147" s="209"/>
      <c r="L147" s="96"/>
      <c r="M147" s="97"/>
      <c r="N147" s="95"/>
    </row>
    <row r="148" spans="9:15">
      <c r="I148" s="94">
        <f>J148*0.9*8/1000</f>
        <v>0</v>
      </c>
      <c r="J148" s="208">
        <f t="shared" si="9"/>
        <v>0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</v>
      </c>
      <c r="J150" s="208">
        <f t="shared" si="9"/>
        <v>0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0</v>
      </c>
      <c r="J152" s="208">
        <f t="shared" si="9"/>
        <v>0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0</v>
      </c>
      <c r="J154" s="208">
        <f t="shared" si="9"/>
        <v>0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0</v>
      </c>
      <c r="J157" s="208">
        <f t="shared" si="9"/>
        <v>0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0</v>
      </c>
      <c r="J163" s="208">
        <f t="shared" si="9"/>
        <v>0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0</v>
      </c>
      <c r="J167" s="208">
        <f t="shared" si="9"/>
        <v>0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</v>
      </c>
      <c r="J175" s="208">
        <f t="shared" si="9"/>
        <v>0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J177:K177"/>
    <mergeCell ref="L177:M177"/>
    <mergeCell ref="J172:K172"/>
    <mergeCell ref="L172:M172"/>
    <mergeCell ref="J173:K173"/>
    <mergeCell ref="L173:M173"/>
    <mergeCell ref="J174:K174"/>
    <mergeCell ref="L174:M174"/>
    <mergeCell ref="J175:K175"/>
    <mergeCell ref="L175:M175"/>
    <mergeCell ref="J176:K176"/>
    <mergeCell ref="L176:M176"/>
    <mergeCell ref="J167:K167"/>
    <mergeCell ref="L167:M167"/>
    <mergeCell ref="J168:K168"/>
    <mergeCell ref="L168:M168"/>
    <mergeCell ref="J169:K169"/>
    <mergeCell ref="L169:M169"/>
    <mergeCell ref="J170:K170"/>
    <mergeCell ref="L170:M170"/>
    <mergeCell ref="J171:K171"/>
    <mergeCell ref="L171:M171"/>
    <mergeCell ref="J162:K162"/>
    <mergeCell ref="L162:M162"/>
    <mergeCell ref="J163:K163"/>
    <mergeCell ref="L163:M163"/>
    <mergeCell ref="J164:K164"/>
    <mergeCell ref="L164:M164"/>
    <mergeCell ref="J165:K165"/>
    <mergeCell ref="L165:M165"/>
    <mergeCell ref="J166:K166"/>
    <mergeCell ref="L166:M166"/>
    <mergeCell ref="J157:K157"/>
    <mergeCell ref="L157:M157"/>
    <mergeCell ref="J158:K158"/>
    <mergeCell ref="L158:M158"/>
    <mergeCell ref="J159:K159"/>
    <mergeCell ref="L159:M159"/>
    <mergeCell ref="J160:K160"/>
    <mergeCell ref="L160:M160"/>
    <mergeCell ref="J161:K161"/>
    <mergeCell ref="L161:M161"/>
    <mergeCell ref="J152:K152"/>
    <mergeCell ref="L152:M152"/>
    <mergeCell ref="J153:K153"/>
    <mergeCell ref="L153:M153"/>
    <mergeCell ref="J154:K154"/>
    <mergeCell ref="L154:M154"/>
    <mergeCell ref="J155:K155"/>
    <mergeCell ref="L155:M155"/>
    <mergeCell ref="J156:K156"/>
    <mergeCell ref="L156:M156"/>
    <mergeCell ref="J147:K147"/>
    <mergeCell ref="J148:K148"/>
    <mergeCell ref="L148:M148"/>
    <mergeCell ref="J149:K149"/>
    <mergeCell ref="L149:M149"/>
    <mergeCell ref="J150:K150"/>
    <mergeCell ref="L150:M150"/>
    <mergeCell ref="J151:K151"/>
    <mergeCell ref="L151:M151"/>
    <mergeCell ref="J141:K141"/>
    <mergeCell ref="L141:M141"/>
    <mergeCell ref="J142:K142"/>
    <mergeCell ref="L142:M142"/>
    <mergeCell ref="J143:K143"/>
    <mergeCell ref="L143:M143"/>
    <mergeCell ref="J144:K144"/>
    <mergeCell ref="J145:K145"/>
    <mergeCell ref="J146:K146"/>
    <mergeCell ref="J135:K135"/>
    <mergeCell ref="L135:M135"/>
    <mergeCell ref="J136:K136"/>
    <mergeCell ref="L136:M136"/>
    <mergeCell ref="J137:K137"/>
    <mergeCell ref="J138:K138"/>
    <mergeCell ref="J139:K139"/>
    <mergeCell ref="L139:M139"/>
    <mergeCell ref="J140:K140"/>
    <mergeCell ref="L140:M140"/>
    <mergeCell ref="E76:F76"/>
    <mergeCell ref="E77:F77"/>
    <mergeCell ref="E78:F78"/>
    <mergeCell ref="E79:F79"/>
    <mergeCell ref="E80:F80"/>
    <mergeCell ref="J84:K84"/>
    <mergeCell ref="L84:M84"/>
    <mergeCell ref="J99:K99"/>
    <mergeCell ref="L99:M99"/>
    <mergeCell ref="J79:K79"/>
    <mergeCell ref="L79:M79"/>
    <mergeCell ref="J80:K80"/>
    <mergeCell ref="L80:M80"/>
    <mergeCell ref="J81:K81"/>
    <mergeCell ref="L81:M81"/>
    <mergeCell ref="J76:K76"/>
    <mergeCell ref="L76:M76"/>
    <mergeCell ref="J77:K77"/>
    <mergeCell ref="L77:M77"/>
    <mergeCell ref="J78:K78"/>
    <mergeCell ref="L78:M78"/>
    <mergeCell ref="J86:K86"/>
    <mergeCell ref="L86:M86"/>
    <mergeCell ref="J87:K87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C9:F9"/>
    <mergeCell ref="J9:K9"/>
    <mergeCell ref="L9:M9"/>
    <mergeCell ref="C10:D10"/>
    <mergeCell ref="E10:F10"/>
    <mergeCell ref="C13:D13"/>
    <mergeCell ref="E13:F13"/>
    <mergeCell ref="J13:K13"/>
    <mergeCell ref="L13:M13"/>
    <mergeCell ref="C14:D14"/>
    <mergeCell ref="E14:F14"/>
    <mergeCell ref="J14:K14"/>
    <mergeCell ref="L14:M14"/>
    <mergeCell ref="C11:D11"/>
    <mergeCell ref="E11:F11"/>
    <mergeCell ref="J11:K11"/>
    <mergeCell ref="L11:M11"/>
    <mergeCell ref="C12:D12"/>
    <mergeCell ref="E12:F12"/>
    <mergeCell ref="J12:K12"/>
    <mergeCell ref="L12:M12"/>
    <mergeCell ref="C17:D17"/>
    <mergeCell ref="E17:F17"/>
    <mergeCell ref="J17:K17"/>
    <mergeCell ref="L17:M17"/>
    <mergeCell ref="C18:D18"/>
    <mergeCell ref="E18:F18"/>
    <mergeCell ref="J18:K18"/>
    <mergeCell ref="L18:M18"/>
    <mergeCell ref="C15:D15"/>
    <mergeCell ref="E15:F15"/>
    <mergeCell ref="J15:K15"/>
    <mergeCell ref="L15:M15"/>
    <mergeCell ref="C16:D16"/>
    <mergeCell ref="E16:F16"/>
    <mergeCell ref="J16:K16"/>
    <mergeCell ref="L16:M16"/>
    <mergeCell ref="J22:K22"/>
    <mergeCell ref="L22:M22"/>
    <mergeCell ref="C23:D23"/>
    <mergeCell ref="E23:F23"/>
    <mergeCell ref="J23:K23"/>
    <mergeCell ref="L23:M23"/>
    <mergeCell ref="J19:K19"/>
    <mergeCell ref="L19:M19"/>
    <mergeCell ref="J20:K20"/>
    <mergeCell ref="L20:M20"/>
    <mergeCell ref="J21:K21"/>
    <mergeCell ref="L21:M21"/>
    <mergeCell ref="C19:D19"/>
    <mergeCell ref="E19:F19"/>
    <mergeCell ref="C20:D20"/>
    <mergeCell ref="E20:F20"/>
    <mergeCell ref="J27:K27"/>
    <mergeCell ref="L27:M27"/>
    <mergeCell ref="J28:K28"/>
    <mergeCell ref="L28:M28"/>
    <mergeCell ref="J24:K24"/>
    <mergeCell ref="L24:M24"/>
    <mergeCell ref="C25:D25"/>
    <mergeCell ref="J25:K25"/>
    <mergeCell ref="L25:M25"/>
    <mergeCell ref="J26:K26"/>
    <mergeCell ref="L26:M26"/>
    <mergeCell ref="C24:D24"/>
    <mergeCell ref="E24:F24"/>
    <mergeCell ref="E25:F25"/>
    <mergeCell ref="E31:F31"/>
    <mergeCell ref="J31:K31"/>
    <mergeCell ref="L31:M31"/>
    <mergeCell ref="E32:F32"/>
    <mergeCell ref="J32:K32"/>
    <mergeCell ref="L32:M32"/>
    <mergeCell ref="J29:K29"/>
    <mergeCell ref="L29:M29"/>
    <mergeCell ref="E30:F30"/>
    <mergeCell ref="J30:K30"/>
    <mergeCell ref="L30:M30"/>
    <mergeCell ref="C29:G29"/>
    <mergeCell ref="E35:F35"/>
    <mergeCell ref="J35:K35"/>
    <mergeCell ref="L35:M35"/>
    <mergeCell ref="E36:F36"/>
    <mergeCell ref="J36:K36"/>
    <mergeCell ref="L36:M36"/>
    <mergeCell ref="E33:F33"/>
    <mergeCell ref="J33:K33"/>
    <mergeCell ref="L33:M33"/>
    <mergeCell ref="E34:F34"/>
    <mergeCell ref="J34:K34"/>
    <mergeCell ref="L34:M34"/>
    <mergeCell ref="E39:F39"/>
    <mergeCell ref="J39:K39"/>
    <mergeCell ref="L39:M39"/>
    <mergeCell ref="E40:F40"/>
    <mergeCell ref="J40:K40"/>
    <mergeCell ref="L40:M40"/>
    <mergeCell ref="E37:F37"/>
    <mergeCell ref="J37:K37"/>
    <mergeCell ref="L37:M37"/>
    <mergeCell ref="E38:F38"/>
    <mergeCell ref="J38:K38"/>
    <mergeCell ref="L38:M38"/>
    <mergeCell ref="E43:F43"/>
    <mergeCell ref="J43:K43"/>
    <mergeCell ref="L43:M43"/>
    <mergeCell ref="E44:F44"/>
    <mergeCell ref="J44:K44"/>
    <mergeCell ref="L44:M44"/>
    <mergeCell ref="E41:F41"/>
    <mergeCell ref="J41:K41"/>
    <mergeCell ref="L41:M41"/>
    <mergeCell ref="E42:F42"/>
    <mergeCell ref="J42:K42"/>
    <mergeCell ref="L42:M42"/>
    <mergeCell ref="E47:F47"/>
    <mergeCell ref="J47:K47"/>
    <mergeCell ref="L47:M47"/>
    <mergeCell ref="E48:F48"/>
    <mergeCell ref="J48:K48"/>
    <mergeCell ref="L48:M48"/>
    <mergeCell ref="E45:F45"/>
    <mergeCell ref="J45:K45"/>
    <mergeCell ref="L45:M45"/>
    <mergeCell ref="E46:F46"/>
    <mergeCell ref="J46:K46"/>
    <mergeCell ref="L46:M46"/>
    <mergeCell ref="E51:F51"/>
    <mergeCell ref="J51:K51"/>
    <mergeCell ref="L51:M51"/>
    <mergeCell ref="E52:F52"/>
    <mergeCell ref="J52:K52"/>
    <mergeCell ref="L52:M52"/>
    <mergeCell ref="E49:F49"/>
    <mergeCell ref="J49:K49"/>
    <mergeCell ref="L49:M49"/>
    <mergeCell ref="E50:F50"/>
    <mergeCell ref="J50:K50"/>
    <mergeCell ref="L50:M50"/>
    <mergeCell ref="J55:K55"/>
    <mergeCell ref="L55:M55"/>
    <mergeCell ref="J56:K56"/>
    <mergeCell ref="L56:M56"/>
    <mergeCell ref="J57:K57"/>
    <mergeCell ref="L57:M57"/>
    <mergeCell ref="E53:F53"/>
    <mergeCell ref="J53:K53"/>
    <mergeCell ref="L53:M53"/>
    <mergeCell ref="E54:F54"/>
    <mergeCell ref="J54:K54"/>
    <mergeCell ref="L54:M54"/>
    <mergeCell ref="E55:F55"/>
    <mergeCell ref="E56:F56"/>
    <mergeCell ref="E57:F57"/>
    <mergeCell ref="J61:K61"/>
    <mergeCell ref="L61:M61"/>
    <mergeCell ref="J62:K62"/>
    <mergeCell ref="L62:M62"/>
    <mergeCell ref="J63:K63"/>
    <mergeCell ref="L63:M63"/>
    <mergeCell ref="J58:K58"/>
    <mergeCell ref="L58:M58"/>
    <mergeCell ref="J59:K59"/>
    <mergeCell ref="L59:M59"/>
    <mergeCell ref="J60:K60"/>
    <mergeCell ref="L60:M60"/>
    <mergeCell ref="J67:K67"/>
    <mergeCell ref="L67:M67"/>
    <mergeCell ref="J68:K68"/>
    <mergeCell ref="L68:M68"/>
    <mergeCell ref="J69:K69"/>
    <mergeCell ref="L69:M69"/>
    <mergeCell ref="J64:K64"/>
    <mergeCell ref="L64:M64"/>
    <mergeCell ref="J65:K65"/>
    <mergeCell ref="L65:M65"/>
    <mergeCell ref="J66:K66"/>
    <mergeCell ref="L66:M66"/>
    <mergeCell ref="J73:K73"/>
    <mergeCell ref="L73:M73"/>
    <mergeCell ref="J74:K74"/>
    <mergeCell ref="L74:M74"/>
    <mergeCell ref="J75:K75"/>
    <mergeCell ref="L75:M75"/>
    <mergeCell ref="J70:K70"/>
    <mergeCell ref="L70:M70"/>
    <mergeCell ref="J71:K71"/>
    <mergeCell ref="L71:M71"/>
    <mergeCell ref="J72:K72"/>
    <mergeCell ref="L72:M72"/>
    <mergeCell ref="L87:M87"/>
    <mergeCell ref="J88:K88"/>
    <mergeCell ref="L88:M88"/>
    <mergeCell ref="J82:K82"/>
    <mergeCell ref="L82:M82"/>
    <mergeCell ref="J83:K83"/>
    <mergeCell ref="L83:M83"/>
    <mergeCell ref="J85:K85"/>
    <mergeCell ref="L85:M85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J98:K98"/>
    <mergeCell ref="L98:M98"/>
    <mergeCell ref="J101:K101"/>
    <mergeCell ref="L101:M101"/>
    <mergeCell ref="J102:K102"/>
    <mergeCell ref="J95:K95"/>
    <mergeCell ref="L95:M95"/>
    <mergeCell ref="J96:K96"/>
    <mergeCell ref="L96:M96"/>
    <mergeCell ref="J97:K97"/>
    <mergeCell ref="L97:M97"/>
    <mergeCell ref="J100:K100"/>
    <mergeCell ref="L100:M100"/>
    <mergeCell ref="J108:K108"/>
    <mergeCell ref="L108:M108"/>
    <mergeCell ref="J109:K109"/>
    <mergeCell ref="L109:M109"/>
    <mergeCell ref="J110:K110"/>
    <mergeCell ref="L110:M110"/>
    <mergeCell ref="J103:K103"/>
    <mergeCell ref="J104:K104"/>
    <mergeCell ref="J105:K105"/>
    <mergeCell ref="L105:M105"/>
    <mergeCell ref="J106:K106"/>
    <mergeCell ref="L106:M106"/>
    <mergeCell ref="J107:K107"/>
    <mergeCell ref="L107:M107"/>
    <mergeCell ref="J114:K114"/>
    <mergeCell ref="L114:M114"/>
    <mergeCell ref="J115:K115"/>
    <mergeCell ref="L115:M115"/>
    <mergeCell ref="J116:K116"/>
    <mergeCell ref="L116:M116"/>
    <mergeCell ref="J111:K111"/>
    <mergeCell ref="L111:M111"/>
    <mergeCell ref="J112:K112"/>
    <mergeCell ref="L112:M112"/>
    <mergeCell ref="J113:K113"/>
    <mergeCell ref="L113:M113"/>
    <mergeCell ref="J120:K120"/>
    <mergeCell ref="L120:M120"/>
    <mergeCell ref="J121:K121"/>
    <mergeCell ref="J122:K122"/>
    <mergeCell ref="J117:K117"/>
    <mergeCell ref="J118:K118"/>
    <mergeCell ref="L118:M118"/>
    <mergeCell ref="J119:K119"/>
    <mergeCell ref="L119:M119"/>
    <mergeCell ref="J126:K126"/>
    <mergeCell ref="J127:K127"/>
    <mergeCell ref="L127:M127"/>
    <mergeCell ref="J128:K128"/>
    <mergeCell ref="L128:M128"/>
    <mergeCell ref="J123:K123"/>
    <mergeCell ref="J124:K124"/>
    <mergeCell ref="J125:K125"/>
    <mergeCell ref="J132:K132"/>
    <mergeCell ref="L132:M132"/>
    <mergeCell ref="J133:K133"/>
    <mergeCell ref="L133:M133"/>
    <mergeCell ref="J134:K134"/>
    <mergeCell ref="L134:M134"/>
    <mergeCell ref="J129:K129"/>
    <mergeCell ref="L129:M129"/>
    <mergeCell ref="J130:K130"/>
    <mergeCell ref="L130:M130"/>
    <mergeCell ref="J131:K131"/>
    <mergeCell ref="L131:M13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12"/>
  <dimension ref="A1:S177"/>
  <sheetViews>
    <sheetView workbookViewId="0">
      <selection activeCell="A12" sqref="A12:B17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>
        <v>495</v>
      </c>
      <c r="B2" s="120">
        <v>100</v>
      </c>
      <c r="D2" s="35"/>
      <c r="E2" s="53"/>
      <c r="F2" s="53" t="s">
        <v>154</v>
      </c>
      <c r="G2" s="35"/>
      <c r="H2" s="35"/>
      <c r="K2" s="100">
        <f>SUM(I86:I142)+SUM(I169:I174)/1000</f>
        <v>0</v>
      </c>
      <c r="L2" s="3">
        <f>SUM(J86:K142)+SUM(J169:K174)</f>
        <v>0</v>
      </c>
      <c r="M2" s="4" t="s">
        <v>162</v>
      </c>
      <c r="N2" s="35"/>
      <c r="S2" s="5" t="s">
        <v>2</v>
      </c>
    </row>
    <row r="3" spans="1:19" ht="18.75">
      <c r="A3">
        <v>529</v>
      </c>
      <c r="B3" s="120">
        <v>25</v>
      </c>
      <c r="E3" s="72" t="s">
        <v>262</v>
      </c>
      <c r="F3" s="54" t="s">
        <v>155</v>
      </c>
      <c r="G3" s="43"/>
      <c r="H3" s="43"/>
      <c r="K3" s="101">
        <f>SUM(I143:I168)+SUM(I175:I177)</f>
        <v>0</v>
      </c>
      <c r="L3" s="1">
        <f>SUM(J143:K168)+SUM(J175:K177)</f>
        <v>0</v>
      </c>
      <c r="M3" s="7" t="s">
        <v>242</v>
      </c>
      <c r="N3" s="35"/>
      <c r="S3" s="5">
        <f>L2+L4</f>
        <v>610</v>
      </c>
    </row>
    <row r="4" spans="1:19" ht="18.75">
      <c r="A4">
        <v>530</v>
      </c>
      <c r="B4" s="120">
        <v>25</v>
      </c>
      <c r="D4" s="36"/>
      <c r="E4" s="38"/>
      <c r="F4" s="33"/>
      <c r="G4" s="42"/>
      <c r="H4" s="42"/>
      <c r="K4" s="102">
        <f>SUM(I11:I27)+SUM(I73:I85)</f>
        <v>7.27</v>
      </c>
      <c r="L4" s="8">
        <f>SUM(J11:K27)+SUM(J73:K85)</f>
        <v>610</v>
      </c>
      <c r="M4" s="9" t="s">
        <v>3</v>
      </c>
      <c r="N4" s="35"/>
      <c r="S4" s="10" t="s">
        <v>4</v>
      </c>
    </row>
    <row r="5" spans="1:19" ht="18.75">
      <c r="A5">
        <v>531</v>
      </c>
      <c r="B5" s="120">
        <v>250</v>
      </c>
      <c r="D5" s="39"/>
      <c r="E5" s="40"/>
      <c r="F5" s="40"/>
      <c r="G5" s="42"/>
      <c r="H5" s="42"/>
      <c r="K5" s="103">
        <f>SUM(I28:I72)</f>
        <v>1.9250000000000003</v>
      </c>
      <c r="L5" s="12">
        <f>SUM(J28:K72)</f>
        <v>250</v>
      </c>
      <c r="M5" s="13" t="s">
        <v>243</v>
      </c>
      <c r="N5" s="35"/>
      <c r="S5" s="10">
        <f>L3+L5</f>
        <v>250</v>
      </c>
    </row>
    <row r="6" spans="1:19" ht="18.75">
      <c r="A6">
        <v>532</v>
      </c>
      <c r="B6" s="120">
        <v>160</v>
      </c>
      <c r="C6" s="37"/>
      <c r="D6" s="39"/>
      <c r="E6" s="40"/>
      <c r="F6" s="40"/>
      <c r="G6" s="41"/>
      <c r="H6" s="41"/>
      <c r="K6" s="104">
        <f>C80</f>
        <v>2.5949999999999998</v>
      </c>
      <c r="L6" s="14">
        <f>D80</f>
        <v>275</v>
      </c>
      <c r="M6" s="15" t="s">
        <v>6</v>
      </c>
      <c r="N6" s="35"/>
    </row>
    <row r="7" spans="1:19" ht="18.75">
      <c r="A7">
        <v>533</v>
      </c>
      <c r="B7" s="120">
        <v>200</v>
      </c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>
        <v>541</v>
      </c>
      <c r="B8" s="120">
        <v>100</v>
      </c>
      <c r="C8" s="37"/>
      <c r="D8" s="39"/>
      <c r="E8" s="40"/>
      <c r="F8" s="40"/>
      <c r="G8" s="41"/>
      <c r="H8" s="41"/>
      <c r="K8" s="106">
        <f>SUM(K2:K7)</f>
        <v>11.79</v>
      </c>
      <c r="L8" s="107">
        <f>SUM(L2:L7)</f>
        <v>1135</v>
      </c>
      <c r="M8" s="18" t="s">
        <v>5</v>
      </c>
      <c r="N8" s="35"/>
    </row>
    <row r="9" spans="1:19">
      <c r="A9" s="69"/>
      <c r="B9" s="63"/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 s="69"/>
      <c r="B10" s="63"/>
      <c r="C10" s="189" t="s">
        <v>216</v>
      </c>
      <c r="D10" s="190"/>
      <c r="E10" s="189" t="s">
        <v>65</v>
      </c>
      <c r="F10" s="190"/>
      <c r="G10" s="80" t="s">
        <v>66</v>
      </c>
      <c r="I10" s="6"/>
      <c r="J10" s="74"/>
      <c r="K10" s="75"/>
      <c r="L10" s="74"/>
      <c r="M10" s="75"/>
      <c r="N10" s="6"/>
    </row>
    <row r="11" spans="1:19">
      <c r="A11" s="69"/>
      <c r="B11" s="63"/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>
        <v>655</v>
      </c>
      <c r="B12" s="120">
        <v>25</v>
      </c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>
        <v>641</v>
      </c>
      <c r="B13" s="120">
        <v>25</v>
      </c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>
        <v>807</v>
      </c>
      <c r="B14" s="120">
        <v>50</v>
      </c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2.75</v>
      </c>
      <c r="J14" s="176">
        <f t="shared" si="1"/>
        <v>250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>
        <v>735</v>
      </c>
      <c r="B15" s="120">
        <v>25</v>
      </c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1.92</v>
      </c>
      <c r="J15" s="176">
        <f t="shared" si="1"/>
        <v>160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>
        <v>791</v>
      </c>
      <c r="B16" s="120">
        <v>50</v>
      </c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2.6</v>
      </c>
      <c r="J16" s="176">
        <f t="shared" si="1"/>
        <v>200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>
        <v>795</v>
      </c>
      <c r="B17" s="120">
        <v>100</v>
      </c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 ht="16.5">
      <c r="A18" s="51"/>
      <c r="B18" s="51"/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 ht="16.5">
      <c r="A19" s="51"/>
      <c r="B19" s="51"/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 ht="16.5">
      <c r="A20" s="51"/>
      <c r="B20" s="51"/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 ht="16.5">
      <c r="A21" s="51"/>
      <c r="B21" s="51"/>
      <c r="C21" s="77"/>
      <c r="D21" s="46"/>
      <c r="E21" s="44"/>
      <c r="F21" s="45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 ht="16.5">
      <c r="A22" s="51"/>
      <c r="B22" s="51"/>
      <c r="C22" s="77"/>
      <c r="D22" s="46"/>
      <c r="E22" s="44"/>
      <c r="F22" s="45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 ht="16.5">
      <c r="A23" s="51"/>
      <c r="B23" s="47"/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 ht="16.5">
      <c r="A24" s="51"/>
      <c r="B24" s="51"/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 ht="16.5">
      <c r="A25" s="51"/>
      <c r="B25" s="51"/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 ht="16.5">
      <c r="A26" s="51"/>
      <c r="B26" s="51"/>
      <c r="C26" s="24"/>
      <c r="D26" s="2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 ht="16.5">
      <c r="A27" s="51"/>
      <c r="B27" s="51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 ht="16.5">
      <c r="A28" s="51"/>
      <c r="B28" s="51"/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 ht="16.5">
      <c r="A29" s="51"/>
      <c r="B29" s="51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 ht="16.5">
      <c r="A30" s="51"/>
      <c r="B30" s="51"/>
      <c r="C30" s="20" t="s">
        <v>92</v>
      </c>
      <c r="D30" s="20" t="s">
        <v>93</v>
      </c>
      <c r="E30" s="191" t="s">
        <v>65</v>
      </c>
      <c r="F30" s="191"/>
      <c r="G30" s="20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</v>
      </c>
      <c r="D31" s="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0.12</v>
      </c>
      <c r="D36" s="1">
        <f t="shared" si="4"/>
        <v>25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0.45</v>
      </c>
      <c r="D37" s="1">
        <f t="shared" si="4"/>
        <v>25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0.28499999999999998</v>
      </c>
      <c r="D39" s="1">
        <f t="shared" si="4"/>
        <v>25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0.72</v>
      </c>
      <c r="J47" s="182">
        <f t="shared" si="1"/>
        <v>100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0.5</v>
      </c>
      <c r="D48" s="1">
        <f t="shared" si="4"/>
        <v>50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0.8</v>
      </c>
      <c r="J55" s="182">
        <f t="shared" si="1"/>
        <v>100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0.24</v>
      </c>
      <c r="D56" s="1">
        <f t="shared" si="4"/>
        <v>50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0.20250000000000001</v>
      </c>
      <c r="J68" s="182">
        <f t="shared" si="1"/>
        <v>25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0.20250000000000001</v>
      </c>
      <c r="J70" s="182">
        <f t="shared" si="1"/>
        <v>25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1</v>
      </c>
      <c r="D73" s="1">
        <f t="shared" si="4"/>
        <v>100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2.5949999999999998</v>
      </c>
      <c r="D80" s="80">
        <f>SUM(D31:D79)</f>
        <v>275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</v>
      </c>
      <c r="J93" s="170">
        <f t="shared" si="8"/>
        <v>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</v>
      </c>
      <c r="J97" s="170">
        <f t="shared" si="8"/>
        <v>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</v>
      </c>
      <c r="J98" s="170">
        <f t="shared" si="8"/>
        <v>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92"/>
      <c r="M102" s="93"/>
      <c r="N102" s="90"/>
      <c r="O102" s="23"/>
    </row>
    <row r="103" spans="1:15">
      <c r="I103" s="91"/>
      <c r="J103" s="170">
        <f t="shared" si="8"/>
        <v>0</v>
      </c>
      <c r="K103" s="171"/>
      <c r="L103" s="92"/>
      <c r="M103" s="93"/>
      <c r="N103" s="90"/>
      <c r="O103" s="23"/>
    </row>
    <row r="104" spans="1:15">
      <c r="I104" s="91"/>
      <c r="J104" s="170">
        <f t="shared" si="8"/>
        <v>0</v>
      </c>
      <c r="K104" s="171"/>
      <c r="L104" s="92"/>
      <c r="M104" s="93"/>
      <c r="N104" s="90"/>
      <c r="O104" s="23"/>
    </row>
    <row r="105" spans="1:15">
      <c r="I105" s="91">
        <f>J105*1.2*8/1000</f>
        <v>0</v>
      </c>
      <c r="J105" s="170">
        <f t="shared" si="8"/>
        <v>0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</v>
      </c>
      <c r="J109" s="170">
        <f t="shared" si="8"/>
        <v>0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</v>
      </c>
      <c r="J113" s="170">
        <f t="shared" si="8"/>
        <v>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92"/>
      <c r="M117" s="93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</v>
      </c>
      <c r="J119" s="170">
        <f t="shared" si="8"/>
        <v>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92"/>
      <c r="M121" s="93"/>
      <c r="N121" s="90"/>
    </row>
    <row r="122" spans="3:15">
      <c r="I122" s="91"/>
      <c r="J122" s="170">
        <f t="shared" si="8"/>
        <v>0</v>
      </c>
      <c r="K122" s="171"/>
      <c r="L122" s="92"/>
      <c r="M122" s="93"/>
      <c r="N122" s="90"/>
    </row>
    <row r="123" spans="3:15">
      <c r="I123" s="91"/>
      <c r="J123" s="170">
        <f t="shared" si="8"/>
        <v>0</v>
      </c>
      <c r="K123" s="171"/>
      <c r="L123" s="92"/>
      <c r="M123" s="93"/>
      <c r="N123" s="90"/>
    </row>
    <row r="124" spans="3:15">
      <c r="I124" s="91"/>
      <c r="J124" s="170">
        <f t="shared" si="8"/>
        <v>0</v>
      </c>
      <c r="K124" s="171"/>
      <c r="L124" s="92"/>
      <c r="M124" s="93"/>
      <c r="N124" s="90"/>
    </row>
    <row r="125" spans="3:15">
      <c r="I125" s="91"/>
      <c r="J125" s="170">
        <f t="shared" si="8"/>
        <v>0</v>
      </c>
      <c r="K125" s="171"/>
      <c r="L125" s="92"/>
      <c r="M125" s="93"/>
      <c r="N125" s="90"/>
    </row>
    <row r="126" spans="3:15">
      <c r="I126" s="91"/>
      <c r="J126" s="170">
        <f t="shared" si="8"/>
        <v>0</v>
      </c>
      <c r="K126" s="171"/>
      <c r="L126" s="92"/>
      <c r="M126" s="93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</v>
      </c>
      <c r="J129" s="170">
        <f t="shared" si="8"/>
        <v>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</v>
      </c>
      <c r="J133" s="170">
        <f t="shared" si="8"/>
        <v>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92"/>
      <c r="M137" s="93"/>
      <c r="N137" s="90"/>
    </row>
    <row r="138" spans="9:15">
      <c r="I138" s="91"/>
      <c r="J138" s="170">
        <f t="shared" si="8"/>
        <v>0</v>
      </c>
      <c r="K138" s="171"/>
      <c r="L138" s="92"/>
      <c r="M138" s="93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96"/>
      <c r="M144" s="97"/>
      <c r="N144" s="95"/>
    </row>
    <row r="145" spans="9:15">
      <c r="I145" s="94"/>
      <c r="J145" s="208">
        <f t="shared" si="9"/>
        <v>0</v>
      </c>
      <c r="K145" s="209"/>
      <c r="L145" s="96"/>
      <c r="M145" s="97"/>
      <c r="N145" s="95"/>
    </row>
    <row r="146" spans="9:15">
      <c r="I146" s="94"/>
      <c r="J146" s="208">
        <f t="shared" si="9"/>
        <v>0</v>
      </c>
      <c r="K146" s="209"/>
      <c r="L146" s="96"/>
      <c r="M146" s="97"/>
      <c r="N146" s="95"/>
    </row>
    <row r="147" spans="9:15">
      <c r="I147" s="94"/>
      <c r="J147" s="208">
        <f t="shared" si="9"/>
        <v>0</v>
      </c>
      <c r="K147" s="209"/>
      <c r="L147" s="96"/>
      <c r="M147" s="97"/>
      <c r="N147" s="95"/>
    </row>
    <row r="148" spans="9:15">
      <c r="I148" s="94">
        <f>J148*0.9*8/1000</f>
        <v>0</v>
      </c>
      <c r="J148" s="208">
        <f t="shared" si="9"/>
        <v>0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</v>
      </c>
      <c r="J150" s="208">
        <f t="shared" si="9"/>
        <v>0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0</v>
      </c>
      <c r="J152" s="208">
        <f t="shared" si="9"/>
        <v>0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0</v>
      </c>
      <c r="J154" s="208">
        <f t="shared" si="9"/>
        <v>0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0</v>
      </c>
      <c r="J157" s="208">
        <f t="shared" si="9"/>
        <v>0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0</v>
      </c>
      <c r="J163" s="208">
        <f t="shared" si="9"/>
        <v>0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0</v>
      </c>
      <c r="J167" s="208">
        <f t="shared" si="9"/>
        <v>0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</v>
      </c>
      <c r="J175" s="208">
        <f t="shared" si="9"/>
        <v>0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J177:K177"/>
    <mergeCell ref="L177:M177"/>
    <mergeCell ref="J172:K172"/>
    <mergeCell ref="L172:M172"/>
    <mergeCell ref="J173:K173"/>
    <mergeCell ref="L173:M173"/>
    <mergeCell ref="J174:K174"/>
    <mergeCell ref="L174:M174"/>
    <mergeCell ref="J175:K175"/>
    <mergeCell ref="L175:M175"/>
    <mergeCell ref="J176:K176"/>
    <mergeCell ref="L176:M176"/>
    <mergeCell ref="J167:K167"/>
    <mergeCell ref="L167:M167"/>
    <mergeCell ref="J168:K168"/>
    <mergeCell ref="L168:M168"/>
    <mergeCell ref="J169:K169"/>
    <mergeCell ref="L169:M169"/>
    <mergeCell ref="J170:K170"/>
    <mergeCell ref="L170:M170"/>
    <mergeCell ref="J171:K171"/>
    <mergeCell ref="L171:M171"/>
    <mergeCell ref="J162:K162"/>
    <mergeCell ref="L162:M162"/>
    <mergeCell ref="J163:K163"/>
    <mergeCell ref="L163:M163"/>
    <mergeCell ref="J164:K164"/>
    <mergeCell ref="L164:M164"/>
    <mergeCell ref="J165:K165"/>
    <mergeCell ref="L165:M165"/>
    <mergeCell ref="J166:K166"/>
    <mergeCell ref="L166:M166"/>
    <mergeCell ref="J157:K157"/>
    <mergeCell ref="L157:M157"/>
    <mergeCell ref="J158:K158"/>
    <mergeCell ref="L158:M158"/>
    <mergeCell ref="J159:K159"/>
    <mergeCell ref="L159:M159"/>
    <mergeCell ref="J160:K160"/>
    <mergeCell ref="L160:M160"/>
    <mergeCell ref="J161:K161"/>
    <mergeCell ref="L161:M161"/>
    <mergeCell ref="J152:K152"/>
    <mergeCell ref="L152:M152"/>
    <mergeCell ref="J153:K153"/>
    <mergeCell ref="L153:M153"/>
    <mergeCell ref="J154:K154"/>
    <mergeCell ref="L154:M154"/>
    <mergeCell ref="J155:K155"/>
    <mergeCell ref="L155:M155"/>
    <mergeCell ref="J156:K156"/>
    <mergeCell ref="L156:M156"/>
    <mergeCell ref="J147:K147"/>
    <mergeCell ref="J148:K148"/>
    <mergeCell ref="L148:M148"/>
    <mergeCell ref="J149:K149"/>
    <mergeCell ref="L149:M149"/>
    <mergeCell ref="J150:K150"/>
    <mergeCell ref="L150:M150"/>
    <mergeCell ref="J151:K151"/>
    <mergeCell ref="L151:M151"/>
    <mergeCell ref="J141:K141"/>
    <mergeCell ref="L141:M141"/>
    <mergeCell ref="J142:K142"/>
    <mergeCell ref="L142:M142"/>
    <mergeCell ref="J143:K143"/>
    <mergeCell ref="L143:M143"/>
    <mergeCell ref="J144:K144"/>
    <mergeCell ref="J145:K145"/>
    <mergeCell ref="J146:K146"/>
    <mergeCell ref="J135:K135"/>
    <mergeCell ref="L135:M135"/>
    <mergeCell ref="J136:K136"/>
    <mergeCell ref="L136:M136"/>
    <mergeCell ref="J137:K137"/>
    <mergeCell ref="J138:K138"/>
    <mergeCell ref="J139:K139"/>
    <mergeCell ref="L139:M139"/>
    <mergeCell ref="J140:K140"/>
    <mergeCell ref="L140:M140"/>
    <mergeCell ref="E76:F76"/>
    <mergeCell ref="E77:F77"/>
    <mergeCell ref="E78:F78"/>
    <mergeCell ref="E79:F79"/>
    <mergeCell ref="E80:F80"/>
    <mergeCell ref="J84:K84"/>
    <mergeCell ref="L84:M84"/>
    <mergeCell ref="J99:K99"/>
    <mergeCell ref="L99:M99"/>
    <mergeCell ref="J79:K79"/>
    <mergeCell ref="L79:M79"/>
    <mergeCell ref="J80:K80"/>
    <mergeCell ref="L80:M80"/>
    <mergeCell ref="J81:K81"/>
    <mergeCell ref="L81:M81"/>
    <mergeCell ref="J76:K76"/>
    <mergeCell ref="L76:M76"/>
    <mergeCell ref="J77:K77"/>
    <mergeCell ref="L77:M77"/>
    <mergeCell ref="J78:K78"/>
    <mergeCell ref="L78:M78"/>
    <mergeCell ref="J86:K86"/>
    <mergeCell ref="L86:M86"/>
    <mergeCell ref="J87:K87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C9:F9"/>
    <mergeCell ref="J9:K9"/>
    <mergeCell ref="L9:M9"/>
    <mergeCell ref="C10:D10"/>
    <mergeCell ref="E10:F10"/>
    <mergeCell ref="C13:D13"/>
    <mergeCell ref="E13:F13"/>
    <mergeCell ref="J13:K13"/>
    <mergeCell ref="L13:M13"/>
    <mergeCell ref="C14:D14"/>
    <mergeCell ref="E14:F14"/>
    <mergeCell ref="J14:K14"/>
    <mergeCell ref="L14:M14"/>
    <mergeCell ref="C11:D11"/>
    <mergeCell ref="E11:F11"/>
    <mergeCell ref="J11:K11"/>
    <mergeCell ref="L11:M11"/>
    <mergeCell ref="C12:D12"/>
    <mergeCell ref="E12:F12"/>
    <mergeCell ref="J12:K12"/>
    <mergeCell ref="L12:M12"/>
    <mergeCell ref="C17:D17"/>
    <mergeCell ref="E17:F17"/>
    <mergeCell ref="J17:K17"/>
    <mergeCell ref="L17:M17"/>
    <mergeCell ref="C18:D18"/>
    <mergeCell ref="E18:F18"/>
    <mergeCell ref="J18:K18"/>
    <mergeCell ref="L18:M18"/>
    <mergeCell ref="C15:D15"/>
    <mergeCell ref="E15:F15"/>
    <mergeCell ref="J15:K15"/>
    <mergeCell ref="L15:M15"/>
    <mergeCell ref="C16:D16"/>
    <mergeCell ref="E16:F16"/>
    <mergeCell ref="J16:K16"/>
    <mergeCell ref="L16:M16"/>
    <mergeCell ref="J22:K22"/>
    <mergeCell ref="L22:M22"/>
    <mergeCell ref="C23:D23"/>
    <mergeCell ref="E23:F23"/>
    <mergeCell ref="J23:K23"/>
    <mergeCell ref="L23:M23"/>
    <mergeCell ref="J19:K19"/>
    <mergeCell ref="L19:M19"/>
    <mergeCell ref="J20:K20"/>
    <mergeCell ref="L20:M20"/>
    <mergeCell ref="J21:K21"/>
    <mergeCell ref="L21:M21"/>
    <mergeCell ref="C19:D19"/>
    <mergeCell ref="E19:F19"/>
    <mergeCell ref="C20:D20"/>
    <mergeCell ref="E20:F20"/>
    <mergeCell ref="J27:K27"/>
    <mergeCell ref="L27:M27"/>
    <mergeCell ref="J28:K28"/>
    <mergeCell ref="L28:M28"/>
    <mergeCell ref="J24:K24"/>
    <mergeCell ref="L24:M24"/>
    <mergeCell ref="C25:D25"/>
    <mergeCell ref="J25:K25"/>
    <mergeCell ref="L25:M25"/>
    <mergeCell ref="J26:K26"/>
    <mergeCell ref="L26:M26"/>
    <mergeCell ref="C24:D24"/>
    <mergeCell ref="E24:F24"/>
    <mergeCell ref="E25:F25"/>
    <mergeCell ref="E31:F31"/>
    <mergeCell ref="J31:K31"/>
    <mergeCell ref="L31:M31"/>
    <mergeCell ref="E32:F32"/>
    <mergeCell ref="J32:K32"/>
    <mergeCell ref="L32:M32"/>
    <mergeCell ref="J29:K29"/>
    <mergeCell ref="L29:M29"/>
    <mergeCell ref="E30:F30"/>
    <mergeCell ref="J30:K30"/>
    <mergeCell ref="L30:M30"/>
    <mergeCell ref="C29:G29"/>
    <mergeCell ref="E35:F35"/>
    <mergeCell ref="J35:K35"/>
    <mergeCell ref="L35:M35"/>
    <mergeCell ref="E36:F36"/>
    <mergeCell ref="J36:K36"/>
    <mergeCell ref="L36:M36"/>
    <mergeCell ref="E33:F33"/>
    <mergeCell ref="J33:K33"/>
    <mergeCell ref="L33:M33"/>
    <mergeCell ref="E34:F34"/>
    <mergeCell ref="J34:K34"/>
    <mergeCell ref="L34:M34"/>
    <mergeCell ref="E39:F39"/>
    <mergeCell ref="J39:K39"/>
    <mergeCell ref="L39:M39"/>
    <mergeCell ref="E40:F40"/>
    <mergeCell ref="J40:K40"/>
    <mergeCell ref="L40:M40"/>
    <mergeCell ref="E37:F37"/>
    <mergeCell ref="J37:K37"/>
    <mergeCell ref="L37:M37"/>
    <mergeCell ref="E38:F38"/>
    <mergeCell ref="J38:K38"/>
    <mergeCell ref="L38:M38"/>
    <mergeCell ref="E43:F43"/>
    <mergeCell ref="J43:K43"/>
    <mergeCell ref="L43:M43"/>
    <mergeCell ref="E44:F44"/>
    <mergeCell ref="J44:K44"/>
    <mergeCell ref="L44:M44"/>
    <mergeCell ref="E41:F41"/>
    <mergeCell ref="J41:K41"/>
    <mergeCell ref="L41:M41"/>
    <mergeCell ref="E42:F42"/>
    <mergeCell ref="J42:K42"/>
    <mergeCell ref="L42:M42"/>
    <mergeCell ref="E47:F47"/>
    <mergeCell ref="J47:K47"/>
    <mergeCell ref="L47:M47"/>
    <mergeCell ref="E48:F48"/>
    <mergeCell ref="J48:K48"/>
    <mergeCell ref="L48:M48"/>
    <mergeCell ref="E45:F45"/>
    <mergeCell ref="J45:K45"/>
    <mergeCell ref="L45:M45"/>
    <mergeCell ref="E46:F46"/>
    <mergeCell ref="J46:K46"/>
    <mergeCell ref="L46:M46"/>
    <mergeCell ref="E51:F51"/>
    <mergeCell ref="J51:K51"/>
    <mergeCell ref="L51:M51"/>
    <mergeCell ref="E52:F52"/>
    <mergeCell ref="J52:K52"/>
    <mergeCell ref="L52:M52"/>
    <mergeCell ref="E49:F49"/>
    <mergeCell ref="J49:K49"/>
    <mergeCell ref="L49:M49"/>
    <mergeCell ref="E50:F50"/>
    <mergeCell ref="J50:K50"/>
    <mergeCell ref="L50:M50"/>
    <mergeCell ref="J55:K55"/>
    <mergeCell ref="L55:M55"/>
    <mergeCell ref="J56:K56"/>
    <mergeCell ref="L56:M56"/>
    <mergeCell ref="J57:K57"/>
    <mergeCell ref="L57:M57"/>
    <mergeCell ref="E53:F53"/>
    <mergeCell ref="J53:K53"/>
    <mergeCell ref="L53:M53"/>
    <mergeCell ref="E54:F54"/>
    <mergeCell ref="J54:K54"/>
    <mergeCell ref="L54:M54"/>
    <mergeCell ref="E55:F55"/>
    <mergeCell ref="E56:F56"/>
    <mergeCell ref="E57:F57"/>
    <mergeCell ref="J61:K61"/>
    <mergeCell ref="L61:M61"/>
    <mergeCell ref="J62:K62"/>
    <mergeCell ref="L62:M62"/>
    <mergeCell ref="J63:K63"/>
    <mergeCell ref="L63:M63"/>
    <mergeCell ref="J58:K58"/>
    <mergeCell ref="L58:M58"/>
    <mergeCell ref="J59:K59"/>
    <mergeCell ref="L59:M59"/>
    <mergeCell ref="J60:K60"/>
    <mergeCell ref="L60:M60"/>
    <mergeCell ref="J67:K67"/>
    <mergeCell ref="L67:M67"/>
    <mergeCell ref="J68:K68"/>
    <mergeCell ref="L68:M68"/>
    <mergeCell ref="J69:K69"/>
    <mergeCell ref="L69:M69"/>
    <mergeCell ref="J64:K64"/>
    <mergeCell ref="L64:M64"/>
    <mergeCell ref="J65:K65"/>
    <mergeCell ref="L65:M65"/>
    <mergeCell ref="J66:K66"/>
    <mergeCell ref="L66:M66"/>
    <mergeCell ref="J73:K73"/>
    <mergeCell ref="L73:M73"/>
    <mergeCell ref="J74:K74"/>
    <mergeCell ref="L74:M74"/>
    <mergeCell ref="J75:K75"/>
    <mergeCell ref="L75:M75"/>
    <mergeCell ref="J70:K70"/>
    <mergeCell ref="L70:M70"/>
    <mergeCell ref="J71:K71"/>
    <mergeCell ref="L71:M71"/>
    <mergeCell ref="J72:K72"/>
    <mergeCell ref="L72:M72"/>
    <mergeCell ref="L87:M87"/>
    <mergeCell ref="J88:K88"/>
    <mergeCell ref="L88:M88"/>
    <mergeCell ref="J82:K82"/>
    <mergeCell ref="L82:M82"/>
    <mergeCell ref="J83:K83"/>
    <mergeCell ref="L83:M83"/>
    <mergeCell ref="J85:K85"/>
    <mergeCell ref="L85:M85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J98:K98"/>
    <mergeCell ref="L98:M98"/>
    <mergeCell ref="J101:K101"/>
    <mergeCell ref="L101:M101"/>
    <mergeCell ref="J102:K102"/>
    <mergeCell ref="J95:K95"/>
    <mergeCell ref="L95:M95"/>
    <mergeCell ref="J96:K96"/>
    <mergeCell ref="L96:M96"/>
    <mergeCell ref="J97:K97"/>
    <mergeCell ref="L97:M97"/>
    <mergeCell ref="J100:K100"/>
    <mergeCell ref="L100:M100"/>
    <mergeCell ref="J108:K108"/>
    <mergeCell ref="L108:M108"/>
    <mergeCell ref="J109:K109"/>
    <mergeCell ref="L109:M109"/>
    <mergeCell ref="J110:K110"/>
    <mergeCell ref="L110:M110"/>
    <mergeCell ref="J103:K103"/>
    <mergeCell ref="J104:K104"/>
    <mergeCell ref="J105:K105"/>
    <mergeCell ref="L105:M105"/>
    <mergeCell ref="J106:K106"/>
    <mergeCell ref="L106:M106"/>
    <mergeCell ref="J107:K107"/>
    <mergeCell ref="L107:M107"/>
    <mergeCell ref="J114:K114"/>
    <mergeCell ref="L114:M114"/>
    <mergeCell ref="J115:K115"/>
    <mergeCell ref="L115:M115"/>
    <mergeCell ref="J116:K116"/>
    <mergeCell ref="L116:M116"/>
    <mergeCell ref="J111:K111"/>
    <mergeCell ref="L111:M111"/>
    <mergeCell ref="J112:K112"/>
    <mergeCell ref="L112:M112"/>
    <mergeCell ref="J113:K113"/>
    <mergeCell ref="L113:M113"/>
    <mergeCell ref="J120:K120"/>
    <mergeCell ref="L120:M120"/>
    <mergeCell ref="J121:K121"/>
    <mergeCell ref="J122:K122"/>
    <mergeCell ref="J117:K117"/>
    <mergeCell ref="J118:K118"/>
    <mergeCell ref="L118:M118"/>
    <mergeCell ref="J119:K119"/>
    <mergeCell ref="L119:M119"/>
    <mergeCell ref="J126:K126"/>
    <mergeCell ref="J127:K127"/>
    <mergeCell ref="L127:M127"/>
    <mergeCell ref="J128:K128"/>
    <mergeCell ref="L128:M128"/>
    <mergeCell ref="J123:K123"/>
    <mergeCell ref="J124:K124"/>
    <mergeCell ref="J125:K125"/>
    <mergeCell ref="J132:K132"/>
    <mergeCell ref="L132:M132"/>
    <mergeCell ref="J133:K133"/>
    <mergeCell ref="L133:M133"/>
    <mergeCell ref="J134:K134"/>
    <mergeCell ref="L134:M134"/>
    <mergeCell ref="J129:K129"/>
    <mergeCell ref="L129:M129"/>
    <mergeCell ref="J130:K130"/>
    <mergeCell ref="L130:M130"/>
    <mergeCell ref="J131:K131"/>
    <mergeCell ref="L131:M13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sheetPr codeName="Sheet13"/>
  <dimension ref="A1:S177"/>
  <sheetViews>
    <sheetView workbookViewId="0">
      <selection activeCell="A2" sqref="A2:B21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 s="121">
        <v>499</v>
      </c>
      <c r="B2" s="122">
        <v>6</v>
      </c>
      <c r="D2" s="35"/>
      <c r="E2" s="53"/>
      <c r="F2" s="53" t="s">
        <v>154</v>
      </c>
      <c r="G2" s="35"/>
      <c r="H2" s="35"/>
      <c r="K2" s="100">
        <f>SUM(I86:I142)+SUM(I169:I174)/1000</f>
        <v>2.7136</v>
      </c>
      <c r="L2" s="3">
        <f>SUM(J86:K142)+SUM(J169:K174)</f>
        <v>241</v>
      </c>
      <c r="M2" s="4" t="s">
        <v>162</v>
      </c>
      <c r="N2" s="35"/>
      <c r="S2" s="5" t="s">
        <v>2</v>
      </c>
    </row>
    <row r="3" spans="1:19" ht="18.75">
      <c r="A3" s="121">
        <v>500</v>
      </c>
      <c r="B3" s="122">
        <v>16</v>
      </c>
      <c r="E3" s="136" t="s">
        <v>251</v>
      </c>
      <c r="F3" s="54" t="s">
        <v>155</v>
      </c>
      <c r="G3" s="43"/>
      <c r="H3" s="43"/>
      <c r="K3" s="101">
        <f>SUM(I143:I168)+SUM(I175:I177)</f>
        <v>1.8645</v>
      </c>
      <c r="L3" s="1">
        <f>SUM(J143:K168)+SUM(J175:K177)</f>
        <v>222</v>
      </c>
      <c r="M3" s="7" t="s">
        <v>242</v>
      </c>
      <c r="N3" s="35"/>
      <c r="S3" s="5">
        <f>L2+L4</f>
        <v>241</v>
      </c>
    </row>
    <row r="4" spans="1:19" ht="18.75">
      <c r="A4" s="121">
        <v>501</v>
      </c>
      <c r="B4" s="122">
        <v>30</v>
      </c>
      <c r="D4" s="36"/>
      <c r="E4" s="38"/>
      <c r="F4" s="33"/>
      <c r="G4" s="42"/>
      <c r="H4" s="42"/>
      <c r="K4" s="102">
        <f>SUM(I11:I27)+SUM(I73:I85)</f>
        <v>0</v>
      </c>
      <c r="L4" s="8">
        <f>SUM(J11:K27)+SUM(J73:K85)</f>
        <v>0</v>
      </c>
      <c r="M4" s="9" t="s">
        <v>3</v>
      </c>
      <c r="N4" s="35"/>
      <c r="S4" s="10" t="s">
        <v>4</v>
      </c>
    </row>
    <row r="5" spans="1:19" ht="18.75">
      <c r="A5" s="121">
        <v>502</v>
      </c>
      <c r="B5" s="122">
        <v>32</v>
      </c>
      <c r="D5" s="39"/>
      <c r="E5" s="40"/>
      <c r="F5" s="40"/>
      <c r="G5" s="42"/>
      <c r="H5" s="42"/>
      <c r="K5" s="103">
        <f>SUM(I28:I72)</f>
        <v>0</v>
      </c>
      <c r="L5" s="12">
        <f>SUM(J28:K72)</f>
        <v>0</v>
      </c>
      <c r="M5" s="13" t="s">
        <v>243</v>
      </c>
      <c r="N5" s="35"/>
      <c r="S5" s="10">
        <f>L3+L5</f>
        <v>222</v>
      </c>
    </row>
    <row r="6" spans="1:19" ht="18.75">
      <c r="A6" s="121">
        <v>503</v>
      </c>
      <c r="B6" s="122">
        <v>26</v>
      </c>
      <c r="C6" s="37"/>
      <c r="D6" s="39"/>
      <c r="E6" s="40"/>
      <c r="F6" s="40"/>
      <c r="G6" s="41"/>
      <c r="H6" s="41"/>
      <c r="K6" s="104">
        <f>C80</f>
        <v>0</v>
      </c>
      <c r="L6" s="14">
        <f>D80</f>
        <v>0</v>
      </c>
      <c r="M6" s="15" t="s">
        <v>6</v>
      </c>
      <c r="N6" s="35"/>
    </row>
    <row r="7" spans="1:19" ht="18.75">
      <c r="A7" s="121">
        <v>504</v>
      </c>
      <c r="B7" s="122">
        <v>49</v>
      </c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 s="121">
        <v>506</v>
      </c>
      <c r="B8" s="122">
        <v>23</v>
      </c>
      <c r="C8" s="37"/>
      <c r="D8" s="39"/>
      <c r="E8" s="40"/>
      <c r="F8" s="40"/>
      <c r="G8" s="41"/>
      <c r="H8" s="41"/>
      <c r="K8" s="106">
        <f>SUM(K2:K7)</f>
        <v>4.5781000000000001</v>
      </c>
      <c r="L8" s="107">
        <f>SUM(L2:L7)</f>
        <v>463</v>
      </c>
      <c r="M8" s="18" t="s">
        <v>5</v>
      </c>
      <c r="N8" s="35"/>
    </row>
    <row r="9" spans="1:19">
      <c r="A9" s="121">
        <v>507</v>
      </c>
      <c r="B9" s="122">
        <v>55</v>
      </c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 s="121">
        <v>508</v>
      </c>
      <c r="B10" s="122">
        <v>15</v>
      </c>
      <c r="C10" s="189" t="s">
        <v>216</v>
      </c>
      <c r="D10" s="190"/>
      <c r="E10" s="189" t="s">
        <v>65</v>
      </c>
      <c r="F10" s="190"/>
      <c r="G10" s="80" t="s">
        <v>66</v>
      </c>
      <c r="I10" s="6"/>
      <c r="J10" s="74"/>
      <c r="K10" s="75"/>
      <c r="L10" s="74"/>
      <c r="M10" s="75"/>
      <c r="N10" s="6"/>
    </row>
    <row r="11" spans="1:19">
      <c r="A11" s="121">
        <v>513</v>
      </c>
      <c r="B11" s="122">
        <v>15</v>
      </c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 s="121">
        <v>518</v>
      </c>
      <c r="B12" s="122">
        <v>50</v>
      </c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 s="121">
        <v>536</v>
      </c>
      <c r="B13" s="122">
        <v>25</v>
      </c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 s="121">
        <v>546</v>
      </c>
      <c r="B14" s="122">
        <v>9</v>
      </c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</v>
      </c>
      <c r="J14" s="176">
        <f t="shared" si="1"/>
        <v>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 s="121">
        <v>547</v>
      </c>
      <c r="B15" s="122">
        <v>7</v>
      </c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</v>
      </c>
      <c r="J15" s="176">
        <f t="shared" si="1"/>
        <v>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121">
        <v>548</v>
      </c>
      <c r="B16" s="122">
        <v>15</v>
      </c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</v>
      </c>
      <c r="J16" s="176">
        <f t="shared" si="1"/>
        <v>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121">
        <v>556</v>
      </c>
      <c r="B17" s="122">
        <v>60</v>
      </c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>
      <c r="A18" s="121">
        <v>561</v>
      </c>
      <c r="B18" s="122">
        <v>10</v>
      </c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>
      <c r="A19" s="121">
        <v>562</v>
      </c>
      <c r="B19" s="122">
        <v>10</v>
      </c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>
      <c r="A20" s="121">
        <v>649</v>
      </c>
      <c r="B20" s="122">
        <v>2</v>
      </c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>
      <c r="A21" s="121">
        <v>516</v>
      </c>
      <c r="B21" s="122">
        <v>8</v>
      </c>
      <c r="C21" s="77"/>
      <c r="D21" s="46"/>
      <c r="E21" s="44"/>
      <c r="F21" s="45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>
      <c r="A22" s="121"/>
      <c r="B22" s="122"/>
      <c r="C22" s="77"/>
      <c r="D22" s="46"/>
      <c r="E22" s="44"/>
      <c r="F22" s="45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>
      <c r="A23" s="121"/>
      <c r="B23" s="122"/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>
      <c r="A24" s="121"/>
      <c r="B24" s="122"/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>
      <c r="A25" s="121"/>
      <c r="B25" s="122"/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>
      <c r="A26" s="121"/>
      <c r="B26" s="122"/>
      <c r="C26" s="24"/>
      <c r="D26" s="2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>
      <c r="B27" s="120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>
      <c r="B28" s="120"/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>
      <c r="B29" s="120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>
      <c r="B30" s="120"/>
      <c r="C30" s="20" t="s">
        <v>92</v>
      </c>
      <c r="D30" s="20" t="s">
        <v>93</v>
      </c>
      <c r="E30" s="191" t="s">
        <v>65</v>
      </c>
      <c r="F30" s="191"/>
      <c r="G30" s="20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>
      <c r="B31" s="120"/>
      <c r="C31" s="26">
        <f>D31*12*0.4/1000</f>
        <v>0</v>
      </c>
      <c r="D31" s="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>
      <c r="B32" s="120"/>
      <c r="C32" s="26">
        <f t="shared" ref="C32:C33" si="3">D32*12*0.4/1000</f>
        <v>0</v>
      </c>
      <c r="D32" s="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>
      <c r="B33" s="120"/>
      <c r="C33" s="26">
        <f t="shared" si="3"/>
        <v>0</v>
      </c>
      <c r="D33" s="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>
      <c r="B34" s="120"/>
      <c r="C34" s="26">
        <f>D34*28*0.18/1000</f>
        <v>0</v>
      </c>
      <c r="D34" s="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B35" s="120"/>
      <c r="C35" s="26">
        <f>D35*12*0.4/1000</f>
        <v>0</v>
      </c>
      <c r="D35" s="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B36" s="120"/>
      <c r="C36" s="26">
        <f>D36*12*0.4/1000</f>
        <v>0</v>
      </c>
      <c r="D36" s="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B37" s="120"/>
      <c r="C37" s="26">
        <f>D37*1*18/1000</f>
        <v>0</v>
      </c>
      <c r="D37" s="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B38" s="120"/>
      <c r="C38" s="26">
        <f>D38*12*0.45/1000</f>
        <v>0</v>
      </c>
      <c r="D38" s="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B39" s="120"/>
      <c r="C39" s="26">
        <f>D39*0.95*12/1000</f>
        <v>0</v>
      </c>
      <c r="D39" s="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B40" s="120"/>
      <c r="C40" s="26">
        <f>D40*12*0.3/1000</f>
        <v>0</v>
      </c>
      <c r="D40" s="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B41" s="120"/>
      <c r="C41" s="26">
        <f>D41*0.75*10/1000</f>
        <v>0</v>
      </c>
      <c r="D41" s="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B42" s="120"/>
      <c r="C42" s="26">
        <f>D42*0.75*10/1000</f>
        <v>0</v>
      </c>
      <c r="D42" s="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B43" s="120"/>
      <c r="C43" s="26">
        <f>D43*0.4*12/1000</f>
        <v>0</v>
      </c>
      <c r="D43" s="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B44" s="120"/>
      <c r="C44" s="26">
        <f>D44*10*0.75/1000</f>
        <v>0</v>
      </c>
      <c r="D44" s="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B45" s="120"/>
      <c r="C45" s="26">
        <f>D45*0.4*12/1000</f>
        <v>0</v>
      </c>
      <c r="D45" s="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B46" s="120"/>
      <c r="C46" s="26">
        <f>D46*16*0.75/1000</f>
        <v>0</v>
      </c>
      <c r="D46" s="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B47" s="120"/>
      <c r="C47" s="26">
        <f>D47*1*10/1000</f>
        <v>0</v>
      </c>
      <c r="D47" s="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</v>
      </c>
      <c r="J55" s="182">
        <f t="shared" si="1"/>
        <v>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0</v>
      </c>
      <c r="D80" s="80">
        <f>SUM(D31:D79)</f>
        <v>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0.06</v>
      </c>
      <c r="J89" s="170">
        <f t="shared" si="8"/>
        <v>6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</v>
      </c>
      <c r="J93" s="170">
        <f t="shared" si="8"/>
        <v>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0.14080000000000001</v>
      </c>
      <c r="J97" s="170">
        <f t="shared" si="8"/>
        <v>16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</v>
      </c>
      <c r="J98" s="170">
        <f t="shared" si="8"/>
        <v>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0.72</v>
      </c>
      <c r="J99" s="170">
        <f t="shared" si="8"/>
        <v>60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92"/>
      <c r="M102" s="93"/>
      <c r="N102" s="90"/>
      <c r="O102" s="23"/>
    </row>
    <row r="103" spans="1:15">
      <c r="I103" s="91"/>
      <c r="J103" s="170">
        <f t="shared" si="8"/>
        <v>0</v>
      </c>
      <c r="K103" s="171"/>
      <c r="L103" s="92"/>
      <c r="M103" s="93"/>
      <c r="N103" s="90"/>
      <c r="O103" s="23"/>
    </row>
    <row r="104" spans="1:15">
      <c r="I104" s="91"/>
      <c r="J104" s="170">
        <f t="shared" si="8"/>
        <v>0</v>
      </c>
      <c r="K104" s="171"/>
      <c r="L104" s="92"/>
      <c r="M104" s="93"/>
      <c r="N104" s="90"/>
      <c r="O104" s="23"/>
    </row>
    <row r="105" spans="1:15">
      <c r="I105" s="91">
        <f>J105*1.2*8/1000</f>
        <v>0.28799999999999998</v>
      </c>
      <c r="J105" s="170">
        <f t="shared" si="8"/>
        <v>30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0.33279999999999998</v>
      </c>
      <c r="J109" s="170">
        <f t="shared" si="8"/>
        <v>32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0.29120000000000001</v>
      </c>
      <c r="J113" s="170">
        <f t="shared" si="8"/>
        <v>26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92"/>
      <c r="M117" s="93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0.58799999999999997</v>
      </c>
      <c r="J119" s="170">
        <f t="shared" si="8"/>
        <v>49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92"/>
      <c r="M121" s="93"/>
      <c r="N121" s="90"/>
    </row>
    <row r="122" spans="3:15">
      <c r="I122" s="91"/>
      <c r="J122" s="170">
        <f t="shared" si="8"/>
        <v>0</v>
      </c>
      <c r="K122" s="171"/>
      <c r="L122" s="92"/>
      <c r="M122" s="93"/>
      <c r="N122" s="90"/>
    </row>
    <row r="123" spans="3:15">
      <c r="I123" s="91"/>
      <c r="J123" s="170">
        <f t="shared" si="8"/>
        <v>0</v>
      </c>
      <c r="K123" s="171"/>
      <c r="L123" s="92"/>
      <c r="M123" s="93"/>
      <c r="N123" s="90"/>
    </row>
    <row r="124" spans="3:15">
      <c r="I124" s="91"/>
      <c r="J124" s="170">
        <f t="shared" si="8"/>
        <v>0</v>
      </c>
      <c r="K124" s="171"/>
      <c r="L124" s="92"/>
      <c r="M124" s="93"/>
      <c r="N124" s="90"/>
    </row>
    <row r="125" spans="3:15">
      <c r="I125" s="91"/>
      <c r="J125" s="170">
        <f t="shared" si="8"/>
        <v>0</v>
      </c>
      <c r="K125" s="171"/>
      <c r="L125" s="92"/>
      <c r="M125" s="93"/>
      <c r="N125" s="90"/>
    </row>
    <row r="126" spans="3:15">
      <c r="I126" s="91"/>
      <c r="J126" s="170">
        <f t="shared" si="8"/>
        <v>0</v>
      </c>
      <c r="K126" s="171"/>
      <c r="L126" s="92"/>
      <c r="M126" s="93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0.128</v>
      </c>
      <c r="J129" s="170">
        <f t="shared" si="8"/>
        <v>10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0.13600000000000001</v>
      </c>
      <c r="J133" s="170">
        <f t="shared" si="8"/>
        <v>10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2.8799999999999999E-2</v>
      </c>
      <c r="J134" s="170">
        <f t="shared" si="8"/>
        <v>2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92"/>
      <c r="M137" s="93"/>
      <c r="N137" s="90"/>
    </row>
    <row r="138" spans="9:15">
      <c r="I138" s="91"/>
      <c r="J138" s="170">
        <f t="shared" si="8"/>
        <v>0</v>
      </c>
      <c r="K138" s="171"/>
      <c r="L138" s="92"/>
      <c r="M138" s="93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96"/>
      <c r="M144" s="97"/>
      <c r="N144" s="95"/>
    </row>
    <row r="145" spans="9:15">
      <c r="I145" s="94"/>
      <c r="J145" s="208">
        <f t="shared" si="9"/>
        <v>0</v>
      </c>
      <c r="K145" s="209"/>
      <c r="L145" s="96"/>
      <c r="M145" s="97"/>
      <c r="N145" s="95"/>
    </row>
    <row r="146" spans="9:15">
      <c r="I146" s="94"/>
      <c r="J146" s="208">
        <f t="shared" si="9"/>
        <v>0</v>
      </c>
      <c r="K146" s="209"/>
      <c r="L146" s="96"/>
      <c r="M146" s="97"/>
      <c r="N146" s="95"/>
    </row>
    <row r="147" spans="9:15">
      <c r="I147" s="94"/>
      <c r="J147" s="208">
        <f t="shared" si="9"/>
        <v>0</v>
      </c>
      <c r="K147" s="209"/>
      <c r="L147" s="96"/>
      <c r="M147" s="97"/>
      <c r="N147" s="95"/>
    </row>
    <row r="148" spans="9:15">
      <c r="I148" s="94">
        <f>J148*0.9*8/1000</f>
        <v>0.1656</v>
      </c>
      <c r="J148" s="208">
        <f t="shared" si="9"/>
        <v>23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0.39600000000000002</v>
      </c>
      <c r="J150" s="208">
        <f t="shared" si="9"/>
        <v>55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0.20250000000000001</v>
      </c>
      <c r="J152" s="208">
        <f t="shared" si="9"/>
        <v>25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5.6699999999999993E-2</v>
      </c>
      <c r="J154" s="208">
        <f t="shared" si="9"/>
        <v>7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7.2900000000000006E-2</v>
      </c>
      <c r="J157" s="208">
        <f t="shared" si="9"/>
        <v>9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0.54</v>
      </c>
      <c r="J163" s="208">
        <f t="shared" si="9"/>
        <v>50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6.4799999999999996E-2</v>
      </c>
      <c r="J165" s="208">
        <f t="shared" si="9"/>
        <v>8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0.108</v>
      </c>
      <c r="J167" s="208">
        <f t="shared" si="9"/>
        <v>15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0.108</v>
      </c>
      <c r="J175" s="208">
        <f t="shared" si="9"/>
        <v>15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0.15</v>
      </c>
      <c r="J177" s="208">
        <f t="shared" si="9"/>
        <v>15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J177:K177"/>
    <mergeCell ref="L177:M177"/>
    <mergeCell ref="J172:K172"/>
    <mergeCell ref="L172:M172"/>
    <mergeCell ref="J173:K173"/>
    <mergeCell ref="L173:M173"/>
    <mergeCell ref="J174:K174"/>
    <mergeCell ref="L174:M174"/>
    <mergeCell ref="J175:K175"/>
    <mergeCell ref="L175:M175"/>
    <mergeCell ref="J176:K176"/>
    <mergeCell ref="L176:M176"/>
    <mergeCell ref="J167:K167"/>
    <mergeCell ref="L167:M167"/>
    <mergeCell ref="J168:K168"/>
    <mergeCell ref="L168:M168"/>
    <mergeCell ref="J169:K169"/>
    <mergeCell ref="L169:M169"/>
    <mergeCell ref="J170:K170"/>
    <mergeCell ref="L170:M170"/>
    <mergeCell ref="J171:K171"/>
    <mergeCell ref="L171:M171"/>
    <mergeCell ref="J162:K162"/>
    <mergeCell ref="L162:M162"/>
    <mergeCell ref="J163:K163"/>
    <mergeCell ref="L163:M163"/>
    <mergeCell ref="J164:K164"/>
    <mergeCell ref="L164:M164"/>
    <mergeCell ref="J165:K165"/>
    <mergeCell ref="L165:M165"/>
    <mergeCell ref="J166:K166"/>
    <mergeCell ref="L166:M166"/>
    <mergeCell ref="J157:K157"/>
    <mergeCell ref="L157:M157"/>
    <mergeCell ref="J158:K158"/>
    <mergeCell ref="L158:M158"/>
    <mergeCell ref="J159:K159"/>
    <mergeCell ref="L159:M159"/>
    <mergeCell ref="J160:K160"/>
    <mergeCell ref="L160:M160"/>
    <mergeCell ref="J161:K161"/>
    <mergeCell ref="L161:M161"/>
    <mergeCell ref="J152:K152"/>
    <mergeCell ref="L152:M152"/>
    <mergeCell ref="J153:K153"/>
    <mergeCell ref="L153:M153"/>
    <mergeCell ref="J154:K154"/>
    <mergeCell ref="L154:M154"/>
    <mergeCell ref="J155:K155"/>
    <mergeCell ref="L155:M155"/>
    <mergeCell ref="J156:K156"/>
    <mergeCell ref="L156:M156"/>
    <mergeCell ref="J147:K147"/>
    <mergeCell ref="J148:K148"/>
    <mergeCell ref="L148:M148"/>
    <mergeCell ref="J149:K149"/>
    <mergeCell ref="L149:M149"/>
    <mergeCell ref="J150:K150"/>
    <mergeCell ref="L150:M150"/>
    <mergeCell ref="J151:K151"/>
    <mergeCell ref="L151:M151"/>
    <mergeCell ref="J141:K141"/>
    <mergeCell ref="L141:M141"/>
    <mergeCell ref="J142:K142"/>
    <mergeCell ref="L142:M142"/>
    <mergeCell ref="J143:K143"/>
    <mergeCell ref="L143:M143"/>
    <mergeCell ref="J144:K144"/>
    <mergeCell ref="J145:K145"/>
    <mergeCell ref="J146:K146"/>
    <mergeCell ref="J135:K135"/>
    <mergeCell ref="L135:M135"/>
    <mergeCell ref="J136:K136"/>
    <mergeCell ref="L136:M136"/>
    <mergeCell ref="J137:K137"/>
    <mergeCell ref="J138:K138"/>
    <mergeCell ref="J139:K139"/>
    <mergeCell ref="L139:M139"/>
    <mergeCell ref="J140:K140"/>
    <mergeCell ref="L140:M140"/>
    <mergeCell ref="E76:F76"/>
    <mergeCell ref="E77:F77"/>
    <mergeCell ref="E78:F78"/>
    <mergeCell ref="E79:F79"/>
    <mergeCell ref="E80:F80"/>
    <mergeCell ref="J84:K84"/>
    <mergeCell ref="L84:M84"/>
    <mergeCell ref="J99:K99"/>
    <mergeCell ref="L99:M99"/>
    <mergeCell ref="J79:K79"/>
    <mergeCell ref="L79:M79"/>
    <mergeCell ref="J80:K80"/>
    <mergeCell ref="L80:M80"/>
    <mergeCell ref="J81:K81"/>
    <mergeCell ref="L81:M81"/>
    <mergeCell ref="J76:K76"/>
    <mergeCell ref="L76:M76"/>
    <mergeCell ref="J77:K77"/>
    <mergeCell ref="L77:M77"/>
    <mergeCell ref="J78:K78"/>
    <mergeCell ref="L78:M78"/>
    <mergeCell ref="J86:K86"/>
    <mergeCell ref="L86:M86"/>
    <mergeCell ref="J87:K87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C9:F9"/>
    <mergeCell ref="J9:K9"/>
    <mergeCell ref="L9:M9"/>
    <mergeCell ref="C10:D10"/>
    <mergeCell ref="E10:F10"/>
    <mergeCell ref="C13:D13"/>
    <mergeCell ref="E13:F13"/>
    <mergeCell ref="J13:K13"/>
    <mergeCell ref="L13:M13"/>
    <mergeCell ref="C14:D14"/>
    <mergeCell ref="E14:F14"/>
    <mergeCell ref="J14:K14"/>
    <mergeCell ref="L14:M14"/>
    <mergeCell ref="C11:D11"/>
    <mergeCell ref="E11:F11"/>
    <mergeCell ref="J11:K11"/>
    <mergeCell ref="L11:M11"/>
    <mergeCell ref="C12:D12"/>
    <mergeCell ref="E12:F12"/>
    <mergeCell ref="J12:K12"/>
    <mergeCell ref="L12:M12"/>
    <mergeCell ref="C17:D17"/>
    <mergeCell ref="E17:F17"/>
    <mergeCell ref="J17:K17"/>
    <mergeCell ref="L17:M17"/>
    <mergeCell ref="C18:D18"/>
    <mergeCell ref="E18:F18"/>
    <mergeCell ref="J18:K18"/>
    <mergeCell ref="L18:M18"/>
    <mergeCell ref="C15:D15"/>
    <mergeCell ref="E15:F15"/>
    <mergeCell ref="J15:K15"/>
    <mergeCell ref="L15:M15"/>
    <mergeCell ref="C16:D16"/>
    <mergeCell ref="E16:F16"/>
    <mergeCell ref="J16:K16"/>
    <mergeCell ref="L16:M16"/>
    <mergeCell ref="J22:K22"/>
    <mergeCell ref="L22:M22"/>
    <mergeCell ref="C23:D23"/>
    <mergeCell ref="E23:F23"/>
    <mergeCell ref="J23:K23"/>
    <mergeCell ref="L23:M23"/>
    <mergeCell ref="J19:K19"/>
    <mergeCell ref="L19:M19"/>
    <mergeCell ref="J20:K20"/>
    <mergeCell ref="L20:M20"/>
    <mergeCell ref="J21:K21"/>
    <mergeCell ref="L21:M21"/>
    <mergeCell ref="C19:D19"/>
    <mergeCell ref="E19:F19"/>
    <mergeCell ref="C20:D20"/>
    <mergeCell ref="E20:F20"/>
    <mergeCell ref="J27:K27"/>
    <mergeCell ref="L27:M27"/>
    <mergeCell ref="J28:K28"/>
    <mergeCell ref="L28:M28"/>
    <mergeCell ref="J24:K24"/>
    <mergeCell ref="L24:M24"/>
    <mergeCell ref="C25:D25"/>
    <mergeCell ref="J25:K25"/>
    <mergeCell ref="L25:M25"/>
    <mergeCell ref="J26:K26"/>
    <mergeCell ref="L26:M26"/>
    <mergeCell ref="C24:D24"/>
    <mergeCell ref="E24:F24"/>
    <mergeCell ref="E25:F25"/>
    <mergeCell ref="E31:F31"/>
    <mergeCell ref="J31:K31"/>
    <mergeCell ref="L31:M31"/>
    <mergeCell ref="E32:F32"/>
    <mergeCell ref="J32:K32"/>
    <mergeCell ref="L32:M32"/>
    <mergeCell ref="J29:K29"/>
    <mergeCell ref="L29:M29"/>
    <mergeCell ref="E30:F30"/>
    <mergeCell ref="J30:K30"/>
    <mergeCell ref="L30:M30"/>
    <mergeCell ref="C29:G29"/>
    <mergeCell ref="E35:F35"/>
    <mergeCell ref="J35:K35"/>
    <mergeCell ref="L35:M35"/>
    <mergeCell ref="E36:F36"/>
    <mergeCell ref="J36:K36"/>
    <mergeCell ref="L36:M36"/>
    <mergeCell ref="E33:F33"/>
    <mergeCell ref="J33:K33"/>
    <mergeCell ref="L33:M33"/>
    <mergeCell ref="E34:F34"/>
    <mergeCell ref="J34:K34"/>
    <mergeCell ref="L34:M34"/>
    <mergeCell ref="E39:F39"/>
    <mergeCell ref="J39:K39"/>
    <mergeCell ref="L39:M39"/>
    <mergeCell ref="E40:F40"/>
    <mergeCell ref="J40:K40"/>
    <mergeCell ref="L40:M40"/>
    <mergeCell ref="E37:F37"/>
    <mergeCell ref="J37:K37"/>
    <mergeCell ref="L37:M37"/>
    <mergeCell ref="E38:F38"/>
    <mergeCell ref="J38:K38"/>
    <mergeCell ref="L38:M38"/>
    <mergeCell ref="E43:F43"/>
    <mergeCell ref="J43:K43"/>
    <mergeCell ref="L43:M43"/>
    <mergeCell ref="E44:F44"/>
    <mergeCell ref="J44:K44"/>
    <mergeCell ref="L44:M44"/>
    <mergeCell ref="E41:F41"/>
    <mergeCell ref="J41:K41"/>
    <mergeCell ref="L41:M41"/>
    <mergeCell ref="E42:F42"/>
    <mergeCell ref="J42:K42"/>
    <mergeCell ref="L42:M42"/>
    <mergeCell ref="E47:F47"/>
    <mergeCell ref="J47:K47"/>
    <mergeCell ref="L47:M47"/>
    <mergeCell ref="E48:F48"/>
    <mergeCell ref="J48:K48"/>
    <mergeCell ref="L48:M48"/>
    <mergeCell ref="E45:F45"/>
    <mergeCell ref="J45:K45"/>
    <mergeCell ref="L45:M45"/>
    <mergeCell ref="E46:F46"/>
    <mergeCell ref="J46:K46"/>
    <mergeCell ref="L46:M46"/>
    <mergeCell ref="E51:F51"/>
    <mergeCell ref="J51:K51"/>
    <mergeCell ref="L51:M51"/>
    <mergeCell ref="E52:F52"/>
    <mergeCell ref="J52:K52"/>
    <mergeCell ref="L52:M52"/>
    <mergeCell ref="E49:F49"/>
    <mergeCell ref="J49:K49"/>
    <mergeCell ref="L49:M49"/>
    <mergeCell ref="E50:F50"/>
    <mergeCell ref="J50:K50"/>
    <mergeCell ref="L50:M50"/>
    <mergeCell ref="J55:K55"/>
    <mergeCell ref="L55:M55"/>
    <mergeCell ref="J56:K56"/>
    <mergeCell ref="L56:M56"/>
    <mergeCell ref="J57:K57"/>
    <mergeCell ref="L57:M57"/>
    <mergeCell ref="E53:F53"/>
    <mergeCell ref="J53:K53"/>
    <mergeCell ref="L53:M53"/>
    <mergeCell ref="E54:F54"/>
    <mergeCell ref="J54:K54"/>
    <mergeCell ref="L54:M54"/>
    <mergeCell ref="E55:F55"/>
    <mergeCell ref="E56:F56"/>
    <mergeCell ref="E57:F57"/>
    <mergeCell ref="J61:K61"/>
    <mergeCell ref="L61:M61"/>
    <mergeCell ref="J62:K62"/>
    <mergeCell ref="L62:M62"/>
    <mergeCell ref="J63:K63"/>
    <mergeCell ref="L63:M63"/>
    <mergeCell ref="J58:K58"/>
    <mergeCell ref="L58:M58"/>
    <mergeCell ref="J59:K59"/>
    <mergeCell ref="L59:M59"/>
    <mergeCell ref="J60:K60"/>
    <mergeCell ref="L60:M60"/>
    <mergeCell ref="J67:K67"/>
    <mergeCell ref="L67:M67"/>
    <mergeCell ref="J68:K68"/>
    <mergeCell ref="L68:M68"/>
    <mergeCell ref="J69:K69"/>
    <mergeCell ref="L69:M69"/>
    <mergeCell ref="J64:K64"/>
    <mergeCell ref="L64:M64"/>
    <mergeCell ref="J65:K65"/>
    <mergeCell ref="L65:M65"/>
    <mergeCell ref="J66:K66"/>
    <mergeCell ref="L66:M66"/>
    <mergeCell ref="J73:K73"/>
    <mergeCell ref="L73:M73"/>
    <mergeCell ref="J74:K74"/>
    <mergeCell ref="L74:M74"/>
    <mergeCell ref="J75:K75"/>
    <mergeCell ref="L75:M75"/>
    <mergeCell ref="J70:K70"/>
    <mergeCell ref="L70:M70"/>
    <mergeCell ref="J71:K71"/>
    <mergeCell ref="L71:M71"/>
    <mergeCell ref="J72:K72"/>
    <mergeCell ref="L72:M72"/>
    <mergeCell ref="L87:M87"/>
    <mergeCell ref="J88:K88"/>
    <mergeCell ref="L88:M88"/>
    <mergeCell ref="J82:K82"/>
    <mergeCell ref="L82:M82"/>
    <mergeCell ref="J83:K83"/>
    <mergeCell ref="L83:M83"/>
    <mergeCell ref="J85:K85"/>
    <mergeCell ref="L85:M85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J98:K98"/>
    <mergeCell ref="L98:M98"/>
    <mergeCell ref="J101:K101"/>
    <mergeCell ref="L101:M101"/>
    <mergeCell ref="J102:K102"/>
    <mergeCell ref="J95:K95"/>
    <mergeCell ref="L95:M95"/>
    <mergeCell ref="J96:K96"/>
    <mergeCell ref="L96:M96"/>
    <mergeCell ref="J97:K97"/>
    <mergeCell ref="L97:M97"/>
    <mergeCell ref="J100:K100"/>
    <mergeCell ref="L100:M100"/>
    <mergeCell ref="J108:K108"/>
    <mergeCell ref="L108:M108"/>
    <mergeCell ref="J109:K109"/>
    <mergeCell ref="L109:M109"/>
    <mergeCell ref="J110:K110"/>
    <mergeCell ref="L110:M110"/>
    <mergeCell ref="J103:K103"/>
    <mergeCell ref="J104:K104"/>
    <mergeCell ref="J105:K105"/>
    <mergeCell ref="L105:M105"/>
    <mergeCell ref="J106:K106"/>
    <mergeCell ref="L106:M106"/>
    <mergeCell ref="J107:K107"/>
    <mergeCell ref="L107:M107"/>
    <mergeCell ref="J114:K114"/>
    <mergeCell ref="L114:M114"/>
    <mergeCell ref="J115:K115"/>
    <mergeCell ref="L115:M115"/>
    <mergeCell ref="J116:K116"/>
    <mergeCell ref="L116:M116"/>
    <mergeCell ref="J111:K111"/>
    <mergeCell ref="L111:M111"/>
    <mergeCell ref="J112:K112"/>
    <mergeCell ref="L112:M112"/>
    <mergeCell ref="J113:K113"/>
    <mergeCell ref="L113:M113"/>
    <mergeCell ref="J120:K120"/>
    <mergeCell ref="L120:M120"/>
    <mergeCell ref="J121:K121"/>
    <mergeCell ref="J122:K122"/>
    <mergeCell ref="J117:K117"/>
    <mergeCell ref="J118:K118"/>
    <mergeCell ref="L118:M118"/>
    <mergeCell ref="J119:K119"/>
    <mergeCell ref="L119:M119"/>
    <mergeCell ref="J126:K126"/>
    <mergeCell ref="J127:K127"/>
    <mergeCell ref="L127:M127"/>
    <mergeCell ref="J128:K128"/>
    <mergeCell ref="L128:M128"/>
    <mergeCell ref="J123:K123"/>
    <mergeCell ref="J124:K124"/>
    <mergeCell ref="J125:K125"/>
    <mergeCell ref="J132:K132"/>
    <mergeCell ref="L132:M132"/>
    <mergeCell ref="J133:K133"/>
    <mergeCell ref="L133:M133"/>
    <mergeCell ref="J134:K134"/>
    <mergeCell ref="L134:M134"/>
    <mergeCell ref="J129:K129"/>
    <mergeCell ref="L129:M129"/>
    <mergeCell ref="J130:K130"/>
    <mergeCell ref="L130:M130"/>
    <mergeCell ref="J131:K131"/>
    <mergeCell ref="L131:M131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15"/>
  <dimension ref="A1:S177"/>
  <sheetViews>
    <sheetView workbookViewId="0">
      <selection activeCell="E4" sqref="E4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 s="69"/>
      <c r="B2" s="63"/>
      <c r="D2" s="35"/>
      <c r="E2" s="53"/>
      <c r="F2" s="53" t="s">
        <v>154</v>
      </c>
      <c r="G2" s="35"/>
      <c r="H2" s="35"/>
      <c r="K2" s="100">
        <f>SUM(I86:I142)+SUM(I169:I174)/1000</f>
        <v>0</v>
      </c>
      <c r="L2" s="3">
        <f>SUM(J86:K142)+SUM(J169:K174)</f>
        <v>0</v>
      </c>
      <c r="M2" s="4" t="s">
        <v>162</v>
      </c>
      <c r="N2" s="35"/>
      <c r="S2" s="5" t="s">
        <v>2</v>
      </c>
    </row>
    <row r="3" spans="1:19" ht="18.75">
      <c r="A3" s="69"/>
      <c r="B3" s="63"/>
      <c r="E3" s="72" t="s">
        <v>263</v>
      </c>
      <c r="F3" s="54" t="s">
        <v>155</v>
      </c>
      <c r="G3" s="43"/>
      <c r="H3" s="43"/>
      <c r="K3" s="101">
        <f>SUM(I143:I168)+SUM(I175:I177)</f>
        <v>0</v>
      </c>
      <c r="L3" s="1">
        <f>SUM(J143:K168)+SUM(J175:K177)</f>
        <v>0</v>
      </c>
      <c r="M3" s="7" t="s">
        <v>242</v>
      </c>
      <c r="N3" s="35"/>
      <c r="S3" s="5">
        <f>L2+L4</f>
        <v>0</v>
      </c>
    </row>
    <row r="4" spans="1:19" ht="18.75">
      <c r="A4" s="69"/>
      <c r="B4" s="63"/>
      <c r="D4" s="36"/>
      <c r="E4" s="38"/>
      <c r="F4" s="33"/>
      <c r="G4" s="42"/>
      <c r="H4" s="42"/>
      <c r="K4" s="102">
        <f>SUM(I11:I27)+SUM(I73:I85)</f>
        <v>0</v>
      </c>
      <c r="L4" s="8">
        <f>SUM(J11:K27)+SUM(J73:K85)</f>
        <v>0</v>
      </c>
      <c r="M4" s="9" t="s">
        <v>3</v>
      </c>
      <c r="N4" s="35"/>
      <c r="S4" s="10" t="s">
        <v>4</v>
      </c>
    </row>
    <row r="5" spans="1:19" ht="18.75">
      <c r="A5" s="69"/>
      <c r="B5" s="63"/>
      <c r="D5" s="39"/>
      <c r="E5" s="40"/>
      <c r="F5" s="40"/>
      <c r="G5" s="42"/>
      <c r="H5" s="42"/>
      <c r="K5" s="103">
        <f>SUM(I28:I72)</f>
        <v>0</v>
      </c>
      <c r="L5" s="12">
        <f>SUM(J28:K72)</f>
        <v>0</v>
      </c>
      <c r="M5" s="13" t="s">
        <v>243</v>
      </c>
      <c r="N5" s="35"/>
      <c r="S5" s="10">
        <f>L3+L5</f>
        <v>0</v>
      </c>
    </row>
    <row r="6" spans="1:19" ht="18.75">
      <c r="A6" s="69"/>
      <c r="B6" s="63"/>
      <c r="C6" s="37"/>
      <c r="D6" s="39"/>
      <c r="E6" s="40"/>
      <c r="F6" s="40"/>
      <c r="G6" s="41"/>
      <c r="H6" s="41"/>
      <c r="K6" s="104">
        <f>C80</f>
        <v>0</v>
      </c>
      <c r="L6" s="14">
        <f>D80</f>
        <v>0</v>
      </c>
      <c r="M6" s="15" t="s">
        <v>6</v>
      </c>
      <c r="N6" s="35"/>
    </row>
    <row r="7" spans="1:19" ht="18.75">
      <c r="A7" s="69"/>
      <c r="B7" s="63"/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 s="69"/>
      <c r="B8" s="63"/>
      <c r="C8" s="37"/>
      <c r="D8" s="39"/>
      <c r="E8" s="40"/>
      <c r="F8" s="40"/>
      <c r="G8" s="41"/>
      <c r="H8" s="41"/>
      <c r="K8" s="106">
        <f>SUM(K2:K7)</f>
        <v>0</v>
      </c>
      <c r="L8" s="107">
        <f>SUM(L2:L7)</f>
        <v>0</v>
      </c>
      <c r="M8" s="18" t="s">
        <v>5</v>
      </c>
      <c r="N8" s="35"/>
    </row>
    <row r="9" spans="1:19">
      <c r="A9" s="69"/>
      <c r="B9" s="63"/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 s="69"/>
      <c r="B10" s="63"/>
      <c r="C10" s="189" t="s">
        <v>216</v>
      </c>
      <c r="D10" s="190"/>
      <c r="E10" s="189" t="s">
        <v>65</v>
      </c>
      <c r="F10" s="190"/>
      <c r="G10" s="80" t="s">
        <v>66</v>
      </c>
      <c r="I10" s="6"/>
      <c r="J10" s="74"/>
      <c r="K10" s="75"/>
      <c r="L10" s="74"/>
      <c r="M10" s="75"/>
      <c r="N10" s="6"/>
    </row>
    <row r="11" spans="1:19">
      <c r="A11" s="69"/>
      <c r="B11" s="63"/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 s="69"/>
      <c r="B12" s="63"/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 s="69"/>
      <c r="B13" s="63"/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 s="69"/>
      <c r="B14" s="63"/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</v>
      </c>
      <c r="J14" s="176">
        <f t="shared" si="1"/>
        <v>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 s="69"/>
      <c r="B15" s="63"/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</v>
      </c>
      <c r="J15" s="176">
        <f t="shared" si="1"/>
        <v>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69"/>
      <c r="B16" s="63"/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</v>
      </c>
      <c r="J16" s="176">
        <f t="shared" si="1"/>
        <v>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69"/>
      <c r="B17" s="63"/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 ht="16.5">
      <c r="A18" s="51"/>
      <c r="B18" s="51"/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 ht="16.5">
      <c r="A19" s="51"/>
      <c r="B19" s="51"/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 ht="16.5">
      <c r="A20" s="51"/>
      <c r="B20" s="51"/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 ht="16.5">
      <c r="A21" s="51"/>
      <c r="B21" s="51"/>
      <c r="C21" s="77"/>
      <c r="D21" s="46"/>
      <c r="E21" s="44"/>
      <c r="F21" s="45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 ht="16.5">
      <c r="A22" s="51"/>
      <c r="B22" s="51"/>
      <c r="C22" s="77"/>
      <c r="D22" s="46"/>
      <c r="E22" s="44"/>
      <c r="F22" s="45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 ht="16.5">
      <c r="A23" s="51"/>
      <c r="B23" s="47"/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 ht="16.5">
      <c r="A24" s="51"/>
      <c r="B24" s="51"/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 ht="16.5">
      <c r="A25" s="51"/>
      <c r="B25" s="51"/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 ht="16.5">
      <c r="A26" s="51"/>
      <c r="B26" s="51"/>
      <c r="C26" s="24"/>
      <c r="D26" s="2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 ht="16.5">
      <c r="A27" s="51"/>
      <c r="B27" s="51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 ht="16.5">
      <c r="A28" s="51"/>
      <c r="B28" s="51"/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 ht="16.5">
      <c r="A29" s="51"/>
      <c r="B29" s="51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 ht="16.5">
      <c r="A30" s="51"/>
      <c r="B30" s="51"/>
      <c r="C30" s="20" t="s">
        <v>92</v>
      </c>
      <c r="D30" s="20" t="s">
        <v>93</v>
      </c>
      <c r="E30" s="191" t="s">
        <v>65</v>
      </c>
      <c r="F30" s="191"/>
      <c r="G30" s="20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</v>
      </c>
      <c r="D31" s="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</v>
      </c>
      <c r="D36" s="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</v>
      </c>
      <c r="D37" s="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</v>
      </c>
      <c r="J55" s="182">
        <f t="shared" si="1"/>
        <v>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0</v>
      </c>
      <c r="D80" s="80">
        <f>SUM(D31:D79)</f>
        <v>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</v>
      </c>
      <c r="J93" s="170">
        <f t="shared" si="8"/>
        <v>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</v>
      </c>
      <c r="J97" s="170">
        <f t="shared" si="8"/>
        <v>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</v>
      </c>
      <c r="J98" s="170">
        <f t="shared" si="8"/>
        <v>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92"/>
      <c r="M102" s="93"/>
      <c r="N102" s="90"/>
      <c r="O102" s="23"/>
    </row>
    <row r="103" spans="1:15">
      <c r="I103" s="91"/>
      <c r="J103" s="170">
        <f t="shared" si="8"/>
        <v>0</v>
      </c>
      <c r="K103" s="171"/>
      <c r="L103" s="92"/>
      <c r="M103" s="93"/>
      <c r="N103" s="90"/>
      <c r="O103" s="23"/>
    </row>
    <row r="104" spans="1:15">
      <c r="I104" s="91"/>
      <c r="J104" s="170">
        <f t="shared" si="8"/>
        <v>0</v>
      </c>
      <c r="K104" s="171"/>
      <c r="L104" s="92"/>
      <c r="M104" s="93"/>
      <c r="N104" s="90"/>
      <c r="O104" s="23"/>
    </row>
    <row r="105" spans="1:15">
      <c r="I105" s="91">
        <f>J105*1.2*8/1000</f>
        <v>0</v>
      </c>
      <c r="J105" s="170">
        <f t="shared" si="8"/>
        <v>0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</v>
      </c>
      <c r="J109" s="170">
        <f t="shared" si="8"/>
        <v>0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</v>
      </c>
      <c r="J113" s="170">
        <f t="shared" si="8"/>
        <v>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92"/>
      <c r="M117" s="93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</v>
      </c>
      <c r="J119" s="170">
        <f t="shared" si="8"/>
        <v>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92"/>
      <c r="M121" s="93"/>
      <c r="N121" s="90"/>
    </row>
    <row r="122" spans="3:15">
      <c r="I122" s="91"/>
      <c r="J122" s="170">
        <f t="shared" si="8"/>
        <v>0</v>
      </c>
      <c r="K122" s="171"/>
      <c r="L122" s="92"/>
      <c r="M122" s="93"/>
      <c r="N122" s="90"/>
    </row>
    <row r="123" spans="3:15">
      <c r="I123" s="91"/>
      <c r="J123" s="170">
        <f t="shared" si="8"/>
        <v>0</v>
      </c>
      <c r="K123" s="171"/>
      <c r="L123" s="92"/>
      <c r="M123" s="93"/>
      <c r="N123" s="90"/>
    </row>
    <row r="124" spans="3:15">
      <c r="I124" s="91"/>
      <c r="J124" s="170">
        <f t="shared" si="8"/>
        <v>0</v>
      </c>
      <c r="K124" s="171"/>
      <c r="L124" s="92"/>
      <c r="M124" s="93"/>
      <c r="N124" s="90"/>
    </row>
    <row r="125" spans="3:15">
      <c r="I125" s="91"/>
      <c r="J125" s="170">
        <f t="shared" si="8"/>
        <v>0</v>
      </c>
      <c r="K125" s="171"/>
      <c r="L125" s="92"/>
      <c r="M125" s="93"/>
      <c r="N125" s="90"/>
    </row>
    <row r="126" spans="3:15">
      <c r="I126" s="91"/>
      <c r="J126" s="170">
        <f t="shared" si="8"/>
        <v>0</v>
      </c>
      <c r="K126" s="171"/>
      <c r="L126" s="92"/>
      <c r="M126" s="93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</v>
      </c>
      <c r="J129" s="170">
        <f t="shared" si="8"/>
        <v>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</v>
      </c>
      <c r="J133" s="170">
        <f t="shared" si="8"/>
        <v>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92"/>
      <c r="M137" s="93"/>
      <c r="N137" s="90"/>
    </row>
    <row r="138" spans="9:15">
      <c r="I138" s="91"/>
      <c r="J138" s="170">
        <f t="shared" si="8"/>
        <v>0</v>
      </c>
      <c r="K138" s="171"/>
      <c r="L138" s="92"/>
      <c r="M138" s="93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96"/>
      <c r="M144" s="97"/>
      <c r="N144" s="95"/>
    </row>
    <row r="145" spans="9:15">
      <c r="I145" s="94"/>
      <c r="J145" s="208">
        <f t="shared" si="9"/>
        <v>0</v>
      </c>
      <c r="K145" s="209"/>
      <c r="L145" s="96"/>
      <c r="M145" s="97"/>
      <c r="N145" s="95"/>
    </row>
    <row r="146" spans="9:15">
      <c r="I146" s="94"/>
      <c r="J146" s="208">
        <f t="shared" si="9"/>
        <v>0</v>
      </c>
      <c r="K146" s="209"/>
      <c r="L146" s="96"/>
      <c r="M146" s="97"/>
      <c r="N146" s="95"/>
    </row>
    <row r="147" spans="9:15">
      <c r="I147" s="94"/>
      <c r="J147" s="208">
        <f t="shared" si="9"/>
        <v>0</v>
      </c>
      <c r="K147" s="209"/>
      <c r="L147" s="96"/>
      <c r="M147" s="97"/>
      <c r="N147" s="95"/>
    </row>
    <row r="148" spans="9:15">
      <c r="I148" s="94">
        <f>J148*0.9*8/1000</f>
        <v>0</v>
      </c>
      <c r="J148" s="208">
        <f t="shared" si="9"/>
        <v>0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</v>
      </c>
      <c r="J150" s="208">
        <f t="shared" si="9"/>
        <v>0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0</v>
      </c>
      <c r="J152" s="208">
        <f t="shared" si="9"/>
        <v>0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0</v>
      </c>
      <c r="J154" s="208">
        <f t="shared" si="9"/>
        <v>0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0</v>
      </c>
      <c r="J157" s="208">
        <f t="shared" si="9"/>
        <v>0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0</v>
      </c>
      <c r="J163" s="208">
        <f t="shared" si="9"/>
        <v>0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0</v>
      </c>
      <c r="J167" s="208">
        <f t="shared" si="9"/>
        <v>0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</v>
      </c>
      <c r="J175" s="208">
        <f t="shared" si="9"/>
        <v>0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J177:K177"/>
    <mergeCell ref="L177:M177"/>
    <mergeCell ref="J172:K172"/>
    <mergeCell ref="L172:M172"/>
    <mergeCell ref="J173:K173"/>
    <mergeCell ref="L173:M173"/>
    <mergeCell ref="J174:K174"/>
    <mergeCell ref="L174:M174"/>
    <mergeCell ref="J175:K175"/>
    <mergeCell ref="L175:M175"/>
    <mergeCell ref="J176:K176"/>
    <mergeCell ref="L176:M176"/>
    <mergeCell ref="J167:K167"/>
    <mergeCell ref="L167:M167"/>
    <mergeCell ref="J168:K168"/>
    <mergeCell ref="L168:M168"/>
    <mergeCell ref="J169:K169"/>
    <mergeCell ref="L169:M169"/>
    <mergeCell ref="J170:K170"/>
    <mergeCell ref="L170:M170"/>
    <mergeCell ref="J171:K171"/>
    <mergeCell ref="L171:M171"/>
    <mergeCell ref="J162:K162"/>
    <mergeCell ref="L162:M162"/>
    <mergeCell ref="J163:K163"/>
    <mergeCell ref="L163:M163"/>
    <mergeCell ref="J164:K164"/>
    <mergeCell ref="L164:M164"/>
    <mergeCell ref="J165:K165"/>
    <mergeCell ref="L165:M165"/>
    <mergeCell ref="J166:K166"/>
    <mergeCell ref="L166:M166"/>
    <mergeCell ref="J157:K157"/>
    <mergeCell ref="L157:M157"/>
    <mergeCell ref="J158:K158"/>
    <mergeCell ref="L158:M158"/>
    <mergeCell ref="J159:K159"/>
    <mergeCell ref="L159:M159"/>
    <mergeCell ref="J160:K160"/>
    <mergeCell ref="L160:M160"/>
    <mergeCell ref="J161:K161"/>
    <mergeCell ref="L161:M161"/>
    <mergeCell ref="J152:K152"/>
    <mergeCell ref="L152:M152"/>
    <mergeCell ref="J153:K153"/>
    <mergeCell ref="L153:M153"/>
    <mergeCell ref="J154:K154"/>
    <mergeCell ref="L154:M154"/>
    <mergeCell ref="J155:K155"/>
    <mergeCell ref="L155:M155"/>
    <mergeCell ref="J156:K156"/>
    <mergeCell ref="L156:M156"/>
    <mergeCell ref="J147:K147"/>
    <mergeCell ref="J148:K148"/>
    <mergeCell ref="L148:M148"/>
    <mergeCell ref="J149:K149"/>
    <mergeCell ref="L149:M149"/>
    <mergeCell ref="J150:K150"/>
    <mergeCell ref="L150:M150"/>
    <mergeCell ref="J151:K151"/>
    <mergeCell ref="L151:M151"/>
    <mergeCell ref="J141:K141"/>
    <mergeCell ref="L141:M141"/>
    <mergeCell ref="J142:K142"/>
    <mergeCell ref="L142:M142"/>
    <mergeCell ref="J143:K143"/>
    <mergeCell ref="L143:M143"/>
    <mergeCell ref="J144:K144"/>
    <mergeCell ref="J145:K145"/>
    <mergeCell ref="J146:K146"/>
    <mergeCell ref="J135:K135"/>
    <mergeCell ref="L135:M135"/>
    <mergeCell ref="J136:K136"/>
    <mergeCell ref="L136:M136"/>
    <mergeCell ref="J137:K137"/>
    <mergeCell ref="J138:K138"/>
    <mergeCell ref="J139:K139"/>
    <mergeCell ref="L139:M139"/>
    <mergeCell ref="J140:K140"/>
    <mergeCell ref="L140:M140"/>
    <mergeCell ref="E76:F76"/>
    <mergeCell ref="E77:F77"/>
    <mergeCell ref="E78:F78"/>
    <mergeCell ref="E79:F79"/>
    <mergeCell ref="E80:F80"/>
    <mergeCell ref="J84:K84"/>
    <mergeCell ref="L84:M84"/>
    <mergeCell ref="J99:K99"/>
    <mergeCell ref="L99:M99"/>
    <mergeCell ref="J79:K79"/>
    <mergeCell ref="L79:M79"/>
    <mergeCell ref="J80:K80"/>
    <mergeCell ref="L80:M80"/>
    <mergeCell ref="J81:K81"/>
    <mergeCell ref="L81:M81"/>
    <mergeCell ref="J76:K76"/>
    <mergeCell ref="L76:M76"/>
    <mergeCell ref="J77:K77"/>
    <mergeCell ref="L77:M77"/>
    <mergeCell ref="J78:K78"/>
    <mergeCell ref="L78:M78"/>
    <mergeCell ref="J86:K86"/>
    <mergeCell ref="L86:M86"/>
    <mergeCell ref="J87:K87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C9:F9"/>
    <mergeCell ref="J9:K9"/>
    <mergeCell ref="L9:M9"/>
    <mergeCell ref="C10:D10"/>
    <mergeCell ref="E10:F10"/>
    <mergeCell ref="C13:D13"/>
    <mergeCell ref="E13:F13"/>
    <mergeCell ref="J13:K13"/>
    <mergeCell ref="L13:M13"/>
    <mergeCell ref="C14:D14"/>
    <mergeCell ref="E14:F14"/>
    <mergeCell ref="J14:K14"/>
    <mergeCell ref="L14:M14"/>
    <mergeCell ref="C11:D11"/>
    <mergeCell ref="E11:F11"/>
    <mergeCell ref="J11:K11"/>
    <mergeCell ref="L11:M11"/>
    <mergeCell ref="C12:D12"/>
    <mergeCell ref="E12:F12"/>
    <mergeCell ref="J12:K12"/>
    <mergeCell ref="L12:M12"/>
    <mergeCell ref="C17:D17"/>
    <mergeCell ref="E17:F17"/>
    <mergeCell ref="J17:K17"/>
    <mergeCell ref="L17:M17"/>
    <mergeCell ref="C18:D18"/>
    <mergeCell ref="E18:F18"/>
    <mergeCell ref="J18:K18"/>
    <mergeCell ref="L18:M18"/>
    <mergeCell ref="C15:D15"/>
    <mergeCell ref="E15:F15"/>
    <mergeCell ref="J15:K15"/>
    <mergeCell ref="L15:M15"/>
    <mergeCell ref="C16:D16"/>
    <mergeCell ref="E16:F16"/>
    <mergeCell ref="J16:K16"/>
    <mergeCell ref="L16:M16"/>
    <mergeCell ref="J22:K22"/>
    <mergeCell ref="L22:M22"/>
    <mergeCell ref="C23:D23"/>
    <mergeCell ref="E23:F23"/>
    <mergeCell ref="J23:K23"/>
    <mergeCell ref="L23:M23"/>
    <mergeCell ref="J19:K19"/>
    <mergeCell ref="L19:M19"/>
    <mergeCell ref="J20:K20"/>
    <mergeCell ref="L20:M20"/>
    <mergeCell ref="J21:K21"/>
    <mergeCell ref="L21:M21"/>
    <mergeCell ref="C19:D19"/>
    <mergeCell ref="E19:F19"/>
    <mergeCell ref="C20:D20"/>
    <mergeCell ref="E20:F20"/>
    <mergeCell ref="J27:K27"/>
    <mergeCell ref="L27:M27"/>
    <mergeCell ref="J28:K28"/>
    <mergeCell ref="L28:M28"/>
    <mergeCell ref="J24:K24"/>
    <mergeCell ref="L24:M24"/>
    <mergeCell ref="C25:D25"/>
    <mergeCell ref="J25:K25"/>
    <mergeCell ref="L25:M25"/>
    <mergeCell ref="J26:K26"/>
    <mergeCell ref="L26:M26"/>
    <mergeCell ref="C24:D24"/>
    <mergeCell ref="E24:F24"/>
    <mergeCell ref="E25:F25"/>
    <mergeCell ref="E31:F31"/>
    <mergeCell ref="J31:K31"/>
    <mergeCell ref="L31:M31"/>
    <mergeCell ref="E32:F32"/>
    <mergeCell ref="J32:K32"/>
    <mergeCell ref="L32:M32"/>
    <mergeCell ref="J29:K29"/>
    <mergeCell ref="L29:M29"/>
    <mergeCell ref="E30:F30"/>
    <mergeCell ref="J30:K30"/>
    <mergeCell ref="L30:M30"/>
    <mergeCell ref="C29:G29"/>
    <mergeCell ref="E35:F35"/>
    <mergeCell ref="J35:K35"/>
    <mergeCell ref="L35:M35"/>
    <mergeCell ref="E36:F36"/>
    <mergeCell ref="J36:K36"/>
    <mergeCell ref="L36:M36"/>
    <mergeCell ref="E33:F33"/>
    <mergeCell ref="J33:K33"/>
    <mergeCell ref="L33:M33"/>
    <mergeCell ref="E34:F34"/>
    <mergeCell ref="J34:K34"/>
    <mergeCell ref="L34:M34"/>
    <mergeCell ref="E39:F39"/>
    <mergeCell ref="J39:K39"/>
    <mergeCell ref="L39:M39"/>
    <mergeCell ref="E40:F40"/>
    <mergeCell ref="J40:K40"/>
    <mergeCell ref="L40:M40"/>
    <mergeCell ref="E37:F37"/>
    <mergeCell ref="J37:K37"/>
    <mergeCell ref="L37:M37"/>
    <mergeCell ref="E38:F38"/>
    <mergeCell ref="J38:K38"/>
    <mergeCell ref="L38:M38"/>
    <mergeCell ref="E43:F43"/>
    <mergeCell ref="J43:K43"/>
    <mergeCell ref="L43:M43"/>
    <mergeCell ref="E44:F44"/>
    <mergeCell ref="J44:K44"/>
    <mergeCell ref="L44:M44"/>
    <mergeCell ref="E41:F41"/>
    <mergeCell ref="J41:K41"/>
    <mergeCell ref="L41:M41"/>
    <mergeCell ref="E42:F42"/>
    <mergeCell ref="J42:K42"/>
    <mergeCell ref="L42:M42"/>
    <mergeCell ref="E47:F47"/>
    <mergeCell ref="J47:K47"/>
    <mergeCell ref="L47:M47"/>
    <mergeCell ref="E48:F48"/>
    <mergeCell ref="J48:K48"/>
    <mergeCell ref="L48:M48"/>
    <mergeCell ref="E45:F45"/>
    <mergeCell ref="J45:K45"/>
    <mergeCell ref="L45:M45"/>
    <mergeCell ref="E46:F46"/>
    <mergeCell ref="J46:K46"/>
    <mergeCell ref="L46:M46"/>
    <mergeCell ref="E51:F51"/>
    <mergeCell ref="J51:K51"/>
    <mergeCell ref="L51:M51"/>
    <mergeCell ref="E52:F52"/>
    <mergeCell ref="J52:K52"/>
    <mergeCell ref="L52:M52"/>
    <mergeCell ref="E49:F49"/>
    <mergeCell ref="J49:K49"/>
    <mergeCell ref="L49:M49"/>
    <mergeCell ref="E50:F50"/>
    <mergeCell ref="J50:K50"/>
    <mergeCell ref="L50:M50"/>
    <mergeCell ref="J55:K55"/>
    <mergeCell ref="L55:M55"/>
    <mergeCell ref="J56:K56"/>
    <mergeCell ref="L56:M56"/>
    <mergeCell ref="J57:K57"/>
    <mergeCell ref="L57:M57"/>
    <mergeCell ref="E53:F53"/>
    <mergeCell ref="J53:K53"/>
    <mergeCell ref="L53:M53"/>
    <mergeCell ref="E54:F54"/>
    <mergeCell ref="J54:K54"/>
    <mergeCell ref="L54:M54"/>
    <mergeCell ref="E55:F55"/>
    <mergeCell ref="E56:F56"/>
    <mergeCell ref="E57:F57"/>
    <mergeCell ref="J61:K61"/>
    <mergeCell ref="L61:M61"/>
    <mergeCell ref="J62:K62"/>
    <mergeCell ref="L62:M62"/>
    <mergeCell ref="J63:K63"/>
    <mergeCell ref="L63:M63"/>
    <mergeCell ref="J58:K58"/>
    <mergeCell ref="L58:M58"/>
    <mergeCell ref="J59:K59"/>
    <mergeCell ref="L59:M59"/>
    <mergeCell ref="J60:K60"/>
    <mergeCell ref="L60:M60"/>
    <mergeCell ref="J67:K67"/>
    <mergeCell ref="L67:M67"/>
    <mergeCell ref="J68:K68"/>
    <mergeCell ref="L68:M68"/>
    <mergeCell ref="J69:K69"/>
    <mergeCell ref="L69:M69"/>
    <mergeCell ref="J64:K64"/>
    <mergeCell ref="L64:M64"/>
    <mergeCell ref="J65:K65"/>
    <mergeCell ref="L65:M65"/>
    <mergeCell ref="J66:K66"/>
    <mergeCell ref="L66:M66"/>
    <mergeCell ref="J73:K73"/>
    <mergeCell ref="L73:M73"/>
    <mergeCell ref="J74:K74"/>
    <mergeCell ref="L74:M74"/>
    <mergeCell ref="J75:K75"/>
    <mergeCell ref="L75:M75"/>
    <mergeCell ref="J70:K70"/>
    <mergeCell ref="L70:M70"/>
    <mergeCell ref="J71:K71"/>
    <mergeCell ref="L71:M71"/>
    <mergeCell ref="J72:K72"/>
    <mergeCell ref="L72:M72"/>
    <mergeCell ref="L87:M87"/>
    <mergeCell ref="J88:K88"/>
    <mergeCell ref="L88:M88"/>
    <mergeCell ref="J82:K82"/>
    <mergeCell ref="L82:M82"/>
    <mergeCell ref="J83:K83"/>
    <mergeCell ref="L83:M83"/>
    <mergeCell ref="J85:K85"/>
    <mergeCell ref="L85:M85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J98:K98"/>
    <mergeCell ref="L98:M98"/>
    <mergeCell ref="J101:K101"/>
    <mergeCell ref="L101:M101"/>
    <mergeCell ref="J102:K102"/>
    <mergeCell ref="J95:K95"/>
    <mergeCell ref="L95:M95"/>
    <mergeCell ref="J96:K96"/>
    <mergeCell ref="L96:M96"/>
    <mergeCell ref="J97:K97"/>
    <mergeCell ref="L97:M97"/>
    <mergeCell ref="J100:K100"/>
    <mergeCell ref="L100:M100"/>
    <mergeCell ref="J108:K108"/>
    <mergeCell ref="L108:M108"/>
    <mergeCell ref="J109:K109"/>
    <mergeCell ref="L109:M109"/>
    <mergeCell ref="J110:K110"/>
    <mergeCell ref="L110:M110"/>
    <mergeCell ref="J103:K103"/>
    <mergeCell ref="J104:K104"/>
    <mergeCell ref="J105:K105"/>
    <mergeCell ref="L105:M105"/>
    <mergeCell ref="J106:K106"/>
    <mergeCell ref="L106:M106"/>
    <mergeCell ref="J107:K107"/>
    <mergeCell ref="L107:M107"/>
    <mergeCell ref="J114:K114"/>
    <mergeCell ref="L114:M114"/>
    <mergeCell ref="J115:K115"/>
    <mergeCell ref="L115:M115"/>
    <mergeCell ref="J116:K116"/>
    <mergeCell ref="L116:M116"/>
    <mergeCell ref="J111:K111"/>
    <mergeCell ref="L111:M111"/>
    <mergeCell ref="J112:K112"/>
    <mergeCell ref="L112:M112"/>
    <mergeCell ref="J113:K113"/>
    <mergeCell ref="L113:M113"/>
    <mergeCell ref="J120:K120"/>
    <mergeCell ref="L120:M120"/>
    <mergeCell ref="J121:K121"/>
    <mergeCell ref="J122:K122"/>
    <mergeCell ref="J117:K117"/>
    <mergeCell ref="J118:K118"/>
    <mergeCell ref="L118:M118"/>
    <mergeCell ref="J119:K119"/>
    <mergeCell ref="L119:M119"/>
    <mergeCell ref="J126:K126"/>
    <mergeCell ref="J127:K127"/>
    <mergeCell ref="L127:M127"/>
    <mergeCell ref="J128:K128"/>
    <mergeCell ref="L128:M128"/>
    <mergeCell ref="J123:K123"/>
    <mergeCell ref="J124:K124"/>
    <mergeCell ref="J125:K125"/>
    <mergeCell ref="J132:K132"/>
    <mergeCell ref="L132:M132"/>
    <mergeCell ref="J133:K133"/>
    <mergeCell ref="L133:M133"/>
    <mergeCell ref="J134:K134"/>
    <mergeCell ref="L134:M134"/>
    <mergeCell ref="J129:K129"/>
    <mergeCell ref="L129:M129"/>
    <mergeCell ref="J130:K130"/>
    <mergeCell ref="L130:M130"/>
    <mergeCell ref="J131:K131"/>
    <mergeCell ref="L131:M13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16"/>
  <dimension ref="A1:S177"/>
  <sheetViews>
    <sheetView workbookViewId="0">
      <selection activeCell="E4" sqref="E4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 s="69"/>
      <c r="B2" s="63"/>
      <c r="D2" s="35"/>
      <c r="E2" s="53"/>
      <c r="F2" s="53" t="s">
        <v>154</v>
      </c>
      <c r="G2" s="35"/>
      <c r="H2" s="35"/>
      <c r="K2" s="100">
        <f>SUM(I86:I142)+SUM(I169:I174)/1000</f>
        <v>0</v>
      </c>
      <c r="L2" s="3">
        <f>SUM(J86:K142)+SUM(J169:K174)</f>
        <v>0</v>
      </c>
      <c r="M2" s="4" t="s">
        <v>162</v>
      </c>
      <c r="N2" s="35"/>
      <c r="S2" s="5" t="s">
        <v>2</v>
      </c>
    </row>
    <row r="3" spans="1:19" ht="18.75">
      <c r="A3" s="69"/>
      <c r="B3" s="63"/>
      <c r="E3" s="72" t="s">
        <v>264</v>
      </c>
      <c r="F3" s="54" t="s">
        <v>155</v>
      </c>
      <c r="G3" s="43"/>
      <c r="H3" s="43"/>
      <c r="K3" s="101">
        <f>SUM(I143:I168)+SUM(I175:I177)</f>
        <v>0</v>
      </c>
      <c r="L3" s="1">
        <f>SUM(J143:K168)+SUM(J175:K177)</f>
        <v>0</v>
      </c>
      <c r="M3" s="7" t="s">
        <v>242</v>
      </c>
      <c r="N3" s="35"/>
      <c r="S3" s="5">
        <f>L2+L4</f>
        <v>0</v>
      </c>
    </row>
    <row r="4" spans="1:19" ht="18.75">
      <c r="A4" s="69"/>
      <c r="B4" s="63"/>
      <c r="D4" s="36"/>
      <c r="E4" s="38"/>
      <c r="F4" s="33"/>
      <c r="G4" s="42"/>
      <c r="H4" s="42"/>
      <c r="K4" s="102">
        <f>SUM(I11:I27)+SUM(I73:I85)</f>
        <v>0</v>
      </c>
      <c r="L4" s="8">
        <f>SUM(J11:K27)+SUM(J73:K85)</f>
        <v>0</v>
      </c>
      <c r="M4" s="9" t="s">
        <v>3</v>
      </c>
      <c r="N4" s="35"/>
      <c r="S4" s="10" t="s">
        <v>4</v>
      </c>
    </row>
    <row r="5" spans="1:19" ht="18.75">
      <c r="A5" s="69"/>
      <c r="B5" s="63"/>
      <c r="D5" s="39"/>
      <c r="E5" s="40"/>
      <c r="F5" s="40"/>
      <c r="G5" s="42"/>
      <c r="H5" s="42"/>
      <c r="K5" s="103">
        <f>SUM(I28:I72)</f>
        <v>0</v>
      </c>
      <c r="L5" s="12">
        <f>SUM(J28:K72)</f>
        <v>0</v>
      </c>
      <c r="M5" s="13" t="s">
        <v>243</v>
      </c>
      <c r="N5" s="35"/>
      <c r="S5" s="10">
        <f>L3+L5</f>
        <v>0</v>
      </c>
    </row>
    <row r="6" spans="1:19" ht="18.75">
      <c r="A6" s="69"/>
      <c r="B6" s="63"/>
      <c r="C6" s="37"/>
      <c r="D6" s="39"/>
      <c r="E6" s="40"/>
      <c r="F6" s="40"/>
      <c r="G6" s="41"/>
      <c r="H6" s="41"/>
      <c r="K6" s="104">
        <f>C80</f>
        <v>0</v>
      </c>
      <c r="L6" s="14">
        <f>D80</f>
        <v>0</v>
      </c>
      <c r="M6" s="15" t="s">
        <v>6</v>
      </c>
      <c r="N6" s="35"/>
    </row>
    <row r="7" spans="1:19" ht="18.75">
      <c r="A7" s="69"/>
      <c r="B7" s="63"/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 s="69"/>
      <c r="B8" s="63"/>
      <c r="C8" s="37"/>
      <c r="D8" s="39"/>
      <c r="E8" s="40"/>
      <c r="F8" s="40"/>
      <c r="G8" s="41"/>
      <c r="H8" s="41"/>
      <c r="K8" s="106">
        <f>SUM(K2:K7)</f>
        <v>0</v>
      </c>
      <c r="L8" s="107">
        <f>SUM(L2:L7)</f>
        <v>0</v>
      </c>
      <c r="M8" s="18" t="s">
        <v>5</v>
      </c>
      <c r="N8" s="35"/>
    </row>
    <row r="9" spans="1:19">
      <c r="A9" s="69"/>
      <c r="B9" s="63"/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 s="69"/>
      <c r="B10" s="63"/>
      <c r="C10" s="189" t="s">
        <v>216</v>
      </c>
      <c r="D10" s="190"/>
      <c r="E10" s="189" t="s">
        <v>65</v>
      </c>
      <c r="F10" s="190"/>
      <c r="G10" s="80" t="s">
        <v>66</v>
      </c>
      <c r="I10" s="6"/>
      <c r="J10" s="74"/>
      <c r="K10" s="75"/>
      <c r="L10" s="74"/>
      <c r="M10" s="75"/>
      <c r="N10" s="6"/>
    </row>
    <row r="11" spans="1:19">
      <c r="A11" s="69"/>
      <c r="B11" s="63"/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 s="69"/>
      <c r="B12" s="63"/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 s="69"/>
      <c r="B13" s="63"/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 s="69"/>
      <c r="B14" s="63"/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</v>
      </c>
      <c r="J14" s="176">
        <f t="shared" si="1"/>
        <v>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 s="69"/>
      <c r="B15" s="63"/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</v>
      </c>
      <c r="J15" s="176">
        <f t="shared" si="1"/>
        <v>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69"/>
      <c r="B16" s="63"/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</v>
      </c>
      <c r="J16" s="176">
        <f t="shared" si="1"/>
        <v>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69"/>
      <c r="B17" s="63"/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 ht="16.5">
      <c r="A18" s="51"/>
      <c r="B18" s="51"/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 ht="16.5">
      <c r="A19" s="51"/>
      <c r="B19" s="51"/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 ht="16.5">
      <c r="A20" s="51"/>
      <c r="B20" s="51"/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 ht="16.5">
      <c r="A21" s="51"/>
      <c r="B21" s="51"/>
      <c r="C21" s="77"/>
      <c r="D21" s="46"/>
      <c r="E21" s="44"/>
      <c r="F21" s="45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 ht="16.5">
      <c r="A22" s="51"/>
      <c r="B22" s="51"/>
      <c r="C22" s="77"/>
      <c r="D22" s="46"/>
      <c r="E22" s="44"/>
      <c r="F22" s="45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 ht="16.5">
      <c r="A23" s="51"/>
      <c r="B23" s="47"/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 ht="16.5">
      <c r="A24" s="51"/>
      <c r="B24" s="51"/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 ht="16.5">
      <c r="A25" s="51"/>
      <c r="B25" s="51"/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 ht="16.5">
      <c r="A26" s="51"/>
      <c r="B26" s="51"/>
      <c r="C26" s="24"/>
      <c r="D26" s="2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 ht="16.5">
      <c r="A27" s="51"/>
      <c r="B27" s="51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 ht="16.5">
      <c r="A28" s="51"/>
      <c r="B28" s="51"/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 ht="16.5">
      <c r="A29" s="51"/>
      <c r="B29" s="51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 ht="16.5">
      <c r="A30" s="51"/>
      <c r="B30" s="51"/>
      <c r="C30" s="20" t="s">
        <v>92</v>
      </c>
      <c r="D30" s="20" t="s">
        <v>93</v>
      </c>
      <c r="E30" s="191" t="s">
        <v>65</v>
      </c>
      <c r="F30" s="191"/>
      <c r="G30" s="20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</v>
      </c>
      <c r="D31" s="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</v>
      </c>
      <c r="D36" s="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</v>
      </c>
      <c r="D37" s="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</v>
      </c>
      <c r="J55" s="182">
        <f t="shared" si="1"/>
        <v>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0</v>
      </c>
      <c r="D80" s="80">
        <f>SUM(D31:D79)</f>
        <v>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</v>
      </c>
      <c r="J93" s="170">
        <f t="shared" si="8"/>
        <v>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</v>
      </c>
      <c r="J97" s="170">
        <f t="shared" si="8"/>
        <v>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</v>
      </c>
      <c r="J98" s="170">
        <f t="shared" si="8"/>
        <v>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92"/>
      <c r="M102" s="93"/>
      <c r="N102" s="90"/>
      <c r="O102" s="23"/>
    </row>
    <row r="103" spans="1:15">
      <c r="I103" s="91"/>
      <c r="J103" s="170">
        <f t="shared" si="8"/>
        <v>0</v>
      </c>
      <c r="K103" s="171"/>
      <c r="L103" s="92"/>
      <c r="M103" s="93"/>
      <c r="N103" s="90"/>
      <c r="O103" s="23"/>
    </row>
    <row r="104" spans="1:15">
      <c r="I104" s="91"/>
      <c r="J104" s="170">
        <f t="shared" si="8"/>
        <v>0</v>
      </c>
      <c r="K104" s="171"/>
      <c r="L104" s="92"/>
      <c r="M104" s="93"/>
      <c r="N104" s="90"/>
      <c r="O104" s="23"/>
    </row>
    <row r="105" spans="1:15">
      <c r="I105" s="91">
        <f>J105*1.2*8/1000</f>
        <v>0</v>
      </c>
      <c r="J105" s="170">
        <f t="shared" si="8"/>
        <v>0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</v>
      </c>
      <c r="J109" s="170">
        <f t="shared" si="8"/>
        <v>0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</v>
      </c>
      <c r="J113" s="170">
        <f t="shared" si="8"/>
        <v>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92"/>
      <c r="M117" s="93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</v>
      </c>
      <c r="J119" s="170">
        <f t="shared" si="8"/>
        <v>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92"/>
      <c r="M121" s="93"/>
      <c r="N121" s="90"/>
    </row>
    <row r="122" spans="3:15">
      <c r="I122" s="91"/>
      <c r="J122" s="170">
        <f t="shared" si="8"/>
        <v>0</v>
      </c>
      <c r="K122" s="171"/>
      <c r="L122" s="92"/>
      <c r="M122" s="93"/>
      <c r="N122" s="90"/>
    </row>
    <row r="123" spans="3:15">
      <c r="I123" s="91"/>
      <c r="J123" s="170">
        <f t="shared" si="8"/>
        <v>0</v>
      </c>
      <c r="K123" s="171"/>
      <c r="L123" s="92"/>
      <c r="M123" s="93"/>
      <c r="N123" s="90"/>
    </row>
    <row r="124" spans="3:15">
      <c r="I124" s="91"/>
      <c r="J124" s="170">
        <f t="shared" si="8"/>
        <v>0</v>
      </c>
      <c r="K124" s="171"/>
      <c r="L124" s="92"/>
      <c r="M124" s="93"/>
      <c r="N124" s="90"/>
    </row>
    <row r="125" spans="3:15">
      <c r="I125" s="91"/>
      <c r="J125" s="170">
        <f t="shared" si="8"/>
        <v>0</v>
      </c>
      <c r="K125" s="171"/>
      <c r="L125" s="92"/>
      <c r="M125" s="93"/>
      <c r="N125" s="90"/>
    </row>
    <row r="126" spans="3:15">
      <c r="I126" s="91"/>
      <c r="J126" s="170">
        <f t="shared" si="8"/>
        <v>0</v>
      </c>
      <c r="K126" s="171"/>
      <c r="L126" s="92"/>
      <c r="M126" s="93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</v>
      </c>
      <c r="J129" s="170">
        <f t="shared" si="8"/>
        <v>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</v>
      </c>
      <c r="J133" s="170">
        <f t="shared" si="8"/>
        <v>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92"/>
      <c r="M137" s="93"/>
      <c r="N137" s="90"/>
    </row>
    <row r="138" spans="9:15">
      <c r="I138" s="91"/>
      <c r="J138" s="170">
        <f t="shared" si="8"/>
        <v>0</v>
      </c>
      <c r="K138" s="171"/>
      <c r="L138" s="92"/>
      <c r="M138" s="93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96"/>
      <c r="M144" s="97"/>
      <c r="N144" s="95"/>
    </row>
    <row r="145" spans="9:15">
      <c r="I145" s="94"/>
      <c r="J145" s="208">
        <f t="shared" si="9"/>
        <v>0</v>
      </c>
      <c r="K145" s="209"/>
      <c r="L145" s="96"/>
      <c r="M145" s="97"/>
      <c r="N145" s="95"/>
    </row>
    <row r="146" spans="9:15">
      <c r="I146" s="94"/>
      <c r="J146" s="208">
        <f t="shared" si="9"/>
        <v>0</v>
      </c>
      <c r="K146" s="209"/>
      <c r="L146" s="96"/>
      <c r="M146" s="97"/>
      <c r="N146" s="95"/>
    </row>
    <row r="147" spans="9:15">
      <c r="I147" s="94"/>
      <c r="J147" s="208">
        <f t="shared" si="9"/>
        <v>0</v>
      </c>
      <c r="K147" s="209"/>
      <c r="L147" s="96"/>
      <c r="M147" s="97"/>
      <c r="N147" s="95"/>
    </row>
    <row r="148" spans="9:15">
      <c r="I148" s="94">
        <f>J148*0.9*8/1000</f>
        <v>0</v>
      </c>
      <c r="J148" s="208">
        <f t="shared" si="9"/>
        <v>0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</v>
      </c>
      <c r="J150" s="208">
        <f t="shared" si="9"/>
        <v>0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0</v>
      </c>
      <c r="J152" s="208">
        <f t="shared" si="9"/>
        <v>0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0</v>
      </c>
      <c r="J154" s="208">
        <f t="shared" si="9"/>
        <v>0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0</v>
      </c>
      <c r="J157" s="208">
        <f t="shared" si="9"/>
        <v>0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0</v>
      </c>
      <c r="J163" s="208">
        <f t="shared" si="9"/>
        <v>0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0</v>
      </c>
      <c r="J167" s="208">
        <f t="shared" si="9"/>
        <v>0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</v>
      </c>
      <c r="J175" s="208">
        <f t="shared" si="9"/>
        <v>0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J177:K177"/>
    <mergeCell ref="L177:M177"/>
    <mergeCell ref="J172:K172"/>
    <mergeCell ref="L172:M172"/>
    <mergeCell ref="J173:K173"/>
    <mergeCell ref="L173:M173"/>
    <mergeCell ref="J174:K174"/>
    <mergeCell ref="L174:M174"/>
    <mergeCell ref="J175:K175"/>
    <mergeCell ref="L175:M175"/>
    <mergeCell ref="J176:K176"/>
    <mergeCell ref="L176:M176"/>
    <mergeCell ref="J167:K167"/>
    <mergeCell ref="L167:M167"/>
    <mergeCell ref="J168:K168"/>
    <mergeCell ref="L168:M168"/>
    <mergeCell ref="J169:K169"/>
    <mergeCell ref="L169:M169"/>
    <mergeCell ref="J170:K170"/>
    <mergeCell ref="L170:M170"/>
    <mergeCell ref="J171:K171"/>
    <mergeCell ref="L171:M171"/>
    <mergeCell ref="J162:K162"/>
    <mergeCell ref="L162:M162"/>
    <mergeCell ref="J163:K163"/>
    <mergeCell ref="L163:M163"/>
    <mergeCell ref="J164:K164"/>
    <mergeCell ref="L164:M164"/>
    <mergeCell ref="J165:K165"/>
    <mergeCell ref="L165:M165"/>
    <mergeCell ref="J166:K166"/>
    <mergeCell ref="L166:M166"/>
    <mergeCell ref="J157:K157"/>
    <mergeCell ref="L157:M157"/>
    <mergeCell ref="J158:K158"/>
    <mergeCell ref="L158:M158"/>
    <mergeCell ref="J159:K159"/>
    <mergeCell ref="L159:M159"/>
    <mergeCell ref="J160:K160"/>
    <mergeCell ref="L160:M160"/>
    <mergeCell ref="J161:K161"/>
    <mergeCell ref="L161:M161"/>
    <mergeCell ref="J152:K152"/>
    <mergeCell ref="L152:M152"/>
    <mergeCell ref="J153:K153"/>
    <mergeCell ref="L153:M153"/>
    <mergeCell ref="J154:K154"/>
    <mergeCell ref="L154:M154"/>
    <mergeCell ref="J155:K155"/>
    <mergeCell ref="L155:M155"/>
    <mergeCell ref="J156:K156"/>
    <mergeCell ref="L156:M156"/>
    <mergeCell ref="J147:K147"/>
    <mergeCell ref="J148:K148"/>
    <mergeCell ref="L148:M148"/>
    <mergeCell ref="J149:K149"/>
    <mergeCell ref="L149:M149"/>
    <mergeCell ref="J150:K150"/>
    <mergeCell ref="L150:M150"/>
    <mergeCell ref="J151:K151"/>
    <mergeCell ref="L151:M151"/>
    <mergeCell ref="J141:K141"/>
    <mergeCell ref="L141:M141"/>
    <mergeCell ref="J142:K142"/>
    <mergeCell ref="L142:M142"/>
    <mergeCell ref="J143:K143"/>
    <mergeCell ref="L143:M143"/>
    <mergeCell ref="J144:K144"/>
    <mergeCell ref="J145:K145"/>
    <mergeCell ref="J146:K146"/>
    <mergeCell ref="J135:K135"/>
    <mergeCell ref="L135:M135"/>
    <mergeCell ref="J136:K136"/>
    <mergeCell ref="L136:M136"/>
    <mergeCell ref="J137:K137"/>
    <mergeCell ref="J138:K138"/>
    <mergeCell ref="J139:K139"/>
    <mergeCell ref="L139:M139"/>
    <mergeCell ref="J140:K140"/>
    <mergeCell ref="L140:M140"/>
    <mergeCell ref="E76:F76"/>
    <mergeCell ref="E77:F77"/>
    <mergeCell ref="E78:F78"/>
    <mergeCell ref="E79:F79"/>
    <mergeCell ref="E80:F80"/>
    <mergeCell ref="J84:K84"/>
    <mergeCell ref="L84:M84"/>
    <mergeCell ref="J99:K99"/>
    <mergeCell ref="L99:M99"/>
    <mergeCell ref="J79:K79"/>
    <mergeCell ref="L79:M79"/>
    <mergeCell ref="J80:K80"/>
    <mergeCell ref="L80:M80"/>
    <mergeCell ref="J81:K81"/>
    <mergeCell ref="L81:M81"/>
    <mergeCell ref="J76:K76"/>
    <mergeCell ref="L76:M76"/>
    <mergeCell ref="J77:K77"/>
    <mergeCell ref="L77:M77"/>
    <mergeCell ref="J78:K78"/>
    <mergeCell ref="L78:M78"/>
    <mergeCell ref="J86:K86"/>
    <mergeCell ref="L86:M86"/>
    <mergeCell ref="J87:K87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C9:F9"/>
    <mergeCell ref="J9:K9"/>
    <mergeCell ref="L9:M9"/>
    <mergeCell ref="C10:D10"/>
    <mergeCell ref="E10:F10"/>
    <mergeCell ref="C13:D13"/>
    <mergeCell ref="E13:F13"/>
    <mergeCell ref="J13:K13"/>
    <mergeCell ref="L13:M13"/>
    <mergeCell ref="C14:D14"/>
    <mergeCell ref="E14:F14"/>
    <mergeCell ref="J14:K14"/>
    <mergeCell ref="L14:M14"/>
    <mergeCell ref="C11:D11"/>
    <mergeCell ref="E11:F11"/>
    <mergeCell ref="J11:K11"/>
    <mergeCell ref="L11:M11"/>
    <mergeCell ref="C12:D12"/>
    <mergeCell ref="E12:F12"/>
    <mergeCell ref="J12:K12"/>
    <mergeCell ref="L12:M12"/>
    <mergeCell ref="C17:D17"/>
    <mergeCell ref="E17:F17"/>
    <mergeCell ref="J17:K17"/>
    <mergeCell ref="L17:M17"/>
    <mergeCell ref="C18:D18"/>
    <mergeCell ref="E18:F18"/>
    <mergeCell ref="J18:K18"/>
    <mergeCell ref="L18:M18"/>
    <mergeCell ref="C15:D15"/>
    <mergeCell ref="E15:F15"/>
    <mergeCell ref="J15:K15"/>
    <mergeCell ref="L15:M15"/>
    <mergeCell ref="C16:D16"/>
    <mergeCell ref="E16:F16"/>
    <mergeCell ref="J16:K16"/>
    <mergeCell ref="L16:M16"/>
    <mergeCell ref="J22:K22"/>
    <mergeCell ref="L22:M22"/>
    <mergeCell ref="C23:D23"/>
    <mergeCell ref="E23:F23"/>
    <mergeCell ref="J23:K23"/>
    <mergeCell ref="L23:M23"/>
    <mergeCell ref="J19:K19"/>
    <mergeCell ref="L19:M19"/>
    <mergeCell ref="J20:K20"/>
    <mergeCell ref="L20:M20"/>
    <mergeCell ref="J21:K21"/>
    <mergeCell ref="L21:M21"/>
    <mergeCell ref="C19:D19"/>
    <mergeCell ref="E19:F19"/>
    <mergeCell ref="C20:D20"/>
    <mergeCell ref="E20:F20"/>
    <mergeCell ref="J27:K27"/>
    <mergeCell ref="L27:M27"/>
    <mergeCell ref="J28:K28"/>
    <mergeCell ref="L28:M28"/>
    <mergeCell ref="J24:K24"/>
    <mergeCell ref="L24:M24"/>
    <mergeCell ref="C25:D25"/>
    <mergeCell ref="J25:K25"/>
    <mergeCell ref="L25:M25"/>
    <mergeCell ref="J26:K26"/>
    <mergeCell ref="L26:M26"/>
    <mergeCell ref="C24:D24"/>
    <mergeCell ref="E24:F24"/>
    <mergeCell ref="E25:F25"/>
    <mergeCell ref="E31:F31"/>
    <mergeCell ref="J31:K31"/>
    <mergeCell ref="L31:M31"/>
    <mergeCell ref="E32:F32"/>
    <mergeCell ref="J32:K32"/>
    <mergeCell ref="L32:M32"/>
    <mergeCell ref="J29:K29"/>
    <mergeCell ref="L29:M29"/>
    <mergeCell ref="E30:F30"/>
    <mergeCell ref="J30:K30"/>
    <mergeCell ref="L30:M30"/>
    <mergeCell ref="C29:G29"/>
    <mergeCell ref="E35:F35"/>
    <mergeCell ref="J35:K35"/>
    <mergeCell ref="L35:M35"/>
    <mergeCell ref="E36:F36"/>
    <mergeCell ref="J36:K36"/>
    <mergeCell ref="L36:M36"/>
    <mergeCell ref="E33:F33"/>
    <mergeCell ref="J33:K33"/>
    <mergeCell ref="L33:M33"/>
    <mergeCell ref="E34:F34"/>
    <mergeCell ref="J34:K34"/>
    <mergeCell ref="L34:M34"/>
    <mergeCell ref="E39:F39"/>
    <mergeCell ref="J39:K39"/>
    <mergeCell ref="L39:M39"/>
    <mergeCell ref="E40:F40"/>
    <mergeCell ref="J40:K40"/>
    <mergeCell ref="L40:M40"/>
    <mergeCell ref="E37:F37"/>
    <mergeCell ref="J37:K37"/>
    <mergeCell ref="L37:M37"/>
    <mergeCell ref="E38:F38"/>
    <mergeCell ref="J38:K38"/>
    <mergeCell ref="L38:M38"/>
    <mergeCell ref="E43:F43"/>
    <mergeCell ref="J43:K43"/>
    <mergeCell ref="L43:M43"/>
    <mergeCell ref="E44:F44"/>
    <mergeCell ref="J44:K44"/>
    <mergeCell ref="L44:M44"/>
    <mergeCell ref="E41:F41"/>
    <mergeCell ref="J41:K41"/>
    <mergeCell ref="L41:M41"/>
    <mergeCell ref="E42:F42"/>
    <mergeCell ref="J42:K42"/>
    <mergeCell ref="L42:M42"/>
    <mergeCell ref="E47:F47"/>
    <mergeCell ref="J47:K47"/>
    <mergeCell ref="L47:M47"/>
    <mergeCell ref="E48:F48"/>
    <mergeCell ref="J48:K48"/>
    <mergeCell ref="L48:M48"/>
    <mergeCell ref="E45:F45"/>
    <mergeCell ref="J45:K45"/>
    <mergeCell ref="L45:M45"/>
    <mergeCell ref="E46:F46"/>
    <mergeCell ref="J46:K46"/>
    <mergeCell ref="L46:M46"/>
    <mergeCell ref="E51:F51"/>
    <mergeCell ref="J51:K51"/>
    <mergeCell ref="L51:M51"/>
    <mergeCell ref="E52:F52"/>
    <mergeCell ref="J52:K52"/>
    <mergeCell ref="L52:M52"/>
    <mergeCell ref="E49:F49"/>
    <mergeCell ref="J49:K49"/>
    <mergeCell ref="L49:M49"/>
    <mergeCell ref="E50:F50"/>
    <mergeCell ref="J50:K50"/>
    <mergeCell ref="L50:M50"/>
    <mergeCell ref="J55:K55"/>
    <mergeCell ref="L55:M55"/>
    <mergeCell ref="J56:K56"/>
    <mergeCell ref="L56:M56"/>
    <mergeCell ref="J57:K57"/>
    <mergeCell ref="L57:M57"/>
    <mergeCell ref="E53:F53"/>
    <mergeCell ref="J53:K53"/>
    <mergeCell ref="L53:M53"/>
    <mergeCell ref="E54:F54"/>
    <mergeCell ref="J54:K54"/>
    <mergeCell ref="L54:M54"/>
    <mergeCell ref="E55:F55"/>
    <mergeCell ref="E56:F56"/>
    <mergeCell ref="E57:F57"/>
    <mergeCell ref="J61:K61"/>
    <mergeCell ref="L61:M61"/>
    <mergeCell ref="J62:K62"/>
    <mergeCell ref="L62:M62"/>
    <mergeCell ref="J63:K63"/>
    <mergeCell ref="L63:M63"/>
    <mergeCell ref="J58:K58"/>
    <mergeCell ref="L58:M58"/>
    <mergeCell ref="J59:K59"/>
    <mergeCell ref="L59:M59"/>
    <mergeCell ref="J60:K60"/>
    <mergeCell ref="L60:M60"/>
    <mergeCell ref="J67:K67"/>
    <mergeCell ref="L67:M67"/>
    <mergeCell ref="J68:K68"/>
    <mergeCell ref="L68:M68"/>
    <mergeCell ref="J69:K69"/>
    <mergeCell ref="L69:M69"/>
    <mergeCell ref="J64:K64"/>
    <mergeCell ref="L64:M64"/>
    <mergeCell ref="J65:K65"/>
    <mergeCell ref="L65:M65"/>
    <mergeCell ref="J66:K66"/>
    <mergeCell ref="L66:M66"/>
    <mergeCell ref="J73:K73"/>
    <mergeCell ref="L73:M73"/>
    <mergeCell ref="J74:K74"/>
    <mergeCell ref="L74:M74"/>
    <mergeCell ref="J75:K75"/>
    <mergeCell ref="L75:M75"/>
    <mergeCell ref="J70:K70"/>
    <mergeCell ref="L70:M70"/>
    <mergeCell ref="J71:K71"/>
    <mergeCell ref="L71:M71"/>
    <mergeCell ref="J72:K72"/>
    <mergeCell ref="L72:M72"/>
    <mergeCell ref="L87:M87"/>
    <mergeCell ref="J88:K88"/>
    <mergeCell ref="L88:M88"/>
    <mergeCell ref="J82:K82"/>
    <mergeCell ref="L82:M82"/>
    <mergeCell ref="J83:K83"/>
    <mergeCell ref="L83:M83"/>
    <mergeCell ref="J85:K85"/>
    <mergeCell ref="L85:M85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J98:K98"/>
    <mergeCell ref="L98:M98"/>
    <mergeCell ref="J101:K101"/>
    <mergeCell ref="L101:M101"/>
    <mergeCell ref="J102:K102"/>
    <mergeCell ref="J95:K95"/>
    <mergeCell ref="L95:M95"/>
    <mergeCell ref="J96:K96"/>
    <mergeCell ref="L96:M96"/>
    <mergeCell ref="J97:K97"/>
    <mergeCell ref="L97:M97"/>
    <mergeCell ref="J100:K100"/>
    <mergeCell ref="L100:M100"/>
    <mergeCell ref="J108:K108"/>
    <mergeCell ref="L108:M108"/>
    <mergeCell ref="J109:K109"/>
    <mergeCell ref="L109:M109"/>
    <mergeCell ref="J110:K110"/>
    <mergeCell ref="L110:M110"/>
    <mergeCell ref="J103:K103"/>
    <mergeCell ref="J104:K104"/>
    <mergeCell ref="J105:K105"/>
    <mergeCell ref="L105:M105"/>
    <mergeCell ref="J106:K106"/>
    <mergeCell ref="L106:M106"/>
    <mergeCell ref="J107:K107"/>
    <mergeCell ref="L107:M107"/>
    <mergeCell ref="J114:K114"/>
    <mergeCell ref="L114:M114"/>
    <mergeCell ref="J115:K115"/>
    <mergeCell ref="L115:M115"/>
    <mergeCell ref="J116:K116"/>
    <mergeCell ref="L116:M116"/>
    <mergeCell ref="J111:K111"/>
    <mergeCell ref="L111:M111"/>
    <mergeCell ref="J112:K112"/>
    <mergeCell ref="L112:M112"/>
    <mergeCell ref="J113:K113"/>
    <mergeCell ref="L113:M113"/>
    <mergeCell ref="J120:K120"/>
    <mergeCell ref="L120:M120"/>
    <mergeCell ref="J121:K121"/>
    <mergeCell ref="J122:K122"/>
    <mergeCell ref="J117:K117"/>
    <mergeCell ref="J118:K118"/>
    <mergeCell ref="L118:M118"/>
    <mergeCell ref="J119:K119"/>
    <mergeCell ref="L119:M119"/>
    <mergeCell ref="J126:K126"/>
    <mergeCell ref="J127:K127"/>
    <mergeCell ref="L127:M127"/>
    <mergeCell ref="J128:K128"/>
    <mergeCell ref="L128:M128"/>
    <mergeCell ref="J123:K123"/>
    <mergeCell ref="J124:K124"/>
    <mergeCell ref="J125:K125"/>
    <mergeCell ref="J132:K132"/>
    <mergeCell ref="L132:M132"/>
    <mergeCell ref="J133:K133"/>
    <mergeCell ref="L133:M133"/>
    <mergeCell ref="J134:K134"/>
    <mergeCell ref="L134:M134"/>
    <mergeCell ref="J129:K129"/>
    <mergeCell ref="L129:M129"/>
    <mergeCell ref="J130:K130"/>
    <mergeCell ref="L130:M130"/>
    <mergeCell ref="J131:K131"/>
    <mergeCell ref="L131:M13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sheetPr codeName="Sheet17"/>
  <dimension ref="A1:S177"/>
  <sheetViews>
    <sheetView workbookViewId="0">
      <selection activeCell="E4" sqref="E4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 s="69"/>
      <c r="B2" s="63"/>
      <c r="D2" s="35"/>
      <c r="E2" s="53"/>
      <c r="F2" s="53" t="s">
        <v>154</v>
      </c>
      <c r="G2" s="35"/>
      <c r="H2" s="35"/>
      <c r="K2" s="100">
        <f>SUM(I86:I142)+SUM(I169:I174)/1000</f>
        <v>0</v>
      </c>
      <c r="L2" s="3">
        <f>SUM(J86:K142)+SUM(J169:K174)</f>
        <v>0</v>
      </c>
      <c r="M2" s="4" t="s">
        <v>162</v>
      </c>
      <c r="N2" s="35"/>
      <c r="S2" s="5" t="s">
        <v>2</v>
      </c>
    </row>
    <row r="3" spans="1:19" ht="18.75">
      <c r="A3" s="69"/>
      <c r="B3" s="63"/>
      <c r="E3" s="72" t="s">
        <v>265</v>
      </c>
      <c r="F3" s="54" t="s">
        <v>155</v>
      </c>
      <c r="G3" s="43"/>
      <c r="H3" s="43"/>
      <c r="K3" s="101">
        <f>SUM(I143:I168)+SUM(I175:I177)</f>
        <v>0</v>
      </c>
      <c r="L3" s="1">
        <f>SUM(J143:K168)+SUM(J175:K177)</f>
        <v>0</v>
      </c>
      <c r="M3" s="7" t="s">
        <v>242</v>
      </c>
      <c r="N3" s="35"/>
      <c r="S3" s="5">
        <f>L2+L4</f>
        <v>0</v>
      </c>
    </row>
    <row r="4" spans="1:19" ht="18.75">
      <c r="A4" s="69"/>
      <c r="B4" s="63"/>
      <c r="D4" s="36"/>
      <c r="E4" s="38"/>
      <c r="F4" s="33"/>
      <c r="G4" s="42"/>
      <c r="H4" s="42"/>
      <c r="K4" s="102">
        <f>SUM(I11:I27)+SUM(I73:I85)</f>
        <v>0</v>
      </c>
      <c r="L4" s="8">
        <f>SUM(J11:K27)+SUM(J73:K85)</f>
        <v>0</v>
      </c>
      <c r="M4" s="9" t="s">
        <v>3</v>
      </c>
      <c r="N4" s="35"/>
      <c r="S4" s="10" t="s">
        <v>4</v>
      </c>
    </row>
    <row r="5" spans="1:19" ht="18.75">
      <c r="A5" s="69"/>
      <c r="B5" s="63"/>
      <c r="D5" s="39"/>
      <c r="E5" s="40"/>
      <c r="F5" s="40"/>
      <c r="G5" s="42"/>
      <c r="H5" s="42"/>
      <c r="K5" s="103">
        <f>SUM(I28:I72)</f>
        <v>0</v>
      </c>
      <c r="L5" s="12">
        <f>SUM(J28:K72)</f>
        <v>0</v>
      </c>
      <c r="M5" s="13" t="s">
        <v>243</v>
      </c>
      <c r="N5" s="35"/>
      <c r="S5" s="10">
        <f>L3+L5</f>
        <v>0</v>
      </c>
    </row>
    <row r="6" spans="1:19" ht="18.75">
      <c r="A6" s="69"/>
      <c r="B6" s="63"/>
      <c r="C6" s="37"/>
      <c r="D6" s="39"/>
      <c r="E6" s="40"/>
      <c r="F6" s="40"/>
      <c r="G6" s="41"/>
      <c r="H6" s="41"/>
      <c r="K6" s="104">
        <f>C80</f>
        <v>0</v>
      </c>
      <c r="L6" s="14">
        <f>D80</f>
        <v>0</v>
      </c>
      <c r="M6" s="15" t="s">
        <v>6</v>
      </c>
      <c r="N6" s="35"/>
    </row>
    <row r="7" spans="1:19" ht="18.75">
      <c r="A7" s="69"/>
      <c r="B7" s="63"/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 s="69"/>
      <c r="B8" s="63"/>
      <c r="C8" s="37"/>
      <c r="D8" s="39"/>
      <c r="E8" s="40"/>
      <c r="F8" s="40"/>
      <c r="G8" s="41"/>
      <c r="H8" s="41"/>
      <c r="K8" s="106">
        <f>SUM(K2:K7)</f>
        <v>0</v>
      </c>
      <c r="L8" s="107">
        <f>SUM(L2:L7)</f>
        <v>0</v>
      </c>
      <c r="M8" s="18" t="s">
        <v>5</v>
      </c>
      <c r="N8" s="35"/>
    </row>
    <row r="9" spans="1:19">
      <c r="A9" s="69"/>
      <c r="B9" s="63"/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 s="69"/>
      <c r="B10" s="63"/>
      <c r="C10" s="189" t="s">
        <v>216</v>
      </c>
      <c r="D10" s="190"/>
      <c r="E10" s="189" t="s">
        <v>65</v>
      </c>
      <c r="F10" s="190"/>
      <c r="G10" s="80" t="s">
        <v>66</v>
      </c>
      <c r="I10" s="6"/>
      <c r="J10" s="74"/>
      <c r="K10" s="75"/>
      <c r="L10" s="74"/>
      <c r="M10" s="75"/>
      <c r="N10" s="6"/>
    </row>
    <row r="11" spans="1:19">
      <c r="A11" s="69"/>
      <c r="B11" s="63"/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 s="69"/>
      <c r="B12" s="63"/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 s="69"/>
      <c r="B13" s="63"/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 s="69"/>
      <c r="B14" s="63"/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</v>
      </c>
      <c r="J14" s="176">
        <f t="shared" si="1"/>
        <v>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 s="69"/>
      <c r="B15" s="63"/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</v>
      </c>
      <c r="J15" s="176">
        <f t="shared" si="1"/>
        <v>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69"/>
      <c r="B16" s="63"/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</v>
      </c>
      <c r="J16" s="176">
        <f t="shared" si="1"/>
        <v>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69"/>
      <c r="B17" s="63"/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 ht="16.5">
      <c r="A18" s="51"/>
      <c r="B18" s="51"/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 ht="16.5">
      <c r="A19" s="51"/>
      <c r="B19" s="51"/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 ht="16.5">
      <c r="A20" s="51"/>
      <c r="B20" s="51"/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 ht="16.5">
      <c r="A21" s="51"/>
      <c r="B21" s="51"/>
      <c r="C21" s="77"/>
      <c r="D21" s="46"/>
      <c r="E21" s="44"/>
      <c r="F21" s="45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 ht="16.5">
      <c r="A22" s="51"/>
      <c r="B22" s="51"/>
      <c r="C22" s="77"/>
      <c r="D22" s="46"/>
      <c r="E22" s="44"/>
      <c r="F22" s="45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 ht="16.5">
      <c r="A23" s="51"/>
      <c r="B23" s="47"/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 ht="16.5">
      <c r="A24" s="51"/>
      <c r="B24" s="51"/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 ht="16.5">
      <c r="A25" s="51"/>
      <c r="B25" s="51"/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 ht="16.5">
      <c r="A26" s="51"/>
      <c r="B26" s="51"/>
      <c r="C26" s="24"/>
      <c r="D26" s="2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 ht="16.5">
      <c r="A27" s="51"/>
      <c r="B27" s="51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 ht="16.5">
      <c r="A28" s="51"/>
      <c r="B28" s="51"/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 ht="16.5">
      <c r="A29" s="51"/>
      <c r="B29" s="51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 ht="16.5">
      <c r="A30" s="51"/>
      <c r="B30" s="51"/>
      <c r="C30" s="20" t="s">
        <v>92</v>
      </c>
      <c r="D30" s="20" t="s">
        <v>93</v>
      </c>
      <c r="E30" s="191" t="s">
        <v>65</v>
      </c>
      <c r="F30" s="191"/>
      <c r="G30" s="20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</v>
      </c>
      <c r="D31" s="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</v>
      </c>
      <c r="D36" s="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</v>
      </c>
      <c r="D37" s="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</v>
      </c>
      <c r="J55" s="182">
        <f t="shared" si="1"/>
        <v>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0</v>
      </c>
      <c r="D80" s="80">
        <f>SUM(D31:D79)</f>
        <v>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</v>
      </c>
      <c r="J93" s="170">
        <f t="shared" si="8"/>
        <v>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</v>
      </c>
      <c r="J97" s="170">
        <f t="shared" si="8"/>
        <v>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</v>
      </c>
      <c r="J98" s="170">
        <f t="shared" si="8"/>
        <v>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92"/>
      <c r="M102" s="93"/>
      <c r="N102" s="90"/>
      <c r="O102" s="23"/>
    </row>
    <row r="103" spans="1:15">
      <c r="I103" s="91"/>
      <c r="J103" s="170">
        <f t="shared" si="8"/>
        <v>0</v>
      </c>
      <c r="K103" s="171"/>
      <c r="L103" s="92"/>
      <c r="M103" s="93"/>
      <c r="N103" s="90"/>
      <c r="O103" s="23"/>
    </row>
    <row r="104" spans="1:15">
      <c r="I104" s="91"/>
      <c r="J104" s="170">
        <f t="shared" si="8"/>
        <v>0</v>
      </c>
      <c r="K104" s="171"/>
      <c r="L104" s="92"/>
      <c r="M104" s="93"/>
      <c r="N104" s="90"/>
      <c r="O104" s="23"/>
    </row>
    <row r="105" spans="1:15">
      <c r="I105" s="91">
        <f>J105*1.2*8/1000</f>
        <v>0</v>
      </c>
      <c r="J105" s="170">
        <f t="shared" si="8"/>
        <v>0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</v>
      </c>
      <c r="J109" s="170">
        <f t="shared" si="8"/>
        <v>0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</v>
      </c>
      <c r="J113" s="170">
        <f t="shared" si="8"/>
        <v>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92"/>
      <c r="M117" s="93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</v>
      </c>
      <c r="J119" s="170">
        <f t="shared" si="8"/>
        <v>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92"/>
      <c r="M121" s="93"/>
      <c r="N121" s="90"/>
    </row>
    <row r="122" spans="3:15">
      <c r="I122" s="91"/>
      <c r="J122" s="170">
        <f t="shared" si="8"/>
        <v>0</v>
      </c>
      <c r="K122" s="171"/>
      <c r="L122" s="92"/>
      <c r="M122" s="93"/>
      <c r="N122" s="90"/>
    </row>
    <row r="123" spans="3:15">
      <c r="I123" s="91"/>
      <c r="J123" s="170">
        <f t="shared" si="8"/>
        <v>0</v>
      </c>
      <c r="K123" s="171"/>
      <c r="L123" s="92"/>
      <c r="M123" s="93"/>
      <c r="N123" s="90"/>
    </row>
    <row r="124" spans="3:15">
      <c r="I124" s="91"/>
      <c r="J124" s="170">
        <f t="shared" si="8"/>
        <v>0</v>
      </c>
      <c r="K124" s="171"/>
      <c r="L124" s="92"/>
      <c r="M124" s="93"/>
      <c r="N124" s="90"/>
    </row>
    <row r="125" spans="3:15">
      <c r="I125" s="91"/>
      <c r="J125" s="170">
        <f t="shared" si="8"/>
        <v>0</v>
      </c>
      <c r="K125" s="171"/>
      <c r="L125" s="92"/>
      <c r="M125" s="93"/>
      <c r="N125" s="90"/>
    </row>
    <row r="126" spans="3:15">
      <c r="I126" s="91"/>
      <c r="J126" s="170">
        <f t="shared" si="8"/>
        <v>0</v>
      </c>
      <c r="K126" s="171"/>
      <c r="L126" s="92"/>
      <c r="M126" s="93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</v>
      </c>
      <c r="J129" s="170">
        <f t="shared" si="8"/>
        <v>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</v>
      </c>
      <c r="J133" s="170">
        <f t="shared" si="8"/>
        <v>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92"/>
      <c r="M137" s="93"/>
      <c r="N137" s="90"/>
    </row>
    <row r="138" spans="9:15">
      <c r="I138" s="91"/>
      <c r="J138" s="170">
        <f t="shared" si="8"/>
        <v>0</v>
      </c>
      <c r="K138" s="171"/>
      <c r="L138" s="92"/>
      <c r="M138" s="93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96"/>
      <c r="M144" s="97"/>
      <c r="N144" s="95"/>
    </row>
    <row r="145" spans="9:15">
      <c r="I145" s="94"/>
      <c r="J145" s="208">
        <f t="shared" si="9"/>
        <v>0</v>
      </c>
      <c r="K145" s="209"/>
      <c r="L145" s="96"/>
      <c r="M145" s="97"/>
      <c r="N145" s="95"/>
    </row>
    <row r="146" spans="9:15">
      <c r="I146" s="94"/>
      <c r="J146" s="208">
        <f t="shared" si="9"/>
        <v>0</v>
      </c>
      <c r="K146" s="209"/>
      <c r="L146" s="96"/>
      <c r="M146" s="97"/>
      <c r="N146" s="95"/>
    </row>
    <row r="147" spans="9:15">
      <c r="I147" s="94"/>
      <c r="J147" s="208">
        <f t="shared" si="9"/>
        <v>0</v>
      </c>
      <c r="K147" s="209"/>
      <c r="L147" s="96"/>
      <c r="M147" s="97"/>
      <c r="N147" s="95"/>
    </row>
    <row r="148" spans="9:15">
      <c r="I148" s="94">
        <f>J148*0.9*8/1000</f>
        <v>0</v>
      </c>
      <c r="J148" s="208">
        <f t="shared" si="9"/>
        <v>0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</v>
      </c>
      <c r="J150" s="208">
        <f t="shared" si="9"/>
        <v>0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0</v>
      </c>
      <c r="J152" s="208">
        <f t="shared" si="9"/>
        <v>0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0</v>
      </c>
      <c r="J154" s="208">
        <f t="shared" si="9"/>
        <v>0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0</v>
      </c>
      <c r="J157" s="208">
        <f t="shared" si="9"/>
        <v>0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0</v>
      </c>
      <c r="J163" s="208">
        <f t="shared" si="9"/>
        <v>0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0</v>
      </c>
      <c r="J167" s="208">
        <f t="shared" si="9"/>
        <v>0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</v>
      </c>
      <c r="J175" s="208">
        <f t="shared" si="9"/>
        <v>0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J177:K177"/>
    <mergeCell ref="L177:M177"/>
    <mergeCell ref="J172:K172"/>
    <mergeCell ref="L172:M172"/>
    <mergeCell ref="J173:K173"/>
    <mergeCell ref="L173:M173"/>
    <mergeCell ref="J174:K174"/>
    <mergeCell ref="L174:M174"/>
    <mergeCell ref="J175:K175"/>
    <mergeCell ref="L175:M175"/>
    <mergeCell ref="J176:K176"/>
    <mergeCell ref="L176:M176"/>
    <mergeCell ref="J167:K167"/>
    <mergeCell ref="L167:M167"/>
    <mergeCell ref="J168:K168"/>
    <mergeCell ref="L168:M168"/>
    <mergeCell ref="J169:K169"/>
    <mergeCell ref="L169:M169"/>
    <mergeCell ref="J170:K170"/>
    <mergeCell ref="L170:M170"/>
    <mergeCell ref="J171:K171"/>
    <mergeCell ref="L171:M171"/>
    <mergeCell ref="J162:K162"/>
    <mergeCell ref="L162:M162"/>
    <mergeCell ref="J163:K163"/>
    <mergeCell ref="L163:M163"/>
    <mergeCell ref="J164:K164"/>
    <mergeCell ref="L164:M164"/>
    <mergeCell ref="J165:K165"/>
    <mergeCell ref="L165:M165"/>
    <mergeCell ref="J166:K166"/>
    <mergeCell ref="L166:M166"/>
    <mergeCell ref="J157:K157"/>
    <mergeCell ref="L157:M157"/>
    <mergeCell ref="J158:K158"/>
    <mergeCell ref="L158:M158"/>
    <mergeCell ref="J159:K159"/>
    <mergeCell ref="L159:M159"/>
    <mergeCell ref="J160:K160"/>
    <mergeCell ref="L160:M160"/>
    <mergeCell ref="J161:K161"/>
    <mergeCell ref="L161:M161"/>
    <mergeCell ref="J152:K152"/>
    <mergeCell ref="L152:M152"/>
    <mergeCell ref="J153:K153"/>
    <mergeCell ref="L153:M153"/>
    <mergeCell ref="J154:K154"/>
    <mergeCell ref="L154:M154"/>
    <mergeCell ref="J155:K155"/>
    <mergeCell ref="L155:M155"/>
    <mergeCell ref="J156:K156"/>
    <mergeCell ref="L156:M156"/>
    <mergeCell ref="J147:K147"/>
    <mergeCell ref="J148:K148"/>
    <mergeCell ref="L148:M148"/>
    <mergeCell ref="J149:K149"/>
    <mergeCell ref="L149:M149"/>
    <mergeCell ref="J150:K150"/>
    <mergeCell ref="L150:M150"/>
    <mergeCell ref="J151:K151"/>
    <mergeCell ref="L151:M151"/>
    <mergeCell ref="J141:K141"/>
    <mergeCell ref="L141:M141"/>
    <mergeCell ref="J142:K142"/>
    <mergeCell ref="L142:M142"/>
    <mergeCell ref="J143:K143"/>
    <mergeCell ref="L143:M143"/>
    <mergeCell ref="J144:K144"/>
    <mergeCell ref="J145:K145"/>
    <mergeCell ref="J146:K146"/>
    <mergeCell ref="J135:K135"/>
    <mergeCell ref="L135:M135"/>
    <mergeCell ref="J136:K136"/>
    <mergeCell ref="L136:M136"/>
    <mergeCell ref="J137:K137"/>
    <mergeCell ref="J138:K138"/>
    <mergeCell ref="J139:K139"/>
    <mergeCell ref="L139:M139"/>
    <mergeCell ref="J140:K140"/>
    <mergeCell ref="L140:M140"/>
    <mergeCell ref="E76:F76"/>
    <mergeCell ref="E77:F77"/>
    <mergeCell ref="E78:F78"/>
    <mergeCell ref="E79:F79"/>
    <mergeCell ref="E80:F80"/>
    <mergeCell ref="J84:K84"/>
    <mergeCell ref="L84:M84"/>
    <mergeCell ref="J99:K99"/>
    <mergeCell ref="L99:M99"/>
    <mergeCell ref="J79:K79"/>
    <mergeCell ref="L79:M79"/>
    <mergeCell ref="J80:K80"/>
    <mergeCell ref="L80:M80"/>
    <mergeCell ref="J81:K81"/>
    <mergeCell ref="L81:M81"/>
    <mergeCell ref="J76:K76"/>
    <mergeCell ref="L76:M76"/>
    <mergeCell ref="J77:K77"/>
    <mergeCell ref="L77:M77"/>
    <mergeCell ref="J78:K78"/>
    <mergeCell ref="L78:M78"/>
    <mergeCell ref="J86:K86"/>
    <mergeCell ref="L86:M86"/>
    <mergeCell ref="J87:K87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C9:F9"/>
    <mergeCell ref="J9:K9"/>
    <mergeCell ref="L9:M9"/>
    <mergeCell ref="C10:D10"/>
    <mergeCell ref="E10:F10"/>
    <mergeCell ref="C13:D13"/>
    <mergeCell ref="E13:F13"/>
    <mergeCell ref="J13:K13"/>
    <mergeCell ref="L13:M13"/>
    <mergeCell ref="C14:D14"/>
    <mergeCell ref="E14:F14"/>
    <mergeCell ref="J14:K14"/>
    <mergeCell ref="L14:M14"/>
    <mergeCell ref="C11:D11"/>
    <mergeCell ref="E11:F11"/>
    <mergeCell ref="J11:K11"/>
    <mergeCell ref="L11:M11"/>
    <mergeCell ref="C12:D12"/>
    <mergeCell ref="E12:F12"/>
    <mergeCell ref="J12:K12"/>
    <mergeCell ref="L12:M12"/>
    <mergeCell ref="C17:D17"/>
    <mergeCell ref="E17:F17"/>
    <mergeCell ref="J17:K17"/>
    <mergeCell ref="L17:M17"/>
    <mergeCell ref="C18:D18"/>
    <mergeCell ref="E18:F18"/>
    <mergeCell ref="J18:K18"/>
    <mergeCell ref="L18:M18"/>
    <mergeCell ref="C15:D15"/>
    <mergeCell ref="E15:F15"/>
    <mergeCell ref="J15:K15"/>
    <mergeCell ref="L15:M15"/>
    <mergeCell ref="C16:D16"/>
    <mergeCell ref="E16:F16"/>
    <mergeCell ref="J16:K16"/>
    <mergeCell ref="L16:M16"/>
    <mergeCell ref="J22:K22"/>
    <mergeCell ref="L22:M22"/>
    <mergeCell ref="C23:D23"/>
    <mergeCell ref="E23:F23"/>
    <mergeCell ref="J23:K23"/>
    <mergeCell ref="L23:M23"/>
    <mergeCell ref="J19:K19"/>
    <mergeCell ref="L19:M19"/>
    <mergeCell ref="J20:K20"/>
    <mergeCell ref="L20:M20"/>
    <mergeCell ref="J21:K21"/>
    <mergeCell ref="L21:M21"/>
    <mergeCell ref="C19:D19"/>
    <mergeCell ref="E19:F19"/>
    <mergeCell ref="C20:D20"/>
    <mergeCell ref="E20:F20"/>
    <mergeCell ref="J27:K27"/>
    <mergeCell ref="L27:M27"/>
    <mergeCell ref="J28:K28"/>
    <mergeCell ref="L28:M28"/>
    <mergeCell ref="J24:K24"/>
    <mergeCell ref="L24:M24"/>
    <mergeCell ref="C25:D25"/>
    <mergeCell ref="J25:K25"/>
    <mergeCell ref="L25:M25"/>
    <mergeCell ref="J26:K26"/>
    <mergeCell ref="L26:M26"/>
    <mergeCell ref="C24:D24"/>
    <mergeCell ref="E24:F24"/>
    <mergeCell ref="E25:F25"/>
    <mergeCell ref="E31:F31"/>
    <mergeCell ref="J31:K31"/>
    <mergeCell ref="L31:M31"/>
    <mergeCell ref="E32:F32"/>
    <mergeCell ref="J32:K32"/>
    <mergeCell ref="L32:M32"/>
    <mergeCell ref="J29:K29"/>
    <mergeCell ref="L29:M29"/>
    <mergeCell ref="E30:F30"/>
    <mergeCell ref="J30:K30"/>
    <mergeCell ref="L30:M30"/>
    <mergeCell ref="C29:G29"/>
    <mergeCell ref="E35:F35"/>
    <mergeCell ref="J35:K35"/>
    <mergeCell ref="L35:M35"/>
    <mergeCell ref="E36:F36"/>
    <mergeCell ref="J36:K36"/>
    <mergeCell ref="L36:M36"/>
    <mergeCell ref="E33:F33"/>
    <mergeCell ref="J33:K33"/>
    <mergeCell ref="L33:M33"/>
    <mergeCell ref="E34:F34"/>
    <mergeCell ref="J34:K34"/>
    <mergeCell ref="L34:M34"/>
    <mergeCell ref="E39:F39"/>
    <mergeCell ref="J39:K39"/>
    <mergeCell ref="L39:M39"/>
    <mergeCell ref="E40:F40"/>
    <mergeCell ref="J40:K40"/>
    <mergeCell ref="L40:M40"/>
    <mergeCell ref="E37:F37"/>
    <mergeCell ref="J37:K37"/>
    <mergeCell ref="L37:M37"/>
    <mergeCell ref="E38:F38"/>
    <mergeCell ref="J38:K38"/>
    <mergeCell ref="L38:M38"/>
    <mergeCell ref="E43:F43"/>
    <mergeCell ref="J43:K43"/>
    <mergeCell ref="L43:M43"/>
    <mergeCell ref="E44:F44"/>
    <mergeCell ref="J44:K44"/>
    <mergeCell ref="L44:M44"/>
    <mergeCell ref="E41:F41"/>
    <mergeCell ref="J41:K41"/>
    <mergeCell ref="L41:M41"/>
    <mergeCell ref="E42:F42"/>
    <mergeCell ref="J42:K42"/>
    <mergeCell ref="L42:M42"/>
    <mergeCell ref="E47:F47"/>
    <mergeCell ref="J47:K47"/>
    <mergeCell ref="L47:M47"/>
    <mergeCell ref="E48:F48"/>
    <mergeCell ref="J48:K48"/>
    <mergeCell ref="L48:M48"/>
    <mergeCell ref="E45:F45"/>
    <mergeCell ref="J45:K45"/>
    <mergeCell ref="L45:M45"/>
    <mergeCell ref="E46:F46"/>
    <mergeCell ref="J46:K46"/>
    <mergeCell ref="L46:M46"/>
    <mergeCell ref="E51:F51"/>
    <mergeCell ref="J51:K51"/>
    <mergeCell ref="L51:M51"/>
    <mergeCell ref="E52:F52"/>
    <mergeCell ref="J52:K52"/>
    <mergeCell ref="L52:M52"/>
    <mergeCell ref="E49:F49"/>
    <mergeCell ref="J49:K49"/>
    <mergeCell ref="L49:M49"/>
    <mergeCell ref="E50:F50"/>
    <mergeCell ref="J50:K50"/>
    <mergeCell ref="L50:M50"/>
    <mergeCell ref="J55:K55"/>
    <mergeCell ref="L55:M55"/>
    <mergeCell ref="J56:K56"/>
    <mergeCell ref="L56:M56"/>
    <mergeCell ref="J57:K57"/>
    <mergeCell ref="L57:M57"/>
    <mergeCell ref="E53:F53"/>
    <mergeCell ref="J53:K53"/>
    <mergeCell ref="L53:M53"/>
    <mergeCell ref="E54:F54"/>
    <mergeCell ref="J54:K54"/>
    <mergeCell ref="L54:M54"/>
    <mergeCell ref="E55:F55"/>
    <mergeCell ref="E56:F56"/>
    <mergeCell ref="E57:F57"/>
    <mergeCell ref="J61:K61"/>
    <mergeCell ref="L61:M61"/>
    <mergeCell ref="J62:K62"/>
    <mergeCell ref="L62:M62"/>
    <mergeCell ref="J63:K63"/>
    <mergeCell ref="L63:M63"/>
    <mergeCell ref="J58:K58"/>
    <mergeCell ref="L58:M58"/>
    <mergeCell ref="J59:K59"/>
    <mergeCell ref="L59:M59"/>
    <mergeCell ref="J60:K60"/>
    <mergeCell ref="L60:M60"/>
    <mergeCell ref="J67:K67"/>
    <mergeCell ref="L67:M67"/>
    <mergeCell ref="J68:K68"/>
    <mergeCell ref="L68:M68"/>
    <mergeCell ref="J69:K69"/>
    <mergeCell ref="L69:M69"/>
    <mergeCell ref="J64:K64"/>
    <mergeCell ref="L64:M64"/>
    <mergeCell ref="J65:K65"/>
    <mergeCell ref="L65:M65"/>
    <mergeCell ref="J66:K66"/>
    <mergeCell ref="L66:M66"/>
    <mergeCell ref="J73:K73"/>
    <mergeCell ref="L73:M73"/>
    <mergeCell ref="J74:K74"/>
    <mergeCell ref="L74:M74"/>
    <mergeCell ref="J75:K75"/>
    <mergeCell ref="L75:M75"/>
    <mergeCell ref="J70:K70"/>
    <mergeCell ref="L70:M70"/>
    <mergeCell ref="J71:K71"/>
    <mergeCell ref="L71:M71"/>
    <mergeCell ref="J72:K72"/>
    <mergeCell ref="L72:M72"/>
    <mergeCell ref="L87:M87"/>
    <mergeCell ref="J88:K88"/>
    <mergeCell ref="L88:M88"/>
    <mergeCell ref="J82:K82"/>
    <mergeCell ref="L82:M82"/>
    <mergeCell ref="J83:K83"/>
    <mergeCell ref="L83:M83"/>
    <mergeCell ref="J85:K85"/>
    <mergeCell ref="L85:M85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J98:K98"/>
    <mergeCell ref="L98:M98"/>
    <mergeCell ref="J101:K101"/>
    <mergeCell ref="L101:M101"/>
    <mergeCell ref="J102:K102"/>
    <mergeCell ref="J95:K95"/>
    <mergeCell ref="L95:M95"/>
    <mergeCell ref="J96:K96"/>
    <mergeCell ref="L96:M96"/>
    <mergeCell ref="J97:K97"/>
    <mergeCell ref="L97:M97"/>
    <mergeCell ref="J100:K100"/>
    <mergeCell ref="L100:M100"/>
    <mergeCell ref="J108:K108"/>
    <mergeCell ref="L108:M108"/>
    <mergeCell ref="J109:K109"/>
    <mergeCell ref="L109:M109"/>
    <mergeCell ref="J110:K110"/>
    <mergeCell ref="L110:M110"/>
    <mergeCell ref="J103:K103"/>
    <mergeCell ref="J104:K104"/>
    <mergeCell ref="J105:K105"/>
    <mergeCell ref="L105:M105"/>
    <mergeCell ref="J106:K106"/>
    <mergeCell ref="L106:M106"/>
    <mergeCell ref="J107:K107"/>
    <mergeCell ref="L107:M107"/>
    <mergeCell ref="J114:K114"/>
    <mergeCell ref="L114:M114"/>
    <mergeCell ref="J115:K115"/>
    <mergeCell ref="L115:M115"/>
    <mergeCell ref="J116:K116"/>
    <mergeCell ref="L116:M116"/>
    <mergeCell ref="J111:K111"/>
    <mergeCell ref="L111:M111"/>
    <mergeCell ref="J112:K112"/>
    <mergeCell ref="L112:M112"/>
    <mergeCell ref="J113:K113"/>
    <mergeCell ref="L113:M113"/>
    <mergeCell ref="J120:K120"/>
    <mergeCell ref="L120:M120"/>
    <mergeCell ref="J121:K121"/>
    <mergeCell ref="J122:K122"/>
    <mergeCell ref="J117:K117"/>
    <mergeCell ref="J118:K118"/>
    <mergeCell ref="L118:M118"/>
    <mergeCell ref="J119:K119"/>
    <mergeCell ref="L119:M119"/>
    <mergeCell ref="J126:K126"/>
    <mergeCell ref="J127:K127"/>
    <mergeCell ref="L127:M127"/>
    <mergeCell ref="J128:K128"/>
    <mergeCell ref="L128:M128"/>
    <mergeCell ref="J123:K123"/>
    <mergeCell ref="J124:K124"/>
    <mergeCell ref="J125:K125"/>
    <mergeCell ref="J132:K132"/>
    <mergeCell ref="L132:M132"/>
    <mergeCell ref="J133:K133"/>
    <mergeCell ref="L133:M133"/>
    <mergeCell ref="J134:K134"/>
    <mergeCell ref="L134:M134"/>
    <mergeCell ref="J129:K129"/>
    <mergeCell ref="L129:M129"/>
    <mergeCell ref="J130:K130"/>
    <mergeCell ref="L130:M130"/>
    <mergeCell ref="J131:K131"/>
    <mergeCell ref="L131:M13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sheetPr codeName="Sheet18"/>
  <dimension ref="A1:S177"/>
  <sheetViews>
    <sheetView workbookViewId="0">
      <selection activeCell="E4" sqref="E4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 s="69"/>
      <c r="B2" s="63"/>
      <c r="D2" s="35"/>
      <c r="E2" s="53"/>
      <c r="F2" s="53" t="s">
        <v>154</v>
      </c>
      <c r="G2" s="35"/>
      <c r="H2" s="35"/>
      <c r="K2" s="100">
        <f>SUM(I86:I142)+SUM(I169:I174)/1000</f>
        <v>0</v>
      </c>
      <c r="L2" s="3">
        <f>SUM(J86:K142)+SUM(J169:K174)</f>
        <v>0</v>
      </c>
      <c r="M2" s="4" t="s">
        <v>162</v>
      </c>
      <c r="N2" s="35"/>
      <c r="S2" s="5" t="s">
        <v>2</v>
      </c>
    </row>
    <row r="3" spans="1:19" ht="18.75">
      <c r="A3" s="69"/>
      <c r="B3" s="63"/>
      <c r="E3" s="72" t="s">
        <v>266</v>
      </c>
      <c r="F3" s="54" t="s">
        <v>155</v>
      </c>
      <c r="G3" s="43"/>
      <c r="H3" s="43"/>
      <c r="K3" s="101">
        <f>SUM(I143:I168)+SUM(I175:I177)</f>
        <v>0</v>
      </c>
      <c r="L3" s="1">
        <f>SUM(J143:K168)+SUM(J175:K177)</f>
        <v>0</v>
      </c>
      <c r="M3" s="7" t="s">
        <v>242</v>
      </c>
      <c r="N3" s="35"/>
      <c r="S3" s="5">
        <f>L2+L4</f>
        <v>0</v>
      </c>
    </row>
    <row r="4" spans="1:19" ht="18.75">
      <c r="A4" s="69"/>
      <c r="B4" s="63"/>
      <c r="D4" s="36"/>
      <c r="E4" s="38"/>
      <c r="F4" s="33"/>
      <c r="G4" s="42"/>
      <c r="H4" s="42"/>
      <c r="K4" s="102">
        <f>SUM(I11:I27)+SUM(I73:I85)</f>
        <v>0</v>
      </c>
      <c r="L4" s="8">
        <f>SUM(J11:K27)+SUM(J73:K85)</f>
        <v>0</v>
      </c>
      <c r="M4" s="9" t="s">
        <v>3</v>
      </c>
      <c r="N4" s="35"/>
      <c r="S4" s="10" t="s">
        <v>4</v>
      </c>
    </row>
    <row r="5" spans="1:19" ht="18.75">
      <c r="A5" s="69"/>
      <c r="B5" s="63"/>
      <c r="D5" s="39"/>
      <c r="E5" s="40"/>
      <c r="F5" s="40"/>
      <c r="G5" s="42"/>
      <c r="H5" s="42"/>
      <c r="K5" s="103">
        <f>SUM(I28:I72)</f>
        <v>0</v>
      </c>
      <c r="L5" s="12">
        <f>SUM(J28:K72)</f>
        <v>0</v>
      </c>
      <c r="M5" s="13" t="s">
        <v>243</v>
      </c>
      <c r="N5" s="35"/>
      <c r="S5" s="10">
        <f>L3+L5</f>
        <v>0</v>
      </c>
    </row>
    <row r="6" spans="1:19" ht="18.75">
      <c r="A6" s="69"/>
      <c r="B6" s="63"/>
      <c r="C6" s="37"/>
      <c r="D6" s="39"/>
      <c r="E6" s="40"/>
      <c r="F6" s="40"/>
      <c r="G6" s="41"/>
      <c r="H6" s="41"/>
      <c r="K6" s="104">
        <f>C80</f>
        <v>0</v>
      </c>
      <c r="L6" s="14">
        <f>D80</f>
        <v>0</v>
      </c>
      <c r="M6" s="15" t="s">
        <v>6</v>
      </c>
      <c r="N6" s="35"/>
    </row>
    <row r="7" spans="1:19" ht="18.75">
      <c r="A7" s="69"/>
      <c r="B7" s="63"/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 s="69"/>
      <c r="B8" s="63"/>
      <c r="C8" s="37"/>
      <c r="D8" s="39"/>
      <c r="E8" s="40"/>
      <c r="F8" s="40"/>
      <c r="G8" s="41"/>
      <c r="H8" s="41"/>
      <c r="K8" s="106">
        <f>SUM(K2:K7)</f>
        <v>0</v>
      </c>
      <c r="L8" s="107">
        <f>SUM(L2:L7)</f>
        <v>0</v>
      </c>
      <c r="M8" s="18" t="s">
        <v>5</v>
      </c>
      <c r="N8" s="35"/>
    </row>
    <row r="9" spans="1:19">
      <c r="A9" s="69"/>
      <c r="B9" s="63"/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 s="69"/>
      <c r="B10" s="63"/>
      <c r="C10" s="189" t="s">
        <v>216</v>
      </c>
      <c r="D10" s="190"/>
      <c r="E10" s="189" t="s">
        <v>65</v>
      </c>
      <c r="F10" s="190"/>
      <c r="G10" s="80" t="s">
        <v>66</v>
      </c>
      <c r="I10" s="6"/>
      <c r="J10" s="74"/>
      <c r="K10" s="75"/>
      <c r="L10" s="74"/>
      <c r="M10" s="75"/>
      <c r="N10" s="6"/>
    </row>
    <row r="11" spans="1:19">
      <c r="A11" s="69"/>
      <c r="B11" s="63"/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 s="69"/>
      <c r="B12" s="63"/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 s="69"/>
      <c r="B13" s="63"/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 s="69"/>
      <c r="B14" s="63"/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</v>
      </c>
      <c r="J14" s="176">
        <f t="shared" si="1"/>
        <v>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 s="69"/>
      <c r="B15" s="63"/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</v>
      </c>
      <c r="J15" s="176">
        <f t="shared" si="1"/>
        <v>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69"/>
      <c r="B16" s="63"/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</v>
      </c>
      <c r="J16" s="176">
        <f t="shared" si="1"/>
        <v>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69"/>
      <c r="B17" s="63"/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 ht="16.5">
      <c r="A18" s="51"/>
      <c r="B18" s="51"/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 ht="16.5">
      <c r="A19" s="51"/>
      <c r="B19" s="51"/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 ht="16.5">
      <c r="A20" s="51"/>
      <c r="B20" s="51"/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 ht="16.5">
      <c r="A21" s="51"/>
      <c r="B21" s="51"/>
      <c r="C21" s="77"/>
      <c r="D21" s="46"/>
      <c r="E21" s="44"/>
      <c r="F21" s="45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 ht="16.5">
      <c r="A22" s="51"/>
      <c r="B22" s="51"/>
      <c r="C22" s="77"/>
      <c r="D22" s="46"/>
      <c r="E22" s="44"/>
      <c r="F22" s="45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 ht="16.5">
      <c r="A23" s="51"/>
      <c r="B23" s="47"/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 ht="16.5">
      <c r="A24" s="51"/>
      <c r="B24" s="51"/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 ht="16.5">
      <c r="A25" s="51"/>
      <c r="B25" s="51"/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 ht="16.5">
      <c r="A26" s="51"/>
      <c r="B26" s="51"/>
      <c r="C26" s="24"/>
      <c r="D26" s="2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 ht="16.5">
      <c r="A27" s="51"/>
      <c r="B27" s="51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 ht="16.5">
      <c r="A28" s="51"/>
      <c r="B28" s="51"/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 ht="16.5">
      <c r="A29" s="51"/>
      <c r="B29" s="51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 ht="16.5">
      <c r="A30" s="51"/>
      <c r="B30" s="51"/>
      <c r="C30" s="20" t="s">
        <v>92</v>
      </c>
      <c r="D30" s="20" t="s">
        <v>93</v>
      </c>
      <c r="E30" s="191" t="s">
        <v>65</v>
      </c>
      <c r="F30" s="191"/>
      <c r="G30" s="20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</v>
      </c>
      <c r="D31" s="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</v>
      </c>
      <c r="D36" s="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</v>
      </c>
      <c r="D37" s="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</v>
      </c>
      <c r="J55" s="182">
        <f t="shared" si="1"/>
        <v>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0</v>
      </c>
      <c r="D80" s="80">
        <f>SUM(D31:D79)</f>
        <v>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</v>
      </c>
      <c r="J93" s="170">
        <f t="shared" si="8"/>
        <v>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</v>
      </c>
      <c r="J97" s="170">
        <f t="shared" si="8"/>
        <v>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</v>
      </c>
      <c r="J98" s="170">
        <f t="shared" si="8"/>
        <v>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92"/>
      <c r="M102" s="93"/>
      <c r="N102" s="90"/>
      <c r="O102" s="23"/>
    </row>
    <row r="103" spans="1:15">
      <c r="I103" s="91"/>
      <c r="J103" s="170">
        <f t="shared" si="8"/>
        <v>0</v>
      </c>
      <c r="K103" s="171"/>
      <c r="L103" s="92"/>
      <c r="M103" s="93"/>
      <c r="N103" s="90"/>
      <c r="O103" s="23"/>
    </row>
    <row r="104" spans="1:15">
      <c r="I104" s="91"/>
      <c r="J104" s="170">
        <f t="shared" si="8"/>
        <v>0</v>
      </c>
      <c r="K104" s="171"/>
      <c r="L104" s="92"/>
      <c r="M104" s="93"/>
      <c r="N104" s="90"/>
      <c r="O104" s="23"/>
    </row>
    <row r="105" spans="1:15">
      <c r="I105" s="91">
        <f>J105*1.2*8/1000</f>
        <v>0</v>
      </c>
      <c r="J105" s="170">
        <f t="shared" si="8"/>
        <v>0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</v>
      </c>
      <c r="J109" s="170">
        <f t="shared" si="8"/>
        <v>0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</v>
      </c>
      <c r="J113" s="170">
        <f t="shared" si="8"/>
        <v>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92"/>
      <c r="M117" s="93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</v>
      </c>
      <c r="J119" s="170">
        <f t="shared" si="8"/>
        <v>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92"/>
      <c r="M121" s="93"/>
      <c r="N121" s="90"/>
    </row>
    <row r="122" spans="3:15">
      <c r="I122" s="91"/>
      <c r="J122" s="170">
        <f t="shared" si="8"/>
        <v>0</v>
      </c>
      <c r="K122" s="171"/>
      <c r="L122" s="92"/>
      <c r="M122" s="93"/>
      <c r="N122" s="90"/>
    </row>
    <row r="123" spans="3:15">
      <c r="I123" s="91"/>
      <c r="J123" s="170">
        <f t="shared" si="8"/>
        <v>0</v>
      </c>
      <c r="K123" s="171"/>
      <c r="L123" s="92"/>
      <c r="M123" s="93"/>
      <c r="N123" s="90"/>
    </row>
    <row r="124" spans="3:15">
      <c r="I124" s="91"/>
      <c r="J124" s="170">
        <f t="shared" si="8"/>
        <v>0</v>
      </c>
      <c r="K124" s="171"/>
      <c r="L124" s="92"/>
      <c r="M124" s="93"/>
      <c r="N124" s="90"/>
    </row>
    <row r="125" spans="3:15">
      <c r="I125" s="91"/>
      <c r="J125" s="170">
        <f t="shared" si="8"/>
        <v>0</v>
      </c>
      <c r="K125" s="171"/>
      <c r="L125" s="92"/>
      <c r="M125" s="93"/>
      <c r="N125" s="90"/>
    </row>
    <row r="126" spans="3:15">
      <c r="I126" s="91"/>
      <c r="J126" s="170">
        <f t="shared" si="8"/>
        <v>0</v>
      </c>
      <c r="K126" s="171"/>
      <c r="L126" s="92"/>
      <c r="M126" s="93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</v>
      </c>
      <c r="J129" s="170">
        <f t="shared" si="8"/>
        <v>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</v>
      </c>
      <c r="J133" s="170">
        <f t="shared" si="8"/>
        <v>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92"/>
      <c r="M137" s="93"/>
      <c r="N137" s="90"/>
    </row>
    <row r="138" spans="9:15">
      <c r="I138" s="91"/>
      <c r="J138" s="170">
        <f t="shared" si="8"/>
        <v>0</v>
      </c>
      <c r="K138" s="171"/>
      <c r="L138" s="92"/>
      <c r="M138" s="93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96"/>
      <c r="M144" s="97"/>
      <c r="N144" s="95"/>
    </row>
    <row r="145" spans="9:15">
      <c r="I145" s="94"/>
      <c r="J145" s="208">
        <f t="shared" si="9"/>
        <v>0</v>
      </c>
      <c r="K145" s="209"/>
      <c r="L145" s="96"/>
      <c r="M145" s="97"/>
      <c r="N145" s="95"/>
    </row>
    <row r="146" spans="9:15">
      <c r="I146" s="94"/>
      <c r="J146" s="208">
        <f t="shared" si="9"/>
        <v>0</v>
      </c>
      <c r="K146" s="209"/>
      <c r="L146" s="96"/>
      <c r="M146" s="97"/>
      <c r="N146" s="95"/>
    </row>
    <row r="147" spans="9:15">
      <c r="I147" s="94"/>
      <c r="J147" s="208">
        <f t="shared" si="9"/>
        <v>0</v>
      </c>
      <c r="K147" s="209"/>
      <c r="L147" s="96"/>
      <c r="M147" s="97"/>
      <c r="N147" s="95"/>
    </row>
    <row r="148" spans="9:15">
      <c r="I148" s="94">
        <f>J148*0.9*8/1000</f>
        <v>0</v>
      </c>
      <c r="J148" s="208">
        <f t="shared" si="9"/>
        <v>0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</v>
      </c>
      <c r="J150" s="208">
        <f t="shared" si="9"/>
        <v>0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0</v>
      </c>
      <c r="J152" s="208">
        <f t="shared" si="9"/>
        <v>0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0</v>
      </c>
      <c r="J154" s="208">
        <f t="shared" si="9"/>
        <v>0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0</v>
      </c>
      <c r="J157" s="208">
        <f t="shared" si="9"/>
        <v>0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0</v>
      </c>
      <c r="J163" s="208">
        <f t="shared" si="9"/>
        <v>0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0</v>
      </c>
      <c r="J167" s="208">
        <f t="shared" si="9"/>
        <v>0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</v>
      </c>
      <c r="J175" s="208">
        <f t="shared" si="9"/>
        <v>0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J177:K177"/>
    <mergeCell ref="L177:M177"/>
    <mergeCell ref="J172:K172"/>
    <mergeCell ref="L172:M172"/>
    <mergeCell ref="J173:K173"/>
    <mergeCell ref="L173:M173"/>
    <mergeCell ref="J174:K174"/>
    <mergeCell ref="L174:M174"/>
    <mergeCell ref="J175:K175"/>
    <mergeCell ref="L175:M175"/>
    <mergeCell ref="J176:K176"/>
    <mergeCell ref="L176:M176"/>
    <mergeCell ref="J167:K167"/>
    <mergeCell ref="L167:M167"/>
    <mergeCell ref="J168:K168"/>
    <mergeCell ref="L168:M168"/>
    <mergeCell ref="J169:K169"/>
    <mergeCell ref="L169:M169"/>
    <mergeCell ref="J170:K170"/>
    <mergeCell ref="L170:M170"/>
    <mergeCell ref="J171:K171"/>
    <mergeCell ref="L171:M171"/>
    <mergeCell ref="J162:K162"/>
    <mergeCell ref="L162:M162"/>
    <mergeCell ref="J163:K163"/>
    <mergeCell ref="L163:M163"/>
    <mergeCell ref="J164:K164"/>
    <mergeCell ref="L164:M164"/>
    <mergeCell ref="J165:K165"/>
    <mergeCell ref="L165:M165"/>
    <mergeCell ref="J166:K166"/>
    <mergeCell ref="L166:M166"/>
    <mergeCell ref="J157:K157"/>
    <mergeCell ref="L157:M157"/>
    <mergeCell ref="J158:K158"/>
    <mergeCell ref="L158:M158"/>
    <mergeCell ref="J159:K159"/>
    <mergeCell ref="L159:M159"/>
    <mergeCell ref="J160:K160"/>
    <mergeCell ref="L160:M160"/>
    <mergeCell ref="J161:K161"/>
    <mergeCell ref="L161:M161"/>
    <mergeCell ref="J152:K152"/>
    <mergeCell ref="L152:M152"/>
    <mergeCell ref="J153:K153"/>
    <mergeCell ref="L153:M153"/>
    <mergeCell ref="J154:K154"/>
    <mergeCell ref="L154:M154"/>
    <mergeCell ref="J155:K155"/>
    <mergeCell ref="L155:M155"/>
    <mergeCell ref="J156:K156"/>
    <mergeCell ref="L156:M156"/>
    <mergeCell ref="J147:K147"/>
    <mergeCell ref="J148:K148"/>
    <mergeCell ref="L148:M148"/>
    <mergeCell ref="J149:K149"/>
    <mergeCell ref="L149:M149"/>
    <mergeCell ref="J150:K150"/>
    <mergeCell ref="L150:M150"/>
    <mergeCell ref="J151:K151"/>
    <mergeCell ref="L151:M151"/>
    <mergeCell ref="J141:K141"/>
    <mergeCell ref="L141:M141"/>
    <mergeCell ref="J142:K142"/>
    <mergeCell ref="L142:M142"/>
    <mergeCell ref="J143:K143"/>
    <mergeCell ref="L143:M143"/>
    <mergeCell ref="J144:K144"/>
    <mergeCell ref="J145:K145"/>
    <mergeCell ref="J146:K146"/>
    <mergeCell ref="J135:K135"/>
    <mergeCell ref="L135:M135"/>
    <mergeCell ref="J136:K136"/>
    <mergeCell ref="L136:M136"/>
    <mergeCell ref="J137:K137"/>
    <mergeCell ref="J138:K138"/>
    <mergeCell ref="J139:K139"/>
    <mergeCell ref="L139:M139"/>
    <mergeCell ref="J140:K140"/>
    <mergeCell ref="L140:M140"/>
    <mergeCell ref="E76:F76"/>
    <mergeCell ref="E77:F77"/>
    <mergeCell ref="E78:F78"/>
    <mergeCell ref="E79:F79"/>
    <mergeCell ref="E80:F80"/>
    <mergeCell ref="J84:K84"/>
    <mergeCell ref="L84:M84"/>
    <mergeCell ref="J99:K99"/>
    <mergeCell ref="L99:M99"/>
    <mergeCell ref="J79:K79"/>
    <mergeCell ref="L79:M79"/>
    <mergeCell ref="J80:K80"/>
    <mergeCell ref="L80:M80"/>
    <mergeCell ref="J81:K81"/>
    <mergeCell ref="L81:M81"/>
    <mergeCell ref="J76:K76"/>
    <mergeCell ref="L76:M76"/>
    <mergeCell ref="J77:K77"/>
    <mergeCell ref="L77:M77"/>
    <mergeCell ref="J78:K78"/>
    <mergeCell ref="L78:M78"/>
    <mergeCell ref="J86:K86"/>
    <mergeCell ref="L86:M86"/>
    <mergeCell ref="J87:K87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C9:F9"/>
    <mergeCell ref="J9:K9"/>
    <mergeCell ref="L9:M9"/>
    <mergeCell ref="C10:D10"/>
    <mergeCell ref="E10:F10"/>
    <mergeCell ref="C13:D13"/>
    <mergeCell ref="E13:F13"/>
    <mergeCell ref="J13:K13"/>
    <mergeCell ref="L13:M13"/>
    <mergeCell ref="C14:D14"/>
    <mergeCell ref="E14:F14"/>
    <mergeCell ref="J14:K14"/>
    <mergeCell ref="L14:M14"/>
    <mergeCell ref="C11:D11"/>
    <mergeCell ref="E11:F11"/>
    <mergeCell ref="J11:K11"/>
    <mergeCell ref="L11:M11"/>
    <mergeCell ref="C12:D12"/>
    <mergeCell ref="E12:F12"/>
    <mergeCell ref="J12:K12"/>
    <mergeCell ref="L12:M12"/>
    <mergeCell ref="C17:D17"/>
    <mergeCell ref="E17:F17"/>
    <mergeCell ref="J17:K17"/>
    <mergeCell ref="L17:M17"/>
    <mergeCell ref="C18:D18"/>
    <mergeCell ref="E18:F18"/>
    <mergeCell ref="J18:K18"/>
    <mergeCell ref="L18:M18"/>
    <mergeCell ref="C15:D15"/>
    <mergeCell ref="E15:F15"/>
    <mergeCell ref="J15:K15"/>
    <mergeCell ref="L15:M15"/>
    <mergeCell ref="C16:D16"/>
    <mergeCell ref="E16:F16"/>
    <mergeCell ref="J16:K16"/>
    <mergeCell ref="L16:M16"/>
    <mergeCell ref="J22:K22"/>
    <mergeCell ref="L22:M22"/>
    <mergeCell ref="C23:D23"/>
    <mergeCell ref="E23:F23"/>
    <mergeCell ref="J23:K23"/>
    <mergeCell ref="L23:M23"/>
    <mergeCell ref="J19:K19"/>
    <mergeCell ref="L19:M19"/>
    <mergeCell ref="J20:K20"/>
    <mergeCell ref="L20:M20"/>
    <mergeCell ref="J21:K21"/>
    <mergeCell ref="L21:M21"/>
    <mergeCell ref="C19:D19"/>
    <mergeCell ref="E19:F19"/>
    <mergeCell ref="C20:D20"/>
    <mergeCell ref="E20:F20"/>
    <mergeCell ref="J27:K27"/>
    <mergeCell ref="L27:M27"/>
    <mergeCell ref="J28:K28"/>
    <mergeCell ref="L28:M28"/>
    <mergeCell ref="J24:K24"/>
    <mergeCell ref="L24:M24"/>
    <mergeCell ref="C25:D25"/>
    <mergeCell ref="J25:K25"/>
    <mergeCell ref="L25:M25"/>
    <mergeCell ref="J26:K26"/>
    <mergeCell ref="L26:M26"/>
    <mergeCell ref="C24:D24"/>
    <mergeCell ref="E24:F24"/>
    <mergeCell ref="E25:F25"/>
    <mergeCell ref="E31:F31"/>
    <mergeCell ref="J31:K31"/>
    <mergeCell ref="L31:M31"/>
    <mergeCell ref="E32:F32"/>
    <mergeCell ref="J32:K32"/>
    <mergeCell ref="L32:M32"/>
    <mergeCell ref="J29:K29"/>
    <mergeCell ref="L29:M29"/>
    <mergeCell ref="E30:F30"/>
    <mergeCell ref="J30:K30"/>
    <mergeCell ref="L30:M30"/>
    <mergeCell ref="C29:G29"/>
    <mergeCell ref="E35:F35"/>
    <mergeCell ref="J35:K35"/>
    <mergeCell ref="L35:M35"/>
    <mergeCell ref="E36:F36"/>
    <mergeCell ref="J36:K36"/>
    <mergeCell ref="L36:M36"/>
    <mergeCell ref="E33:F33"/>
    <mergeCell ref="J33:K33"/>
    <mergeCell ref="L33:M33"/>
    <mergeCell ref="E34:F34"/>
    <mergeCell ref="J34:K34"/>
    <mergeCell ref="L34:M34"/>
    <mergeCell ref="E39:F39"/>
    <mergeCell ref="J39:K39"/>
    <mergeCell ref="L39:M39"/>
    <mergeCell ref="E40:F40"/>
    <mergeCell ref="J40:K40"/>
    <mergeCell ref="L40:M40"/>
    <mergeCell ref="E37:F37"/>
    <mergeCell ref="J37:K37"/>
    <mergeCell ref="L37:M37"/>
    <mergeCell ref="E38:F38"/>
    <mergeCell ref="J38:K38"/>
    <mergeCell ref="L38:M38"/>
    <mergeCell ref="E43:F43"/>
    <mergeCell ref="J43:K43"/>
    <mergeCell ref="L43:M43"/>
    <mergeCell ref="E44:F44"/>
    <mergeCell ref="J44:K44"/>
    <mergeCell ref="L44:M44"/>
    <mergeCell ref="E41:F41"/>
    <mergeCell ref="J41:K41"/>
    <mergeCell ref="L41:M41"/>
    <mergeCell ref="E42:F42"/>
    <mergeCell ref="J42:K42"/>
    <mergeCell ref="L42:M42"/>
    <mergeCell ref="E47:F47"/>
    <mergeCell ref="J47:K47"/>
    <mergeCell ref="L47:M47"/>
    <mergeCell ref="E48:F48"/>
    <mergeCell ref="J48:K48"/>
    <mergeCell ref="L48:M48"/>
    <mergeCell ref="E45:F45"/>
    <mergeCell ref="J45:K45"/>
    <mergeCell ref="L45:M45"/>
    <mergeCell ref="E46:F46"/>
    <mergeCell ref="J46:K46"/>
    <mergeCell ref="L46:M46"/>
    <mergeCell ref="E51:F51"/>
    <mergeCell ref="J51:K51"/>
    <mergeCell ref="L51:M51"/>
    <mergeCell ref="E52:F52"/>
    <mergeCell ref="J52:K52"/>
    <mergeCell ref="L52:M52"/>
    <mergeCell ref="E49:F49"/>
    <mergeCell ref="J49:K49"/>
    <mergeCell ref="L49:M49"/>
    <mergeCell ref="E50:F50"/>
    <mergeCell ref="J50:K50"/>
    <mergeCell ref="L50:M50"/>
    <mergeCell ref="J55:K55"/>
    <mergeCell ref="L55:M55"/>
    <mergeCell ref="J56:K56"/>
    <mergeCell ref="L56:M56"/>
    <mergeCell ref="J57:K57"/>
    <mergeCell ref="L57:M57"/>
    <mergeCell ref="E53:F53"/>
    <mergeCell ref="J53:K53"/>
    <mergeCell ref="L53:M53"/>
    <mergeCell ref="E54:F54"/>
    <mergeCell ref="J54:K54"/>
    <mergeCell ref="L54:M54"/>
    <mergeCell ref="E55:F55"/>
    <mergeCell ref="E56:F56"/>
    <mergeCell ref="E57:F57"/>
    <mergeCell ref="J61:K61"/>
    <mergeCell ref="L61:M61"/>
    <mergeCell ref="J62:K62"/>
    <mergeCell ref="L62:M62"/>
    <mergeCell ref="J63:K63"/>
    <mergeCell ref="L63:M63"/>
    <mergeCell ref="J58:K58"/>
    <mergeCell ref="L58:M58"/>
    <mergeCell ref="J59:K59"/>
    <mergeCell ref="L59:M59"/>
    <mergeCell ref="J60:K60"/>
    <mergeCell ref="L60:M60"/>
    <mergeCell ref="J67:K67"/>
    <mergeCell ref="L67:M67"/>
    <mergeCell ref="J68:K68"/>
    <mergeCell ref="L68:M68"/>
    <mergeCell ref="J69:K69"/>
    <mergeCell ref="L69:M69"/>
    <mergeCell ref="J64:K64"/>
    <mergeCell ref="L64:M64"/>
    <mergeCell ref="J65:K65"/>
    <mergeCell ref="L65:M65"/>
    <mergeCell ref="J66:K66"/>
    <mergeCell ref="L66:M66"/>
    <mergeCell ref="J73:K73"/>
    <mergeCell ref="L73:M73"/>
    <mergeCell ref="J74:K74"/>
    <mergeCell ref="L74:M74"/>
    <mergeCell ref="J75:K75"/>
    <mergeCell ref="L75:M75"/>
    <mergeCell ref="J70:K70"/>
    <mergeCell ref="L70:M70"/>
    <mergeCell ref="J71:K71"/>
    <mergeCell ref="L71:M71"/>
    <mergeCell ref="J72:K72"/>
    <mergeCell ref="L72:M72"/>
    <mergeCell ref="L87:M87"/>
    <mergeCell ref="J88:K88"/>
    <mergeCell ref="L88:M88"/>
    <mergeCell ref="J82:K82"/>
    <mergeCell ref="L82:M82"/>
    <mergeCell ref="J83:K83"/>
    <mergeCell ref="L83:M83"/>
    <mergeCell ref="J85:K85"/>
    <mergeCell ref="L85:M85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J98:K98"/>
    <mergeCell ref="L98:M98"/>
    <mergeCell ref="J101:K101"/>
    <mergeCell ref="L101:M101"/>
    <mergeCell ref="J102:K102"/>
    <mergeCell ref="J95:K95"/>
    <mergeCell ref="L95:M95"/>
    <mergeCell ref="J96:K96"/>
    <mergeCell ref="L96:M96"/>
    <mergeCell ref="J97:K97"/>
    <mergeCell ref="L97:M97"/>
    <mergeCell ref="J100:K100"/>
    <mergeCell ref="L100:M100"/>
    <mergeCell ref="J108:K108"/>
    <mergeCell ref="L108:M108"/>
    <mergeCell ref="J109:K109"/>
    <mergeCell ref="L109:M109"/>
    <mergeCell ref="J110:K110"/>
    <mergeCell ref="L110:M110"/>
    <mergeCell ref="J103:K103"/>
    <mergeCell ref="J104:K104"/>
    <mergeCell ref="J105:K105"/>
    <mergeCell ref="L105:M105"/>
    <mergeCell ref="J106:K106"/>
    <mergeCell ref="L106:M106"/>
    <mergeCell ref="J107:K107"/>
    <mergeCell ref="L107:M107"/>
    <mergeCell ref="J114:K114"/>
    <mergeCell ref="L114:M114"/>
    <mergeCell ref="J115:K115"/>
    <mergeCell ref="L115:M115"/>
    <mergeCell ref="J116:K116"/>
    <mergeCell ref="L116:M116"/>
    <mergeCell ref="J111:K111"/>
    <mergeCell ref="L111:M111"/>
    <mergeCell ref="J112:K112"/>
    <mergeCell ref="L112:M112"/>
    <mergeCell ref="J113:K113"/>
    <mergeCell ref="L113:M113"/>
    <mergeCell ref="J120:K120"/>
    <mergeCell ref="L120:M120"/>
    <mergeCell ref="J121:K121"/>
    <mergeCell ref="J122:K122"/>
    <mergeCell ref="J117:K117"/>
    <mergeCell ref="J118:K118"/>
    <mergeCell ref="L118:M118"/>
    <mergeCell ref="J119:K119"/>
    <mergeCell ref="L119:M119"/>
    <mergeCell ref="J126:K126"/>
    <mergeCell ref="J127:K127"/>
    <mergeCell ref="L127:M127"/>
    <mergeCell ref="J128:K128"/>
    <mergeCell ref="L128:M128"/>
    <mergeCell ref="J123:K123"/>
    <mergeCell ref="J124:K124"/>
    <mergeCell ref="J125:K125"/>
    <mergeCell ref="J132:K132"/>
    <mergeCell ref="L132:M132"/>
    <mergeCell ref="J133:K133"/>
    <mergeCell ref="L133:M133"/>
    <mergeCell ref="J134:K134"/>
    <mergeCell ref="L134:M134"/>
    <mergeCell ref="J129:K129"/>
    <mergeCell ref="L129:M129"/>
    <mergeCell ref="J130:K130"/>
    <mergeCell ref="L130:M130"/>
    <mergeCell ref="J131:K131"/>
    <mergeCell ref="L131:M13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sheetPr codeName="Sheet19"/>
  <dimension ref="A1:S177"/>
  <sheetViews>
    <sheetView workbookViewId="0">
      <selection activeCell="A2" sqref="A2:B16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 s="121">
        <v>501</v>
      </c>
      <c r="B2" s="122">
        <v>20</v>
      </c>
      <c r="D2" s="35"/>
      <c r="E2" s="53"/>
      <c r="F2" s="53" t="s">
        <v>154</v>
      </c>
      <c r="G2" s="35"/>
      <c r="H2" s="35"/>
      <c r="K2" s="100">
        <f>SUM(I86:I142)+SUM(I169:I174)/1000</f>
        <v>1.8737999999999999</v>
      </c>
      <c r="L2" s="3">
        <f>SUM(J86:K142)+SUM(J169:K174)</f>
        <v>153</v>
      </c>
      <c r="M2" s="4" t="s">
        <v>162</v>
      </c>
      <c r="N2" s="35"/>
      <c r="S2" s="5" t="s">
        <v>2</v>
      </c>
    </row>
    <row r="3" spans="1:19" ht="18.75">
      <c r="A3" s="121">
        <v>502</v>
      </c>
      <c r="B3" s="122">
        <v>20</v>
      </c>
      <c r="E3" s="136" t="s">
        <v>244</v>
      </c>
      <c r="F3" s="54" t="s">
        <v>155</v>
      </c>
      <c r="G3" s="43"/>
      <c r="H3" s="43"/>
      <c r="K3" s="101">
        <f>SUM(I143:I168)+SUM(I175:I177)</f>
        <v>0.65969999999999995</v>
      </c>
      <c r="L3" s="1">
        <f>SUM(J143:K168)+SUM(J175:K177)</f>
        <v>74</v>
      </c>
      <c r="M3" s="7" t="s">
        <v>242</v>
      </c>
      <c r="N3" s="35"/>
      <c r="S3" s="5">
        <f>L2+L4</f>
        <v>153</v>
      </c>
    </row>
    <row r="4" spans="1:19" ht="18.75">
      <c r="A4" s="121">
        <v>503</v>
      </c>
      <c r="B4" s="122">
        <v>30</v>
      </c>
      <c r="D4" s="36"/>
      <c r="E4" s="38"/>
      <c r="F4" s="33"/>
      <c r="G4" s="42"/>
      <c r="H4" s="42"/>
      <c r="K4" s="102">
        <f>SUM(I11:I27)+SUM(I73:I85)</f>
        <v>0</v>
      </c>
      <c r="L4" s="8">
        <f>SUM(J11:K27)+SUM(J73:K85)</f>
        <v>0</v>
      </c>
      <c r="M4" s="9" t="s">
        <v>3</v>
      </c>
      <c r="N4" s="35"/>
      <c r="S4" s="10" t="s">
        <v>4</v>
      </c>
    </row>
    <row r="5" spans="1:19" ht="18.75">
      <c r="A5" s="121">
        <v>506</v>
      </c>
      <c r="B5" s="122">
        <v>12</v>
      </c>
      <c r="D5" s="39"/>
      <c r="E5" s="40"/>
      <c r="F5" s="40"/>
      <c r="G5" s="42"/>
      <c r="H5" s="42"/>
      <c r="K5" s="103">
        <f>SUM(I28:I72)</f>
        <v>0</v>
      </c>
      <c r="L5" s="12">
        <f>SUM(J28:K72)</f>
        <v>0</v>
      </c>
      <c r="M5" s="13" t="s">
        <v>243</v>
      </c>
      <c r="N5" s="35"/>
      <c r="S5" s="10">
        <f>L3+L5</f>
        <v>74</v>
      </c>
    </row>
    <row r="6" spans="1:19" ht="18.75">
      <c r="A6" s="121">
        <v>507</v>
      </c>
      <c r="B6" s="122">
        <v>8</v>
      </c>
      <c r="C6" s="37"/>
      <c r="D6" s="39"/>
      <c r="E6" s="40"/>
      <c r="F6" s="40"/>
      <c r="G6" s="41"/>
      <c r="H6" s="41"/>
      <c r="K6" s="104">
        <f>C80</f>
        <v>0</v>
      </c>
      <c r="L6" s="14">
        <f>D80</f>
        <v>0</v>
      </c>
      <c r="M6" s="15" t="s">
        <v>6</v>
      </c>
      <c r="N6" s="35"/>
    </row>
    <row r="7" spans="1:19" ht="18.75">
      <c r="A7" s="121">
        <v>508</v>
      </c>
      <c r="B7" s="122">
        <v>3</v>
      </c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 s="121">
        <v>518</v>
      </c>
      <c r="B8" s="122">
        <v>30</v>
      </c>
      <c r="C8" s="37"/>
      <c r="D8" s="39"/>
      <c r="E8" s="40"/>
      <c r="F8" s="40"/>
      <c r="G8" s="41"/>
      <c r="H8" s="41"/>
      <c r="K8" s="106">
        <f>SUM(K2:K7)</f>
        <v>2.5335000000000001</v>
      </c>
      <c r="L8" s="107">
        <f>SUM(L2:L7)</f>
        <v>227</v>
      </c>
      <c r="M8" s="18" t="s">
        <v>5</v>
      </c>
      <c r="N8" s="35"/>
    </row>
    <row r="9" spans="1:19">
      <c r="A9" s="121">
        <v>536</v>
      </c>
      <c r="B9" s="122">
        <v>10</v>
      </c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 s="121">
        <v>546</v>
      </c>
      <c r="B10" s="122">
        <v>2</v>
      </c>
      <c r="C10" s="189" t="s">
        <v>216</v>
      </c>
      <c r="D10" s="190"/>
      <c r="E10" s="189" t="s">
        <v>65</v>
      </c>
      <c r="F10" s="190"/>
      <c r="G10" s="80" t="s">
        <v>66</v>
      </c>
      <c r="I10" s="6"/>
      <c r="J10" s="74"/>
      <c r="K10" s="75"/>
      <c r="L10" s="74"/>
      <c r="M10" s="75"/>
      <c r="N10" s="6"/>
    </row>
    <row r="11" spans="1:19">
      <c r="A11" s="121">
        <v>547</v>
      </c>
      <c r="B11" s="122">
        <v>2</v>
      </c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 s="121">
        <v>553</v>
      </c>
      <c r="B12" s="122">
        <v>25</v>
      </c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 s="121">
        <v>554</v>
      </c>
      <c r="B13" s="122">
        <v>50</v>
      </c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 s="121">
        <v>562</v>
      </c>
      <c r="B14" s="122">
        <v>3</v>
      </c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</v>
      </c>
      <c r="J14" s="176">
        <f t="shared" si="1"/>
        <v>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 s="121">
        <v>649</v>
      </c>
      <c r="B15" s="122">
        <v>5</v>
      </c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</v>
      </c>
      <c r="J15" s="176">
        <f t="shared" si="1"/>
        <v>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121">
        <v>516</v>
      </c>
      <c r="B16" s="122">
        <v>7</v>
      </c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</v>
      </c>
      <c r="J16" s="176">
        <f t="shared" si="1"/>
        <v>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B17" s="120"/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>
      <c r="B18" s="120"/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>
      <c r="B19" s="120"/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>
      <c r="B20" s="120"/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>
      <c r="B21" s="120"/>
      <c r="C21" s="77"/>
      <c r="D21" s="46"/>
      <c r="E21" s="44"/>
      <c r="F21" s="45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>
      <c r="B22" s="120"/>
      <c r="C22" s="77"/>
      <c r="D22" s="46"/>
      <c r="E22" s="44"/>
      <c r="F22" s="45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>
      <c r="B23" s="120"/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>
      <c r="B24" s="120"/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>
      <c r="B25" s="120"/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>
      <c r="B26" s="120"/>
      <c r="C26" s="24"/>
      <c r="D26" s="2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>
      <c r="B27" s="120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>
      <c r="B28" s="120"/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>
      <c r="B29" s="120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>
      <c r="B30" s="120"/>
      <c r="C30" s="20" t="s">
        <v>92</v>
      </c>
      <c r="D30" s="20" t="s">
        <v>93</v>
      </c>
      <c r="E30" s="191" t="s">
        <v>65</v>
      </c>
      <c r="F30" s="191"/>
      <c r="G30" s="20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</v>
      </c>
      <c r="D31" s="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</v>
      </c>
      <c r="D36" s="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</v>
      </c>
      <c r="D37" s="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</v>
      </c>
      <c r="J55" s="182">
        <f t="shared" si="1"/>
        <v>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0</v>
      </c>
      <c r="D80" s="80">
        <f>SUM(D31:D79)</f>
        <v>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</v>
      </c>
      <c r="J93" s="170">
        <f t="shared" si="8"/>
        <v>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</v>
      </c>
      <c r="J97" s="170">
        <f t="shared" si="8"/>
        <v>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</v>
      </c>
      <c r="J98" s="170">
        <f t="shared" si="8"/>
        <v>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92"/>
      <c r="M102" s="93"/>
      <c r="N102" s="90"/>
      <c r="O102" s="23"/>
    </row>
    <row r="103" spans="1:15">
      <c r="I103" s="91"/>
      <c r="J103" s="170">
        <f t="shared" si="8"/>
        <v>0</v>
      </c>
      <c r="K103" s="171"/>
      <c r="L103" s="92"/>
      <c r="M103" s="93"/>
      <c r="N103" s="90"/>
      <c r="O103" s="23"/>
    </row>
    <row r="104" spans="1:15">
      <c r="I104" s="91"/>
      <c r="J104" s="170">
        <f t="shared" si="8"/>
        <v>0</v>
      </c>
      <c r="K104" s="171"/>
      <c r="L104" s="92"/>
      <c r="M104" s="93"/>
      <c r="N104" s="90"/>
      <c r="O104" s="23"/>
    </row>
    <row r="105" spans="1:15">
      <c r="I105" s="91">
        <f>J105*1.2*8/1000</f>
        <v>0.192</v>
      </c>
      <c r="J105" s="170">
        <f t="shared" si="8"/>
        <v>20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0.32500000000000001</v>
      </c>
      <c r="J107" s="170">
        <f t="shared" si="8"/>
        <v>25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0.20799999999999999</v>
      </c>
      <c r="J109" s="170">
        <f t="shared" si="8"/>
        <v>20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0.7</v>
      </c>
      <c r="J112" s="170">
        <f t="shared" si="8"/>
        <v>50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0.33600000000000002</v>
      </c>
      <c r="J113" s="170">
        <f t="shared" si="8"/>
        <v>30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92"/>
      <c r="M117" s="93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</v>
      </c>
      <c r="J119" s="170">
        <f t="shared" si="8"/>
        <v>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92"/>
      <c r="M121" s="93"/>
      <c r="N121" s="90"/>
    </row>
    <row r="122" spans="3:15">
      <c r="I122" s="91"/>
      <c r="J122" s="170">
        <f t="shared" si="8"/>
        <v>0</v>
      </c>
      <c r="K122" s="171"/>
      <c r="L122" s="92"/>
      <c r="M122" s="93"/>
      <c r="N122" s="90"/>
    </row>
    <row r="123" spans="3:15">
      <c r="I123" s="91"/>
      <c r="J123" s="170">
        <f t="shared" si="8"/>
        <v>0</v>
      </c>
      <c r="K123" s="171"/>
      <c r="L123" s="92"/>
      <c r="M123" s="93"/>
      <c r="N123" s="90"/>
    </row>
    <row r="124" spans="3:15">
      <c r="I124" s="91"/>
      <c r="J124" s="170">
        <f t="shared" si="8"/>
        <v>0</v>
      </c>
      <c r="K124" s="171"/>
      <c r="L124" s="92"/>
      <c r="M124" s="93"/>
      <c r="N124" s="90"/>
    </row>
    <row r="125" spans="3:15">
      <c r="I125" s="91"/>
      <c r="J125" s="170">
        <f t="shared" si="8"/>
        <v>0</v>
      </c>
      <c r="K125" s="171"/>
      <c r="L125" s="92"/>
      <c r="M125" s="93"/>
      <c r="N125" s="90"/>
    </row>
    <row r="126" spans="3:15">
      <c r="I126" s="91"/>
      <c r="J126" s="170">
        <f t="shared" si="8"/>
        <v>0</v>
      </c>
      <c r="K126" s="171"/>
      <c r="L126" s="92"/>
      <c r="M126" s="93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</v>
      </c>
      <c r="J129" s="170">
        <f t="shared" si="8"/>
        <v>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4.0799999999999996E-2</v>
      </c>
      <c r="J133" s="170">
        <f t="shared" si="8"/>
        <v>3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7.1999999999999995E-2</v>
      </c>
      <c r="J134" s="170">
        <f t="shared" si="8"/>
        <v>5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92"/>
      <c r="M137" s="93"/>
      <c r="N137" s="90"/>
    </row>
    <row r="138" spans="9:15">
      <c r="I138" s="91"/>
      <c r="J138" s="170">
        <f t="shared" si="8"/>
        <v>0</v>
      </c>
      <c r="K138" s="171"/>
      <c r="L138" s="92"/>
      <c r="M138" s="93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96"/>
      <c r="M144" s="97"/>
      <c r="N144" s="95"/>
    </row>
    <row r="145" spans="9:15">
      <c r="I145" s="94"/>
      <c r="J145" s="208">
        <f t="shared" si="9"/>
        <v>0</v>
      </c>
      <c r="K145" s="209"/>
      <c r="L145" s="96"/>
      <c r="M145" s="97"/>
      <c r="N145" s="95"/>
    </row>
    <row r="146" spans="9:15">
      <c r="I146" s="94"/>
      <c r="J146" s="208">
        <f t="shared" si="9"/>
        <v>0</v>
      </c>
      <c r="K146" s="209"/>
      <c r="L146" s="96"/>
      <c r="M146" s="97"/>
      <c r="N146" s="95"/>
    </row>
    <row r="147" spans="9:15">
      <c r="I147" s="94"/>
      <c r="J147" s="208">
        <f t="shared" si="9"/>
        <v>0</v>
      </c>
      <c r="K147" s="209"/>
      <c r="L147" s="96"/>
      <c r="M147" s="97"/>
      <c r="N147" s="95"/>
    </row>
    <row r="148" spans="9:15">
      <c r="I148" s="94">
        <f>J148*0.9*8/1000</f>
        <v>8.6400000000000005E-2</v>
      </c>
      <c r="J148" s="208">
        <f t="shared" si="9"/>
        <v>12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5.7599999999999998E-2</v>
      </c>
      <c r="J150" s="208">
        <f t="shared" si="9"/>
        <v>8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8.1000000000000003E-2</v>
      </c>
      <c r="J152" s="208">
        <f t="shared" si="9"/>
        <v>10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1.6199999999999999E-2</v>
      </c>
      <c r="J154" s="208">
        <f t="shared" si="9"/>
        <v>2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1.6199999999999999E-2</v>
      </c>
      <c r="J157" s="208">
        <f t="shared" si="9"/>
        <v>2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0.32400000000000001</v>
      </c>
      <c r="J163" s="208">
        <f t="shared" si="9"/>
        <v>30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5.67E-2</v>
      </c>
      <c r="J165" s="208">
        <f t="shared" si="9"/>
        <v>7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2.1600000000000001E-2</v>
      </c>
      <c r="J167" s="208">
        <f t="shared" si="9"/>
        <v>3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</v>
      </c>
      <c r="J175" s="208">
        <f t="shared" si="9"/>
        <v>0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J177:K177"/>
    <mergeCell ref="L177:M177"/>
    <mergeCell ref="J172:K172"/>
    <mergeCell ref="L172:M172"/>
    <mergeCell ref="J173:K173"/>
    <mergeCell ref="L173:M173"/>
    <mergeCell ref="J174:K174"/>
    <mergeCell ref="L174:M174"/>
    <mergeCell ref="J175:K175"/>
    <mergeCell ref="L175:M175"/>
    <mergeCell ref="J176:K176"/>
    <mergeCell ref="L176:M176"/>
    <mergeCell ref="J167:K167"/>
    <mergeCell ref="L167:M167"/>
    <mergeCell ref="J168:K168"/>
    <mergeCell ref="L168:M168"/>
    <mergeCell ref="J169:K169"/>
    <mergeCell ref="L169:M169"/>
    <mergeCell ref="J170:K170"/>
    <mergeCell ref="L170:M170"/>
    <mergeCell ref="J171:K171"/>
    <mergeCell ref="L171:M171"/>
    <mergeCell ref="J162:K162"/>
    <mergeCell ref="L162:M162"/>
    <mergeCell ref="J163:K163"/>
    <mergeCell ref="L163:M163"/>
    <mergeCell ref="J164:K164"/>
    <mergeCell ref="L164:M164"/>
    <mergeCell ref="J165:K165"/>
    <mergeCell ref="L165:M165"/>
    <mergeCell ref="J166:K166"/>
    <mergeCell ref="L166:M166"/>
    <mergeCell ref="J157:K157"/>
    <mergeCell ref="L157:M157"/>
    <mergeCell ref="J158:K158"/>
    <mergeCell ref="L158:M158"/>
    <mergeCell ref="J159:K159"/>
    <mergeCell ref="L159:M159"/>
    <mergeCell ref="J160:K160"/>
    <mergeCell ref="L160:M160"/>
    <mergeCell ref="J161:K161"/>
    <mergeCell ref="L161:M161"/>
    <mergeCell ref="J152:K152"/>
    <mergeCell ref="L152:M152"/>
    <mergeCell ref="J153:K153"/>
    <mergeCell ref="L153:M153"/>
    <mergeCell ref="J154:K154"/>
    <mergeCell ref="L154:M154"/>
    <mergeCell ref="J155:K155"/>
    <mergeCell ref="L155:M155"/>
    <mergeCell ref="J156:K156"/>
    <mergeCell ref="L156:M156"/>
    <mergeCell ref="J147:K147"/>
    <mergeCell ref="J148:K148"/>
    <mergeCell ref="L148:M148"/>
    <mergeCell ref="J149:K149"/>
    <mergeCell ref="L149:M149"/>
    <mergeCell ref="J150:K150"/>
    <mergeCell ref="L150:M150"/>
    <mergeCell ref="J151:K151"/>
    <mergeCell ref="L151:M151"/>
    <mergeCell ref="J141:K141"/>
    <mergeCell ref="L141:M141"/>
    <mergeCell ref="J142:K142"/>
    <mergeCell ref="L142:M142"/>
    <mergeCell ref="J143:K143"/>
    <mergeCell ref="L143:M143"/>
    <mergeCell ref="J144:K144"/>
    <mergeCell ref="J145:K145"/>
    <mergeCell ref="J146:K146"/>
    <mergeCell ref="J135:K135"/>
    <mergeCell ref="L135:M135"/>
    <mergeCell ref="J136:K136"/>
    <mergeCell ref="L136:M136"/>
    <mergeCell ref="J137:K137"/>
    <mergeCell ref="J138:K138"/>
    <mergeCell ref="J139:K139"/>
    <mergeCell ref="L139:M139"/>
    <mergeCell ref="J140:K140"/>
    <mergeCell ref="L140:M140"/>
    <mergeCell ref="E76:F76"/>
    <mergeCell ref="E77:F77"/>
    <mergeCell ref="E78:F78"/>
    <mergeCell ref="E79:F79"/>
    <mergeCell ref="E80:F80"/>
    <mergeCell ref="J84:K84"/>
    <mergeCell ref="L84:M84"/>
    <mergeCell ref="J99:K99"/>
    <mergeCell ref="L99:M99"/>
    <mergeCell ref="J79:K79"/>
    <mergeCell ref="L79:M79"/>
    <mergeCell ref="J80:K80"/>
    <mergeCell ref="L80:M80"/>
    <mergeCell ref="J81:K81"/>
    <mergeCell ref="L81:M81"/>
    <mergeCell ref="J76:K76"/>
    <mergeCell ref="L76:M76"/>
    <mergeCell ref="J77:K77"/>
    <mergeCell ref="L77:M77"/>
    <mergeCell ref="J78:K78"/>
    <mergeCell ref="L78:M78"/>
    <mergeCell ref="J86:K86"/>
    <mergeCell ref="L86:M86"/>
    <mergeCell ref="J87:K87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C9:F9"/>
    <mergeCell ref="J9:K9"/>
    <mergeCell ref="L9:M9"/>
    <mergeCell ref="C10:D10"/>
    <mergeCell ref="E10:F10"/>
    <mergeCell ref="C13:D13"/>
    <mergeCell ref="E13:F13"/>
    <mergeCell ref="J13:K13"/>
    <mergeCell ref="L13:M13"/>
    <mergeCell ref="C14:D14"/>
    <mergeCell ref="E14:F14"/>
    <mergeCell ref="J14:K14"/>
    <mergeCell ref="L14:M14"/>
    <mergeCell ref="C11:D11"/>
    <mergeCell ref="E11:F11"/>
    <mergeCell ref="J11:K11"/>
    <mergeCell ref="L11:M11"/>
    <mergeCell ref="C12:D12"/>
    <mergeCell ref="E12:F12"/>
    <mergeCell ref="J12:K12"/>
    <mergeCell ref="L12:M12"/>
    <mergeCell ref="C17:D17"/>
    <mergeCell ref="E17:F17"/>
    <mergeCell ref="J17:K17"/>
    <mergeCell ref="L17:M17"/>
    <mergeCell ref="C18:D18"/>
    <mergeCell ref="E18:F18"/>
    <mergeCell ref="J18:K18"/>
    <mergeCell ref="L18:M18"/>
    <mergeCell ref="C15:D15"/>
    <mergeCell ref="E15:F15"/>
    <mergeCell ref="J15:K15"/>
    <mergeCell ref="L15:M15"/>
    <mergeCell ref="C16:D16"/>
    <mergeCell ref="E16:F16"/>
    <mergeCell ref="J16:K16"/>
    <mergeCell ref="L16:M16"/>
    <mergeCell ref="J22:K22"/>
    <mergeCell ref="L22:M22"/>
    <mergeCell ref="C23:D23"/>
    <mergeCell ref="E23:F23"/>
    <mergeCell ref="J23:K23"/>
    <mergeCell ref="L23:M23"/>
    <mergeCell ref="J19:K19"/>
    <mergeCell ref="L19:M19"/>
    <mergeCell ref="J20:K20"/>
    <mergeCell ref="L20:M20"/>
    <mergeCell ref="J21:K21"/>
    <mergeCell ref="L21:M21"/>
    <mergeCell ref="C19:D19"/>
    <mergeCell ref="E19:F19"/>
    <mergeCell ref="C20:D20"/>
    <mergeCell ref="E20:F20"/>
    <mergeCell ref="J27:K27"/>
    <mergeCell ref="L27:M27"/>
    <mergeCell ref="J28:K28"/>
    <mergeCell ref="L28:M28"/>
    <mergeCell ref="J24:K24"/>
    <mergeCell ref="L24:M24"/>
    <mergeCell ref="C25:D25"/>
    <mergeCell ref="J25:K25"/>
    <mergeCell ref="L25:M25"/>
    <mergeCell ref="J26:K26"/>
    <mergeCell ref="L26:M26"/>
    <mergeCell ref="C24:D24"/>
    <mergeCell ref="E24:F24"/>
    <mergeCell ref="E25:F25"/>
    <mergeCell ref="E31:F31"/>
    <mergeCell ref="J31:K31"/>
    <mergeCell ref="L31:M31"/>
    <mergeCell ref="E32:F32"/>
    <mergeCell ref="J32:K32"/>
    <mergeCell ref="L32:M32"/>
    <mergeCell ref="J29:K29"/>
    <mergeCell ref="L29:M29"/>
    <mergeCell ref="E30:F30"/>
    <mergeCell ref="J30:K30"/>
    <mergeCell ref="L30:M30"/>
    <mergeCell ref="C29:G29"/>
    <mergeCell ref="E35:F35"/>
    <mergeCell ref="J35:K35"/>
    <mergeCell ref="L35:M35"/>
    <mergeCell ref="E36:F36"/>
    <mergeCell ref="J36:K36"/>
    <mergeCell ref="L36:M36"/>
    <mergeCell ref="E33:F33"/>
    <mergeCell ref="J33:K33"/>
    <mergeCell ref="L33:M33"/>
    <mergeCell ref="E34:F34"/>
    <mergeCell ref="J34:K34"/>
    <mergeCell ref="L34:M34"/>
    <mergeCell ref="E39:F39"/>
    <mergeCell ref="J39:K39"/>
    <mergeCell ref="L39:M39"/>
    <mergeCell ref="E40:F40"/>
    <mergeCell ref="J40:K40"/>
    <mergeCell ref="L40:M40"/>
    <mergeCell ref="E37:F37"/>
    <mergeCell ref="J37:K37"/>
    <mergeCell ref="L37:M37"/>
    <mergeCell ref="E38:F38"/>
    <mergeCell ref="J38:K38"/>
    <mergeCell ref="L38:M38"/>
    <mergeCell ref="E43:F43"/>
    <mergeCell ref="J43:K43"/>
    <mergeCell ref="L43:M43"/>
    <mergeCell ref="E44:F44"/>
    <mergeCell ref="J44:K44"/>
    <mergeCell ref="L44:M44"/>
    <mergeCell ref="E41:F41"/>
    <mergeCell ref="J41:K41"/>
    <mergeCell ref="L41:M41"/>
    <mergeCell ref="E42:F42"/>
    <mergeCell ref="J42:K42"/>
    <mergeCell ref="L42:M42"/>
    <mergeCell ref="E47:F47"/>
    <mergeCell ref="J47:K47"/>
    <mergeCell ref="L47:M47"/>
    <mergeCell ref="E48:F48"/>
    <mergeCell ref="J48:K48"/>
    <mergeCell ref="L48:M48"/>
    <mergeCell ref="E45:F45"/>
    <mergeCell ref="J45:K45"/>
    <mergeCell ref="L45:M45"/>
    <mergeCell ref="E46:F46"/>
    <mergeCell ref="J46:K46"/>
    <mergeCell ref="L46:M46"/>
    <mergeCell ref="E51:F51"/>
    <mergeCell ref="J51:K51"/>
    <mergeCell ref="L51:M51"/>
    <mergeCell ref="E52:F52"/>
    <mergeCell ref="J52:K52"/>
    <mergeCell ref="L52:M52"/>
    <mergeCell ref="E49:F49"/>
    <mergeCell ref="J49:K49"/>
    <mergeCell ref="L49:M49"/>
    <mergeCell ref="E50:F50"/>
    <mergeCell ref="J50:K50"/>
    <mergeCell ref="L50:M50"/>
    <mergeCell ref="J55:K55"/>
    <mergeCell ref="L55:M55"/>
    <mergeCell ref="J56:K56"/>
    <mergeCell ref="L56:M56"/>
    <mergeCell ref="J57:K57"/>
    <mergeCell ref="L57:M57"/>
    <mergeCell ref="E53:F53"/>
    <mergeCell ref="J53:K53"/>
    <mergeCell ref="L53:M53"/>
    <mergeCell ref="E54:F54"/>
    <mergeCell ref="J54:K54"/>
    <mergeCell ref="L54:M54"/>
    <mergeCell ref="E55:F55"/>
    <mergeCell ref="E56:F56"/>
    <mergeCell ref="E57:F57"/>
    <mergeCell ref="J61:K61"/>
    <mergeCell ref="L61:M61"/>
    <mergeCell ref="J62:K62"/>
    <mergeCell ref="L62:M62"/>
    <mergeCell ref="J63:K63"/>
    <mergeCell ref="L63:M63"/>
    <mergeCell ref="J58:K58"/>
    <mergeCell ref="L58:M58"/>
    <mergeCell ref="J59:K59"/>
    <mergeCell ref="L59:M59"/>
    <mergeCell ref="J60:K60"/>
    <mergeCell ref="L60:M60"/>
    <mergeCell ref="J67:K67"/>
    <mergeCell ref="L67:M67"/>
    <mergeCell ref="J68:K68"/>
    <mergeCell ref="L68:M68"/>
    <mergeCell ref="J69:K69"/>
    <mergeCell ref="L69:M69"/>
    <mergeCell ref="J64:K64"/>
    <mergeCell ref="L64:M64"/>
    <mergeCell ref="J65:K65"/>
    <mergeCell ref="L65:M65"/>
    <mergeCell ref="J66:K66"/>
    <mergeCell ref="L66:M66"/>
    <mergeCell ref="J73:K73"/>
    <mergeCell ref="L73:M73"/>
    <mergeCell ref="J74:K74"/>
    <mergeCell ref="L74:M74"/>
    <mergeCell ref="J75:K75"/>
    <mergeCell ref="L75:M75"/>
    <mergeCell ref="J70:K70"/>
    <mergeCell ref="L70:M70"/>
    <mergeCell ref="J71:K71"/>
    <mergeCell ref="L71:M71"/>
    <mergeCell ref="J72:K72"/>
    <mergeCell ref="L72:M72"/>
    <mergeCell ref="L87:M87"/>
    <mergeCell ref="J88:K88"/>
    <mergeCell ref="L88:M88"/>
    <mergeCell ref="J82:K82"/>
    <mergeCell ref="L82:M82"/>
    <mergeCell ref="J83:K83"/>
    <mergeCell ref="L83:M83"/>
    <mergeCell ref="J85:K85"/>
    <mergeCell ref="L85:M85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J98:K98"/>
    <mergeCell ref="L98:M98"/>
    <mergeCell ref="J101:K101"/>
    <mergeCell ref="L101:M101"/>
    <mergeCell ref="J102:K102"/>
    <mergeCell ref="J95:K95"/>
    <mergeCell ref="L95:M95"/>
    <mergeCell ref="J96:K96"/>
    <mergeCell ref="L96:M96"/>
    <mergeCell ref="J97:K97"/>
    <mergeCell ref="L97:M97"/>
    <mergeCell ref="J100:K100"/>
    <mergeCell ref="L100:M100"/>
    <mergeCell ref="J108:K108"/>
    <mergeCell ref="L108:M108"/>
    <mergeCell ref="J109:K109"/>
    <mergeCell ref="L109:M109"/>
    <mergeCell ref="J110:K110"/>
    <mergeCell ref="L110:M110"/>
    <mergeCell ref="J103:K103"/>
    <mergeCell ref="J104:K104"/>
    <mergeCell ref="J105:K105"/>
    <mergeCell ref="L105:M105"/>
    <mergeCell ref="J106:K106"/>
    <mergeCell ref="L106:M106"/>
    <mergeCell ref="J107:K107"/>
    <mergeCell ref="L107:M107"/>
    <mergeCell ref="J114:K114"/>
    <mergeCell ref="L114:M114"/>
    <mergeCell ref="J115:K115"/>
    <mergeCell ref="L115:M115"/>
    <mergeCell ref="J116:K116"/>
    <mergeCell ref="L116:M116"/>
    <mergeCell ref="J111:K111"/>
    <mergeCell ref="L111:M111"/>
    <mergeCell ref="J112:K112"/>
    <mergeCell ref="L112:M112"/>
    <mergeCell ref="J113:K113"/>
    <mergeCell ref="L113:M113"/>
    <mergeCell ref="J120:K120"/>
    <mergeCell ref="L120:M120"/>
    <mergeCell ref="J121:K121"/>
    <mergeCell ref="J122:K122"/>
    <mergeCell ref="J117:K117"/>
    <mergeCell ref="J118:K118"/>
    <mergeCell ref="L118:M118"/>
    <mergeCell ref="J119:K119"/>
    <mergeCell ref="L119:M119"/>
    <mergeCell ref="J126:K126"/>
    <mergeCell ref="J127:K127"/>
    <mergeCell ref="L127:M127"/>
    <mergeCell ref="J128:K128"/>
    <mergeCell ref="L128:M128"/>
    <mergeCell ref="J123:K123"/>
    <mergeCell ref="J124:K124"/>
    <mergeCell ref="J125:K125"/>
    <mergeCell ref="J132:K132"/>
    <mergeCell ref="L132:M132"/>
    <mergeCell ref="J133:K133"/>
    <mergeCell ref="L133:M133"/>
    <mergeCell ref="J134:K134"/>
    <mergeCell ref="L134:M134"/>
    <mergeCell ref="J129:K129"/>
    <mergeCell ref="L129:M129"/>
    <mergeCell ref="J130:K130"/>
    <mergeCell ref="L130:M130"/>
    <mergeCell ref="J131:K131"/>
    <mergeCell ref="L131:M13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sheetPr codeName="Sheet21"/>
  <dimension ref="A1:S177"/>
  <sheetViews>
    <sheetView workbookViewId="0">
      <selection activeCell="E4" sqref="E4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 s="69"/>
      <c r="B2" s="63"/>
      <c r="D2" s="35"/>
      <c r="E2" s="53"/>
      <c r="F2" s="53" t="s">
        <v>154</v>
      </c>
      <c r="G2" s="35"/>
      <c r="H2" s="35"/>
      <c r="K2" s="100">
        <f>SUM(I86:I142)+SUM(I169:I174)/1000</f>
        <v>0</v>
      </c>
      <c r="L2" s="3">
        <f>SUM(J86:K142)+SUM(J169:K174)</f>
        <v>0</v>
      </c>
      <c r="M2" s="4" t="s">
        <v>162</v>
      </c>
      <c r="N2" s="35"/>
      <c r="S2" s="5" t="s">
        <v>2</v>
      </c>
    </row>
    <row r="3" spans="1:19" ht="18.75">
      <c r="A3" s="69"/>
      <c r="B3" s="63"/>
      <c r="E3" s="72" t="s">
        <v>267</v>
      </c>
      <c r="F3" s="54" t="s">
        <v>155</v>
      </c>
      <c r="G3" s="43"/>
      <c r="H3" s="43"/>
      <c r="K3" s="101">
        <f>SUM(I143:I168)+SUM(I175:I177)</f>
        <v>0</v>
      </c>
      <c r="L3" s="1">
        <f>SUM(J143:K168)+SUM(J175:K177)</f>
        <v>0</v>
      </c>
      <c r="M3" s="7" t="s">
        <v>242</v>
      </c>
      <c r="N3" s="35"/>
      <c r="S3" s="5">
        <f>L2+L4</f>
        <v>0</v>
      </c>
    </row>
    <row r="4" spans="1:19" ht="18.75">
      <c r="A4" s="69"/>
      <c r="B4" s="63"/>
      <c r="D4" s="36"/>
      <c r="E4" s="38"/>
      <c r="F4" s="33"/>
      <c r="G4" s="42"/>
      <c r="H4" s="42"/>
      <c r="K4" s="102">
        <f>SUM(I11:I27)+SUM(I73:I85)</f>
        <v>0</v>
      </c>
      <c r="L4" s="8">
        <f>SUM(J11:K27)+SUM(J73:K85)</f>
        <v>0</v>
      </c>
      <c r="M4" s="9" t="s">
        <v>3</v>
      </c>
      <c r="N4" s="35"/>
      <c r="S4" s="10" t="s">
        <v>4</v>
      </c>
    </row>
    <row r="5" spans="1:19" ht="18.75">
      <c r="A5" s="69"/>
      <c r="B5" s="63"/>
      <c r="D5" s="39"/>
      <c r="E5" s="40"/>
      <c r="F5" s="40"/>
      <c r="G5" s="42"/>
      <c r="H5" s="42"/>
      <c r="K5" s="103">
        <f>SUM(I28:I72)</f>
        <v>0</v>
      </c>
      <c r="L5" s="12">
        <f>SUM(J28:K72)</f>
        <v>0</v>
      </c>
      <c r="M5" s="13" t="s">
        <v>243</v>
      </c>
      <c r="N5" s="35"/>
      <c r="S5" s="10">
        <f>L3+L5</f>
        <v>0</v>
      </c>
    </row>
    <row r="6" spans="1:19" ht="18.75">
      <c r="A6" s="69"/>
      <c r="B6" s="63"/>
      <c r="C6" s="37"/>
      <c r="D6" s="39"/>
      <c r="E6" s="40"/>
      <c r="F6" s="40"/>
      <c r="G6" s="41"/>
      <c r="H6" s="41"/>
      <c r="K6" s="104">
        <f>C80</f>
        <v>0</v>
      </c>
      <c r="L6" s="14">
        <f>D80</f>
        <v>0</v>
      </c>
      <c r="M6" s="15" t="s">
        <v>6</v>
      </c>
      <c r="N6" s="35"/>
    </row>
    <row r="7" spans="1:19" ht="18.75">
      <c r="A7" s="69"/>
      <c r="B7" s="63"/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 s="69"/>
      <c r="B8" s="63"/>
      <c r="C8" s="37"/>
      <c r="D8" s="39"/>
      <c r="E8" s="40"/>
      <c r="F8" s="40"/>
      <c r="G8" s="41"/>
      <c r="H8" s="41"/>
      <c r="K8" s="106">
        <f>SUM(K2:K7)</f>
        <v>0</v>
      </c>
      <c r="L8" s="107">
        <f>SUM(L2:L7)</f>
        <v>0</v>
      </c>
      <c r="M8" s="18" t="s">
        <v>5</v>
      </c>
      <c r="N8" s="35"/>
    </row>
    <row r="9" spans="1:19">
      <c r="A9" s="69"/>
      <c r="B9" s="63"/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 s="69"/>
      <c r="B10" s="63"/>
      <c r="C10" s="189" t="s">
        <v>216</v>
      </c>
      <c r="D10" s="190"/>
      <c r="E10" s="189" t="s">
        <v>65</v>
      </c>
      <c r="F10" s="190"/>
      <c r="G10" s="80" t="s">
        <v>66</v>
      </c>
      <c r="I10" s="6"/>
      <c r="J10" s="74"/>
      <c r="K10" s="75"/>
      <c r="L10" s="74"/>
      <c r="M10" s="75"/>
      <c r="N10" s="6"/>
    </row>
    <row r="11" spans="1:19">
      <c r="A11" s="69"/>
      <c r="B11" s="63"/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 s="69"/>
      <c r="B12" s="63"/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 s="69"/>
      <c r="B13" s="63"/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 s="69"/>
      <c r="B14" s="63"/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</v>
      </c>
      <c r="J14" s="176">
        <f t="shared" si="1"/>
        <v>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 s="69"/>
      <c r="B15" s="63"/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</v>
      </c>
      <c r="J15" s="176">
        <f t="shared" si="1"/>
        <v>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69"/>
      <c r="B16" s="63"/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</v>
      </c>
      <c r="J16" s="176">
        <f t="shared" si="1"/>
        <v>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69"/>
      <c r="B17" s="63"/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 ht="16.5">
      <c r="A18" s="51"/>
      <c r="B18" s="51"/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 ht="16.5">
      <c r="A19" s="51"/>
      <c r="B19" s="51"/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 ht="16.5">
      <c r="A20" s="51"/>
      <c r="B20" s="51"/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 ht="16.5">
      <c r="A21" s="51"/>
      <c r="B21" s="51"/>
      <c r="C21" s="77"/>
      <c r="D21" s="46"/>
      <c r="E21" s="44"/>
      <c r="F21" s="45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 ht="16.5">
      <c r="A22" s="51"/>
      <c r="B22" s="51"/>
      <c r="C22" s="77"/>
      <c r="D22" s="46"/>
      <c r="E22" s="44"/>
      <c r="F22" s="45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 ht="16.5">
      <c r="A23" s="51"/>
      <c r="B23" s="47"/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 ht="16.5">
      <c r="A24" s="51"/>
      <c r="B24" s="51"/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 ht="16.5">
      <c r="A25" s="51"/>
      <c r="B25" s="51"/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 ht="16.5">
      <c r="A26" s="51"/>
      <c r="B26" s="51"/>
      <c r="C26" s="24"/>
      <c r="D26" s="2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 ht="16.5">
      <c r="A27" s="51"/>
      <c r="B27" s="51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 ht="16.5">
      <c r="A28" s="51"/>
      <c r="B28" s="51"/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 ht="16.5">
      <c r="A29" s="51"/>
      <c r="B29" s="51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 ht="16.5">
      <c r="A30" s="51"/>
      <c r="B30" s="51"/>
      <c r="C30" s="20" t="s">
        <v>92</v>
      </c>
      <c r="D30" s="20" t="s">
        <v>93</v>
      </c>
      <c r="E30" s="191" t="s">
        <v>65</v>
      </c>
      <c r="F30" s="191"/>
      <c r="G30" s="20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</v>
      </c>
      <c r="D31" s="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</v>
      </c>
      <c r="D36" s="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</v>
      </c>
      <c r="D37" s="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</v>
      </c>
      <c r="J55" s="182">
        <f t="shared" si="1"/>
        <v>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0</v>
      </c>
      <c r="D80" s="80">
        <f>SUM(D31:D79)</f>
        <v>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</v>
      </c>
      <c r="J93" s="170">
        <f t="shared" si="8"/>
        <v>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</v>
      </c>
      <c r="J97" s="170">
        <f t="shared" si="8"/>
        <v>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</v>
      </c>
      <c r="J98" s="170">
        <f t="shared" si="8"/>
        <v>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92"/>
      <c r="M102" s="93"/>
      <c r="N102" s="90"/>
      <c r="O102" s="23"/>
    </row>
    <row r="103" spans="1:15">
      <c r="I103" s="91"/>
      <c r="J103" s="170">
        <f t="shared" si="8"/>
        <v>0</v>
      </c>
      <c r="K103" s="171"/>
      <c r="L103" s="92"/>
      <c r="M103" s="93"/>
      <c r="N103" s="90"/>
      <c r="O103" s="23"/>
    </row>
    <row r="104" spans="1:15">
      <c r="I104" s="91"/>
      <c r="J104" s="170">
        <f t="shared" si="8"/>
        <v>0</v>
      </c>
      <c r="K104" s="171"/>
      <c r="L104" s="92"/>
      <c r="M104" s="93"/>
      <c r="N104" s="90"/>
      <c r="O104" s="23"/>
    </row>
    <row r="105" spans="1:15">
      <c r="I105" s="91">
        <f>J105*1.2*8/1000</f>
        <v>0</v>
      </c>
      <c r="J105" s="170">
        <f t="shared" si="8"/>
        <v>0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</v>
      </c>
      <c r="J109" s="170">
        <f t="shared" si="8"/>
        <v>0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</v>
      </c>
      <c r="J113" s="170">
        <f t="shared" si="8"/>
        <v>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92"/>
      <c r="M117" s="93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</v>
      </c>
      <c r="J119" s="170">
        <f t="shared" si="8"/>
        <v>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92"/>
      <c r="M121" s="93"/>
      <c r="N121" s="90"/>
    </row>
    <row r="122" spans="3:15">
      <c r="I122" s="91"/>
      <c r="J122" s="170">
        <f t="shared" si="8"/>
        <v>0</v>
      </c>
      <c r="K122" s="171"/>
      <c r="L122" s="92"/>
      <c r="M122" s="93"/>
      <c r="N122" s="90"/>
    </row>
    <row r="123" spans="3:15">
      <c r="I123" s="91"/>
      <c r="J123" s="170">
        <f t="shared" si="8"/>
        <v>0</v>
      </c>
      <c r="K123" s="171"/>
      <c r="L123" s="92"/>
      <c r="M123" s="93"/>
      <c r="N123" s="90"/>
    </row>
    <row r="124" spans="3:15">
      <c r="I124" s="91"/>
      <c r="J124" s="170">
        <f t="shared" si="8"/>
        <v>0</v>
      </c>
      <c r="K124" s="171"/>
      <c r="L124" s="92"/>
      <c r="M124" s="93"/>
      <c r="N124" s="90"/>
    </row>
    <row r="125" spans="3:15">
      <c r="I125" s="91"/>
      <c r="J125" s="170">
        <f t="shared" si="8"/>
        <v>0</v>
      </c>
      <c r="K125" s="171"/>
      <c r="L125" s="92"/>
      <c r="M125" s="93"/>
      <c r="N125" s="90"/>
    </row>
    <row r="126" spans="3:15">
      <c r="I126" s="91"/>
      <c r="J126" s="170">
        <f t="shared" si="8"/>
        <v>0</v>
      </c>
      <c r="K126" s="171"/>
      <c r="L126" s="92"/>
      <c r="M126" s="93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</v>
      </c>
      <c r="J129" s="170">
        <f t="shared" si="8"/>
        <v>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</v>
      </c>
      <c r="J133" s="170">
        <f t="shared" si="8"/>
        <v>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92"/>
      <c r="M137" s="93"/>
      <c r="N137" s="90"/>
    </row>
    <row r="138" spans="9:15">
      <c r="I138" s="91"/>
      <c r="J138" s="170">
        <f t="shared" si="8"/>
        <v>0</v>
      </c>
      <c r="K138" s="171"/>
      <c r="L138" s="92"/>
      <c r="M138" s="93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96"/>
      <c r="M144" s="97"/>
      <c r="N144" s="95"/>
    </row>
    <row r="145" spans="9:15">
      <c r="I145" s="94"/>
      <c r="J145" s="208">
        <f t="shared" si="9"/>
        <v>0</v>
      </c>
      <c r="K145" s="209"/>
      <c r="L145" s="96"/>
      <c r="M145" s="97"/>
      <c r="N145" s="95"/>
    </row>
    <row r="146" spans="9:15">
      <c r="I146" s="94"/>
      <c r="J146" s="208">
        <f t="shared" si="9"/>
        <v>0</v>
      </c>
      <c r="K146" s="209"/>
      <c r="L146" s="96"/>
      <c r="M146" s="97"/>
      <c r="N146" s="95"/>
    </row>
    <row r="147" spans="9:15">
      <c r="I147" s="94"/>
      <c r="J147" s="208">
        <f t="shared" si="9"/>
        <v>0</v>
      </c>
      <c r="K147" s="209"/>
      <c r="L147" s="96"/>
      <c r="M147" s="97"/>
      <c r="N147" s="95"/>
    </row>
    <row r="148" spans="9:15">
      <c r="I148" s="94">
        <f>J148*0.9*8/1000</f>
        <v>0</v>
      </c>
      <c r="J148" s="208">
        <f t="shared" si="9"/>
        <v>0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</v>
      </c>
      <c r="J150" s="208">
        <f t="shared" si="9"/>
        <v>0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0</v>
      </c>
      <c r="J152" s="208">
        <f t="shared" si="9"/>
        <v>0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0</v>
      </c>
      <c r="J154" s="208">
        <f t="shared" si="9"/>
        <v>0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0</v>
      </c>
      <c r="J157" s="208">
        <f t="shared" si="9"/>
        <v>0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0</v>
      </c>
      <c r="J163" s="208">
        <f t="shared" si="9"/>
        <v>0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0</v>
      </c>
      <c r="J167" s="208">
        <f t="shared" si="9"/>
        <v>0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</v>
      </c>
      <c r="J175" s="208">
        <f t="shared" si="9"/>
        <v>0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J177:K177"/>
    <mergeCell ref="L177:M177"/>
    <mergeCell ref="J172:K172"/>
    <mergeCell ref="L172:M172"/>
    <mergeCell ref="J173:K173"/>
    <mergeCell ref="L173:M173"/>
    <mergeCell ref="J174:K174"/>
    <mergeCell ref="L174:M174"/>
    <mergeCell ref="J175:K175"/>
    <mergeCell ref="L175:M175"/>
    <mergeCell ref="J176:K176"/>
    <mergeCell ref="L176:M176"/>
    <mergeCell ref="J167:K167"/>
    <mergeCell ref="L167:M167"/>
    <mergeCell ref="J168:K168"/>
    <mergeCell ref="L168:M168"/>
    <mergeCell ref="J169:K169"/>
    <mergeCell ref="L169:M169"/>
    <mergeCell ref="J170:K170"/>
    <mergeCell ref="L170:M170"/>
    <mergeCell ref="J171:K171"/>
    <mergeCell ref="L171:M171"/>
    <mergeCell ref="J162:K162"/>
    <mergeCell ref="L162:M162"/>
    <mergeCell ref="J163:K163"/>
    <mergeCell ref="L163:M163"/>
    <mergeCell ref="J164:K164"/>
    <mergeCell ref="L164:M164"/>
    <mergeCell ref="J165:K165"/>
    <mergeCell ref="L165:M165"/>
    <mergeCell ref="J166:K166"/>
    <mergeCell ref="L166:M166"/>
    <mergeCell ref="J157:K157"/>
    <mergeCell ref="L157:M157"/>
    <mergeCell ref="J158:K158"/>
    <mergeCell ref="L158:M158"/>
    <mergeCell ref="J159:K159"/>
    <mergeCell ref="L159:M159"/>
    <mergeCell ref="J160:K160"/>
    <mergeCell ref="L160:M160"/>
    <mergeCell ref="J161:K161"/>
    <mergeCell ref="L161:M161"/>
    <mergeCell ref="J152:K152"/>
    <mergeCell ref="L152:M152"/>
    <mergeCell ref="J153:K153"/>
    <mergeCell ref="L153:M153"/>
    <mergeCell ref="J154:K154"/>
    <mergeCell ref="L154:M154"/>
    <mergeCell ref="J155:K155"/>
    <mergeCell ref="L155:M155"/>
    <mergeCell ref="J156:K156"/>
    <mergeCell ref="L156:M156"/>
    <mergeCell ref="J147:K147"/>
    <mergeCell ref="J148:K148"/>
    <mergeCell ref="L148:M148"/>
    <mergeCell ref="J149:K149"/>
    <mergeCell ref="L149:M149"/>
    <mergeCell ref="J150:K150"/>
    <mergeCell ref="L150:M150"/>
    <mergeCell ref="J151:K151"/>
    <mergeCell ref="L151:M151"/>
    <mergeCell ref="J141:K141"/>
    <mergeCell ref="L141:M141"/>
    <mergeCell ref="J142:K142"/>
    <mergeCell ref="L142:M142"/>
    <mergeCell ref="J143:K143"/>
    <mergeCell ref="L143:M143"/>
    <mergeCell ref="J144:K144"/>
    <mergeCell ref="J145:K145"/>
    <mergeCell ref="J146:K146"/>
    <mergeCell ref="J135:K135"/>
    <mergeCell ref="L135:M135"/>
    <mergeCell ref="J136:K136"/>
    <mergeCell ref="L136:M136"/>
    <mergeCell ref="J137:K137"/>
    <mergeCell ref="J138:K138"/>
    <mergeCell ref="J139:K139"/>
    <mergeCell ref="L139:M139"/>
    <mergeCell ref="J140:K140"/>
    <mergeCell ref="L140:M140"/>
    <mergeCell ref="E76:F76"/>
    <mergeCell ref="E77:F77"/>
    <mergeCell ref="E78:F78"/>
    <mergeCell ref="E79:F79"/>
    <mergeCell ref="E80:F80"/>
    <mergeCell ref="J84:K84"/>
    <mergeCell ref="L84:M84"/>
    <mergeCell ref="J99:K99"/>
    <mergeCell ref="L99:M99"/>
    <mergeCell ref="J79:K79"/>
    <mergeCell ref="L79:M79"/>
    <mergeCell ref="J80:K80"/>
    <mergeCell ref="L80:M80"/>
    <mergeCell ref="J81:K81"/>
    <mergeCell ref="L81:M81"/>
    <mergeCell ref="J76:K76"/>
    <mergeCell ref="L76:M76"/>
    <mergeCell ref="J77:K77"/>
    <mergeCell ref="L77:M77"/>
    <mergeCell ref="J78:K78"/>
    <mergeCell ref="L78:M78"/>
    <mergeCell ref="J86:K86"/>
    <mergeCell ref="L86:M86"/>
    <mergeCell ref="J87:K87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C9:F9"/>
    <mergeCell ref="J9:K9"/>
    <mergeCell ref="L9:M9"/>
    <mergeCell ref="C10:D10"/>
    <mergeCell ref="E10:F10"/>
    <mergeCell ref="C13:D13"/>
    <mergeCell ref="E13:F13"/>
    <mergeCell ref="J13:K13"/>
    <mergeCell ref="L13:M13"/>
    <mergeCell ref="C14:D14"/>
    <mergeCell ref="E14:F14"/>
    <mergeCell ref="J14:K14"/>
    <mergeCell ref="L14:M14"/>
    <mergeCell ref="C11:D11"/>
    <mergeCell ref="E11:F11"/>
    <mergeCell ref="J11:K11"/>
    <mergeCell ref="L11:M11"/>
    <mergeCell ref="C12:D12"/>
    <mergeCell ref="E12:F12"/>
    <mergeCell ref="J12:K12"/>
    <mergeCell ref="L12:M12"/>
    <mergeCell ref="C17:D17"/>
    <mergeCell ref="E17:F17"/>
    <mergeCell ref="J17:K17"/>
    <mergeCell ref="L17:M17"/>
    <mergeCell ref="C18:D18"/>
    <mergeCell ref="E18:F18"/>
    <mergeCell ref="J18:K18"/>
    <mergeCell ref="L18:M18"/>
    <mergeCell ref="C15:D15"/>
    <mergeCell ref="E15:F15"/>
    <mergeCell ref="J15:K15"/>
    <mergeCell ref="L15:M15"/>
    <mergeCell ref="C16:D16"/>
    <mergeCell ref="E16:F16"/>
    <mergeCell ref="J16:K16"/>
    <mergeCell ref="L16:M16"/>
    <mergeCell ref="J22:K22"/>
    <mergeCell ref="L22:M22"/>
    <mergeCell ref="C23:D23"/>
    <mergeCell ref="E23:F23"/>
    <mergeCell ref="J23:K23"/>
    <mergeCell ref="L23:M23"/>
    <mergeCell ref="J19:K19"/>
    <mergeCell ref="L19:M19"/>
    <mergeCell ref="J20:K20"/>
    <mergeCell ref="L20:M20"/>
    <mergeCell ref="J21:K21"/>
    <mergeCell ref="L21:M21"/>
    <mergeCell ref="C19:D19"/>
    <mergeCell ref="E19:F19"/>
    <mergeCell ref="C20:D20"/>
    <mergeCell ref="E20:F20"/>
    <mergeCell ref="J27:K27"/>
    <mergeCell ref="L27:M27"/>
    <mergeCell ref="J28:K28"/>
    <mergeCell ref="L28:M28"/>
    <mergeCell ref="J24:K24"/>
    <mergeCell ref="L24:M24"/>
    <mergeCell ref="C25:D25"/>
    <mergeCell ref="J25:K25"/>
    <mergeCell ref="L25:M25"/>
    <mergeCell ref="J26:K26"/>
    <mergeCell ref="L26:M26"/>
    <mergeCell ref="C24:D24"/>
    <mergeCell ref="E24:F24"/>
    <mergeCell ref="E25:F25"/>
    <mergeCell ref="E31:F31"/>
    <mergeCell ref="J31:K31"/>
    <mergeCell ref="L31:M31"/>
    <mergeCell ref="E32:F32"/>
    <mergeCell ref="J32:K32"/>
    <mergeCell ref="L32:M32"/>
    <mergeCell ref="J29:K29"/>
    <mergeCell ref="L29:M29"/>
    <mergeCell ref="E30:F30"/>
    <mergeCell ref="J30:K30"/>
    <mergeCell ref="L30:M30"/>
    <mergeCell ref="C29:G29"/>
    <mergeCell ref="E35:F35"/>
    <mergeCell ref="J35:K35"/>
    <mergeCell ref="L35:M35"/>
    <mergeCell ref="E36:F36"/>
    <mergeCell ref="J36:K36"/>
    <mergeCell ref="L36:M36"/>
    <mergeCell ref="E33:F33"/>
    <mergeCell ref="J33:K33"/>
    <mergeCell ref="L33:M33"/>
    <mergeCell ref="E34:F34"/>
    <mergeCell ref="J34:K34"/>
    <mergeCell ref="L34:M34"/>
    <mergeCell ref="E39:F39"/>
    <mergeCell ref="J39:K39"/>
    <mergeCell ref="L39:M39"/>
    <mergeCell ref="E40:F40"/>
    <mergeCell ref="J40:K40"/>
    <mergeCell ref="L40:M40"/>
    <mergeCell ref="E37:F37"/>
    <mergeCell ref="J37:K37"/>
    <mergeCell ref="L37:M37"/>
    <mergeCell ref="E38:F38"/>
    <mergeCell ref="J38:K38"/>
    <mergeCell ref="L38:M38"/>
    <mergeCell ref="E43:F43"/>
    <mergeCell ref="J43:K43"/>
    <mergeCell ref="L43:M43"/>
    <mergeCell ref="E44:F44"/>
    <mergeCell ref="J44:K44"/>
    <mergeCell ref="L44:M44"/>
    <mergeCell ref="E41:F41"/>
    <mergeCell ref="J41:K41"/>
    <mergeCell ref="L41:M41"/>
    <mergeCell ref="E42:F42"/>
    <mergeCell ref="J42:K42"/>
    <mergeCell ref="L42:M42"/>
    <mergeCell ref="E47:F47"/>
    <mergeCell ref="J47:K47"/>
    <mergeCell ref="L47:M47"/>
    <mergeCell ref="E48:F48"/>
    <mergeCell ref="J48:K48"/>
    <mergeCell ref="L48:M48"/>
    <mergeCell ref="E45:F45"/>
    <mergeCell ref="J45:K45"/>
    <mergeCell ref="L45:M45"/>
    <mergeCell ref="E46:F46"/>
    <mergeCell ref="J46:K46"/>
    <mergeCell ref="L46:M46"/>
    <mergeCell ref="E51:F51"/>
    <mergeCell ref="J51:K51"/>
    <mergeCell ref="L51:M51"/>
    <mergeCell ref="E52:F52"/>
    <mergeCell ref="J52:K52"/>
    <mergeCell ref="L52:M52"/>
    <mergeCell ref="E49:F49"/>
    <mergeCell ref="J49:K49"/>
    <mergeCell ref="L49:M49"/>
    <mergeCell ref="E50:F50"/>
    <mergeCell ref="J50:K50"/>
    <mergeCell ref="L50:M50"/>
    <mergeCell ref="J55:K55"/>
    <mergeCell ref="L55:M55"/>
    <mergeCell ref="J56:K56"/>
    <mergeCell ref="L56:M56"/>
    <mergeCell ref="J57:K57"/>
    <mergeCell ref="L57:M57"/>
    <mergeCell ref="E53:F53"/>
    <mergeCell ref="J53:K53"/>
    <mergeCell ref="L53:M53"/>
    <mergeCell ref="E54:F54"/>
    <mergeCell ref="J54:K54"/>
    <mergeCell ref="L54:M54"/>
    <mergeCell ref="E55:F55"/>
    <mergeCell ref="E56:F56"/>
    <mergeCell ref="E57:F57"/>
    <mergeCell ref="J61:K61"/>
    <mergeCell ref="L61:M61"/>
    <mergeCell ref="J62:K62"/>
    <mergeCell ref="L62:M62"/>
    <mergeCell ref="J63:K63"/>
    <mergeCell ref="L63:M63"/>
    <mergeCell ref="J58:K58"/>
    <mergeCell ref="L58:M58"/>
    <mergeCell ref="J59:K59"/>
    <mergeCell ref="L59:M59"/>
    <mergeCell ref="J60:K60"/>
    <mergeCell ref="L60:M60"/>
    <mergeCell ref="J67:K67"/>
    <mergeCell ref="L67:M67"/>
    <mergeCell ref="J68:K68"/>
    <mergeCell ref="L68:M68"/>
    <mergeCell ref="J69:K69"/>
    <mergeCell ref="L69:M69"/>
    <mergeCell ref="J64:K64"/>
    <mergeCell ref="L64:M64"/>
    <mergeCell ref="J65:K65"/>
    <mergeCell ref="L65:M65"/>
    <mergeCell ref="J66:K66"/>
    <mergeCell ref="L66:M66"/>
    <mergeCell ref="J73:K73"/>
    <mergeCell ref="L73:M73"/>
    <mergeCell ref="J74:K74"/>
    <mergeCell ref="L74:M74"/>
    <mergeCell ref="J75:K75"/>
    <mergeCell ref="L75:M75"/>
    <mergeCell ref="J70:K70"/>
    <mergeCell ref="L70:M70"/>
    <mergeCell ref="J71:K71"/>
    <mergeCell ref="L71:M71"/>
    <mergeCell ref="J72:K72"/>
    <mergeCell ref="L72:M72"/>
    <mergeCell ref="L87:M87"/>
    <mergeCell ref="J88:K88"/>
    <mergeCell ref="L88:M88"/>
    <mergeCell ref="J82:K82"/>
    <mergeCell ref="L82:M82"/>
    <mergeCell ref="J83:K83"/>
    <mergeCell ref="L83:M83"/>
    <mergeCell ref="J85:K85"/>
    <mergeCell ref="L85:M85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J98:K98"/>
    <mergeCell ref="L98:M98"/>
    <mergeCell ref="J101:K101"/>
    <mergeCell ref="L101:M101"/>
    <mergeCell ref="J102:K102"/>
    <mergeCell ref="J95:K95"/>
    <mergeCell ref="L95:M95"/>
    <mergeCell ref="J96:K96"/>
    <mergeCell ref="L96:M96"/>
    <mergeCell ref="J97:K97"/>
    <mergeCell ref="L97:M97"/>
    <mergeCell ref="J100:K100"/>
    <mergeCell ref="L100:M100"/>
    <mergeCell ref="J108:K108"/>
    <mergeCell ref="L108:M108"/>
    <mergeCell ref="J109:K109"/>
    <mergeCell ref="L109:M109"/>
    <mergeCell ref="J110:K110"/>
    <mergeCell ref="L110:M110"/>
    <mergeCell ref="J103:K103"/>
    <mergeCell ref="J104:K104"/>
    <mergeCell ref="J105:K105"/>
    <mergeCell ref="L105:M105"/>
    <mergeCell ref="J106:K106"/>
    <mergeCell ref="L106:M106"/>
    <mergeCell ref="J107:K107"/>
    <mergeCell ref="L107:M107"/>
    <mergeCell ref="J114:K114"/>
    <mergeCell ref="L114:M114"/>
    <mergeCell ref="J115:K115"/>
    <mergeCell ref="L115:M115"/>
    <mergeCell ref="J116:K116"/>
    <mergeCell ref="L116:M116"/>
    <mergeCell ref="J111:K111"/>
    <mergeCell ref="L111:M111"/>
    <mergeCell ref="J112:K112"/>
    <mergeCell ref="L112:M112"/>
    <mergeCell ref="J113:K113"/>
    <mergeCell ref="L113:M113"/>
    <mergeCell ref="J120:K120"/>
    <mergeCell ref="L120:M120"/>
    <mergeCell ref="J121:K121"/>
    <mergeCell ref="J122:K122"/>
    <mergeCell ref="J117:K117"/>
    <mergeCell ref="J118:K118"/>
    <mergeCell ref="L118:M118"/>
    <mergeCell ref="J119:K119"/>
    <mergeCell ref="L119:M119"/>
    <mergeCell ref="J126:K126"/>
    <mergeCell ref="J127:K127"/>
    <mergeCell ref="L127:M127"/>
    <mergeCell ref="J128:K128"/>
    <mergeCell ref="L128:M128"/>
    <mergeCell ref="J123:K123"/>
    <mergeCell ref="J124:K124"/>
    <mergeCell ref="J125:K125"/>
    <mergeCell ref="J132:K132"/>
    <mergeCell ref="L132:M132"/>
    <mergeCell ref="J133:K133"/>
    <mergeCell ref="L133:M133"/>
    <mergeCell ref="J134:K134"/>
    <mergeCell ref="L134:M134"/>
    <mergeCell ref="J129:K129"/>
    <mergeCell ref="L129:M129"/>
    <mergeCell ref="J130:K130"/>
    <mergeCell ref="L130:M130"/>
    <mergeCell ref="J131:K131"/>
    <mergeCell ref="L131:M13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sheetPr codeName="Sheet22"/>
  <dimension ref="A1:S177"/>
  <sheetViews>
    <sheetView workbookViewId="0">
      <selection activeCell="A2" sqref="A2:B17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 s="121">
        <v>501</v>
      </c>
      <c r="B2" s="122">
        <v>5</v>
      </c>
      <c r="D2" s="35"/>
      <c r="E2" s="53"/>
      <c r="F2" s="53" t="s">
        <v>154</v>
      </c>
      <c r="G2" s="35"/>
      <c r="H2" s="35"/>
      <c r="K2" s="100">
        <f>SUM(I86:I142)+SUM(I169:I174)/1000</f>
        <v>0.38600000000000001</v>
      </c>
      <c r="L2" s="3">
        <f>SUM(J86:K142)+SUM(J169:K174)</f>
        <v>75</v>
      </c>
      <c r="M2" s="4" t="s">
        <v>162</v>
      </c>
      <c r="N2" s="35"/>
      <c r="S2" s="5" t="s">
        <v>2</v>
      </c>
    </row>
    <row r="3" spans="1:19" ht="18.75">
      <c r="A3" s="121">
        <v>506</v>
      </c>
      <c r="B3" s="122">
        <v>8</v>
      </c>
      <c r="E3" s="72" t="s">
        <v>268</v>
      </c>
      <c r="F3" s="54" t="s">
        <v>155</v>
      </c>
      <c r="G3" s="43"/>
      <c r="H3" s="43"/>
      <c r="K3" s="101">
        <f>SUM(I143:I168)+SUM(I175:I177)</f>
        <v>0.71479999999999999</v>
      </c>
      <c r="L3" s="1">
        <f>SUM(J143:K168)+SUM(J175:K177)</f>
        <v>88</v>
      </c>
      <c r="M3" s="7" t="s">
        <v>242</v>
      </c>
      <c r="N3" s="35"/>
      <c r="S3" s="5">
        <f>L2+L4</f>
        <v>75</v>
      </c>
    </row>
    <row r="4" spans="1:19" ht="18.75">
      <c r="A4" s="121">
        <v>507</v>
      </c>
      <c r="B4" s="122">
        <v>28</v>
      </c>
      <c r="D4" s="36"/>
      <c r="E4" s="38"/>
      <c r="F4" s="33"/>
      <c r="G4" s="42"/>
      <c r="H4" s="42"/>
      <c r="K4" s="102">
        <f>SUM(I11:I27)+SUM(I73:I85)</f>
        <v>0</v>
      </c>
      <c r="L4" s="8">
        <f>SUM(J11:K27)+SUM(J73:K85)</f>
        <v>0</v>
      </c>
      <c r="M4" s="9" t="s">
        <v>3</v>
      </c>
      <c r="N4" s="35"/>
      <c r="S4" s="10" t="s">
        <v>4</v>
      </c>
    </row>
    <row r="5" spans="1:19" ht="18.75">
      <c r="A5" s="121">
        <v>508</v>
      </c>
      <c r="B5" s="122">
        <v>5</v>
      </c>
      <c r="D5" s="39"/>
      <c r="E5" s="40"/>
      <c r="F5" s="40"/>
      <c r="G5" s="42"/>
      <c r="H5" s="42"/>
      <c r="K5" s="103">
        <f>SUM(I28:I72)</f>
        <v>0</v>
      </c>
      <c r="L5" s="12">
        <f>SUM(J28:K72)</f>
        <v>0</v>
      </c>
      <c r="M5" s="13" t="s">
        <v>243</v>
      </c>
      <c r="N5" s="35"/>
      <c r="S5" s="10">
        <f>L3+L5</f>
        <v>88</v>
      </c>
    </row>
    <row r="6" spans="1:19" ht="18.75">
      <c r="A6" s="121">
        <v>513</v>
      </c>
      <c r="B6" s="122">
        <v>10</v>
      </c>
      <c r="C6" s="37"/>
      <c r="D6" s="39"/>
      <c r="E6" s="40"/>
      <c r="F6" s="40"/>
      <c r="G6" s="41"/>
      <c r="H6" s="41"/>
      <c r="K6" s="104">
        <f>C80</f>
        <v>0</v>
      </c>
      <c r="L6" s="14">
        <f>D80</f>
        <v>0</v>
      </c>
      <c r="M6" s="15" t="s">
        <v>6</v>
      </c>
      <c r="N6" s="35"/>
    </row>
    <row r="7" spans="1:19" ht="18.75">
      <c r="A7" s="121">
        <v>518</v>
      </c>
      <c r="B7" s="122">
        <v>10</v>
      </c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 s="121">
        <v>536</v>
      </c>
      <c r="B8" s="122">
        <v>10</v>
      </c>
      <c r="C8" s="37"/>
      <c r="D8" s="39"/>
      <c r="E8" s="40"/>
      <c r="F8" s="40"/>
      <c r="G8" s="41"/>
      <c r="H8" s="41"/>
      <c r="K8" s="106">
        <f>SUM(K2:K7)</f>
        <v>1.1008</v>
      </c>
      <c r="L8" s="107">
        <f>SUM(L2:L7)</f>
        <v>163</v>
      </c>
      <c r="M8" s="18" t="s">
        <v>5</v>
      </c>
      <c r="N8" s="35"/>
    </row>
    <row r="9" spans="1:19">
      <c r="A9" s="121">
        <v>543</v>
      </c>
      <c r="B9" s="122">
        <v>4</v>
      </c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 s="121">
        <v>545</v>
      </c>
      <c r="B10" s="122">
        <v>4</v>
      </c>
      <c r="C10" s="189" t="s">
        <v>216</v>
      </c>
      <c r="D10" s="190"/>
      <c r="E10" s="189" t="s">
        <v>65</v>
      </c>
      <c r="F10" s="190"/>
      <c r="G10" s="80" t="s">
        <v>66</v>
      </c>
      <c r="I10" s="6"/>
      <c r="J10" s="74"/>
      <c r="K10" s="75"/>
      <c r="L10" s="74"/>
      <c r="M10" s="75"/>
      <c r="N10" s="6"/>
    </row>
    <row r="11" spans="1:19">
      <c r="A11" s="121">
        <v>546</v>
      </c>
      <c r="B11" s="122">
        <v>3</v>
      </c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 s="121">
        <v>547</v>
      </c>
      <c r="B12" s="122">
        <v>3</v>
      </c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 s="121">
        <v>549</v>
      </c>
      <c r="B13" s="122">
        <v>2</v>
      </c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 s="121">
        <v>585</v>
      </c>
      <c r="B14" s="122">
        <v>1</v>
      </c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</v>
      </c>
      <c r="J14" s="176">
        <f t="shared" si="1"/>
        <v>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 s="121">
        <v>690</v>
      </c>
      <c r="B15" s="122">
        <v>20</v>
      </c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</v>
      </c>
      <c r="J15" s="176">
        <f t="shared" si="1"/>
        <v>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121">
        <v>691</v>
      </c>
      <c r="B16" s="122">
        <v>25</v>
      </c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</v>
      </c>
      <c r="J16" s="176">
        <f t="shared" si="1"/>
        <v>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121">
        <v>692</v>
      </c>
      <c r="B17" s="122">
        <v>25</v>
      </c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 ht="16.5">
      <c r="A18" s="51"/>
      <c r="B18" s="51"/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 ht="16.5">
      <c r="A19" s="51"/>
      <c r="B19" s="51"/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 ht="16.5">
      <c r="A20" s="51"/>
      <c r="B20" s="51"/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 ht="16.5">
      <c r="A21" s="51"/>
      <c r="B21" s="51"/>
      <c r="C21" s="77"/>
      <c r="D21" s="46"/>
      <c r="E21" s="44"/>
      <c r="F21" s="45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 ht="16.5">
      <c r="A22" s="51"/>
      <c r="B22" s="51"/>
      <c r="C22" s="77"/>
      <c r="D22" s="46"/>
      <c r="E22" s="44"/>
      <c r="F22" s="45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 ht="16.5">
      <c r="A23" s="51"/>
      <c r="B23" s="47"/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 ht="16.5">
      <c r="A24" s="51"/>
      <c r="B24" s="51"/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 ht="16.5">
      <c r="A25" s="51"/>
      <c r="B25" s="51"/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 ht="16.5">
      <c r="A26" s="51"/>
      <c r="B26" s="51"/>
      <c r="C26" s="24"/>
      <c r="D26" s="2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 ht="16.5">
      <c r="A27" s="51"/>
      <c r="B27" s="51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 ht="16.5">
      <c r="A28" s="51"/>
      <c r="B28" s="51"/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 ht="16.5">
      <c r="A29" s="51"/>
      <c r="B29" s="51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 ht="16.5">
      <c r="A30" s="51"/>
      <c r="B30" s="51"/>
      <c r="C30" s="20" t="s">
        <v>92</v>
      </c>
      <c r="D30" s="20" t="s">
        <v>93</v>
      </c>
      <c r="E30" s="191" t="s">
        <v>65</v>
      </c>
      <c r="F30" s="191"/>
      <c r="G30" s="20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</v>
      </c>
      <c r="D31" s="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</v>
      </c>
      <c r="D36" s="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</v>
      </c>
      <c r="D37" s="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</v>
      </c>
      <c r="J55" s="182">
        <f t="shared" si="1"/>
        <v>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0</v>
      </c>
      <c r="D80" s="80">
        <f>SUM(D31:D79)</f>
        <v>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8.7999999999999995E-2</v>
      </c>
      <c r="J93" s="170">
        <f t="shared" si="8"/>
        <v>20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</v>
      </c>
      <c r="J97" s="170">
        <f t="shared" si="8"/>
        <v>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0.12</v>
      </c>
      <c r="J98" s="170">
        <f t="shared" si="8"/>
        <v>25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92"/>
      <c r="M102" s="93"/>
      <c r="N102" s="90"/>
      <c r="O102" s="23"/>
    </row>
    <row r="103" spans="1:15">
      <c r="I103" s="91"/>
      <c r="J103" s="170">
        <f t="shared" si="8"/>
        <v>0</v>
      </c>
      <c r="K103" s="171"/>
      <c r="L103" s="92"/>
      <c r="M103" s="93"/>
      <c r="N103" s="90"/>
      <c r="O103" s="23"/>
    </row>
    <row r="104" spans="1:15">
      <c r="I104" s="91"/>
      <c r="J104" s="170">
        <f t="shared" si="8"/>
        <v>0</v>
      </c>
      <c r="K104" s="171"/>
      <c r="L104" s="92"/>
      <c r="M104" s="93"/>
      <c r="N104" s="90"/>
      <c r="O104" s="23"/>
    </row>
    <row r="105" spans="1:15">
      <c r="I105" s="91">
        <f>J105*1.2*8/1000</f>
        <v>4.8000000000000001E-2</v>
      </c>
      <c r="J105" s="170">
        <f t="shared" si="8"/>
        <v>5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0.13</v>
      </c>
      <c r="J108" s="170">
        <f t="shared" si="8"/>
        <v>25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</v>
      </c>
      <c r="J109" s="170">
        <f t="shared" si="8"/>
        <v>0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</v>
      </c>
      <c r="J113" s="170">
        <f t="shared" si="8"/>
        <v>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92"/>
      <c r="M117" s="93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</v>
      </c>
      <c r="J119" s="170">
        <f t="shared" si="8"/>
        <v>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92"/>
      <c r="M121" s="93"/>
      <c r="N121" s="90"/>
    </row>
    <row r="122" spans="3:15">
      <c r="I122" s="91"/>
      <c r="J122" s="170">
        <f t="shared" si="8"/>
        <v>0</v>
      </c>
      <c r="K122" s="171"/>
      <c r="L122" s="92"/>
      <c r="M122" s="93"/>
      <c r="N122" s="90"/>
    </row>
    <row r="123" spans="3:15">
      <c r="I123" s="91"/>
      <c r="J123" s="170">
        <f t="shared" si="8"/>
        <v>0</v>
      </c>
      <c r="K123" s="171"/>
      <c r="L123" s="92"/>
      <c r="M123" s="93"/>
      <c r="N123" s="90"/>
    </row>
    <row r="124" spans="3:15">
      <c r="I124" s="91"/>
      <c r="J124" s="170">
        <f t="shared" si="8"/>
        <v>0</v>
      </c>
      <c r="K124" s="171"/>
      <c r="L124" s="92"/>
      <c r="M124" s="93"/>
      <c r="N124" s="90"/>
    </row>
    <row r="125" spans="3:15">
      <c r="I125" s="91"/>
      <c r="J125" s="170">
        <f t="shared" si="8"/>
        <v>0</v>
      </c>
      <c r="K125" s="171"/>
      <c r="L125" s="92"/>
      <c r="M125" s="93"/>
      <c r="N125" s="90"/>
    </row>
    <row r="126" spans="3:15">
      <c r="I126" s="91"/>
      <c r="J126" s="170">
        <f t="shared" si="8"/>
        <v>0</v>
      </c>
      <c r="K126" s="171"/>
      <c r="L126" s="92"/>
      <c r="M126" s="93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</v>
      </c>
      <c r="J129" s="170">
        <f t="shared" si="8"/>
        <v>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</v>
      </c>
      <c r="J133" s="170">
        <f t="shared" si="8"/>
        <v>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92"/>
      <c r="M137" s="93"/>
      <c r="N137" s="90"/>
    </row>
    <row r="138" spans="9:15">
      <c r="I138" s="91"/>
      <c r="J138" s="170">
        <f t="shared" si="8"/>
        <v>0</v>
      </c>
      <c r="K138" s="171"/>
      <c r="L138" s="92"/>
      <c r="M138" s="93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0.04</v>
      </c>
      <c r="J143" s="208">
        <f t="shared" si="9"/>
        <v>4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96"/>
      <c r="M144" s="97"/>
      <c r="N144" s="95"/>
    </row>
    <row r="145" spans="9:15">
      <c r="I145" s="94"/>
      <c r="J145" s="208">
        <f t="shared" si="9"/>
        <v>0</v>
      </c>
      <c r="K145" s="209"/>
      <c r="L145" s="96"/>
      <c r="M145" s="97"/>
      <c r="N145" s="95"/>
    </row>
    <row r="146" spans="9:15">
      <c r="I146" s="94"/>
      <c r="J146" s="208">
        <f t="shared" si="9"/>
        <v>0</v>
      </c>
      <c r="K146" s="209"/>
      <c r="L146" s="96"/>
      <c r="M146" s="97"/>
      <c r="N146" s="95"/>
    </row>
    <row r="147" spans="9:15">
      <c r="I147" s="94"/>
      <c r="J147" s="208">
        <f t="shared" si="9"/>
        <v>0</v>
      </c>
      <c r="K147" s="209"/>
      <c r="L147" s="96"/>
      <c r="M147" s="97"/>
      <c r="N147" s="95"/>
    </row>
    <row r="148" spans="9:15">
      <c r="I148" s="94">
        <f>J148*0.9*8/1000</f>
        <v>5.7599999999999998E-2</v>
      </c>
      <c r="J148" s="208">
        <f t="shared" si="9"/>
        <v>8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0.2016</v>
      </c>
      <c r="J150" s="208">
        <f t="shared" si="9"/>
        <v>28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0.04</v>
      </c>
      <c r="J151" s="208">
        <f t="shared" si="9"/>
        <v>4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8.1000000000000003E-2</v>
      </c>
      <c r="J152" s="208">
        <f t="shared" si="9"/>
        <v>10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0.02</v>
      </c>
      <c r="J153" s="208">
        <f t="shared" si="9"/>
        <v>2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2.4300000000000002E-2</v>
      </c>
      <c r="J154" s="208">
        <f t="shared" si="9"/>
        <v>3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2.4300000000000002E-2</v>
      </c>
      <c r="J157" s="208">
        <f t="shared" si="9"/>
        <v>3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0.01</v>
      </c>
      <c r="J159" s="208">
        <f t="shared" si="9"/>
        <v>1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0.108</v>
      </c>
      <c r="J163" s="208">
        <f t="shared" si="9"/>
        <v>10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3.5999999999999997E-2</v>
      </c>
      <c r="J167" s="208">
        <f t="shared" si="9"/>
        <v>5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7.1999999999999995E-2</v>
      </c>
      <c r="J175" s="208">
        <f t="shared" si="9"/>
        <v>10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J177:K177"/>
    <mergeCell ref="L177:M177"/>
    <mergeCell ref="J172:K172"/>
    <mergeCell ref="L172:M172"/>
    <mergeCell ref="J173:K173"/>
    <mergeCell ref="L173:M173"/>
    <mergeCell ref="J174:K174"/>
    <mergeCell ref="L174:M174"/>
    <mergeCell ref="J175:K175"/>
    <mergeCell ref="L175:M175"/>
    <mergeCell ref="J176:K176"/>
    <mergeCell ref="L176:M176"/>
    <mergeCell ref="J167:K167"/>
    <mergeCell ref="L167:M167"/>
    <mergeCell ref="J168:K168"/>
    <mergeCell ref="L168:M168"/>
    <mergeCell ref="J169:K169"/>
    <mergeCell ref="L169:M169"/>
    <mergeCell ref="J170:K170"/>
    <mergeCell ref="L170:M170"/>
    <mergeCell ref="J171:K171"/>
    <mergeCell ref="L171:M171"/>
    <mergeCell ref="J162:K162"/>
    <mergeCell ref="L162:M162"/>
    <mergeCell ref="J163:K163"/>
    <mergeCell ref="L163:M163"/>
    <mergeCell ref="J164:K164"/>
    <mergeCell ref="L164:M164"/>
    <mergeCell ref="J165:K165"/>
    <mergeCell ref="L165:M165"/>
    <mergeCell ref="J166:K166"/>
    <mergeCell ref="L166:M166"/>
    <mergeCell ref="J157:K157"/>
    <mergeCell ref="L157:M157"/>
    <mergeCell ref="J158:K158"/>
    <mergeCell ref="L158:M158"/>
    <mergeCell ref="J159:K159"/>
    <mergeCell ref="L159:M159"/>
    <mergeCell ref="J160:K160"/>
    <mergeCell ref="L160:M160"/>
    <mergeCell ref="J161:K161"/>
    <mergeCell ref="L161:M161"/>
    <mergeCell ref="J152:K152"/>
    <mergeCell ref="L152:M152"/>
    <mergeCell ref="J153:K153"/>
    <mergeCell ref="L153:M153"/>
    <mergeCell ref="J154:K154"/>
    <mergeCell ref="L154:M154"/>
    <mergeCell ref="J155:K155"/>
    <mergeCell ref="L155:M155"/>
    <mergeCell ref="J156:K156"/>
    <mergeCell ref="L156:M156"/>
    <mergeCell ref="J147:K147"/>
    <mergeCell ref="J148:K148"/>
    <mergeCell ref="L148:M148"/>
    <mergeCell ref="J149:K149"/>
    <mergeCell ref="L149:M149"/>
    <mergeCell ref="J150:K150"/>
    <mergeCell ref="L150:M150"/>
    <mergeCell ref="J151:K151"/>
    <mergeCell ref="L151:M151"/>
    <mergeCell ref="J141:K141"/>
    <mergeCell ref="L141:M141"/>
    <mergeCell ref="J142:K142"/>
    <mergeCell ref="L142:M142"/>
    <mergeCell ref="J143:K143"/>
    <mergeCell ref="L143:M143"/>
    <mergeCell ref="J144:K144"/>
    <mergeCell ref="J145:K145"/>
    <mergeCell ref="J146:K146"/>
    <mergeCell ref="J135:K135"/>
    <mergeCell ref="L135:M135"/>
    <mergeCell ref="J136:K136"/>
    <mergeCell ref="L136:M136"/>
    <mergeCell ref="J137:K137"/>
    <mergeCell ref="J138:K138"/>
    <mergeCell ref="J139:K139"/>
    <mergeCell ref="L139:M139"/>
    <mergeCell ref="J140:K140"/>
    <mergeCell ref="L140:M140"/>
    <mergeCell ref="E76:F76"/>
    <mergeCell ref="E77:F77"/>
    <mergeCell ref="E78:F78"/>
    <mergeCell ref="E79:F79"/>
    <mergeCell ref="E80:F80"/>
    <mergeCell ref="J84:K84"/>
    <mergeCell ref="L84:M84"/>
    <mergeCell ref="J99:K99"/>
    <mergeCell ref="L99:M99"/>
    <mergeCell ref="J79:K79"/>
    <mergeCell ref="L79:M79"/>
    <mergeCell ref="J80:K80"/>
    <mergeCell ref="L80:M80"/>
    <mergeCell ref="J81:K81"/>
    <mergeCell ref="L81:M81"/>
    <mergeCell ref="J76:K76"/>
    <mergeCell ref="L76:M76"/>
    <mergeCell ref="J77:K77"/>
    <mergeCell ref="L77:M77"/>
    <mergeCell ref="J78:K78"/>
    <mergeCell ref="L78:M78"/>
    <mergeCell ref="J86:K86"/>
    <mergeCell ref="L86:M86"/>
    <mergeCell ref="J87:K87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C9:F9"/>
    <mergeCell ref="J9:K9"/>
    <mergeCell ref="L9:M9"/>
    <mergeCell ref="C10:D10"/>
    <mergeCell ref="E10:F10"/>
    <mergeCell ref="C13:D13"/>
    <mergeCell ref="E13:F13"/>
    <mergeCell ref="J13:K13"/>
    <mergeCell ref="L13:M13"/>
    <mergeCell ref="C14:D14"/>
    <mergeCell ref="E14:F14"/>
    <mergeCell ref="J14:K14"/>
    <mergeCell ref="L14:M14"/>
    <mergeCell ref="C11:D11"/>
    <mergeCell ref="E11:F11"/>
    <mergeCell ref="J11:K11"/>
    <mergeCell ref="L11:M11"/>
    <mergeCell ref="C12:D12"/>
    <mergeCell ref="E12:F12"/>
    <mergeCell ref="J12:K12"/>
    <mergeCell ref="L12:M12"/>
    <mergeCell ref="C17:D17"/>
    <mergeCell ref="E17:F17"/>
    <mergeCell ref="J17:K17"/>
    <mergeCell ref="L17:M17"/>
    <mergeCell ref="C18:D18"/>
    <mergeCell ref="E18:F18"/>
    <mergeCell ref="J18:K18"/>
    <mergeCell ref="L18:M18"/>
    <mergeCell ref="C15:D15"/>
    <mergeCell ref="E15:F15"/>
    <mergeCell ref="J15:K15"/>
    <mergeCell ref="L15:M15"/>
    <mergeCell ref="C16:D16"/>
    <mergeCell ref="E16:F16"/>
    <mergeCell ref="J16:K16"/>
    <mergeCell ref="L16:M16"/>
    <mergeCell ref="J22:K22"/>
    <mergeCell ref="L22:M22"/>
    <mergeCell ref="C23:D23"/>
    <mergeCell ref="E23:F23"/>
    <mergeCell ref="J23:K23"/>
    <mergeCell ref="L23:M23"/>
    <mergeCell ref="J19:K19"/>
    <mergeCell ref="L19:M19"/>
    <mergeCell ref="J20:K20"/>
    <mergeCell ref="L20:M20"/>
    <mergeCell ref="J21:K21"/>
    <mergeCell ref="L21:M21"/>
    <mergeCell ref="C19:D19"/>
    <mergeCell ref="E19:F19"/>
    <mergeCell ref="C20:D20"/>
    <mergeCell ref="E20:F20"/>
    <mergeCell ref="J27:K27"/>
    <mergeCell ref="L27:M27"/>
    <mergeCell ref="J28:K28"/>
    <mergeCell ref="L28:M28"/>
    <mergeCell ref="J24:K24"/>
    <mergeCell ref="L24:M24"/>
    <mergeCell ref="C25:D25"/>
    <mergeCell ref="J25:K25"/>
    <mergeCell ref="L25:M25"/>
    <mergeCell ref="J26:K26"/>
    <mergeCell ref="L26:M26"/>
    <mergeCell ref="C24:D24"/>
    <mergeCell ref="E24:F24"/>
    <mergeCell ref="E25:F25"/>
    <mergeCell ref="E31:F31"/>
    <mergeCell ref="J31:K31"/>
    <mergeCell ref="L31:M31"/>
    <mergeCell ref="E32:F32"/>
    <mergeCell ref="J32:K32"/>
    <mergeCell ref="L32:M32"/>
    <mergeCell ref="J29:K29"/>
    <mergeCell ref="L29:M29"/>
    <mergeCell ref="E30:F30"/>
    <mergeCell ref="J30:K30"/>
    <mergeCell ref="L30:M30"/>
    <mergeCell ref="C29:G29"/>
    <mergeCell ref="E35:F35"/>
    <mergeCell ref="J35:K35"/>
    <mergeCell ref="L35:M35"/>
    <mergeCell ref="E36:F36"/>
    <mergeCell ref="J36:K36"/>
    <mergeCell ref="L36:M36"/>
    <mergeCell ref="E33:F33"/>
    <mergeCell ref="J33:K33"/>
    <mergeCell ref="L33:M33"/>
    <mergeCell ref="E34:F34"/>
    <mergeCell ref="J34:K34"/>
    <mergeCell ref="L34:M34"/>
    <mergeCell ref="E39:F39"/>
    <mergeCell ref="J39:K39"/>
    <mergeCell ref="L39:M39"/>
    <mergeCell ref="E40:F40"/>
    <mergeCell ref="J40:K40"/>
    <mergeCell ref="L40:M40"/>
    <mergeCell ref="E37:F37"/>
    <mergeCell ref="J37:K37"/>
    <mergeCell ref="L37:M37"/>
    <mergeCell ref="E38:F38"/>
    <mergeCell ref="J38:K38"/>
    <mergeCell ref="L38:M38"/>
    <mergeCell ref="E43:F43"/>
    <mergeCell ref="J43:K43"/>
    <mergeCell ref="L43:M43"/>
    <mergeCell ref="E44:F44"/>
    <mergeCell ref="J44:K44"/>
    <mergeCell ref="L44:M44"/>
    <mergeCell ref="E41:F41"/>
    <mergeCell ref="J41:K41"/>
    <mergeCell ref="L41:M41"/>
    <mergeCell ref="E42:F42"/>
    <mergeCell ref="J42:K42"/>
    <mergeCell ref="L42:M42"/>
    <mergeCell ref="E47:F47"/>
    <mergeCell ref="J47:K47"/>
    <mergeCell ref="L47:M47"/>
    <mergeCell ref="E48:F48"/>
    <mergeCell ref="J48:K48"/>
    <mergeCell ref="L48:M48"/>
    <mergeCell ref="E45:F45"/>
    <mergeCell ref="J45:K45"/>
    <mergeCell ref="L45:M45"/>
    <mergeCell ref="E46:F46"/>
    <mergeCell ref="J46:K46"/>
    <mergeCell ref="L46:M46"/>
    <mergeCell ref="E51:F51"/>
    <mergeCell ref="J51:K51"/>
    <mergeCell ref="L51:M51"/>
    <mergeCell ref="E52:F52"/>
    <mergeCell ref="J52:K52"/>
    <mergeCell ref="L52:M52"/>
    <mergeCell ref="E49:F49"/>
    <mergeCell ref="J49:K49"/>
    <mergeCell ref="L49:M49"/>
    <mergeCell ref="E50:F50"/>
    <mergeCell ref="J50:K50"/>
    <mergeCell ref="L50:M50"/>
    <mergeCell ref="J55:K55"/>
    <mergeCell ref="L55:M55"/>
    <mergeCell ref="J56:K56"/>
    <mergeCell ref="L56:M56"/>
    <mergeCell ref="J57:K57"/>
    <mergeCell ref="L57:M57"/>
    <mergeCell ref="E53:F53"/>
    <mergeCell ref="J53:K53"/>
    <mergeCell ref="L53:M53"/>
    <mergeCell ref="E54:F54"/>
    <mergeCell ref="J54:K54"/>
    <mergeCell ref="L54:M54"/>
    <mergeCell ref="E55:F55"/>
    <mergeCell ref="E56:F56"/>
    <mergeCell ref="E57:F57"/>
    <mergeCell ref="J61:K61"/>
    <mergeCell ref="L61:M61"/>
    <mergeCell ref="J62:K62"/>
    <mergeCell ref="L62:M62"/>
    <mergeCell ref="J63:K63"/>
    <mergeCell ref="L63:M63"/>
    <mergeCell ref="J58:K58"/>
    <mergeCell ref="L58:M58"/>
    <mergeCell ref="J59:K59"/>
    <mergeCell ref="L59:M59"/>
    <mergeCell ref="J60:K60"/>
    <mergeCell ref="L60:M60"/>
    <mergeCell ref="J67:K67"/>
    <mergeCell ref="L67:M67"/>
    <mergeCell ref="J68:K68"/>
    <mergeCell ref="L68:M68"/>
    <mergeCell ref="J69:K69"/>
    <mergeCell ref="L69:M69"/>
    <mergeCell ref="J64:K64"/>
    <mergeCell ref="L64:M64"/>
    <mergeCell ref="J65:K65"/>
    <mergeCell ref="L65:M65"/>
    <mergeCell ref="J66:K66"/>
    <mergeCell ref="L66:M66"/>
    <mergeCell ref="J73:K73"/>
    <mergeCell ref="L73:M73"/>
    <mergeCell ref="J74:K74"/>
    <mergeCell ref="L74:M74"/>
    <mergeCell ref="J75:K75"/>
    <mergeCell ref="L75:M75"/>
    <mergeCell ref="J70:K70"/>
    <mergeCell ref="L70:M70"/>
    <mergeCell ref="J71:K71"/>
    <mergeCell ref="L71:M71"/>
    <mergeCell ref="J72:K72"/>
    <mergeCell ref="L72:M72"/>
    <mergeCell ref="L87:M87"/>
    <mergeCell ref="J88:K88"/>
    <mergeCell ref="L88:M88"/>
    <mergeCell ref="J82:K82"/>
    <mergeCell ref="L82:M82"/>
    <mergeCell ref="J83:K83"/>
    <mergeCell ref="L83:M83"/>
    <mergeCell ref="J85:K85"/>
    <mergeCell ref="L85:M85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J98:K98"/>
    <mergeCell ref="L98:M98"/>
    <mergeCell ref="J101:K101"/>
    <mergeCell ref="L101:M101"/>
    <mergeCell ref="J102:K102"/>
    <mergeCell ref="J95:K95"/>
    <mergeCell ref="L95:M95"/>
    <mergeCell ref="J96:K96"/>
    <mergeCell ref="L96:M96"/>
    <mergeCell ref="J97:K97"/>
    <mergeCell ref="L97:M97"/>
    <mergeCell ref="J100:K100"/>
    <mergeCell ref="L100:M100"/>
    <mergeCell ref="J108:K108"/>
    <mergeCell ref="L108:M108"/>
    <mergeCell ref="J109:K109"/>
    <mergeCell ref="L109:M109"/>
    <mergeCell ref="J110:K110"/>
    <mergeCell ref="L110:M110"/>
    <mergeCell ref="J103:K103"/>
    <mergeCell ref="J104:K104"/>
    <mergeCell ref="J105:K105"/>
    <mergeCell ref="L105:M105"/>
    <mergeCell ref="J106:K106"/>
    <mergeCell ref="L106:M106"/>
    <mergeCell ref="J107:K107"/>
    <mergeCell ref="L107:M107"/>
    <mergeCell ref="J114:K114"/>
    <mergeCell ref="L114:M114"/>
    <mergeCell ref="J115:K115"/>
    <mergeCell ref="L115:M115"/>
    <mergeCell ref="J116:K116"/>
    <mergeCell ref="L116:M116"/>
    <mergeCell ref="J111:K111"/>
    <mergeCell ref="L111:M111"/>
    <mergeCell ref="J112:K112"/>
    <mergeCell ref="L112:M112"/>
    <mergeCell ref="J113:K113"/>
    <mergeCell ref="L113:M113"/>
    <mergeCell ref="J120:K120"/>
    <mergeCell ref="L120:M120"/>
    <mergeCell ref="J121:K121"/>
    <mergeCell ref="J122:K122"/>
    <mergeCell ref="J117:K117"/>
    <mergeCell ref="J118:K118"/>
    <mergeCell ref="L118:M118"/>
    <mergeCell ref="J119:K119"/>
    <mergeCell ref="L119:M119"/>
    <mergeCell ref="J126:K126"/>
    <mergeCell ref="J127:K127"/>
    <mergeCell ref="L127:M127"/>
    <mergeCell ref="J128:K128"/>
    <mergeCell ref="L128:M128"/>
    <mergeCell ref="J123:K123"/>
    <mergeCell ref="J124:K124"/>
    <mergeCell ref="J125:K125"/>
    <mergeCell ref="J132:K132"/>
    <mergeCell ref="L132:M132"/>
    <mergeCell ref="J133:K133"/>
    <mergeCell ref="L133:M133"/>
    <mergeCell ref="J134:K134"/>
    <mergeCell ref="L134:M134"/>
    <mergeCell ref="J129:K129"/>
    <mergeCell ref="L129:M129"/>
    <mergeCell ref="J130:K130"/>
    <mergeCell ref="L130:M130"/>
    <mergeCell ref="J131:K131"/>
    <mergeCell ref="L131:M1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>
    <tabColor rgb="FFFF0000"/>
  </sheetPr>
  <dimension ref="A1:I251"/>
  <sheetViews>
    <sheetView topLeftCell="D1" workbookViewId="0">
      <selection activeCell="O5" sqref="O5"/>
    </sheetView>
  </sheetViews>
  <sheetFormatPr defaultRowHeight="15"/>
  <cols>
    <col min="1" max="1" width="18.7109375" style="110" customWidth="1"/>
    <col min="2" max="2" width="36.140625" style="110" bestFit="1" customWidth="1"/>
    <col min="3" max="3" width="18.7109375" style="110" customWidth="1"/>
    <col min="4" max="4" width="28.42578125" style="110" bestFit="1" customWidth="1"/>
    <col min="5" max="5" width="18.7109375" style="110" customWidth="1"/>
    <col min="6" max="6" width="30.85546875" customWidth="1"/>
    <col min="7" max="7" width="34.85546875" customWidth="1"/>
    <col min="8" max="8" width="10.42578125" bestFit="1" customWidth="1"/>
    <col min="9" max="9" width="5.42578125" bestFit="1" customWidth="1"/>
  </cols>
  <sheetData>
    <row r="1" spans="1:9">
      <c r="A1" s="48" t="s">
        <v>156</v>
      </c>
      <c r="B1" s="48" t="s">
        <v>155</v>
      </c>
      <c r="C1" s="48" t="s">
        <v>154</v>
      </c>
      <c r="D1" s="49" t="s">
        <v>157</v>
      </c>
      <c r="E1" s="50" t="s">
        <v>158</v>
      </c>
      <c r="G1" s="52" t="s">
        <v>160</v>
      </c>
    </row>
    <row r="2" spans="1:9">
      <c r="A2" s="70">
        <v>15</v>
      </c>
      <c r="B2" s="72" t="s">
        <v>186</v>
      </c>
      <c r="C2" s="70">
        <v>10613</v>
      </c>
      <c r="D2" s="71" t="s">
        <v>387</v>
      </c>
      <c r="E2" s="70">
        <v>817</v>
      </c>
      <c r="G2" s="52" t="s">
        <v>155</v>
      </c>
      <c r="H2" s="52" t="s">
        <v>158</v>
      </c>
      <c r="I2" t="s">
        <v>257</v>
      </c>
    </row>
    <row r="3" spans="1:9">
      <c r="A3" s="70">
        <v>15</v>
      </c>
      <c r="B3" s="72" t="s">
        <v>186</v>
      </c>
      <c r="C3" s="70">
        <v>10613</v>
      </c>
      <c r="D3" s="71" t="s">
        <v>388</v>
      </c>
      <c r="E3" s="70">
        <v>747</v>
      </c>
      <c r="G3" t="s">
        <v>256</v>
      </c>
      <c r="H3" t="s">
        <v>256</v>
      </c>
      <c r="I3" s="120">
        <v>2406</v>
      </c>
    </row>
    <row r="4" spans="1:9">
      <c r="A4" s="70">
        <v>20</v>
      </c>
      <c r="B4" s="72" t="s">
        <v>186</v>
      </c>
      <c r="C4" s="70">
        <v>10613</v>
      </c>
      <c r="D4" s="71" t="s">
        <v>389</v>
      </c>
      <c r="E4" s="70">
        <v>641</v>
      </c>
      <c r="G4" t="s">
        <v>258</v>
      </c>
      <c r="I4" s="120">
        <v>2406</v>
      </c>
    </row>
    <row r="5" spans="1:9">
      <c r="A5" s="70">
        <v>20</v>
      </c>
      <c r="B5" s="72" t="s">
        <v>186</v>
      </c>
      <c r="C5" s="70">
        <v>10613</v>
      </c>
      <c r="D5" s="71" t="s">
        <v>390</v>
      </c>
      <c r="E5" s="70">
        <v>655</v>
      </c>
      <c r="G5" t="s">
        <v>368</v>
      </c>
      <c r="H5" s="167">
        <v>655</v>
      </c>
      <c r="I5" s="168">
        <v>15</v>
      </c>
    </row>
    <row r="6" spans="1:9">
      <c r="A6" s="70">
        <v>30</v>
      </c>
      <c r="B6" s="72" t="s">
        <v>186</v>
      </c>
      <c r="C6" s="70">
        <v>10613</v>
      </c>
      <c r="D6" s="71" t="s">
        <v>391</v>
      </c>
      <c r="E6" s="70">
        <v>665</v>
      </c>
      <c r="H6" s="167">
        <v>711</v>
      </c>
      <c r="I6" s="168">
        <v>25</v>
      </c>
    </row>
    <row r="7" spans="1:9">
      <c r="A7" s="70">
        <v>10</v>
      </c>
      <c r="B7" s="72" t="s">
        <v>186</v>
      </c>
      <c r="C7" s="70">
        <v>10613</v>
      </c>
      <c r="D7" s="71" t="s">
        <v>392</v>
      </c>
      <c r="E7" s="70">
        <v>674</v>
      </c>
      <c r="H7" s="167">
        <v>725</v>
      </c>
      <c r="I7" s="168">
        <v>25</v>
      </c>
    </row>
    <row r="8" spans="1:9">
      <c r="A8" s="70">
        <v>20</v>
      </c>
      <c r="B8" s="72" t="s">
        <v>186</v>
      </c>
      <c r="C8" s="70">
        <v>10613</v>
      </c>
      <c r="D8" s="71" t="s">
        <v>393</v>
      </c>
      <c r="E8" s="70">
        <v>675</v>
      </c>
      <c r="H8" s="167">
        <v>675</v>
      </c>
      <c r="I8" s="168">
        <v>30</v>
      </c>
    </row>
    <row r="9" spans="1:9">
      <c r="A9" s="70">
        <v>10</v>
      </c>
      <c r="B9" s="72" t="s">
        <v>186</v>
      </c>
      <c r="C9" s="70">
        <v>10613</v>
      </c>
      <c r="D9" s="71" t="s">
        <v>394</v>
      </c>
      <c r="E9" s="70">
        <v>711</v>
      </c>
      <c r="H9" s="167">
        <v>732</v>
      </c>
      <c r="I9" s="168">
        <v>25</v>
      </c>
    </row>
    <row r="10" spans="1:9">
      <c r="A10" s="70">
        <v>30</v>
      </c>
      <c r="B10" s="72" t="s">
        <v>186</v>
      </c>
      <c r="C10" s="70">
        <v>10613</v>
      </c>
      <c r="D10" s="71" t="s">
        <v>395</v>
      </c>
      <c r="E10" s="70">
        <v>725</v>
      </c>
      <c r="G10" s="31"/>
      <c r="H10" s="167">
        <v>805</v>
      </c>
      <c r="I10" s="168">
        <v>25</v>
      </c>
    </row>
    <row r="11" spans="1:9">
      <c r="A11" s="70">
        <v>15</v>
      </c>
      <c r="B11" s="72" t="s">
        <v>186</v>
      </c>
      <c r="C11" s="70">
        <v>10613</v>
      </c>
      <c r="D11" s="71" t="s">
        <v>396</v>
      </c>
      <c r="E11" s="70">
        <v>731</v>
      </c>
      <c r="H11" s="167">
        <v>792</v>
      </c>
      <c r="I11" s="168">
        <v>25</v>
      </c>
    </row>
    <row r="12" spans="1:9">
      <c r="A12" s="70">
        <v>15</v>
      </c>
      <c r="B12" s="72" t="s">
        <v>186</v>
      </c>
      <c r="C12" s="70">
        <v>10613</v>
      </c>
      <c r="D12" s="71" t="s">
        <v>397</v>
      </c>
      <c r="E12" s="70">
        <v>732</v>
      </c>
      <c r="H12" s="167">
        <v>734</v>
      </c>
      <c r="I12" s="168">
        <v>25</v>
      </c>
    </row>
    <row r="13" spans="1:9">
      <c r="A13" s="70">
        <v>5</v>
      </c>
      <c r="B13" s="72" t="s">
        <v>186</v>
      </c>
      <c r="C13" s="70">
        <v>10613</v>
      </c>
      <c r="D13" s="71" t="s">
        <v>398</v>
      </c>
      <c r="E13" s="70">
        <v>733</v>
      </c>
      <c r="H13" s="167">
        <v>735</v>
      </c>
      <c r="I13" s="168">
        <v>25</v>
      </c>
    </row>
    <row r="14" spans="1:9">
      <c r="A14" s="70">
        <v>15</v>
      </c>
      <c r="B14" s="72" t="s">
        <v>186</v>
      </c>
      <c r="C14" s="70">
        <v>10613</v>
      </c>
      <c r="D14" s="166" t="s">
        <v>399</v>
      </c>
      <c r="E14" s="70">
        <v>734</v>
      </c>
      <c r="H14" s="167">
        <v>744</v>
      </c>
      <c r="I14" s="168">
        <v>25</v>
      </c>
    </row>
    <row r="15" spans="1:9">
      <c r="A15" s="70">
        <v>20</v>
      </c>
      <c r="B15" s="72" t="s">
        <v>186</v>
      </c>
      <c r="C15" s="70">
        <v>10613</v>
      </c>
      <c r="D15" s="71" t="s">
        <v>400</v>
      </c>
      <c r="E15" s="70">
        <v>735</v>
      </c>
      <c r="G15" t="s">
        <v>439</v>
      </c>
      <c r="I15" s="120">
        <v>245</v>
      </c>
    </row>
    <row r="16" spans="1:9">
      <c r="A16" s="70">
        <v>10</v>
      </c>
      <c r="B16" s="72" t="s">
        <v>186</v>
      </c>
      <c r="C16" s="70">
        <v>10613</v>
      </c>
      <c r="D16" s="71" t="s">
        <v>401</v>
      </c>
      <c r="E16" s="70">
        <v>744</v>
      </c>
      <c r="G16" t="s">
        <v>385</v>
      </c>
      <c r="H16" s="167">
        <v>793</v>
      </c>
      <c r="I16" s="168">
        <v>25</v>
      </c>
    </row>
    <row r="17" spans="1:9">
      <c r="A17" s="70">
        <v>10</v>
      </c>
      <c r="B17" s="72" t="s">
        <v>186</v>
      </c>
      <c r="C17" s="70">
        <v>10613</v>
      </c>
      <c r="D17" s="71" t="s">
        <v>402</v>
      </c>
      <c r="E17" s="70">
        <v>739</v>
      </c>
      <c r="H17" s="167">
        <v>738</v>
      </c>
      <c r="I17" s="168">
        <v>50</v>
      </c>
    </row>
    <row r="18" spans="1:9">
      <c r="A18" s="70">
        <v>2</v>
      </c>
      <c r="B18" s="72" t="s">
        <v>363</v>
      </c>
      <c r="C18" s="70">
        <v>10617</v>
      </c>
      <c r="D18" s="71" t="s">
        <v>394</v>
      </c>
      <c r="E18" s="70">
        <v>711</v>
      </c>
      <c r="G18" t="s">
        <v>441</v>
      </c>
      <c r="I18" s="120">
        <v>75</v>
      </c>
    </row>
    <row r="19" spans="1:9">
      <c r="A19" s="70">
        <v>5</v>
      </c>
      <c r="B19" s="72" t="s">
        <v>363</v>
      </c>
      <c r="C19" s="70">
        <v>10617</v>
      </c>
      <c r="D19" s="71" t="s">
        <v>391</v>
      </c>
      <c r="E19" s="70">
        <v>665</v>
      </c>
      <c r="G19" t="s">
        <v>252</v>
      </c>
      <c r="H19" s="167">
        <v>655</v>
      </c>
      <c r="I19" s="168">
        <v>15</v>
      </c>
    </row>
    <row r="20" spans="1:9">
      <c r="A20" s="70">
        <v>5</v>
      </c>
      <c r="B20" s="72" t="s">
        <v>363</v>
      </c>
      <c r="C20" s="70">
        <v>10617</v>
      </c>
      <c r="D20" s="71" t="s">
        <v>403</v>
      </c>
      <c r="E20" s="70">
        <v>753</v>
      </c>
      <c r="H20" s="167">
        <v>726</v>
      </c>
      <c r="I20" s="168">
        <v>15</v>
      </c>
    </row>
    <row r="21" spans="1:9">
      <c r="A21" s="70">
        <v>25</v>
      </c>
      <c r="B21" s="72" t="s">
        <v>368</v>
      </c>
      <c r="C21" s="70">
        <v>10615</v>
      </c>
      <c r="D21" s="71" t="s">
        <v>400</v>
      </c>
      <c r="E21" s="70">
        <v>735</v>
      </c>
      <c r="H21" s="167">
        <v>711</v>
      </c>
      <c r="I21" s="168">
        <v>20</v>
      </c>
    </row>
    <row r="22" spans="1:9">
      <c r="A22" s="70">
        <v>25</v>
      </c>
      <c r="B22" s="72" t="s">
        <v>368</v>
      </c>
      <c r="C22" s="70">
        <v>10615</v>
      </c>
      <c r="D22" s="71" t="s">
        <v>401</v>
      </c>
      <c r="E22" s="70">
        <v>744</v>
      </c>
      <c r="H22" s="167">
        <v>725</v>
      </c>
      <c r="I22" s="168">
        <v>15</v>
      </c>
    </row>
    <row r="23" spans="1:9">
      <c r="A23" s="70">
        <v>25</v>
      </c>
      <c r="B23" s="72" t="s">
        <v>368</v>
      </c>
      <c r="C23" s="70">
        <v>10615</v>
      </c>
      <c r="D23" s="71" t="s">
        <v>404</v>
      </c>
      <c r="E23" s="70">
        <v>792</v>
      </c>
      <c r="H23" s="167">
        <v>675</v>
      </c>
      <c r="I23" s="168">
        <v>25</v>
      </c>
    </row>
    <row r="24" spans="1:9">
      <c r="A24" s="70">
        <v>15</v>
      </c>
      <c r="B24" s="72" t="s">
        <v>368</v>
      </c>
      <c r="C24" s="70">
        <v>10615</v>
      </c>
      <c r="D24" s="71" t="s">
        <v>390</v>
      </c>
      <c r="E24" s="70">
        <v>655</v>
      </c>
      <c r="H24" s="167">
        <v>641</v>
      </c>
      <c r="I24" s="168">
        <v>15</v>
      </c>
    </row>
    <row r="25" spans="1:9">
      <c r="A25" s="70">
        <v>30</v>
      </c>
      <c r="B25" s="72" t="s">
        <v>368</v>
      </c>
      <c r="C25" s="70">
        <v>10615</v>
      </c>
      <c r="D25" s="71" t="s">
        <v>393</v>
      </c>
      <c r="E25" s="70">
        <v>675</v>
      </c>
      <c r="H25" s="167">
        <v>792</v>
      </c>
      <c r="I25" s="168">
        <v>15</v>
      </c>
    </row>
    <row r="26" spans="1:9">
      <c r="A26" s="70">
        <v>25</v>
      </c>
      <c r="B26" s="72" t="s">
        <v>368</v>
      </c>
      <c r="C26" s="70">
        <v>10615</v>
      </c>
      <c r="D26" s="71" t="s">
        <v>394</v>
      </c>
      <c r="E26" s="70">
        <v>711</v>
      </c>
      <c r="H26" s="167">
        <v>665</v>
      </c>
      <c r="I26" s="168">
        <v>50</v>
      </c>
    </row>
    <row r="27" spans="1:9">
      <c r="A27" s="70">
        <v>25</v>
      </c>
      <c r="B27" s="72" t="s">
        <v>368</v>
      </c>
      <c r="C27" s="70">
        <v>10615</v>
      </c>
      <c r="D27" s="166" t="s">
        <v>399</v>
      </c>
      <c r="E27" s="70">
        <v>734</v>
      </c>
      <c r="H27" s="167">
        <v>734</v>
      </c>
      <c r="I27" s="168">
        <v>25</v>
      </c>
    </row>
    <row r="28" spans="1:9">
      <c r="A28" s="70">
        <v>25</v>
      </c>
      <c r="B28" s="72" t="s">
        <v>368</v>
      </c>
      <c r="C28" s="70">
        <v>10615</v>
      </c>
      <c r="D28" s="71" t="s">
        <v>397</v>
      </c>
      <c r="E28" s="70">
        <v>732</v>
      </c>
      <c r="H28" s="167">
        <v>747</v>
      </c>
      <c r="I28" s="168">
        <v>15</v>
      </c>
    </row>
    <row r="29" spans="1:9">
      <c r="A29" s="70">
        <v>25</v>
      </c>
      <c r="B29" s="72" t="s">
        <v>368</v>
      </c>
      <c r="C29" s="70">
        <v>10615</v>
      </c>
      <c r="D29" s="71" t="s">
        <v>395</v>
      </c>
      <c r="E29" s="70">
        <v>725</v>
      </c>
      <c r="H29" s="167">
        <v>793</v>
      </c>
      <c r="I29" s="168">
        <v>10</v>
      </c>
    </row>
    <row r="30" spans="1:9">
      <c r="A30" s="70">
        <v>25</v>
      </c>
      <c r="B30" s="72" t="s">
        <v>368</v>
      </c>
      <c r="C30" s="70">
        <v>10615</v>
      </c>
      <c r="D30" s="71" t="s">
        <v>405</v>
      </c>
      <c r="E30" s="70">
        <v>805</v>
      </c>
      <c r="H30" s="167">
        <v>795</v>
      </c>
      <c r="I30" s="168">
        <v>50</v>
      </c>
    </row>
    <row r="31" spans="1:9">
      <c r="A31" s="70">
        <v>15</v>
      </c>
      <c r="B31" s="72" t="s">
        <v>373</v>
      </c>
      <c r="C31" s="70">
        <v>10619</v>
      </c>
      <c r="D31" s="71" t="s">
        <v>406</v>
      </c>
      <c r="E31" s="70">
        <v>849</v>
      </c>
      <c r="G31" t="s">
        <v>424</v>
      </c>
      <c r="I31" s="120">
        <v>270</v>
      </c>
    </row>
    <row r="32" spans="1:9">
      <c r="A32" s="70">
        <v>20</v>
      </c>
      <c r="B32" s="72" t="s">
        <v>373</v>
      </c>
      <c r="C32" s="70">
        <v>10619</v>
      </c>
      <c r="D32" s="71" t="s">
        <v>407</v>
      </c>
      <c r="E32" s="70">
        <v>807</v>
      </c>
      <c r="G32" t="s">
        <v>335</v>
      </c>
      <c r="H32" s="167">
        <v>795</v>
      </c>
      <c r="I32" s="168">
        <v>70</v>
      </c>
    </row>
    <row r="33" spans="1:9">
      <c r="A33" s="70">
        <v>15</v>
      </c>
      <c r="B33" s="72" t="s">
        <v>373</v>
      </c>
      <c r="C33" s="70">
        <v>10619</v>
      </c>
      <c r="D33" s="71" t="s">
        <v>405</v>
      </c>
      <c r="E33" s="70">
        <v>805</v>
      </c>
      <c r="G33" t="s">
        <v>435</v>
      </c>
      <c r="I33" s="120">
        <v>70</v>
      </c>
    </row>
    <row r="34" spans="1:9">
      <c r="A34" s="70">
        <v>5</v>
      </c>
      <c r="B34" s="72" t="s">
        <v>373</v>
      </c>
      <c r="C34" s="70">
        <v>10619</v>
      </c>
      <c r="D34" s="71" t="s">
        <v>408</v>
      </c>
      <c r="E34" s="70">
        <v>803</v>
      </c>
      <c r="G34" t="s">
        <v>186</v>
      </c>
      <c r="H34" s="167">
        <v>655</v>
      </c>
      <c r="I34" s="168">
        <v>20</v>
      </c>
    </row>
    <row r="35" spans="1:9">
      <c r="A35" s="70">
        <v>15</v>
      </c>
      <c r="B35" s="72" t="s">
        <v>373</v>
      </c>
      <c r="C35" s="70">
        <v>10619</v>
      </c>
      <c r="D35" s="71" t="s">
        <v>409</v>
      </c>
      <c r="E35" s="70">
        <v>745</v>
      </c>
      <c r="H35" s="167">
        <v>711</v>
      </c>
      <c r="I35" s="168">
        <v>10</v>
      </c>
    </row>
    <row r="36" spans="1:9">
      <c r="A36" s="70">
        <v>30</v>
      </c>
      <c r="B36" s="72" t="s">
        <v>373</v>
      </c>
      <c r="C36" s="70">
        <v>10619</v>
      </c>
      <c r="D36" s="166" t="s">
        <v>399</v>
      </c>
      <c r="E36" s="70">
        <v>734</v>
      </c>
      <c r="H36" s="167">
        <v>725</v>
      </c>
      <c r="I36" s="168">
        <v>30</v>
      </c>
    </row>
    <row r="37" spans="1:9">
      <c r="A37" s="70">
        <v>15</v>
      </c>
      <c r="B37" s="72" t="s">
        <v>373</v>
      </c>
      <c r="C37" s="70">
        <v>10619</v>
      </c>
      <c r="D37" s="71" t="s">
        <v>397</v>
      </c>
      <c r="E37" s="70">
        <v>732</v>
      </c>
      <c r="H37" s="167">
        <v>675</v>
      </c>
      <c r="I37" s="168">
        <v>20</v>
      </c>
    </row>
    <row r="38" spans="1:9">
      <c r="A38" s="70">
        <v>20</v>
      </c>
      <c r="B38" s="72" t="s">
        <v>373</v>
      </c>
      <c r="C38" s="70">
        <v>10619</v>
      </c>
      <c r="D38" s="71" t="s">
        <v>410</v>
      </c>
      <c r="E38" s="70">
        <v>726</v>
      </c>
      <c r="H38" s="167">
        <v>732</v>
      </c>
      <c r="I38" s="168">
        <v>15</v>
      </c>
    </row>
    <row r="39" spans="1:9">
      <c r="A39" s="70">
        <v>25</v>
      </c>
      <c r="B39" s="72" t="s">
        <v>373</v>
      </c>
      <c r="C39" s="70">
        <v>10619</v>
      </c>
      <c r="D39" s="71" t="s">
        <v>395</v>
      </c>
      <c r="E39" s="70">
        <v>725</v>
      </c>
      <c r="H39" s="167">
        <v>641</v>
      </c>
      <c r="I39" s="168">
        <v>20</v>
      </c>
    </row>
    <row r="40" spans="1:9">
      <c r="A40" s="70">
        <v>15</v>
      </c>
      <c r="B40" s="72" t="s">
        <v>373</v>
      </c>
      <c r="C40" s="70">
        <v>10619</v>
      </c>
      <c r="D40" s="71" t="s">
        <v>394</v>
      </c>
      <c r="E40" s="70">
        <v>711</v>
      </c>
      <c r="H40" s="167">
        <v>817</v>
      </c>
      <c r="I40" s="168">
        <v>15</v>
      </c>
    </row>
    <row r="41" spans="1:9">
      <c r="A41" s="70">
        <v>50</v>
      </c>
      <c r="B41" s="72" t="s">
        <v>373</v>
      </c>
      <c r="C41" s="70">
        <v>10619</v>
      </c>
      <c r="D41" s="71" t="s">
        <v>391</v>
      </c>
      <c r="E41" s="70">
        <v>665</v>
      </c>
      <c r="H41" s="167">
        <v>665</v>
      </c>
      <c r="I41" s="168">
        <v>30</v>
      </c>
    </row>
    <row r="42" spans="1:9">
      <c r="A42" s="70">
        <v>15</v>
      </c>
      <c r="B42" s="72" t="s">
        <v>373</v>
      </c>
      <c r="C42" s="70">
        <v>10619</v>
      </c>
      <c r="D42" s="71" t="s">
        <v>390</v>
      </c>
      <c r="E42" s="70">
        <v>655</v>
      </c>
      <c r="H42" s="167">
        <v>734</v>
      </c>
      <c r="I42" s="168">
        <v>15</v>
      </c>
    </row>
    <row r="43" spans="1:9">
      <c r="A43" s="70">
        <v>40</v>
      </c>
      <c r="B43" s="72" t="s">
        <v>411</v>
      </c>
      <c r="C43" s="70">
        <v>10626</v>
      </c>
      <c r="D43" s="71" t="s">
        <v>394</v>
      </c>
      <c r="E43" s="70">
        <v>711</v>
      </c>
      <c r="H43" s="167">
        <v>735</v>
      </c>
      <c r="I43" s="168">
        <v>20</v>
      </c>
    </row>
    <row r="44" spans="1:9">
      <c r="A44" s="70">
        <v>70</v>
      </c>
      <c r="B44" s="72" t="s">
        <v>335</v>
      </c>
      <c r="C44" s="70">
        <v>10627</v>
      </c>
      <c r="D44" s="71" t="s">
        <v>412</v>
      </c>
      <c r="E44" s="70">
        <v>795</v>
      </c>
      <c r="H44" s="167">
        <v>744</v>
      </c>
      <c r="I44" s="168">
        <v>10</v>
      </c>
    </row>
    <row r="45" spans="1:9">
      <c r="A45" s="70">
        <v>15</v>
      </c>
      <c r="B45" s="72" t="s">
        <v>252</v>
      </c>
      <c r="C45" s="70">
        <v>10618</v>
      </c>
      <c r="D45" s="71" t="s">
        <v>389</v>
      </c>
      <c r="E45" s="70">
        <v>641</v>
      </c>
      <c r="H45" s="167">
        <v>747</v>
      </c>
      <c r="I45" s="168">
        <v>15</v>
      </c>
    </row>
    <row r="46" spans="1:9">
      <c r="A46" s="70">
        <v>15</v>
      </c>
      <c r="B46" s="72" t="s">
        <v>252</v>
      </c>
      <c r="C46" s="70">
        <v>10618</v>
      </c>
      <c r="D46" s="71" t="s">
        <v>390</v>
      </c>
      <c r="E46" s="70">
        <v>655</v>
      </c>
      <c r="H46" s="167">
        <v>739</v>
      </c>
      <c r="I46" s="168">
        <v>10</v>
      </c>
    </row>
    <row r="47" spans="1:9">
      <c r="A47" s="70">
        <v>50</v>
      </c>
      <c r="B47" s="72" t="s">
        <v>252</v>
      </c>
      <c r="C47" s="70">
        <v>10618</v>
      </c>
      <c r="D47" s="71" t="s">
        <v>391</v>
      </c>
      <c r="E47" s="70">
        <v>665</v>
      </c>
      <c r="H47" s="167">
        <v>733</v>
      </c>
      <c r="I47" s="168">
        <v>5</v>
      </c>
    </row>
    <row r="48" spans="1:9">
      <c r="A48" s="70">
        <v>25</v>
      </c>
      <c r="B48" s="72" t="s">
        <v>252</v>
      </c>
      <c r="C48" s="70">
        <v>10618</v>
      </c>
      <c r="D48" s="71" t="s">
        <v>393</v>
      </c>
      <c r="E48" s="70">
        <v>675</v>
      </c>
      <c r="H48" s="167">
        <v>731</v>
      </c>
      <c r="I48" s="168">
        <v>15</v>
      </c>
    </row>
    <row r="49" spans="1:9">
      <c r="A49" s="70">
        <v>20</v>
      </c>
      <c r="B49" s="72" t="s">
        <v>252</v>
      </c>
      <c r="C49" s="70">
        <v>10618</v>
      </c>
      <c r="D49" s="71" t="s">
        <v>394</v>
      </c>
      <c r="E49" s="70">
        <v>711</v>
      </c>
      <c r="H49" s="167">
        <v>824</v>
      </c>
      <c r="I49" s="168">
        <v>7</v>
      </c>
    </row>
    <row r="50" spans="1:9">
      <c r="A50" s="70">
        <v>15</v>
      </c>
      <c r="B50" s="72" t="s">
        <v>252</v>
      </c>
      <c r="C50" s="70">
        <v>10618</v>
      </c>
      <c r="D50" s="71" t="s">
        <v>395</v>
      </c>
      <c r="E50" s="70">
        <v>725</v>
      </c>
      <c r="H50" s="167">
        <v>823</v>
      </c>
      <c r="I50" s="168">
        <v>22</v>
      </c>
    </row>
    <row r="51" spans="1:9">
      <c r="A51" s="70">
        <v>15</v>
      </c>
      <c r="B51" s="72" t="s">
        <v>252</v>
      </c>
      <c r="C51" s="70">
        <v>10618</v>
      </c>
      <c r="D51" s="71" t="s">
        <v>410</v>
      </c>
      <c r="E51" s="70">
        <v>726</v>
      </c>
      <c r="H51" s="167">
        <v>674</v>
      </c>
      <c r="I51" s="168">
        <v>10</v>
      </c>
    </row>
    <row r="52" spans="1:9">
      <c r="A52" s="70">
        <v>25</v>
      </c>
      <c r="B52" s="72" t="s">
        <v>252</v>
      </c>
      <c r="C52" s="70">
        <v>10618</v>
      </c>
      <c r="D52" s="71" t="s">
        <v>399</v>
      </c>
      <c r="E52" s="70">
        <v>734</v>
      </c>
      <c r="G52" t="s">
        <v>422</v>
      </c>
      <c r="I52" s="120">
        <v>289</v>
      </c>
    </row>
    <row r="53" spans="1:9">
      <c r="A53" s="70">
        <v>15</v>
      </c>
      <c r="B53" s="72" t="s">
        <v>252</v>
      </c>
      <c r="C53" s="70">
        <v>10618</v>
      </c>
      <c r="D53" s="71" t="s">
        <v>388</v>
      </c>
      <c r="E53" s="70">
        <v>747</v>
      </c>
      <c r="G53" t="s">
        <v>363</v>
      </c>
      <c r="H53" s="167">
        <v>711</v>
      </c>
      <c r="I53" s="168">
        <v>2</v>
      </c>
    </row>
    <row r="54" spans="1:9">
      <c r="A54" s="70">
        <v>15</v>
      </c>
      <c r="B54" s="72" t="s">
        <v>252</v>
      </c>
      <c r="C54" s="70">
        <v>10618</v>
      </c>
      <c r="D54" s="71" t="s">
        <v>404</v>
      </c>
      <c r="E54" s="70">
        <v>792</v>
      </c>
      <c r="H54" s="167">
        <v>665</v>
      </c>
      <c r="I54" s="168">
        <v>5</v>
      </c>
    </row>
    <row r="55" spans="1:9">
      <c r="A55" s="70">
        <v>10</v>
      </c>
      <c r="B55" s="72" t="s">
        <v>252</v>
      </c>
      <c r="C55" s="70">
        <v>10618</v>
      </c>
      <c r="D55" s="71" t="s">
        <v>413</v>
      </c>
      <c r="E55" s="70">
        <v>793</v>
      </c>
      <c r="H55" s="167">
        <v>753</v>
      </c>
      <c r="I55" s="168">
        <v>5</v>
      </c>
    </row>
    <row r="56" spans="1:9">
      <c r="A56" s="70">
        <v>50</v>
      </c>
      <c r="B56" s="72" t="s">
        <v>252</v>
      </c>
      <c r="C56" s="70">
        <v>10618</v>
      </c>
      <c r="D56" s="71" t="s">
        <v>412</v>
      </c>
      <c r="E56" s="70">
        <v>795</v>
      </c>
      <c r="G56" t="s">
        <v>442</v>
      </c>
      <c r="I56" s="120">
        <v>12</v>
      </c>
    </row>
    <row r="57" spans="1:9">
      <c r="A57" s="70">
        <v>35</v>
      </c>
      <c r="B57" s="72" t="s">
        <v>381</v>
      </c>
      <c r="C57" s="70">
        <v>10362</v>
      </c>
      <c r="D57" s="71" t="s">
        <v>405</v>
      </c>
      <c r="E57" s="70">
        <v>805</v>
      </c>
      <c r="G57" t="s">
        <v>373</v>
      </c>
      <c r="H57" s="167">
        <v>655</v>
      </c>
      <c r="I57" s="168">
        <v>15</v>
      </c>
    </row>
    <row r="58" spans="1:9">
      <c r="A58" s="70">
        <v>35</v>
      </c>
      <c r="B58" s="72" t="s">
        <v>381</v>
      </c>
      <c r="C58" s="70">
        <v>10362</v>
      </c>
      <c r="D58" s="71" t="s">
        <v>408</v>
      </c>
      <c r="E58" s="70">
        <v>803</v>
      </c>
      <c r="H58" s="167">
        <v>726</v>
      </c>
      <c r="I58" s="168">
        <v>20</v>
      </c>
    </row>
    <row r="59" spans="1:9">
      <c r="A59" s="70">
        <v>70</v>
      </c>
      <c r="B59" s="72" t="s">
        <v>381</v>
      </c>
      <c r="C59" s="70">
        <v>10362</v>
      </c>
      <c r="D59" s="71" t="s">
        <v>414</v>
      </c>
      <c r="E59" s="70">
        <v>754</v>
      </c>
      <c r="H59" s="167">
        <v>711</v>
      </c>
      <c r="I59" s="168">
        <v>15</v>
      </c>
    </row>
    <row r="60" spans="1:9">
      <c r="A60" s="70">
        <v>35</v>
      </c>
      <c r="B60" s="72" t="s">
        <v>381</v>
      </c>
      <c r="C60" s="70">
        <v>10362</v>
      </c>
      <c r="D60" s="71" t="s">
        <v>403</v>
      </c>
      <c r="E60" s="70">
        <v>753</v>
      </c>
      <c r="H60" s="167">
        <v>725</v>
      </c>
      <c r="I60" s="168">
        <v>25</v>
      </c>
    </row>
    <row r="61" spans="1:9">
      <c r="A61" s="70">
        <v>35</v>
      </c>
      <c r="B61" s="72" t="s">
        <v>381</v>
      </c>
      <c r="C61" s="70">
        <v>10362</v>
      </c>
      <c r="D61" s="71" t="s">
        <v>409</v>
      </c>
      <c r="E61" s="70">
        <v>745</v>
      </c>
      <c r="H61" s="167">
        <v>732</v>
      </c>
      <c r="I61" s="168">
        <v>15</v>
      </c>
    </row>
    <row r="62" spans="1:9">
      <c r="A62" s="70">
        <v>35</v>
      </c>
      <c r="B62" s="72" t="s">
        <v>381</v>
      </c>
      <c r="C62" s="70">
        <v>10362</v>
      </c>
      <c r="D62" s="71" t="s">
        <v>392</v>
      </c>
      <c r="E62" s="70">
        <v>674</v>
      </c>
      <c r="H62" s="167">
        <v>807</v>
      </c>
      <c r="I62" s="168">
        <v>20</v>
      </c>
    </row>
    <row r="63" spans="1:9">
      <c r="A63" s="70">
        <v>35</v>
      </c>
      <c r="B63" s="72" t="s">
        <v>381</v>
      </c>
      <c r="C63" s="70">
        <v>10362</v>
      </c>
      <c r="D63" s="166" t="s">
        <v>399</v>
      </c>
      <c r="E63" s="70">
        <v>734</v>
      </c>
      <c r="H63" s="167">
        <v>805</v>
      </c>
      <c r="I63" s="168">
        <v>15</v>
      </c>
    </row>
    <row r="64" spans="1:9">
      <c r="A64" s="70">
        <v>70</v>
      </c>
      <c r="B64" s="72" t="s">
        <v>381</v>
      </c>
      <c r="C64" s="70">
        <v>10362</v>
      </c>
      <c r="D64" s="71" t="s">
        <v>397</v>
      </c>
      <c r="E64" s="70">
        <v>732</v>
      </c>
      <c r="H64" s="167">
        <v>665</v>
      </c>
      <c r="I64" s="168">
        <v>50</v>
      </c>
    </row>
    <row r="65" spans="1:9">
      <c r="A65" s="70">
        <v>35</v>
      </c>
      <c r="B65" s="72" t="s">
        <v>381</v>
      </c>
      <c r="C65" s="70">
        <v>10620</v>
      </c>
      <c r="D65" s="71" t="s">
        <v>410</v>
      </c>
      <c r="E65" s="70">
        <v>726</v>
      </c>
      <c r="H65" s="167">
        <v>745</v>
      </c>
      <c r="I65" s="168">
        <v>15</v>
      </c>
    </row>
    <row r="66" spans="1:9">
      <c r="A66" s="70">
        <v>105</v>
      </c>
      <c r="B66" s="72" t="s">
        <v>381</v>
      </c>
      <c r="C66" s="70">
        <v>10620</v>
      </c>
      <c r="D66" s="71" t="s">
        <v>394</v>
      </c>
      <c r="E66" s="70">
        <v>711</v>
      </c>
      <c r="H66" s="167">
        <v>734</v>
      </c>
      <c r="I66" s="168">
        <v>30</v>
      </c>
    </row>
    <row r="67" spans="1:9">
      <c r="A67" s="70">
        <v>35</v>
      </c>
      <c r="B67" s="72" t="s">
        <v>381</v>
      </c>
      <c r="C67" s="70">
        <v>10620</v>
      </c>
      <c r="D67" s="71" t="s">
        <v>393</v>
      </c>
      <c r="E67" s="70">
        <v>675</v>
      </c>
      <c r="H67" s="167">
        <v>803</v>
      </c>
      <c r="I67" s="168">
        <v>5</v>
      </c>
    </row>
    <row r="68" spans="1:9">
      <c r="A68" s="70">
        <v>35</v>
      </c>
      <c r="B68" s="72" t="s">
        <v>381</v>
      </c>
      <c r="C68" s="70">
        <v>10620</v>
      </c>
      <c r="D68" s="71" t="s">
        <v>401</v>
      </c>
      <c r="E68" s="70">
        <v>744</v>
      </c>
      <c r="H68" s="167">
        <v>849</v>
      </c>
      <c r="I68" s="168">
        <v>15</v>
      </c>
    </row>
    <row r="69" spans="1:9">
      <c r="A69" s="70">
        <v>25</v>
      </c>
      <c r="B69" s="72" t="s">
        <v>246</v>
      </c>
      <c r="C69" s="70">
        <v>10642</v>
      </c>
      <c r="D69" s="71" t="s">
        <v>394</v>
      </c>
      <c r="E69" s="70">
        <v>711</v>
      </c>
      <c r="G69" t="s">
        <v>443</v>
      </c>
      <c r="I69" s="120">
        <v>240</v>
      </c>
    </row>
    <row r="70" spans="1:9">
      <c r="A70" s="70">
        <v>25</v>
      </c>
      <c r="B70" s="72" t="s">
        <v>246</v>
      </c>
      <c r="C70" s="70">
        <v>10642</v>
      </c>
      <c r="D70" s="71" t="s">
        <v>414</v>
      </c>
      <c r="E70" s="70">
        <v>754</v>
      </c>
      <c r="G70" t="s">
        <v>411</v>
      </c>
      <c r="H70" s="167">
        <v>711</v>
      </c>
      <c r="I70" s="168">
        <v>40</v>
      </c>
    </row>
    <row r="71" spans="1:9">
      <c r="A71" s="70">
        <v>10</v>
      </c>
      <c r="B71" s="72" t="s">
        <v>332</v>
      </c>
      <c r="C71" s="70">
        <v>10637</v>
      </c>
      <c r="D71" s="71" t="s">
        <v>415</v>
      </c>
      <c r="E71" s="70">
        <v>826</v>
      </c>
      <c r="G71" t="s">
        <v>448</v>
      </c>
      <c r="I71" s="120">
        <v>40</v>
      </c>
    </row>
    <row r="72" spans="1:9">
      <c r="A72" s="70">
        <v>25</v>
      </c>
      <c r="B72" s="72" t="s">
        <v>332</v>
      </c>
      <c r="C72" s="70">
        <v>10637</v>
      </c>
      <c r="D72" s="71" t="s">
        <v>416</v>
      </c>
      <c r="E72" s="70">
        <v>825</v>
      </c>
      <c r="G72" t="s">
        <v>381</v>
      </c>
      <c r="H72" s="167">
        <v>726</v>
      </c>
      <c r="I72" s="168">
        <v>35</v>
      </c>
    </row>
    <row r="73" spans="1:9">
      <c r="A73" s="70">
        <v>25</v>
      </c>
      <c r="B73" s="72" t="s">
        <v>332</v>
      </c>
      <c r="C73" s="70">
        <v>10637</v>
      </c>
      <c r="D73" s="71" t="s">
        <v>417</v>
      </c>
      <c r="E73" s="70">
        <v>823</v>
      </c>
      <c r="H73" s="167">
        <v>711</v>
      </c>
      <c r="I73" s="168">
        <v>105</v>
      </c>
    </row>
    <row r="74" spans="1:9">
      <c r="A74" s="70">
        <v>25</v>
      </c>
      <c r="B74" s="72" t="s">
        <v>384</v>
      </c>
      <c r="C74" s="70">
        <v>10624</v>
      </c>
      <c r="D74" s="71" t="s">
        <v>390</v>
      </c>
      <c r="E74" s="70">
        <v>655</v>
      </c>
      <c r="H74" s="167">
        <v>675</v>
      </c>
      <c r="I74" s="168">
        <v>35</v>
      </c>
    </row>
    <row r="75" spans="1:9">
      <c r="A75" s="70">
        <v>25</v>
      </c>
      <c r="B75" s="72" t="s">
        <v>384</v>
      </c>
      <c r="C75" s="70">
        <v>10624</v>
      </c>
      <c r="D75" s="71" t="s">
        <v>389</v>
      </c>
      <c r="E75" s="70">
        <v>641</v>
      </c>
      <c r="H75" s="167">
        <v>732</v>
      </c>
      <c r="I75" s="168">
        <v>70</v>
      </c>
    </row>
    <row r="76" spans="1:9">
      <c r="A76" s="70">
        <v>25</v>
      </c>
      <c r="B76" s="72" t="s">
        <v>384</v>
      </c>
      <c r="C76" s="70">
        <v>10624</v>
      </c>
      <c r="D76" s="71" t="s">
        <v>400</v>
      </c>
      <c r="E76" s="70">
        <v>735</v>
      </c>
      <c r="H76" s="167">
        <v>754</v>
      </c>
      <c r="I76" s="168">
        <v>70</v>
      </c>
    </row>
    <row r="77" spans="1:9">
      <c r="A77" s="70">
        <v>50</v>
      </c>
      <c r="B77" s="72" t="s">
        <v>384</v>
      </c>
      <c r="C77" s="70">
        <v>10624</v>
      </c>
      <c r="D77" s="71" t="s">
        <v>418</v>
      </c>
      <c r="E77" s="70">
        <v>791</v>
      </c>
      <c r="H77" s="167">
        <v>805</v>
      </c>
      <c r="I77" s="168">
        <v>35</v>
      </c>
    </row>
    <row r="78" spans="1:9">
      <c r="A78" s="70">
        <v>100</v>
      </c>
      <c r="B78" s="72" t="s">
        <v>384</v>
      </c>
      <c r="C78" s="70">
        <v>10624</v>
      </c>
      <c r="D78" s="71" t="s">
        <v>412</v>
      </c>
      <c r="E78" s="70">
        <v>795</v>
      </c>
      <c r="H78" s="167">
        <v>745</v>
      </c>
      <c r="I78" s="168">
        <v>35</v>
      </c>
    </row>
    <row r="79" spans="1:9">
      <c r="A79" s="70">
        <v>50</v>
      </c>
      <c r="B79" s="72" t="s">
        <v>384</v>
      </c>
      <c r="C79" s="70">
        <v>10624</v>
      </c>
      <c r="D79" s="71" t="s">
        <v>407</v>
      </c>
      <c r="E79" s="70">
        <v>807</v>
      </c>
      <c r="H79" s="167">
        <v>734</v>
      </c>
      <c r="I79" s="168">
        <v>35</v>
      </c>
    </row>
    <row r="80" spans="1:9">
      <c r="A80" s="70">
        <v>25</v>
      </c>
      <c r="B80" s="72" t="s">
        <v>385</v>
      </c>
      <c r="C80" s="70">
        <v>10645</v>
      </c>
      <c r="D80" s="71" t="s">
        <v>413</v>
      </c>
      <c r="E80" s="70">
        <v>793</v>
      </c>
      <c r="H80" s="167">
        <v>744</v>
      </c>
      <c r="I80" s="168">
        <v>35</v>
      </c>
    </row>
    <row r="81" spans="1:9">
      <c r="A81" s="70">
        <v>50</v>
      </c>
      <c r="B81" s="72" t="s">
        <v>385</v>
      </c>
      <c r="C81" s="70">
        <v>10645</v>
      </c>
      <c r="D81" s="71" t="s">
        <v>419</v>
      </c>
      <c r="E81" s="70">
        <v>738</v>
      </c>
      <c r="H81" s="167">
        <v>803</v>
      </c>
      <c r="I81" s="168">
        <v>35</v>
      </c>
    </row>
    <row r="82" spans="1:9">
      <c r="A82" s="70">
        <v>10</v>
      </c>
      <c r="B82" s="72" t="s">
        <v>246</v>
      </c>
      <c r="C82" s="70">
        <v>10644</v>
      </c>
      <c r="D82" s="71" t="s">
        <v>416</v>
      </c>
      <c r="E82" s="70">
        <v>825</v>
      </c>
      <c r="H82" s="167">
        <v>674</v>
      </c>
      <c r="I82" s="168">
        <v>35</v>
      </c>
    </row>
    <row r="83" spans="1:9">
      <c r="A83" s="70">
        <v>10</v>
      </c>
      <c r="B83" s="72" t="s">
        <v>246</v>
      </c>
      <c r="C83" s="70">
        <v>10644</v>
      </c>
      <c r="D83" s="71" t="s">
        <v>415</v>
      </c>
      <c r="E83" s="70">
        <v>826</v>
      </c>
      <c r="H83" s="167">
        <v>753</v>
      </c>
      <c r="I83" s="168">
        <v>35</v>
      </c>
    </row>
    <row r="84" spans="1:9">
      <c r="A84" s="70">
        <v>22</v>
      </c>
      <c r="B84" s="72" t="s">
        <v>186</v>
      </c>
      <c r="C84" s="70">
        <v>10641</v>
      </c>
      <c r="D84" s="71" t="s">
        <v>417</v>
      </c>
      <c r="E84" s="70">
        <v>823</v>
      </c>
      <c r="G84" t="s">
        <v>445</v>
      </c>
      <c r="I84" s="120">
        <v>560</v>
      </c>
    </row>
    <row r="85" spans="1:9">
      <c r="A85" s="70">
        <v>7</v>
      </c>
      <c r="B85" s="72" t="s">
        <v>186</v>
      </c>
      <c r="C85" s="70">
        <v>10641</v>
      </c>
      <c r="D85" s="71" t="s">
        <v>420</v>
      </c>
      <c r="E85" s="70">
        <v>824</v>
      </c>
      <c r="G85" t="s">
        <v>246</v>
      </c>
      <c r="H85" s="167">
        <v>711</v>
      </c>
      <c r="I85" s="168">
        <v>25</v>
      </c>
    </row>
    <row r="86" spans="1:9">
      <c r="A86" s="70">
        <v>50</v>
      </c>
      <c r="B86" s="114" t="s">
        <v>332</v>
      </c>
      <c r="C86" s="70">
        <v>10379</v>
      </c>
      <c r="D86" s="71" t="s">
        <v>401</v>
      </c>
      <c r="E86" s="70">
        <v>744</v>
      </c>
      <c r="H86" s="167">
        <v>754</v>
      </c>
      <c r="I86" s="168">
        <v>25</v>
      </c>
    </row>
    <row r="87" spans="1:9">
      <c r="A87" s="70">
        <v>100</v>
      </c>
      <c r="B87" s="114" t="s">
        <v>332</v>
      </c>
      <c r="C87" s="70">
        <v>10379</v>
      </c>
      <c r="D87" s="71" t="s">
        <v>409</v>
      </c>
      <c r="E87" s="70">
        <v>745</v>
      </c>
      <c r="H87" s="167">
        <v>825</v>
      </c>
      <c r="I87" s="168">
        <v>10</v>
      </c>
    </row>
    <row r="88" spans="1:9">
      <c r="A88" s="70">
        <v>50</v>
      </c>
      <c r="B88" s="114" t="s">
        <v>332</v>
      </c>
      <c r="C88" s="70">
        <v>10379</v>
      </c>
      <c r="D88" s="71" t="s">
        <v>400</v>
      </c>
      <c r="E88" s="70">
        <v>735</v>
      </c>
      <c r="H88" s="167">
        <v>826</v>
      </c>
      <c r="I88" s="168">
        <v>10</v>
      </c>
    </row>
    <row r="89" spans="1:9">
      <c r="A89" s="70"/>
      <c r="B89" s="73"/>
      <c r="C89" s="70"/>
      <c r="D89" s="71"/>
      <c r="E89" s="70"/>
      <c r="G89" t="s">
        <v>430</v>
      </c>
      <c r="I89" s="120">
        <v>70</v>
      </c>
    </row>
    <row r="90" spans="1:9">
      <c r="A90" s="70"/>
      <c r="B90" s="117"/>
      <c r="C90" s="70"/>
      <c r="D90" s="71"/>
      <c r="E90" s="70"/>
      <c r="G90" t="s">
        <v>332</v>
      </c>
      <c r="H90" s="167">
        <v>745</v>
      </c>
      <c r="I90" s="168">
        <v>100</v>
      </c>
    </row>
    <row r="91" spans="1:9">
      <c r="A91" s="70"/>
      <c r="B91" s="117"/>
      <c r="C91" s="70"/>
      <c r="D91" s="71"/>
      <c r="E91" s="70"/>
      <c r="H91" s="167">
        <v>735</v>
      </c>
      <c r="I91" s="168">
        <v>50</v>
      </c>
    </row>
    <row r="92" spans="1:9">
      <c r="A92" s="70"/>
      <c r="B92" s="117"/>
      <c r="C92" s="70"/>
      <c r="D92" s="71"/>
      <c r="E92" s="70"/>
      <c r="H92" s="167">
        <v>744</v>
      </c>
      <c r="I92" s="168">
        <v>50</v>
      </c>
    </row>
    <row r="93" spans="1:9">
      <c r="A93" s="70">
        <f>SUM(A2:A92)</f>
        <v>2406</v>
      </c>
      <c r="B93" s="117"/>
      <c r="C93" s="70"/>
      <c r="D93" s="71"/>
      <c r="E93" s="70"/>
      <c r="H93" s="167">
        <v>825</v>
      </c>
      <c r="I93" s="168">
        <v>25</v>
      </c>
    </row>
    <row r="94" spans="1:9">
      <c r="A94" s="70"/>
      <c r="B94" s="117"/>
      <c r="C94" s="70"/>
      <c r="D94" s="71"/>
      <c r="E94" s="70"/>
      <c r="H94" s="167">
        <v>823</v>
      </c>
      <c r="I94" s="168">
        <v>25</v>
      </c>
    </row>
    <row r="95" spans="1:9">
      <c r="A95" s="70"/>
      <c r="B95" s="117"/>
      <c r="C95" s="70"/>
      <c r="D95" s="71"/>
      <c r="E95" s="70"/>
      <c r="H95" s="167">
        <v>826</v>
      </c>
      <c r="I95" s="168">
        <v>10</v>
      </c>
    </row>
    <row r="96" spans="1:9">
      <c r="A96" s="70"/>
      <c r="B96" s="117"/>
      <c r="C96" s="70"/>
      <c r="D96" s="71"/>
      <c r="E96" s="70"/>
      <c r="G96" t="s">
        <v>434</v>
      </c>
      <c r="I96" s="120">
        <v>260</v>
      </c>
    </row>
    <row r="97" spans="1:9">
      <c r="A97" s="70"/>
      <c r="B97" s="117"/>
      <c r="C97" s="70"/>
      <c r="D97" s="71"/>
      <c r="E97" s="70"/>
      <c r="G97" t="s">
        <v>384</v>
      </c>
      <c r="H97" s="167">
        <v>655</v>
      </c>
      <c r="I97" s="168">
        <v>25</v>
      </c>
    </row>
    <row r="98" spans="1:9">
      <c r="A98" s="70"/>
      <c r="B98" s="117"/>
      <c r="C98" s="70"/>
      <c r="D98" s="71"/>
      <c r="E98" s="70"/>
      <c r="H98" s="167">
        <v>641</v>
      </c>
      <c r="I98" s="168">
        <v>25</v>
      </c>
    </row>
    <row r="99" spans="1:9">
      <c r="A99" s="70"/>
      <c r="B99" s="117"/>
      <c r="C99" s="70"/>
      <c r="D99" s="71"/>
      <c r="E99" s="70"/>
      <c r="H99" s="167">
        <v>807</v>
      </c>
      <c r="I99" s="168">
        <v>50</v>
      </c>
    </row>
    <row r="100" spans="1:9">
      <c r="A100" s="70"/>
      <c r="B100" s="73"/>
      <c r="C100" s="70"/>
      <c r="D100" s="71"/>
      <c r="E100" s="70"/>
      <c r="H100" s="167">
        <v>735</v>
      </c>
      <c r="I100" s="168">
        <v>25</v>
      </c>
    </row>
    <row r="101" spans="1:9">
      <c r="A101" s="70"/>
      <c r="B101" s="73"/>
      <c r="C101" s="70"/>
      <c r="D101" s="71"/>
      <c r="E101" s="70"/>
      <c r="H101" s="167">
        <v>791</v>
      </c>
      <c r="I101" s="168">
        <v>50</v>
      </c>
    </row>
    <row r="102" spans="1:9">
      <c r="A102" s="70"/>
      <c r="B102" s="73"/>
      <c r="C102" s="70"/>
      <c r="D102" s="71"/>
      <c r="E102" s="70"/>
      <c r="H102" s="167">
        <v>795</v>
      </c>
      <c r="I102" s="168">
        <v>100</v>
      </c>
    </row>
    <row r="103" spans="1:9">
      <c r="A103" s="70"/>
      <c r="B103" s="73"/>
      <c r="C103" s="70"/>
      <c r="D103" s="71"/>
      <c r="E103" s="70"/>
      <c r="G103" t="s">
        <v>446</v>
      </c>
      <c r="I103" s="120">
        <v>275</v>
      </c>
    </row>
    <row r="104" spans="1:9">
      <c r="A104" s="70"/>
      <c r="B104" s="72"/>
      <c r="C104" s="70"/>
      <c r="D104" s="71"/>
      <c r="E104" s="70"/>
      <c r="G104" t="s">
        <v>159</v>
      </c>
      <c r="I104" s="120">
        <v>4812</v>
      </c>
    </row>
    <row r="105" spans="1:9">
      <c r="A105" s="70"/>
      <c r="B105" s="72"/>
      <c r="C105" s="70"/>
      <c r="D105" s="71"/>
      <c r="E105" s="70"/>
    </row>
    <row r="106" spans="1:9">
      <c r="A106" s="70"/>
      <c r="B106" s="72"/>
      <c r="C106" s="70"/>
      <c r="D106" s="71"/>
      <c r="E106" s="70"/>
    </row>
    <row r="107" spans="1:9">
      <c r="A107" s="70"/>
      <c r="B107" s="72"/>
      <c r="C107" s="70"/>
      <c r="D107" s="71"/>
      <c r="E107" s="70"/>
    </row>
    <row r="108" spans="1:9">
      <c r="A108" s="70"/>
      <c r="B108" s="72"/>
      <c r="C108" s="70"/>
      <c r="D108" s="71"/>
      <c r="E108" s="70"/>
    </row>
    <row r="109" spans="1:9">
      <c r="A109" s="70"/>
      <c r="B109" s="72"/>
      <c r="C109" s="70"/>
      <c r="D109" s="71"/>
      <c r="E109" s="70"/>
    </row>
    <row r="110" spans="1:9">
      <c r="A110" s="70"/>
      <c r="B110" s="72"/>
      <c r="C110" s="70"/>
      <c r="D110" s="71"/>
      <c r="E110" s="70"/>
    </row>
    <row r="111" spans="1:9">
      <c r="A111" s="70"/>
      <c r="B111" s="72"/>
      <c r="C111" s="70"/>
      <c r="D111" s="71"/>
      <c r="E111" s="70"/>
    </row>
    <row r="112" spans="1:9">
      <c r="A112" s="70"/>
      <c r="B112" s="72"/>
      <c r="C112" s="70"/>
      <c r="D112" s="71"/>
      <c r="E112" s="70"/>
    </row>
    <row r="113" spans="1:8">
      <c r="A113" s="70"/>
      <c r="B113" s="72"/>
      <c r="C113" s="70"/>
      <c r="D113" s="71"/>
      <c r="E113" s="70"/>
    </row>
    <row r="114" spans="1:8">
      <c r="A114" s="70"/>
      <c r="B114" s="72"/>
      <c r="C114" s="70"/>
      <c r="D114" s="71"/>
      <c r="E114" s="70"/>
    </row>
    <row r="115" spans="1:8">
      <c r="A115" s="70"/>
      <c r="B115" s="72"/>
      <c r="C115" s="70"/>
      <c r="D115" s="71"/>
      <c r="E115" s="70"/>
    </row>
    <row r="116" spans="1:8">
      <c r="A116" s="70"/>
      <c r="B116" s="72"/>
      <c r="C116" s="70"/>
      <c r="D116" s="71"/>
      <c r="E116" s="70"/>
    </row>
    <row r="117" spans="1:8">
      <c r="A117" s="70"/>
      <c r="B117" s="72"/>
      <c r="C117" s="70"/>
      <c r="D117" s="71"/>
      <c r="E117" s="70"/>
    </row>
    <row r="118" spans="1:8">
      <c r="A118" s="70"/>
      <c r="B118" s="72"/>
      <c r="C118" s="70"/>
      <c r="D118" s="71"/>
      <c r="E118" s="70"/>
    </row>
    <row r="119" spans="1:8">
      <c r="A119" s="70"/>
      <c r="B119" s="72"/>
      <c r="C119" s="70"/>
      <c r="D119" s="71"/>
      <c r="E119" s="70"/>
    </row>
    <row r="120" spans="1:8">
      <c r="A120" s="70"/>
      <c r="B120" s="72"/>
      <c r="C120" s="70"/>
      <c r="D120" s="71"/>
      <c r="E120" s="70"/>
    </row>
    <row r="121" spans="1:8">
      <c r="A121" s="70"/>
      <c r="B121" s="72"/>
      <c r="C121" s="70"/>
      <c r="D121" s="71"/>
      <c r="E121" s="70"/>
    </row>
    <row r="122" spans="1:8">
      <c r="A122" s="70"/>
      <c r="B122" s="72"/>
      <c r="C122" s="70"/>
      <c r="D122" s="71"/>
      <c r="E122" s="70"/>
    </row>
    <row r="123" spans="1:8">
      <c r="A123" s="70"/>
      <c r="B123" s="72"/>
      <c r="C123" s="70"/>
      <c r="D123" s="71"/>
      <c r="E123" s="70"/>
    </row>
    <row r="124" spans="1:8">
      <c r="A124" s="70"/>
      <c r="B124" s="72"/>
      <c r="C124" s="70"/>
      <c r="D124" s="71"/>
      <c r="E124" s="70"/>
    </row>
    <row r="125" spans="1:8">
      <c r="A125" s="70"/>
      <c r="B125" s="72"/>
      <c r="C125" s="70"/>
      <c r="D125" s="71"/>
      <c r="E125" s="70"/>
      <c r="H125">
        <f>GETPIVOTDATA("عدد",$G$1)+GETPIVOTDATA("عدد",'وكلاء مجمد'!$G$1)+GETPIVOTDATA("عدد",'وكلاء طازج'!$G$1)</f>
        <v>23524</v>
      </c>
    </row>
    <row r="126" spans="1:8">
      <c r="A126" s="70"/>
      <c r="B126" s="72"/>
      <c r="C126" s="70"/>
      <c r="D126" s="71"/>
      <c r="E126" s="70"/>
      <c r="H126">
        <v>24821.599999999999</v>
      </c>
    </row>
    <row r="127" spans="1:8">
      <c r="A127" s="70"/>
      <c r="B127" s="72"/>
      <c r="C127" s="70"/>
      <c r="D127" s="71"/>
      <c r="E127" s="70"/>
      <c r="H127" s="118">
        <f>H125-H126</f>
        <v>-1297.5999999999985</v>
      </c>
    </row>
    <row r="128" spans="1:8">
      <c r="A128" s="70"/>
      <c r="B128" s="117"/>
      <c r="C128" s="70"/>
      <c r="D128" s="71"/>
      <c r="E128" s="70"/>
    </row>
    <row r="129" spans="1:5">
      <c r="A129" s="70"/>
      <c r="B129" s="117"/>
      <c r="C129" s="70"/>
      <c r="D129" s="71"/>
      <c r="E129" s="70"/>
    </row>
    <row r="130" spans="1:5">
      <c r="A130" s="70"/>
      <c r="B130" s="117"/>
      <c r="C130" s="70"/>
      <c r="D130" s="71"/>
      <c r="E130" s="70"/>
    </row>
    <row r="131" spans="1:5">
      <c r="A131" s="70"/>
      <c r="B131" s="117"/>
      <c r="C131" s="70"/>
      <c r="D131" s="71"/>
      <c r="E131" s="70"/>
    </row>
    <row r="132" spans="1:5">
      <c r="A132" s="70"/>
      <c r="B132" s="73"/>
      <c r="C132" s="70"/>
      <c r="D132" s="71"/>
      <c r="E132" s="70"/>
    </row>
    <row r="133" spans="1:5">
      <c r="A133" s="70"/>
      <c r="B133" s="73"/>
      <c r="C133" s="70"/>
      <c r="D133" s="71"/>
      <c r="E133" s="70"/>
    </row>
    <row r="146" spans="8:8" ht="15.75">
      <c r="H146" s="115">
        <f>GETPIVOTDATA("عدد",$G$1)-A251</f>
        <v>0</v>
      </c>
    </row>
    <row r="251" spans="1:1">
      <c r="A251" s="116">
        <f>SUBTOTAL(9,A1:A250)</f>
        <v>4812</v>
      </c>
    </row>
  </sheetData>
  <autoFilter ref="A1:E133"/>
  <pageMargins left="0.7" right="0.7" top="0.75" bottom="0.75" header="0.3" footer="0.3"/>
  <pageSetup orientation="portrait" r:id="rId2"/>
  <drawing r:id="rId3"/>
</worksheet>
</file>

<file path=xl/worksheets/sheet30.xml><?xml version="1.0" encoding="utf-8"?>
<worksheet xmlns="http://schemas.openxmlformats.org/spreadsheetml/2006/main" xmlns:r="http://schemas.openxmlformats.org/officeDocument/2006/relationships">
  <sheetPr codeName="Sheet23"/>
  <dimension ref="A1:S177"/>
  <sheetViews>
    <sheetView workbookViewId="0">
      <selection activeCell="E4" sqref="E4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 s="69"/>
      <c r="B2" s="63"/>
      <c r="D2" s="35"/>
      <c r="E2" s="53"/>
      <c r="F2" s="53" t="s">
        <v>154</v>
      </c>
      <c r="G2" s="35"/>
      <c r="H2" s="35"/>
      <c r="K2" s="100">
        <f>SUM(I86:I142)+SUM(I169:I174)/1000</f>
        <v>0</v>
      </c>
      <c r="L2" s="3">
        <f>SUM(J86:K142)+SUM(J169:K174)</f>
        <v>0</v>
      </c>
      <c r="M2" s="4" t="s">
        <v>162</v>
      </c>
      <c r="N2" s="35"/>
      <c r="S2" s="5" t="s">
        <v>2</v>
      </c>
    </row>
    <row r="3" spans="1:19" ht="18.75">
      <c r="A3" s="69"/>
      <c r="B3" s="63"/>
      <c r="E3" s="72" t="s">
        <v>269</v>
      </c>
      <c r="F3" s="54" t="s">
        <v>155</v>
      </c>
      <c r="G3" s="43"/>
      <c r="H3" s="43"/>
      <c r="K3" s="101">
        <f>SUM(I143:I168)+SUM(I175:I177)</f>
        <v>0</v>
      </c>
      <c r="L3" s="1">
        <f>SUM(J143:K168)+SUM(J175:K177)</f>
        <v>0</v>
      </c>
      <c r="M3" s="7" t="s">
        <v>242</v>
      </c>
      <c r="N3" s="35"/>
      <c r="S3" s="5">
        <f>L2+L4</f>
        <v>0</v>
      </c>
    </row>
    <row r="4" spans="1:19" ht="18.75">
      <c r="A4" s="69"/>
      <c r="B4" s="63"/>
      <c r="D4" s="36"/>
      <c r="E4" s="38"/>
      <c r="F4" s="33"/>
      <c r="G4" s="42"/>
      <c r="H4" s="42"/>
      <c r="K4" s="102">
        <f>SUM(I11:I27)+SUM(I73:I85)</f>
        <v>0</v>
      </c>
      <c r="L4" s="8">
        <f>SUM(J11:K27)+SUM(J73:K85)</f>
        <v>0</v>
      </c>
      <c r="M4" s="9" t="s">
        <v>3</v>
      </c>
      <c r="N4" s="35"/>
      <c r="S4" s="10" t="s">
        <v>4</v>
      </c>
    </row>
    <row r="5" spans="1:19" ht="18.75">
      <c r="A5" s="69"/>
      <c r="B5" s="63"/>
      <c r="D5" s="39"/>
      <c r="E5" s="40"/>
      <c r="F5" s="40"/>
      <c r="G5" s="42"/>
      <c r="H5" s="42"/>
      <c r="K5" s="103">
        <f>SUM(I28:I72)</f>
        <v>0</v>
      </c>
      <c r="L5" s="12">
        <f>SUM(J28:K72)</f>
        <v>0</v>
      </c>
      <c r="M5" s="13" t="s">
        <v>243</v>
      </c>
      <c r="N5" s="35"/>
      <c r="S5" s="10">
        <f>L3+L5</f>
        <v>0</v>
      </c>
    </row>
    <row r="6" spans="1:19" ht="18.75">
      <c r="A6" s="69"/>
      <c r="B6" s="63"/>
      <c r="C6" s="37"/>
      <c r="D6" s="39"/>
      <c r="E6" s="40"/>
      <c r="F6" s="40"/>
      <c r="G6" s="41"/>
      <c r="H6" s="41"/>
      <c r="K6" s="104">
        <f>C80</f>
        <v>0</v>
      </c>
      <c r="L6" s="14">
        <f>D80</f>
        <v>0</v>
      </c>
      <c r="M6" s="15" t="s">
        <v>6</v>
      </c>
      <c r="N6" s="35"/>
    </row>
    <row r="7" spans="1:19" ht="18.75">
      <c r="A7" s="69"/>
      <c r="B7" s="63"/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 s="69"/>
      <c r="B8" s="63"/>
      <c r="C8" s="37"/>
      <c r="D8" s="39"/>
      <c r="E8" s="40"/>
      <c r="F8" s="40"/>
      <c r="G8" s="41"/>
      <c r="H8" s="41"/>
      <c r="K8" s="106">
        <f>SUM(K2:K7)</f>
        <v>0</v>
      </c>
      <c r="L8" s="107">
        <f>SUM(L2:L7)</f>
        <v>0</v>
      </c>
      <c r="M8" s="18" t="s">
        <v>5</v>
      </c>
      <c r="N8" s="35"/>
    </row>
    <row r="9" spans="1:19">
      <c r="A9" s="69"/>
      <c r="B9" s="63"/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 s="69"/>
      <c r="B10" s="63"/>
      <c r="C10" s="189" t="s">
        <v>216</v>
      </c>
      <c r="D10" s="190"/>
      <c r="E10" s="189" t="s">
        <v>65</v>
      </c>
      <c r="F10" s="190"/>
      <c r="G10" s="80" t="s">
        <v>66</v>
      </c>
      <c r="I10" s="6"/>
      <c r="J10" s="74"/>
      <c r="K10" s="75"/>
      <c r="L10" s="74"/>
      <c r="M10" s="75"/>
      <c r="N10" s="6"/>
    </row>
    <row r="11" spans="1:19">
      <c r="A11" s="69"/>
      <c r="B11" s="63"/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 s="69"/>
      <c r="B12" s="63"/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 s="69"/>
      <c r="B13" s="63"/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 s="69"/>
      <c r="B14" s="63"/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</v>
      </c>
      <c r="J14" s="176">
        <f t="shared" si="1"/>
        <v>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 s="69"/>
      <c r="B15" s="63"/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</v>
      </c>
      <c r="J15" s="176">
        <f t="shared" si="1"/>
        <v>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69"/>
      <c r="B16" s="63"/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</v>
      </c>
      <c r="J16" s="176">
        <f t="shared" si="1"/>
        <v>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69"/>
      <c r="B17" s="63"/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 ht="16.5">
      <c r="A18" s="51"/>
      <c r="B18" s="51"/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 ht="16.5">
      <c r="A19" s="51"/>
      <c r="B19" s="51"/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 ht="16.5">
      <c r="A20" s="51"/>
      <c r="B20" s="51"/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 ht="16.5">
      <c r="A21" s="51"/>
      <c r="B21" s="51"/>
      <c r="C21" s="77"/>
      <c r="D21" s="46"/>
      <c r="E21" s="44"/>
      <c r="F21" s="45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 ht="16.5">
      <c r="A22" s="51"/>
      <c r="B22" s="51"/>
      <c r="C22" s="77"/>
      <c r="D22" s="46"/>
      <c r="E22" s="44"/>
      <c r="F22" s="45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 ht="16.5">
      <c r="A23" s="51"/>
      <c r="B23" s="47"/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 ht="16.5">
      <c r="A24" s="51"/>
      <c r="B24" s="51"/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 ht="16.5">
      <c r="A25" s="51"/>
      <c r="B25" s="51"/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 ht="16.5">
      <c r="A26" s="51"/>
      <c r="B26" s="51"/>
      <c r="C26" s="24"/>
      <c r="D26" s="2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 ht="16.5">
      <c r="A27" s="51"/>
      <c r="B27" s="51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 ht="16.5">
      <c r="A28" s="51"/>
      <c r="B28" s="51"/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 ht="16.5">
      <c r="A29" s="51"/>
      <c r="B29" s="51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 ht="16.5">
      <c r="A30" s="51"/>
      <c r="B30" s="51"/>
      <c r="C30" s="20" t="s">
        <v>92</v>
      </c>
      <c r="D30" s="20" t="s">
        <v>93</v>
      </c>
      <c r="E30" s="191" t="s">
        <v>65</v>
      </c>
      <c r="F30" s="191"/>
      <c r="G30" s="20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</v>
      </c>
      <c r="D31" s="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</v>
      </c>
      <c r="D36" s="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</v>
      </c>
      <c r="D37" s="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</v>
      </c>
      <c r="J55" s="182">
        <f t="shared" si="1"/>
        <v>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0</v>
      </c>
      <c r="D80" s="80">
        <f>SUM(D31:D79)</f>
        <v>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</v>
      </c>
      <c r="J93" s="170">
        <f t="shared" si="8"/>
        <v>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</v>
      </c>
      <c r="J97" s="170">
        <f t="shared" si="8"/>
        <v>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</v>
      </c>
      <c r="J98" s="170">
        <f t="shared" si="8"/>
        <v>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92"/>
      <c r="M102" s="93"/>
      <c r="N102" s="90"/>
      <c r="O102" s="23"/>
    </row>
    <row r="103" spans="1:15">
      <c r="I103" s="91"/>
      <c r="J103" s="170">
        <f t="shared" si="8"/>
        <v>0</v>
      </c>
      <c r="K103" s="171"/>
      <c r="L103" s="92"/>
      <c r="M103" s="93"/>
      <c r="N103" s="90"/>
      <c r="O103" s="23"/>
    </row>
    <row r="104" spans="1:15">
      <c r="I104" s="91"/>
      <c r="J104" s="170">
        <f t="shared" si="8"/>
        <v>0</v>
      </c>
      <c r="K104" s="171"/>
      <c r="L104" s="92"/>
      <c r="M104" s="93"/>
      <c r="N104" s="90"/>
      <c r="O104" s="23"/>
    </row>
    <row r="105" spans="1:15">
      <c r="I105" s="91">
        <f>J105*1.2*8/1000</f>
        <v>0</v>
      </c>
      <c r="J105" s="170">
        <f t="shared" si="8"/>
        <v>0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</v>
      </c>
      <c r="J109" s="170">
        <f t="shared" si="8"/>
        <v>0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</v>
      </c>
      <c r="J113" s="170">
        <f t="shared" si="8"/>
        <v>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92"/>
      <c r="M117" s="93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</v>
      </c>
      <c r="J119" s="170">
        <f t="shared" si="8"/>
        <v>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92"/>
      <c r="M121" s="93"/>
      <c r="N121" s="90"/>
    </row>
    <row r="122" spans="3:15">
      <c r="I122" s="91"/>
      <c r="J122" s="170">
        <f t="shared" si="8"/>
        <v>0</v>
      </c>
      <c r="K122" s="171"/>
      <c r="L122" s="92"/>
      <c r="M122" s="93"/>
      <c r="N122" s="90"/>
    </row>
    <row r="123" spans="3:15">
      <c r="I123" s="91"/>
      <c r="J123" s="170">
        <f t="shared" si="8"/>
        <v>0</v>
      </c>
      <c r="K123" s="171"/>
      <c r="L123" s="92"/>
      <c r="M123" s="93"/>
      <c r="N123" s="90"/>
    </row>
    <row r="124" spans="3:15">
      <c r="I124" s="91"/>
      <c r="J124" s="170">
        <f t="shared" si="8"/>
        <v>0</v>
      </c>
      <c r="K124" s="171"/>
      <c r="L124" s="92"/>
      <c r="M124" s="93"/>
      <c r="N124" s="90"/>
    </row>
    <row r="125" spans="3:15">
      <c r="I125" s="91"/>
      <c r="J125" s="170">
        <f t="shared" si="8"/>
        <v>0</v>
      </c>
      <c r="K125" s="171"/>
      <c r="L125" s="92"/>
      <c r="M125" s="93"/>
      <c r="N125" s="90"/>
    </row>
    <row r="126" spans="3:15">
      <c r="I126" s="91"/>
      <c r="J126" s="170">
        <f t="shared" si="8"/>
        <v>0</v>
      </c>
      <c r="K126" s="171"/>
      <c r="L126" s="92"/>
      <c r="M126" s="93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</v>
      </c>
      <c r="J129" s="170">
        <f t="shared" si="8"/>
        <v>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</v>
      </c>
      <c r="J133" s="170">
        <f t="shared" si="8"/>
        <v>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92"/>
      <c r="M137" s="93"/>
      <c r="N137" s="90"/>
    </row>
    <row r="138" spans="9:15">
      <c r="I138" s="91"/>
      <c r="J138" s="170">
        <f t="shared" si="8"/>
        <v>0</v>
      </c>
      <c r="K138" s="171"/>
      <c r="L138" s="92"/>
      <c r="M138" s="93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96"/>
      <c r="M144" s="97"/>
      <c r="N144" s="95"/>
    </row>
    <row r="145" spans="9:15">
      <c r="I145" s="94"/>
      <c r="J145" s="208">
        <f t="shared" si="9"/>
        <v>0</v>
      </c>
      <c r="K145" s="209"/>
      <c r="L145" s="96"/>
      <c r="M145" s="97"/>
      <c r="N145" s="95"/>
    </row>
    <row r="146" spans="9:15">
      <c r="I146" s="94"/>
      <c r="J146" s="208">
        <f t="shared" si="9"/>
        <v>0</v>
      </c>
      <c r="K146" s="209"/>
      <c r="L146" s="96"/>
      <c r="M146" s="97"/>
      <c r="N146" s="95"/>
    </row>
    <row r="147" spans="9:15">
      <c r="I147" s="94"/>
      <c r="J147" s="208">
        <f t="shared" si="9"/>
        <v>0</v>
      </c>
      <c r="K147" s="209"/>
      <c r="L147" s="96"/>
      <c r="M147" s="97"/>
      <c r="N147" s="95"/>
    </row>
    <row r="148" spans="9:15">
      <c r="I148" s="94">
        <f>J148*0.9*8/1000</f>
        <v>0</v>
      </c>
      <c r="J148" s="208">
        <f t="shared" si="9"/>
        <v>0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</v>
      </c>
      <c r="J150" s="208">
        <f t="shared" si="9"/>
        <v>0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0</v>
      </c>
      <c r="J152" s="208">
        <f t="shared" si="9"/>
        <v>0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0</v>
      </c>
      <c r="J154" s="208">
        <f t="shared" si="9"/>
        <v>0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0</v>
      </c>
      <c r="J157" s="208">
        <f t="shared" si="9"/>
        <v>0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0</v>
      </c>
      <c r="J163" s="208">
        <f t="shared" si="9"/>
        <v>0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0</v>
      </c>
      <c r="J167" s="208">
        <f t="shared" si="9"/>
        <v>0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</v>
      </c>
      <c r="J175" s="208">
        <f t="shared" si="9"/>
        <v>0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J177:K177"/>
    <mergeCell ref="L177:M177"/>
    <mergeCell ref="J172:K172"/>
    <mergeCell ref="L172:M172"/>
    <mergeCell ref="J173:K173"/>
    <mergeCell ref="L173:M173"/>
    <mergeCell ref="J174:K174"/>
    <mergeCell ref="L174:M174"/>
    <mergeCell ref="J175:K175"/>
    <mergeCell ref="L175:M175"/>
    <mergeCell ref="J176:K176"/>
    <mergeCell ref="L176:M176"/>
    <mergeCell ref="J167:K167"/>
    <mergeCell ref="L167:M167"/>
    <mergeCell ref="J168:K168"/>
    <mergeCell ref="L168:M168"/>
    <mergeCell ref="J169:K169"/>
    <mergeCell ref="L169:M169"/>
    <mergeCell ref="J170:K170"/>
    <mergeCell ref="L170:M170"/>
    <mergeCell ref="J171:K171"/>
    <mergeCell ref="L171:M171"/>
    <mergeCell ref="J162:K162"/>
    <mergeCell ref="L162:M162"/>
    <mergeCell ref="J163:K163"/>
    <mergeCell ref="L163:M163"/>
    <mergeCell ref="J164:K164"/>
    <mergeCell ref="L164:M164"/>
    <mergeCell ref="J165:K165"/>
    <mergeCell ref="L165:M165"/>
    <mergeCell ref="J166:K166"/>
    <mergeCell ref="L166:M166"/>
    <mergeCell ref="J157:K157"/>
    <mergeCell ref="L157:M157"/>
    <mergeCell ref="J158:K158"/>
    <mergeCell ref="L158:M158"/>
    <mergeCell ref="J159:K159"/>
    <mergeCell ref="L159:M159"/>
    <mergeCell ref="J160:K160"/>
    <mergeCell ref="L160:M160"/>
    <mergeCell ref="J161:K161"/>
    <mergeCell ref="L161:M161"/>
    <mergeCell ref="J152:K152"/>
    <mergeCell ref="L152:M152"/>
    <mergeCell ref="J153:K153"/>
    <mergeCell ref="L153:M153"/>
    <mergeCell ref="J154:K154"/>
    <mergeCell ref="L154:M154"/>
    <mergeCell ref="J155:K155"/>
    <mergeCell ref="L155:M155"/>
    <mergeCell ref="J156:K156"/>
    <mergeCell ref="L156:M156"/>
    <mergeCell ref="J147:K147"/>
    <mergeCell ref="J148:K148"/>
    <mergeCell ref="L148:M148"/>
    <mergeCell ref="J149:K149"/>
    <mergeCell ref="L149:M149"/>
    <mergeCell ref="J150:K150"/>
    <mergeCell ref="L150:M150"/>
    <mergeCell ref="J151:K151"/>
    <mergeCell ref="L151:M151"/>
    <mergeCell ref="J141:K141"/>
    <mergeCell ref="L141:M141"/>
    <mergeCell ref="J142:K142"/>
    <mergeCell ref="L142:M142"/>
    <mergeCell ref="J143:K143"/>
    <mergeCell ref="L143:M143"/>
    <mergeCell ref="J144:K144"/>
    <mergeCell ref="J145:K145"/>
    <mergeCell ref="J146:K146"/>
    <mergeCell ref="J135:K135"/>
    <mergeCell ref="L135:M135"/>
    <mergeCell ref="J136:K136"/>
    <mergeCell ref="L136:M136"/>
    <mergeCell ref="J137:K137"/>
    <mergeCell ref="J138:K138"/>
    <mergeCell ref="J139:K139"/>
    <mergeCell ref="L139:M139"/>
    <mergeCell ref="J140:K140"/>
    <mergeCell ref="L140:M140"/>
    <mergeCell ref="E76:F76"/>
    <mergeCell ref="E77:F77"/>
    <mergeCell ref="E78:F78"/>
    <mergeCell ref="E79:F79"/>
    <mergeCell ref="E80:F80"/>
    <mergeCell ref="J84:K84"/>
    <mergeCell ref="L84:M84"/>
    <mergeCell ref="J99:K99"/>
    <mergeCell ref="L99:M99"/>
    <mergeCell ref="J79:K79"/>
    <mergeCell ref="L79:M79"/>
    <mergeCell ref="J80:K80"/>
    <mergeCell ref="L80:M80"/>
    <mergeCell ref="J81:K81"/>
    <mergeCell ref="L81:M81"/>
    <mergeCell ref="J76:K76"/>
    <mergeCell ref="L76:M76"/>
    <mergeCell ref="J77:K77"/>
    <mergeCell ref="L77:M77"/>
    <mergeCell ref="J78:K78"/>
    <mergeCell ref="L78:M78"/>
    <mergeCell ref="J86:K86"/>
    <mergeCell ref="L86:M86"/>
    <mergeCell ref="J87:K87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C9:F9"/>
    <mergeCell ref="J9:K9"/>
    <mergeCell ref="L9:M9"/>
    <mergeCell ref="C10:D10"/>
    <mergeCell ref="E10:F10"/>
    <mergeCell ref="C13:D13"/>
    <mergeCell ref="E13:F13"/>
    <mergeCell ref="J13:K13"/>
    <mergeCell ref="L13:M13"/>
    <mergeCell ref="C14:D14"/>
    <mergeCell ref="E14:F14"/>
    <mergeCell ref="J14:K14"/>
    <mergeCell ref="L14:M14"/>
    <mergeCell ref="C11:D11"/>
    <mergeCell ref="E11:F11"/>
    <mergeCell ref="J11:K11"/>
    <mergeCell ref="L11:M11"/>
    <mergeCell ref="C12:D12"/>
    <mergeCell ref="E12:F12"/>
    <mergeCell ref="J12:K12"/>
    <mergeCell ref="L12:M12"/>
    <mergeCell ref="C17:D17"/>
    <mergeCell ref="E17:F17"/>
    <mergeCell ref="J17:K17"/>
    <mergeCell ref="L17:M17"/>
    <mergeCell ref="C18:D18"/>
    <mergeCell ref="E18:F18"/>
    <mergeCell ref="J18:K18"/>
    <mergeCell ref="L18:M18"/>
    <mergeCell ref="C15:D15"/>
    <mergeCell ref="E15:F15"/>
    <mergeCell ref="J15:K15"/>
    <mergeCell ref="L15:M15"/>
    <mergeCell ref="C16:D16"/>
    <mergeCell ref="E16:F16"/>
    <mergeCell ref="J16:K16"/>
    <mergeCell ref="L16:M16"/>
    <mergeCell ref="J22:K22"/>
    <mergeCell ref="L22:M22"/>
    <mergeCell ref="C23:D23"/>
    <mergeCell ref="E23:F23"/>
    <mergeCell ref="J23:K23"/>
    <mergeCell ref="L23:M23"/>
    <mergeCell ref="J19:K19"/>
    <mergeCell ref="L19:M19"/>
    <mergeCell ref="J20:K20"/>
    <mergeCell ref="L20:M20"/>
    <mergeCell ref="J21:K21"/>
    <mergeCell ref="L21:M21"/>
    <mergeCell ref="C19:D19"/>
    <mergeCell ref="E19:F19"/>
    <mergeCell ref="C20:D20"/>
    <mergeCell ref="E20:F20"/>
    <mergeCell ref="J27:K27"/>
    <mergeCell ref="L27:M27"/>
    <mergeCell ref="J28:K28"/>
    <mergeCell ref="L28:M28"/>
    <mergeCell ref="J24:K24"/>
    <mergeCell ref="L24:M24"/>
    <mergeCell ref="C25:D25"/>
    <mergeCell ref="J25:K25"/>
    <mergeCell ref="L25:M25"/>
    <mergeCell ref="J26:K26"/>
    <mergeCell ref="L26:M26"/>
    <mergeCell ref="C24:D24"/>
    <mergeCell ref="E24:F24"/>
    <mergeCell ref="E25:F25"/>
    <mergeCell ref="E31:F31"/>
    <mergeCell ref="J31:K31"/>
    <mergeCell ref="L31:M31"/>
    <mergeCell ref="E32:F32"/>
    <mergeCell ref="J32:K32"/>
    <mergeCell ref="L32:M32"/>
    <mergeCell ref="J29:K29"/>
    <mergeCell ref="L29:M29"/>
    <mergeCell ref="E30:F30"/>
    <mergeCell ref="J30:K30"/>
    <mergeCell ref="L30:M30"/>
    <mergeCell ref="C29:G29"/>
    <mergeCell ref="E35:F35"/>
    <mergeCell ref="J35:K35"/>
    <mergeCell ref="L35:M35"/>
    <mergeCell ref="E36:F36"/>
    <mergeCell ref="J36:K36"/>
    <mergeCell ref="L36:M36"/>
    <mergeCell ref="E33:F33"/>
    <mergeCell ref="J33:K33"/>
    <mergeCell ref="L33:M33"/>
    <mergeCell ref="E34:F34"/>
    <mergeCell ref="J34:K34"/>
    <mergeCell ref="L34:M34"/>
    <mergeCell ref="E39:F39"/>
    <mergeCell ref="J39:K39"/>
    <mergeCell ref="L39:M39"/>
    <mergeCell ref="E40:F40"/>
    <mergeCell ref="J40:K40"/>
    <mergeCell ref="L40:M40"/>
    <mergeCell ref="E37:F37"/>
    <mergeCell ref="J37:K37"/>
    <mergeCell ref="L37:M37"/>
    <mergeCell ref="E38:F38"/>
    <mergeCell ref="J38:K38"/>
    <mergeCell ref="L38:M38"/>
    <mergeCell ref="E43:F43"/>
    <mergeCell ref="J43:K43"/>
    <mergeCell ref="L43:M43"/>
    <mergeCell ref="E44:F44"/>
    <mergeCell ref="J44:K44"/>
    <mergeCell ref="L44:M44"/>
    <mergeCell ref="E41:F41"/>
    <mergeCell ref="J41:K41"/>
    <mergeCell ref="L41:M41"/>
    <mergeCell ref="E42:F42"/>
    <mergeCell ref="J42:K42"/>
    <mergeCell ref="L42:M42"/>
    <mergeCell ref="E47:F47"/>
    <mergeCell ref="J47:K47"/>
    <mergeCell ref="L47:M47"/>
    <mergeCell ref="E48:F48"/>
    <mergeCell ref="J48:K48"/>
    <mergeCell ref="L48:M48"/>
    <mergeCell ref="E45:F45"/>
    <mergeCell ref="J45:K45"/>
    <mergeCell ref="L45:M45"/>
    <mergeCell ref="E46:F46"/>
    <mergeCell ref="J46:K46"/>
    <mergeCell ref="L46:M46"/>
    <mergeCell ref="E51:F51"/>
    <mergeCell ref="J51:K51"/>
    <mergeCell ref="L51:M51"/>
    <mergeCell ref="E52:F52"/>
    <mergeCell ref="J52:K52"/>
    <mergeCell ref="L52:M52"/>
    <mergeCell ref="E49:F49"/>
    <mergeCell ref="J49:K49"/>
    <mergeCell ref="L49:M49"/>
    <mergeCell ref="E50:F50"/>
    <mergeCell ref="J50:K50"/>
    <mergeCell ref="L50:M50"/>
    <mergeCell ref="J55:K55"/>
    <mergeCell ref="L55:M55"/>
    <mergeCell ref="J56:K56"/>
    <mergeCell ref="L56:M56"/>
    <mergeCell ref="J57:K57"/>
    <mergeCell ref="L57:M57"/>
    <mergeCell ref="E53:F53"/>
    <mergeCell ref="J53:K53"/>
    <mergeCell ref="L53:M53"/>
    <mergeCell ref="E54:F54"/>
    <mergeCell ref="J54:K54"/>
    <mergeCell ref="L54:M54"/>
    <mergeCell ref="E55:F55"/>
    <mergeCell ref="E56:F56"/>
    <mergeCell ref="E57:F57"/>
    <mergeCell ref="J61:K61"/>
    <mergeCell ref="L61:M61"/>
    <mergeCell ref="J62:K62"/>
    <mergeCell ref="L62:M62"/>
    <mergeCell ref="J63:K63"/>
    <mergeCell ref="L63:M63"/>
    <mergeCell ref="J58:K58"/>
    <mergeCell ref="L58:M58"/>
    <mergeCell ref="J59:K59"/>
    <mergeCell ref="L59:M59"/>
    <mergeCell ref="J60:K60"/>
    <mergeCell ref="L60:M60"/>
    <mergeCell ref="J67:K67"/>
    <mergeCell ref="L67:M67"/>
    <mergeCell ref="J68:K68"/>
    <mergeCell ref="L68:M68"/>
    <mergeCell ref="J69:K69"/>
    <mergeCell ref="L69:M69"/>
    <mergeCell ref="J64:K64"/>
    <mergeCell ref="L64:M64"/>
    <mergeCell ref="J65:K65"/>
    <mergeCell ref="L65:M65"/>
    <mergeCell ref="J66:K66"/>
    <mergeCell ref="L66:M66"/>
    <mergeCell ref="J73:K73"/>
    <mergeCell ref="L73:M73"/>
    <mergeCell ref="J74:K74"/>
    <mergeCell ref="L74:M74"/>
    <mergeCell ref="J75:K75"/>
    <mergeCell ref="L75:M75"/>
    <mergeCell ref="J70:K70"/>
    <mergeCell ref="L70:M70"/>
    <mergeCell ref="J71:K71"/>
    <mergeCell ref="L71:M71"/>
    <mergeCell ref="J72:K72"/>
    <mergeCell ref="L72:M72"/>
    <mergeCell ref="L87:M87"/>
    <mergeCell ref="J88:K88"/>
    <mergeCell ref="L88:M88"/>
    <mergeCell ref="J82:K82"/>
    <mergeCell ref="L82:M82"/>
    <mergeCell ref="J83:K83"/>
    <mergeCell ref="L83:M83"/>
    <mergeCell ref="J85:K85"/>
    <mergeCell ref="L85:M85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J98:K98"/>
    <mergeCell ref="L98:M98"/>
    <mergeCell ref="J101:K101"/>
    <mergeCell ref="L101:M101"/>
    <mergeCell ref="J102:K102"/>
    <mergeCell ref="J95:K95"/>
    <mergeCell ref="L95:M95"/>
    <mergeCell ref="J96:K96"/>
    <mergeCell ref="L96:M96"/>
    <mergeCell ref="J97:K97"/>
    <mergeCell ref="L97:M97"/>
    <mergeCell ref="J100:K100"/>
    <mergeCell ref="L100:M100"/>
    <mergeCell ref="J108:K108"/>
    <mergeCell ref="L108:M108"/>
    <mergeCell ref="J109:K109"/>
    <mergeCell ref="L109:M109"/>
    <mergeCell ref="J110:K110"/>
    <mergeCell ref="L110:M110"/>
    <mergeCell ref="J103:K103"/>
    <mergeCell ref="J104:K104"/>
    <mergeCell ref="J105:K105"/>
    <mergeCell ref="L105:M105"/>
    <mergeCell ref="J106:K106"/>
    <mergeCell ref="L106:M106"/>
    <mergeCell ref="J107:K107"/>
    <mergeCell ref="L107:M107"/>
    <mergeCell ref="J114:K114"/>
    <mergeCell ref="L114:M114"/>
    <mergeCell ref="J115:K115"/>
    <mergeCell ref="L115:M115"/>
    <mergeCell ref="J116:K116"/>
    <mergeCell ref="L116:M116"/>
    <mergeCell ref="J111:K111"/>
    <mergeCell ref="L111:M111"/>
    <mergeCell ref="J112:K112"/>
    <mergeCell ref="L112:M112"/>
    <mergeCell ref="J113:K113"/>
    <mergeCell ref="L113:M113"/>
    <mergeCell ref="J120:K120"/>
    <mergeCell ref="L120:M120"/>
    <mergeCell ref="J121:K121"/>
    <mergeCell ref="J122:K122"/>
    <mergeCell ref="J117:K117"/>
    <mergeCell ref="J118:K118"/>
    <mergeCell ref="L118:M118"/>
    <mergeCell ref="J119:K119"/>
    <mergeCell ref="L119:M119"/>
    <mergeCell ref="J126:K126"/>
    <mergeCell ref="J127:K127"/>
    <mergeCell ref="L127:M127"/>
    <mergeCell ref="J128:K128"/>
    <mergeCell ref="L128:M128"/>
    <mergeCell ref="J123:K123"/>
    <mergeCell ref="J124:K124"/>
    <mergeCell ref="J125:K125"/>
    <mergeCell ref="J132:K132"/>
    <mergeCell ref="L132:M132"/>
    <mergeCell ref="J133:K133"/>
    <mergeCell ref="L133:M133"/>
    <mergeCell ref="J134:K134"/>
    <mergeCell ref="L134:M134"/>
    <mergeCell ref="J129:K129"/>
    <mergeCell ref="L129:M129"/>
    <mergeCell ref="J130:K130"/>
    <mergeCell ref="L130:M130"/>
    <mergeCell ref="J131:K131"/>
    <mergeCell ref="L131:M13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sheetPr codeName="Sheet24"/>
  <dimension ref="A1:S177"/>
  <sheetViews>
    <sheetView topLeftCell="A13" workbookViewId="0">
      <selection activeCell="A33" sqref="A33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 s="121">
        <v>500</v>
      </c>
      <c r="B2" s="122">
        <v>6</v>
      </c>
      <c r="D2" s="35"/>
      <c r="E2" s="53"/>
      <c r="F2" s="53" t="s">
        <v>154</v>
      </c>
      <c r="G2" s="35"/>
      <c r="H2" s="35"/>
      <c r="K2" s="100">
        <f>SUM(I86:I142)+SUM(I169:I174)/1000</f>
        <v>5.1869999999999994</v>
      </c>
      <c r="L2" s="3">
        <f>SUM(J86:K142)+SUM(J169:K174)</f>
        <v>516</v>
      </c>
      <c r="M2" s="4" t="s">
        <v>162</v>
      </c>
      <c r="N2" s="35"/>
      <c r="S2" s="5" t="s">
        <v>2</v>
      </c>
    </row>
    <row r="3" spans="1:19" ht="18.75">
      <c r="A3" s="121">
        <v>501</v>
      </c>
      <c r="B3" s="122">
        <v>83</v>
      </c>
      <c r="E3" s="136" t="s">
        <v>245</v>
      </c>
      <c r="F3" s="54" t="s">
        <v>155</v>
      </c>
      <c r="G3" s="43"/>
      <c r="H3" s="43"/>
      <c r="K3" s="101">
        <f>SUM(I143:I168)+SUM(I175:I177)</f>
        <v>1.9255</v>
      </c>
      <c r="L3" s="1">
        <f>SUM(J143:K168)+SUM(J175:K177)</f>
        <v>220</v>
      </c>
      <c r="M3" s="7" t="s">
        <v>242</v>
      </c>
      <c r="N3" s="35"/>
      <c r="S3" s="5">
        <f>L2+L4</f>
        <v>516</v>
      </c>
    </row>
    <row r="4" spans="1:19" ht="18.75">
      <c r="A4" s="121">
        <v>502</v>
      </c>
      <c r="B4" s="122">
        <v>42</v>
      </c>
      <c r="D4" s="36"/>
      <c r="E4" s="38"/>
      <c r="F4" s="33"/>
      <c r="G4" s="42"/>
      <c r="H4" s="42"/>
      <c r="K4" s="102">
        <f>SUM(I11:I27)+SUM(I73:I85)</f>
        <v>0</v>
      </c>
      <c r="L4" s="8">
        <f>SUM(J11:K27)+SUM(J73:K85)</f>
        <v>0</v>
      </c>
      <c r="M4" s="9" t="s">
        <v>3</v>
      </c>
      <c r="N4" s="35"/>
      <c r="S4" s="10" t="s">
        <v>4</v>
      </c>
    </row>
    <row r="5" spans="1:19" ht="18.75">
      <c r="A5" s="121">
        <v>503</v>
      </c>
      <c r="B5" s="122">
        <v>10</v>
      </c>
      <c r="D5" s="39"/>
      <c r="E5" s="40"/>
      <c r="F5" s="40"/>
      <c r="G5" s="42"/>
      <c r="H5" s="42"/>
      <c r="K5" s="103">
        <f>SUM(I28:I72)</f>
        <v>0</v>
      </c>
      <c r="L5" s="12">
        <f>SUM(J28:K72)</f>
        <v>0</v>
      </c>
      <c r="M5" s="13" t="s">
        <v>243</v>
      </c>
      <c r="N5" s="35"/>
      <c r="S5" s="10">
        <f>L3+L5</f>
        <v>220</v>
      </c>
    </row>
    <row r="6" spans="1:19" ht="18.75">
      <c r="A6" s="121">
        <v>506</v>
      </c>
      <c r="B6" s="122">
        <v>23</v>
      </c>
      <c r="C6" s="37"/>
      <c r="D6" s="39"/>
      <c r="E6" s="40"/>
      <c r="F6" s="40"/>
      <c r="G6" s="41"/>
      <c r="H6" s="41"/>
      <c r="K6" s="104">
        <f>C80</f>
        <v>0</v>
      </c>
      <c r="L6" s="14">
        <f>D80</f>
        <v>0</v>
      </c>
      <c r="M6" s="15" t="s">
        <v>6</v>
      </c>
      <c r="N6" s="35"/>
    </row>
    <row r="7" spans="1:19" ht="18.75">
      <c r="A7" s="121">
        <v>507</v>
      </c>
      <c r="B7" s="122">
        <v>30</v>
      </c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 s="121">
        <v>508</v>
      </c>
      <c r="B8" s="122">
        <v>15</v>
      </c>
      <c r="C8" s="37"/>
      <c r="D8" s="39"/>
      <c r="E8" s="40"/>
      <c r="F8" s="40"/>
      <c r="G8" s="41"/>
      <c r="H8" s="41"/>
      <c r="K8" s="106">
        <f>SUM(K2:K7)</f>
        <v>7.1124999999999989</v>
      </c>
      <c r="L8" s="107">
        <f>SUM(L2:L7)</f>
        <v>736</v>
      </c>
      <c r="M8" s="18" t="s">
        <v>5</v>
      </c>
      <c r="N8" s="35"/>
    </row>
    <row r="9" spans="1:19">
      <c r="A9" s="121">
        <v>513</v>
      </c>
      <c r="B9" s="122">
        <v>15</v>
      </c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 s="121">
        <v>518</v>
      </c>
      <c r="B10" s="122">
        <v>40</v>
      </c>
      <c r="C10" s="189" t="s">
        <v>216</v>
      </c>
      <c r="D10" s="190"/>
      <c r="E10" s="189" t="s">
        <v>65</v>
      </c>
      <c r="F10" s="190"/>
      <c r="G10" s="80" t="s">
        <v>66</v>
      </c>
      <c r="I10" s="6"/>
      <c r="J10" s="74"/>
      <c r="K10" s="75"/>
      <c r="L10" s="74"/>
      <c r="M10" s="75"/>
      <c r="N10" s="6"/>
    </row>
    <row r="11" spans="1:19">
      <c r="A11" s="121">
        <v>536</v>
      </c>
      <c r="B11" s="122">
        <v>30</v>
      </c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 s="121">
        <v>543</v>
      </c>
      <c r="B12" s="122">
        <v>25</v>
      </c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 s="121">
        <v>545</v>
      </c>
      <c r="B13" s="122">
        <v>5</v>
      </c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 s="121">
        <v>546</v>
      </c>
      <c r="B14" s="122">
        <v>7</v>
      </c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</v>
      </c>
      <c r="J14" s="176">
        <f t="shared" si="1"/>
        <v>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 s="121">
        <v>547</v>
      </c>
      <c r="B15" s="122">
        <v>2</v>
      </c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</v>
      </c>
      <c r="J15" s="176">
        <f t="shared" si="1"/>
        <v>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121">
        <v>548</v>
      </c>
      <c r="B16" s="122">
        <v>2</v>
      </c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</v>
      </c>
      <c r="J16" s="176">
        <f t="shared" si="1"/>
        <v>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121">
        <v>555</v>
      </c>
      <c r="B17" s="122">
        <v>50</v>
      </c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>
      <c r="A18" s="121">
        <v>556</v>
      </c>
      <c r="B18" s="122">
        <v>157</v>
      </c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>
      <c r="A19" s="121">
        <v>560</v>
      </c>
      <c r="B19" s="122">
        <v>22</v>
      </c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>
      <c r="A20" s="121">
        <v>561</v>
      </c>
      <c r="B20" s="122">
        <v>3</v>
      </c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>
      <c r="A21" s="121">
        <v>585</v>
      </c>
      <c r="B21" s="122">
        <v>20</v>
      </c>
      <c r="C21" s="77"/>
      <c r="D21" s="46"/>
      <c r="E21" s="44"/>
      <c r="F21" s="45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>
      <c r="A22" s="121">
        <v>596</v>
      </c>
      <c r="B22" s="122">
        <v>15</v>
      </c>
      <c r="C22" s="77"/>
      <c r="D22" s="46"/>
      <c r="E22" s="44"/>
      <c r="F22" s="45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>
      <c r="A23" s="121">
        <v>650</v>
      </c>
      <c r="B23" s="122">
        <v>2</v>
      </c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>
      <c r="A24" s="121">
        <v>671</v>
      </c>
      <c r="B24" s="122">
        <v>2</v>
      </c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>
      <c r="A25" s="121">
        <v>690</v>
      </c>
      <c r="B25" s="122">
        <v>18</v>
      </c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>
      <c r="A26" s="121">
        <v>691</v>
      </c>
      <c r="B26" s="122">
        <v>55</v>
      </c>
      <c r="C26" s="24"/>
      <c r="D26" s="2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>
      <c r="A27" s="121">
        <v>692</v>
      </c>
      <c r="B27" s="122">
        <v>40</v>
      </c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>
      <c r="A28" s="121">
        <v>557</v>
      </c>
      <c r="B28" s="122">
        <v>10</v>
      </c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>
      <c r="A29" s="121">
        <v>689</v>
      </c>
      <c r="B29" s="122">
        <v>5</v>
      </c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>
      <c r="A30" s="121">
        <v>653</v>
      </c>
      <c r="B30" s="122">
        <v>2</v>
      </c>
      <c r="C30" s="20" t="s">
        <v>92</v>
      </c>
      <c r="D30" s="20" t="s">
        <v>93</v>
      </c>
      <c r="E30" s="191" t="s">
        <v>65</v>
      </c>
      <c r="F30" s="191"/>
      <c r="G30" s="20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</v>
      </c>
      <c r="D31" s="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</v>
      </c>
      <c r="D36" s="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</v>
      </c>
      <c r="D37" s="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</v>
      </c>
      <c r="J55" s="182">
        <f t="shared" si="1"/>
        <v>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0</v>
      </c>
      <c r="D80" s="80">
        <f>SUM(D31:D79)</f>
        <v>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0.03</v>
      </c>
      <c r="J88" s="170">
        <f t="shared" si="8"/>
        <v>5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7.9200000000000007E-2</v>
      </c>
      <c r="J93" s="170">
        <f t="shared" si="8"/>
        <v>18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0.16500000000000001</v>
      </c>
      <c r="J94" s="170">
        <f t="shared" si="8"/>
        <v>15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5.2800000000000007E-2</v>
      </c>
      <c r="J97" s="170">
        <f t="shared" si="8"/>
        <v>6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0.26400000000000001</v>
      </c>
      <c r="J98" s="170">
        <f t="shared" si="8"/>
        <v>55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1.8839999999999999</v>
      </c>
      <c r="J99" s="170">
        <f t="shared" si="8"/>
        <v>157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92"/>
      <c r="M102" s="93"/>
      <c r="N102" s="90"/>
      <c r="O102" s="23"/>
    </row>
    <row r="103" spans="1:15">
      <c r="I103" s="91"/>
      <c r="J103" s="170">
        <f t="shared" si="8"/>
        <v>0</v>
      </c>
      <c r="K103" s="171"/>
      <c r="L103" s="92"/>
      <c r="M103" s="93"/>
      <c r="N103" s="90"/>
      <c r="O103" s="23"/>
    </row>
    <row r="104" spans="1:15">
      <c r="I104" s="91"/>
      <c r="J104" s="170">
        <f t="shared" si="8"/>
        <v>0</v>
      </c>
      <c r="K104" s="171"/>
      <c r="L104" s="92"/>
      <c r="M104" s="93"/>
      <c r="N104" s="90"/>
      <c r="O104" s="23"/>
    </row>
    <row r="105" spans="1:15">
      <c r="I105" s="91">
        <f>J105*1.2*8/1000</f>
        <v>0.79679999999999995</v>
      </c>
      <c r="J105" s="170">
        <f t="shared" si="8"/>
        <v>83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0.65</v>
      </c>
      <c r="J106" s="170">
        <f t="shared" si="8"/>
        <v>50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0.20799999999999999</v>
      </c>
      <c r="J108" s="170">
        <f t="shared" si="8"/>
        <v>40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0.43680000000000002</v>
      </c>
      <c r="J109" s="170">
        <f t="shared" si="8"/>
        <v>42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0.14000000000000001</v>
      </c>
      <c r="J111" s="170">
        <f t="shared" si="8"/>
        <v>10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0.112</v>
      </c>
      <c r="J113" s="170">
        <f t="shared" si="8"/>
        <v>10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0.33</v>
      </c>
      <c r="J115" s="170">
        <f t="shared" si="8"/>
        <v>22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92"/>
      <c r="M117" s="93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</v>
      </c>
      <c r="J119" s="170">
        <f t="shared" si="8"/>
        <v>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92"/>
      <c r="M121" s="93"/>
      <c r="N121" s="90"/>
    </row>
    <row r="122" spans="3:15">
      <c r="I122" s="91"/>
      <c r="J122" s="170">
        <f t="shared" si="8"/>
        <v>0</v>
      </c>
      <c r="K122" s="171"/>
      <c r="L122" s="92"/>
      <c r="M122" s="93"/>
      <c r="N122" s="90"/>
    </row>
    <row r="123" spans="3:15">
      <c r="I123" s="91"/>
      <c r="J123" s="170">
        <f t="shared" si="8"/>
        <v>0</v>
      </c>
      <c r="K123" s="171"/>
      <c r="L123" s="92"/>
      <c r="M123" s="93"/>
      <c r="N123" s="90"/>
    </row>
    <row r="124" spans="3:15">
      <c r="I124" s="91"/>
      <c r="J124" s="170">
        <f t="shared" si="8"/>
        <v>0</v>
      </c>
      <c r="K124" s="171"/>
      <c r="L124" s="92"/>
      <c r="M124" s="93"/>
      <c r="N124" s="90"/>
    </row>
    <row r="125" spans="3:15">
      <c r="I125" s="91"/>
      <c r="J125" s="170">
        <f t="shared" si="8"/>
        <v>0</v>
      </c>
      <c r="K125" s="171"/>
      <c r="L125" s="92"/>
      <c r="M125" s="93"/>
      <c r="N125" s="90"/>
    </row>
    <row r="126" spans="3:15">
      <c r="I126" s="91"/>
      <c r="J126" s="170">
        <f t="shared" si="8"/>
        <v>0</v>
      </c>
      <c r="K126" s="171"/>
      <c r="L126" s="92"/>
      <c r="M126" s="93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3.8400000000000004E-2</v>
      </c>
      <c r="J129" s="170">
        <f t="shared" si="8"/>
        <v>3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</v>
      </c>
      <c r="J133" s="170">
        <f t="shared" si="8"/>
        <v>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92"/>
      <c r="M137" s="93"/>
      <c r="N137" s="90"/>
    </row>
    <row r="138" spans="9:15">
      <c r="I138" s="91"/>
      <c r="J138" s="170">
        <f t="shared" si="8"/>
        <v>0</v>
      </c>
      <c r="K138" s="171"/>
      <c r="L138" s="92"/>
      <c r="M138" s="93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0.05</v>
      </c>
      <c r="J143" s="208">
        <f t="shared" si="9"/>
        <v>5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96"/>
      <c r="M144" s="97"/>
      <c r="N144" s="95"/>
    </row>
    <row r="145" spans="9:15">
      <c r="I145" s="94"/>
      <c r="J145" s="208">
        <f t="shared" si="9"/>
        <v>0</v>
      </c>
      <c r="K145" s="209"/>
      <c r="L145" s="96"/>
      <c r="M145" s="97"/>
      <c r="N145" s="95"/>
    </row>
    <row r="146" spans="9:15">
      <c r="I146" s="94"/>
      <c r="J146" s="208">
        <f t="shared" si="9"/>
        <v>0</v>
      </c>
      <c r="K146" s="209"/>
      <c r="L146" s="96"/>
      <c r="M146" s="97"/>
      <c r="N146" s="95"/>
    </row>
    <row r="147" spans="9:15">
      <c r="I147" s="94"/>
      <c r="J147" s="208">
        <f t="shared" si="9"/>
        <v>0</v>
      </c>
      <c r="K147" s="209"/>
      <c r="L147" s="96"/>
      <c r="M147" s="97"/>
      <c r="N147" s="95"/>
    </row>
    <row r="148" spans="9:15">
      <c r="I148" s="94">
        <f>J148*0.9*8/1000</f>
        <v>0.1656</v>
      </c>
      <c r="J148" s="208">
        <f t="shared" si="9"/>
        <v>23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0.216</v>
      </c>
      <c r="J150" s="208">
        <f t="shared" si="9"/>
        <v>30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0.25</v>
      </c>
      <c r="J151" s="208">
        <f t="shared" si="9"/>
        <v>25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0.24299999999999999</v>
      </c>
      <c r="J152" s="208">
        <f t="shared" si="9"/>
        <v>30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1.6199999999999999E-2</v>
      </c>
      <c r="J154" s="208">
        <f t="shared" si="9"/>
        <v>2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5.67E-2</v>
      </c>
      <c r="J157" s="208">
        <f t="shared" si="9"/>
        <v>7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0.2</v>
      </c>
      <c r="J159" s="208">
        <f t="shared" si="9"/>
        <v>20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0.02</v>
      </c>
      <c r="J160" s="208">
        <f t="shared" si="9"/>
        <v>2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0.432</v>
      </c>
      <c r="J163" s="208">
        <f t="shared" si="9"/>
        <v>40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0.108</v>
      </c>
      <c r="J167" s="208">
        <f t="shared" si="9"/>
        <v>15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0.02</v>
      </c>
      <c r="J168" s="208">
        <f t="shared" si="9"/>
        <v>2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0.108</v>
      </c>
      <c r="J175" s="208">
        <f t="shared" si="9"/>
        <v>15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0.02</v>
      </c>
      <c r="J176" s="208">
        <f t="shared" si="9"/>
        <v>2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0.02</v>
      </c>
      <c r="J177" s="208">
        <f t="shared" si="9"/>
        <v>2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J177:K177"/>
    <mergeCell ref="L177:M177"/>
    <mergeCell ref="J172:K172"/>
    <mergeCell ref="L172:M172"/>
    <mergeCell ref="J173:K173"/>
    <mergeCell ref="L173:M173"/>
    <mergeCell ref="J174:K174"/>
    <mergeCell ref="L174:M174"/>
    <mergeCell ref="J175:K175"/>
    <mergeCell ref="L175:M175"/>
    <mergeCell ref="J176:K176"/>
    <mergeCell ref="L176:M176"/>
    <mergeCell ref="J167:K167"/>
    <mergeCell ref="L167:M167"/>
    <mergeCell ref="J168:K168"/>
    <mergeCell ref="L168:M168"/>
    <mergeCell ref="J169:K169"/>
    <mergeCell ref="L169:M169"/>
    <mergeCell ref="J170:K170"/>
    <mergeCell ref="L170:M170"/>
    <mergeCell ref="J171:K171"/>
    <mergeCell ref="L171:M171"/>
    <mergeCell ref="J162:K162"/>
    <mergeCell ref="L162:M162"/>
    <mergeCell ref="J163:K163"/>
    <mergeCell ref="L163:M163"/>
    <mergeCell ref="J164:K164"/>
    <mergeCell ref="L164:M164"/>
    <mergeCell ref="J165:K165"/>
    <mergeCell ref="L165:M165"/>
    <mergeCell ref="J166:K166"/>
    <mergeCell ref="L166:M166"/>
    <mergeCell ref="J157:K157"/>
    <mergeCell ref="L157:M157"/>
    <mergeCell ref="J158:K158"/>
    <mergeCell ref="L158:M158"/>
    <mergeCell ref="J159:K159"/>
    <mergeCell ref="L159:M159"/>
    <mergeCell ref="J160:K160"/>
    <mergeCell ref="L160:M160"/>
    <mergeCell ref="J161:K161"/>
    <mergeCell ref="L161:M161"/>
    <mergeCell ref="J152:K152"/>
    <mergeCell ref="L152:M152"/>
    <mergeCell ref="J153:K153"/>
    <mergeCell ref="L153:M153"/>
    <mergeCell ref="J154:K154"/>
    <mergeCell ref="L154:M154"/>
    <mergeCell ref="J155:K155"/>
    <mergeCell ref="L155:M155"/>
    <mergeCell ref="J156:K156"/>
    <mergeCell ref="L156:M156"/>
    <mergeCell ref="J147:K147"/>
    <mergeCell ref="J148:K148"/>
    <mergeCell ref="L148:M148"/>
    <mergeCell ref="J149:K149"/>
    <mergeCell ref="L149:M149"/>
    <mergeCell ref="J150:K150"/>
    <mergeCell ref="L150:M150"/>
    <mergeCell ref="J151:K151"/>
    <mergeCell ref="L151:M151"/>
    <mergeCell ref="J141:K141"/>
    <mergeCell ref="L141:M141"/>
    <mergeCell ref="J142:K142"/>
    <mergeCell ref="L142:M142"/>
    <mergeCell ref="J143:K143"/>
    <mergeCell ref="L143:M143"/>
    <mergeCell ref="J144:K144"/>
    <mergeCell ref="J145:K145"/>
    <mergeCell ref="J146:K146"/>
    <mergeCell ref="J135:K135"/>
    <mergeCell ref="L135:M135"/>
    <mergeCell ref="J136:K136"/>
    <mergeCell ref="L136:M136"/>
    <mergeCell ref="J137:K137"/>
    <mergeCell ref="J138:K138"/>
    <mergeCell ref="J139:K139"/>
    <mergeCell ref="L139:M139"/>
    <mergeCell ref="J140:K140"/>
    <mergeCell ref="L140:M140"/>
    <mergeCell ref="E76:F76"/>
    <mergeCell ref="E77:F77"/>
    <mergeCell ref="E78:F78"/>
    <mergeCell ref="E79:F79"/>
    <mergeCell ref="E80:F80"/>
    <mergeCell ref="J84:K84"/>
    <mergeCell ref="L84:M84"/>
    <mergeCell ref="J99:K99"/>
    <mergeCell ref="L99:M99"/>
    <mergeCell ref="J79:K79"/>
    <mergeCell ref="L79:M79"/>
    <mergeCell ref="J80:K80"/>
    <mergeCell ref="L80:M80"/>
    <mergeCell ref="J81:K81"/>
    <mergeCell ref="L81:M81"/>
    <mergeCell ref="J76:K76"/>
    <mergeCell ref="L76:M76"/>
    <mergeCell ref="J77:K77"/>
    <mergeCell ref="L77:M77"/>
    <mergeCell ref="J78:K78"/>
    <mergeCell ref="L78:M78"/>
    <mergeCell ref="J86:K86"/>
    <mergeCell ref="L86:M86"/>
    <mergeCell ref="J87:K87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C9:F9"/>
    <mergeCell ref="J9:K9"/>
    <mergeCell ref="L9:M9"/>
    <mergeCell ref="C10:D10"/>
    <mergeCell ref="E10:F10"/>
    <mergeCell ref="C13:D13"/>
    <mergeCell ref="E13:F13"/>
    <mergeCell ref="J13:K13"/>
    <mergeCell ref="L13:M13"/>
    <mergeCell ref="C14:D14"/>
    <mergeCell ref="E14:F14"/>
    <mergeCell ref="J14:K14"/>
    <mergeCell ref="L14:M14"/>
    <mergeCell ref="C11:D11"/>
    <mergeCell ref="E11:F11"/>
    <mergeCell ref="J11:K11"/>
    <mergeCell ref="L11:M11"/>
    <mergeCell ref="C12:D12"/>
    <mergeCell ref="E12:F12"/>
    <mergeCell ref="J12:K12"/>
    <mergeCell ref="L12:M12"/>
    <mergeCell ref="C17:D17"/>
    <mergeCell ref="E17:F17"/>
    <mergeCell ref="J17:K17"/>
    <mergeCell ref="L17:M17"/>
    <mergeCell ref="C18:D18"/>
    <mergeCell ref="E18:F18"/>
    <mergeCell ref="J18:K18"/>
    <mergeCell ref="L18:M18"/>
    <mergeCell ref="C15:D15"/>
    <mergeCell ref="E15:F15"/>
    <mergeCell ref="J15:K15"/>
    <mergeCell ref="L15:M15"/>
    <mergeCell ref="C16:D16"/>
    <mergeCell ref="E16:F16"/>
    <mergeCell ref="J16:K16"/>
    <mergeCell ref="L16:M16"/>
    <mergeCell ref="J22:K22"/>
    <mergeCell ref="L22:M22"/>
    <mergeCell ref="C23:D23"/>
    <mergeCell ref="E23:F23"/>
    <mergeCell ref="J23:K23"/>
    <mergeCell ref="L23:M23"/>
    <mergeCell ref="J19:K19"/>
    <mergeCell ref="L19:M19"/>
    <mergeCell ref="J20:K20"/>
    <mergeCell ref="L20:M20"/>
    <mergeCell ref="J21:K21"/>
    <mergeCell ref="L21:M21"/>
    <mergeCell ref="C19:D19"/>
    <mergeCell ref="E19:F19"/>
    <mergeCell ref="C20:D20"/>
    <mergeCell ref="E20:F20"/>
    <mergeCell ref="J27:K27"/>
    <mergeCell ref="L27:M27"/>
    <mergeCell ref="J28:K28"/>
    <mergeCell ref="L28:M28"/>
    <mergeCell ref="J24:K24"/>
    <mergeCell ref="L24:M24"/>
    <mergeCell ref="C25:D25"/>
    <mergeCell ref="J25:K25"/>
    <mergeCell ref="L25:M25"/>
    <mergeCell ref="J26:K26"/>
    <mergeCell ref="L26:M26"/>
    <mergeCell ref="C24:D24"/>
    <mergeCell ref="E24:F24"/>
    <mergeCell ref="E25:F25"/>
    <mergeCell ref="E31:F31"/>
    <mergeCell ref="J31:K31"/>
    <mergeCell ref="L31:M31"/>
    <mergeCell ref="E32:F32"/>
    <mergeCell ref="J32:K32"/>
    <mergeCell ref="L32:M32"/>
    <mergeCell ref="J29:K29"/>
    <mergeCell ref="L29:M29"/>
    <mergeCell ref="E30:F30"/>
    <mergeCell ref="J30:K30"/>
    <mergeCell ref="L30:M30"/>
    <mergeCell ref="C29:G29"/>
    <mergeCell ref="E35:F35"/>
    <mergeCell ref="J35:K35"/>
    <mergeCell ref="L35:M35"/>
    <mergeCell ref="E36:F36"/>
    <mergeCell ref="J36:K36"/>
    <mergeCell ref="L36:M36"/>
    <mergeCell ref="E33:F33"/>
    <mergeCell ref="J33:K33"/>
    <mergeCell ref="L33:M33"/>
    <mergeCell ref="E34:F34"/>
    <mergeCell ref="J34:K34"/>
    <mergeCell ref="L34:M34"/>
    <mergeCell ref="E39:F39"/>
    <mergeCell ref="J39:K39"/>
    <mergeCell ref="L39:M39"/>
    <mergeCell ref="E40:F40"/>
    <mergeCell ref="J40:K40"/>
    <mergeCell ref="L40:M40"/>
    <mergeCell ref="E37:F37"/>
    <mergeCell ref="J37:K37"/>
    <mergeCell ref="L37:M37"/>
    <mergeCell ref="E38:F38"/>
    <mergeCell ref="J38:K38"/>
    <mergeCell ref="L38:M38"/>
    <mergeCell ref="E43:F43"/>
    <mergeCell ref="J43:K43"/>
    <mergeCell ref="L43:M43"/>
    <mergeCell ref="E44:F44"/>
    <mergeCell ref="J44:K44"/>
    <mergeCell ref="L44:M44"/>
    <mergeCell ref="E41:F41"/>
    <mergeCell ref="J41:K41"/>
    <mergeCell ref="L41:M41"/>
    <mergeCell ref="E42:F42"/>
    <mergeCell ref="J42:K42"/>
    <mergeCell ref="L42:M42"/>
    <mergeCell ref="E47:F47"/>
    <mergeCell ref="J47:K47"/>
    <mergeCell ref="L47:M47"/>
    <mergeCell ref="E48:F48"/>
    <mergeCell ref="J48:K48"/>
    <mergeCell ref="L48:M48"/>
    <mergeCell ref="E45:F45"/>
    <mergeCell ref="J45:K45"/>
    <mergeCell ref="L45:M45"/>
    <mergeCell ref="E46:F46"/>
    <mergeCell ref="J46:K46"/>
    <mergeCell ref="L46:M46"/>
    <mergeCell ref="E51:F51"/>
    <mergeCell ref="J51:K51"/>
    <mergeCell ref="L51:M51"/>
    <mergeCell ref="E52:F52"/>
    <mergeCell ref="J52:K52"/>
    <mergeCell ref="L52:M52"/>
    <mergeCell ref="E49:F49"/>
    <mergeCell ref="J49:K49"/>
    <mergeCell ref="L49:M49"/>
    <mergeCell ref="E50:F50"/>
    <mergeCell ref="J50:K50"/>
    <mergeCell ref="L50:M50"/>
    <mergeCell ref="J55:K55"/>
    <mergeCell ref="L55:M55"/>
    <mergeCell ref="J56:K56"/>
    <mergeCell ref="L56:M56"/>
    <mergeCell ref="J57:K57"/>
    <mergeCell ref="L57:M57"/>
    <mergeCell ref="E53:F53"/>
    <mergeCell ref="J53:K53"/>
    <mergeCell ref="L53:M53"/>
    <mergeCell ref="E54:F54"/>
    <mergeCell ref="J54:K54"/>
    <mergeCell ref="L54:M54"/>
    <mergeCell ref="E55:F55"/>
    <mergeCell ref="E56:F56"/>
    <mergeCell ref="E57:F57"/>
    <mergeCell ref="J61:K61"/>
    <mergeCell ref="L61:M61"/>
    <mergeCell ref="J62:K62"/>
    <mergeCell ref="L62:M62"/>
    <mergeCell ref="J63:K63"/>
    <mergeCell ref="L63:M63"/>
    <mergeCell ref="J58:K58"/>
    <mergeCell ref="L58:M58"/>
    <mergeCell ref="J59:K59"/>
    <mergeCell ref="L59:M59"/>
    <mergeCell ref="J60:K60"/>
    <mergeCell ref="L60:M60"/>
    <mergeCell ref="J67:K67"/>
    <mergeCell ref="L67:M67"/>
    <mergeCell ref="J68:K68"/>
    <mergeCell ref="L68:M68"/>
    <mergeCell ref="J69:K69"/>
    <mergeCell ref="L69:M69"/>
    <mergeCell ref="J64:K64"/>
    <mergeCell ref="L64:M64"/>
    <mergeCell ref="J65:K65"/>
    <mergeCell ref="L65:M65"/>
    <mergeCell ref="J66:K66"/>
    <mergeCell ref="L66:M66"/>
    <mergeCell ref="J73:K73"/>
    <mergeCell ref="L73:M73"/>
    <mergeCell ref="J74:K74"/>
    <mergeCell ref="L74:M74"/>
    <mergeCell ref="J75:K75"/>
    <mergeCell ref="L75:M75"/>
    <mergeCell ref="J70:K70"/>
    <mergeCell ref="L70:M70"/>
    <mergeCell ref="J71:K71"/>
    <mergeCell ref="L71:M71"/>
    <mergeCell ref="J72:K72"/>
    <mergeCell ref="L72:M72"/>
    <mergeCell ref="L87:M87"/>
    <mergeCell ref="J88:K88"/>
    <mergeCell ref="L88:M88"/>
    <mergeCell ref="J82:K82"/>
    <mergeCell ref="L82:M82"/>
    <mergeCell ref="J83:K83"/>
    <mergeCell ref="L83:M83"/>
    <mergeCell ref="J85:K85"/>
    <mergeCell ref="L85:M85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J98:K98"/>
    <mergeCell ref="L98:M98"/>
    <mergeCell ref="J101:K101"/>
    <mergeCell ref="L101:M101"/>
    <mergeCell ref="J102:K102"/>
    <mergeCell ref="J95:K95"/>
    <mergeCell ref="L95:M95"/>
    <mergeCell ref="J96:K96"/>
    <mergeCell ref="L96:M96"/>
    <mergeCell ref="J97:K97"/>
    <mergeCell ref="L97:M97"/>
    <mergeCell ref="J100:K100"/>
    <mergeCell ref="L100:M100"/>
    <mergeCell ref="J108:K108"/>
    <mergeCell ref="L108:M108"/>
    <mergeCell ref="J109:K109"/>
    <mergeCell ref="L109:M109"/>
    <mergeCell ref="J110:K110"/>
    <mergeCell ref="L110:M110"/>
    <mergeCell ref="J103:K103"/>
    <mergeCell ref="J104:K104"/>
    <mergeCell ref="J105:K105"/>
    <mergeCell ref="L105:M105"/>
    <mergeCell ref="J106:K106"/>
    <mergeCell ref="L106:M106"/>
    <mergeCell ref="J107:K107"/>
    <mergeCell ref="L107:M107"/>
    <mergeCell ref="J114:K114"/>
    <mergeCell ref="L114:M114"/>
    <mergeCell ref="J115:K115"/>
    <mergeCell ref="L115:M115"/>
    <mergeCell ref="J116:K116"/>
    <mergeCell ref="L116:M116"/>
    <mergeCell ref="J111:K111"/>
    <mergeCell ref="L111:M111"/>
    <mergeCell ref="J112:K112"/>
    <mergeCell ref="L112:M112"/>
    <mergeCell ref="J113:K113"/>
    <mergeCell ref="L113:M113"/>
    <mergeCell ref="J120:K120"/>
    <mergeCell ref="L120:M120"/>
    <mergeCell ref="J121:K121"/>
    <mergeCell ref="J122:K122"/>
    <mergeCell ref="J117:K117"/>
    <mergeCell ref="J118:K118"/>
    <mergeCell ref="L118:M118"/>
    <mergeCell ref="J119:K119"/>
    <mergeCell ref="L119:M119"/>
    <mergeCell ref="J126:K126"/>
    <mergeCell ref="J127:K127"/>
    <mergeCell ref="L127:M127"/>
    <mergeCell ref="J128:K128"/>
    <mergeCell ref="L128:M128"/>
    <mergeCell ref="J123:K123"/>
    <mergeCell ref="J124:K124"/>
    <mergeCell ref="J125:K125"/>
    <mergeCell ref="J132:K132"/>
    <mergeCell ref="L132:M132"/>
    <mergeCell ref="J133:K133"/>
    <mergeCell ref="L133:M133"/>
    <mergeCell ref="J134:K134"/>
    <mergeCell ref="L134:M134"/>
    <mergeCell ref="J129:K129"/>
    <mergeCell ref="L129:M129"/>
    <mergeCell ref="J130:K130"/>
    <mergeCell ref="L130:M130"/>
    <mergeCell ref="J131:K131"/>
    <mergeCell ref="L131:M13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sheetPr codeName="Sheet25"/>
  <dimension ref="A1:S177"/>
  <sheetViews>
    <sheetView workbookViewId="0">
      <selection activeCell="O29" sqref="O29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 s="69"/>
      <c r="B2" s="63"/>
      <c r="D2" s="35"/>
      <c r="E2" s="53"/>
      <c r="F2" s="53" t="s">
        <v>154</v>
      </c>
      <c r="G2" s="35"/>
      <c r="H2" s="35"/>
      <c r="K2" s="100">
        <f>SUM(I86:I142)+SUM(I169:I174)/1000</f>
        <v>0</v>
      </c>
      <c r="L2" s="3">
        <f>SUM(J86:K142)+SUM(J169:K174)</f>
        <v>0</v>
      </c>
      <c r="M2" s="4" t="s">
        <v>162</v>
      </c>
      <c r="N2" s="35"/>
      <c r="S2" s="5" t="s">
        <v>2</v>
      </c>
    </row>
    <row r="3" spans="1:19" ht="18.75">
      <c r="A3" s="69"/>
      <c r="B3" s="63"/>
      <c r="E3" s="72" t="s">
        <v>270</v>
      </c>
      <c r="F3" s="54" t="s">
        <v>155</v>
      </c>
      <c r="G3" s="43"/>
      <c r="H3" s="43"/>
      <c r="K3" s="101">
        <f>SUM(I143:I168)+SUM(I175:I177)</f>
        <v>0</v>
      </c>
      <c r="L3" s="1">
        <f>SUM(J143:K168)+SUM(J175:K177)</f>
        <v>0</v>
      </c>
      <c r="M3" s="7" t="s">
        <v>242</v>
      </c>
      <c r="N3" s="35"/>
      <c r="S3" s="5">
        <f>L2+L4</f>
        <v>0</v>
      </c>
    </row>
    <row r="4" spans="1:19" ht="18.75">
      <c r="A4" s="69"/>
      <c r="B4" s="63"/>
      <c r="D4" s="36"/>
      <c r="E4" s="38"/>
      <c r="F4" s="33"/>
      <c r="G4" s="42"/>
      <c r="H4" s="42"/>
      <c r="K4" s="102">
        <f>SUM(I11:I27)+SUM(I73:I85)</f>
        <v>0</v>
      </c>
      <c r="L4" s="8">
        <f>SUM(J11:K27)+SUM(J73:K85)</f>
        <v>0</v>
      </c>
      <c r="M4" s="9" t="s">
        <v>3</v>
      </c>
      <c r="N4" s="35"/>
      <c r="S4" s="10" t="s">
        <v>4</v>
      </c>
    </row>
    <row r="5" spans="1:19" ht="18.75">
      <c r="A5" s="69"/>
      <c r="B5" s="63"/>
      <c r="D5" s="39"/>
      <c r="E5" s="40"/>
      <c r="F5" s="40"/>
      <c r="G5" s="42"/>
      <c r="H5" s="42"/>
      <c r="K5" s="103">
        <f>SUM(I28:I72)</f>
        <v>0</v>
      </c>
      <c r="L5" s="12">
        <f>SUM(J28:K72)</f>
        <v>0</v>
      </c>
      <c r="M5" s="13" t="s">
        <v>243</v>
      </c>
      <c r="N5" s="35"/>
      <c r="S5" s="10">
        <f>L3+L5</f>
        <v>0</v>
      </c>
    </row>
    <row r="6" spans="1:19" ht="18.75">
      <c r="A6" s="69"/>
      <c r="B6" s="63"/>
      <c r="C6" s="37"/>
      <c r="D6" s="39"/>
      <c r="E6" s="40"/>
      <c r="F6" s="40"/>
      <c r="G6" s="41"/>
      <c r="H6" s="41"/>
      <c r="K6" s="104">
        <f>C80</f>
        <v>0</v>
      </c>
      <c r="L6" s="14">
        <f>D80</f>
        <v>0</v>
      </c>
      <c r="M6" s="15" t="s">
        <v>6</v>
      </c>
      <c r="N6" s="35"/>
    </row>
    <row r="7" spans="1:19" ht="18.75">
      <c r="A7" s="69"/>
      <c r="B7" s="63"/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 s="69"/>
      <c r="B8" s="63"/>
      <c r="C8" s="37"/>
      <c r="D8" s="39"/>
      <c r="E8" s="40"/>
      <c r="F8" s="40"/>
      <c r="G8" s="41"/>
      <c r="H8" s="41"/>
      <c r="K8" s="106">
        <f>SUM(K2:K7)</f>
        <v>0</v>
      </c>
      <c r="L8" s="107">
        <f>SUM(L2:L7)</f>
        <v>0</v>
      </c>
      <c r="M8" s="18" t="s">
        <v>5</v>
      </c>
      <c r="N8" s="35"/>
    </row>
    <row r="9" spans="1:19">
      <c r="A9" s="69"/>
      <c r="B9" s="63"/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 s="69"/>
      <c r="B10" s="63"/>
      <c r="C10" s="189" t="s">
        <v>216</v>
      </c>
      <c r="D10" s="190"/>
      <c r="E10" s="189" t="s">
        <v>65</v>
      </c>
      <c r="F10" s="190"/>
      <c r="G10" s="80" t="s">
        <v>66</v>
      </c>
      <c r="I10" s="6"/>
      <c r="J10" s="74"/>
      <c r="K10" s="75"/>
      <c r="L10" s="74"/>
      <c r="M10" s="75"/>
      <c r="N10" s="6"/>
    </row>
    <row r="11" spans="1:19">
      <c r="A11" s="69"/>
      <c r="B11" s="63"/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 s="69"/>
      <c r="B12" s="63"/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 s="69"/>
      <c r="B13" s="63"/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 s="69"/>
      <c r="B14" s="63"/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</v>
      </c>
      <c r="J14" s="176">
        <f t="shared" si="1"/>
        <v>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 s="69"/>
      <c r="B15" s="63"/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</v>
      </c>
      <c r="J15" s="176">
        <f t="shared" si="1"/>
        <v>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69"/>
      <c r="B16" s="63"/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</v>
      </c>
      <c r="J16" s="176">
        <f t="shared" si="1"/>
        <v>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69"/>
      <c r="B17" s="63"/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 ht="16.5">
      <c r="A18" s="51"/>
      <c r="B18" s="51"/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 ht="16.5">
      <c r="A19" s="51"/>
      <c r="B19" s="51"/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 ht="16.5">
      <c r="A20" s="51"/>
      <c r="B20" s="51"/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 ht="16.5">
      <c r="A21" s="51"/>
      <c r="B21" s="51"/>
      <c r="C21" s="77"/>
      <c r="D21" s="46"/>
      <c r="E21" s="44"/>
      <c r="F21" s="45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 ht="16.5">
      <c r="A22" s="51"/>
      <c r="B22" s="51"/>
      <c r="C22" s="77"/>
      <c r="D22" s="46"/>
      <c r="E22" s="44"/>
      <c r="F22" s="45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 ht="16.5">
      <c r="A23" s="51"/>
      <c r="B23" s="47"/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 ht="16.5">
      <c r="A24" s="51"/>
      <c r="B24" s="51"/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 ht="16.5">
      <c r="A25" s="51"/>
      <c r="B25" s="51"/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 ht="16.5">
      <c r="A26" s="51"/>
      <c r="B26" s="51"/>
      <c r="C26" s="24"/>
      <c r="D26" s="2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 ht="16.5">
      <c r="A27" s="51"/>
      <c r="B27" s="51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 ht="16.5">
      <c r="A28" s="51"/>
      <c r="B28" s="51"/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 ht="16.5">
      <c r="A29" s="51"/>
      <c r="B29" s="51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 ht="16.5">
      <c r="A30" s="51"/>
      <c r="B30" s="51"/>
      <c r="C30" s="20" t="s">
        <v>92</v>
      </c>
      <c r="D30" s="20" t="s">
        <v>93</v>
      </c>
      <c r="E30" s="191" t="s">
        <v>65</v>
      </c>
      <c r="F30" s="191"/>
      <c r="G30" s="20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</v>
      </c>
      <c r="D31" s="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</v>
      </c>
      <c r="D36" s="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</v>
      </c>
      <c r="D37" s="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</v>
      </c>
      <c r="J55" s="182">
        <f t="shared" si="1"/>
        <v>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0</v>
      </c>
      <c r="D80" s="80">
        <f>SUM(D31:D79)</f>
        <v>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</v>
      </c>
      <c r="J93" s="170">
        <f t="shared" si="8"/>
        <v>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</v>
      </c>
      <c r="J97" s="170">
        <f t="shared" si="8"/>
        <v>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</v>
      </c>
      <c r="J98" s="170">
        <f t="shared" si="8"/>
        <v>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92"/>
      <c r="M102" s="93"/>
      <c r="N102" s="90"/>
      <c r="O102" s="23"/>
    </row>
    <row r="103" spans="1:15">
      <c r="I103" s="91"/>
      <c r="J103" s="170">
        <f t="shared" si="8"/>
        <v>0</v>
      </c>
      <c r="K103" s="171"/>
      <c r="L103" s="92"/>
      <c r="M103" s="93"/>
      <c r="N103" s="90"/>
      <c r="O103" s="23"/>
    </row>
    <row r="104" spans="1:15">
      <c r="I104" s="91"/>
      <c r="J104" s="170">
        <f t="shared" si="8"/>
        <v>0</v>
      </c>
      <c r="K104" s="171"/>
      <c r="L104" s="92"/>
      <c r="M104" s="93"/>
      <c r="N104" s="90"/>
      <c r="O104" s="23"/>
    </row>
    <row r="105" spans="1:15">
      <c r="I105" s="91">
        <f>J105*1.2*8/1000</f>
        <v>0</v>
      </c>
      <c r="J105" s="170">
        <f t="shared" si="8"/>
        <v>0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</v>
      </c>
      <c r="J109" s="170">
        <f t="shared" si="8"/>
        <v>0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</v>
      </c>
      <c r="J113" s="170">
        <f t="shared" si="8"/>
        <v>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92"/>
      <c r="M117" s="93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</v>
      </c>
      <c r="J119" s="170">
        <f t="shared" si="8"/>
        <v>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92"/>
      <c r="M121" s="93"/>
      <c r="N121" s="90"/>
    </row>
    <row r="122" spans="3:15">
      <c r="I122" s="91"/>
      <c r="J122" s="170">
        <f t="shared" si="8"/>
        <v>0</v>
      </c>
      <c r="K122" s="171"/>
      <c r="L122" s="92"/>
      <c r="M122" s="93"/>
      <c r="N122" s="90"/>
    </row>
    <row r="123" spans="3:15">
      <c r="I123" s="91"/>
      <c r="J123" s="170">
        <f t="shared" si="8"/>
        <v>0</v>
      </c>
      <c r="K123" s="171"/>
      <c r="L123" s="92"/>
      <c r="M123" s="93"/>
      <c r="N123" s="90"/>
    </row>
    <row r="124" spans="3:15">
      <c r="I124" s="91"/>
      <c r="J124" s="170">
        <f t="shared" si="8"/>
        <v>0</v>
      </c>
      <c r="K124" s="171"/>
      <c r="L124" s="92"/>
      <c r="M124" s="93"/>
      <c r="N124" s="90"/>
    </row>
    <row r="125" spans="3:15">
      <c r="I125" s="91"/>
      <c r="J125" s="170">
        <f t="shared" si="8"/>
        <v>0</v>
      </c>
      <c r="K125" s="171"/>
      <c r="L125" s="92"/>
      <c r="M125" s="93"/>
      <c r="N125" s="90"/>
    </row>
    <row r="126" spans="3:15">
      <c r="I126" s="91"/>
      <c r="J126" s="170">
        <f t="shared" si="8"/>
        <v>0</v>
      </c>
      <c r="K126" s="171"/>
      <c r="L126" s="92"/>
      <c r="M126" s="93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</v>
      </c>
      <c r="J129" s="170">
        <f t="shared" si="8"/>
        <v>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</v>
      </c>
      <c r="J133" s="170">
        <f t="shared" si="8"/>
        <v>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92"/>
      <c r="M137" s="93"/>
      <c r="N137" s="90"/>
    </row>
    <row r="138" spans="9:15">
      <c r="I138" s="91"/>
      <c r="J138" s="170">
        <f t="shared" si="8"/>
        <v>0</v>
      </c>
      <c r="K138" s="171"/>
      <c r="L138" s="92"/>
      <c r="M138" s="93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96"/>
      <c r="M144" s="97"/>
      <c r="N144" s="95"/>
    </row>
    <row r="145" spans="9:15">
      <c r="I145" s="94"/>
      <c r="J145" s="208">
        <f t="shared" si="9"/>
        <v>0</v>
      </c>
      <c r="K145" s="209"/>
      <c r="L145" s="96"/>
      <c r="M145" s="97"/>
      <c r="N145" s="95"/>
    </row>
    <row r="146" spans="9:15">
      <c r="I146" s="94"/>
      <c r="J146" s="208">
        <f t="shared" si="9"/>
        <v>0</v>
      </c>
      <c r="K146" s="209"/>
      <c r="L146" s="96"/>
      <c r="M146" s="97"/>
      <c r="N146" s="95"/>
    </row>
    <row r="147" spans="9:15">
      <c r="I147" s="94"/>
      <c r="J147" s="208">
        <f t="shared" si="9"/>
        <v>0</v>
      </c>
      <c r="K147" s="209"/>
      <c r="L147" s="96"/>
      <c r="M147" s="97"/>
      <c r="N147" s="95"/>
    </row>
    <row r="148" spans="9:15">
      <c r="I148" s="94">
        <f>J148*0.9*8/1000</f>
        <v>0</v>
      </c>
      <c r="J148" s="208">
        <f t="shared" si="9"/>
        <v>0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</v>
      </c>
      <c r="J150" s="208">
        <f t="shared" si="9"/>
        <v>0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0</v>
      </c>
      <c r="J152" s="208">
        <f t="shared" si="9"/>
        <v>0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0</v>
      </c>
      <c r="J154" s="208">
        <f t="shared" si="9"/>
        <v>0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0</v>
      </c>
      <c r="J157" s="208">
        <f t="shared" si="9"/>
        <v>0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0</v>
      </c>
      <c r="J163" s="208">
        <f t="shared" si="9"/>
        <v>0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0</v>
      </c>
      <c r="J167" s="208">
        <f t="shared" si="9"/>
        <v>0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</v>
      </c>
      <c r="J175" s="208">
        <f t="shared" si="9"/>
        <v>0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J177:K177"/>
    <mergeCell ref="L177:M177"/>
    <mergeCell ref="J172:K172"/>
    <mergeCell ref="L172:M172"/>
    <mergeCell ref="J173:K173"/>
    <mergeCell ref="L173:M173"/>
    <mergeCell ref="J174:K174"/>
    <mergeCell ref="L174:M174"/>
    <mergeCell ref="J175:K175"/>
    <mergeCell ref="L175:M175"/>
    <mergeCell ref="J176:K176"/>
    <mergeCell ref="L176:M176"/>
    <mergeCell ref="J167:K167"/>
    <mergeCell ref="L167:M167"/>
    <mergeCell ref="J168:K168"/>
    <mergeCell ref="L168:M168"/>
    <mergeCell ref="J169:K169"/>
    <mergeCell ref="L169:M169"/>
    <mergeCell ref="J170:K170"/>
    <mergeCell ref="L170:M170"/>
    <mergeCell ref="J171:K171"/>
    <mergeCell ref="L171:M171"/>
    <mergeCell ref="J162:K162"/>
    <mergeCell ref="L162:M162"/>
    <mergeCell ref="J163:K163"/>
    <mergeCell ref="L163:M163"/>
    <mergeCell ref="J164:K164"/>
    <mergeCell ref="L164:M164"/>
    <mergeCell ref="J165:K165"/>
    <mergeCell ref="L165:M165"/>
    <mergeCell ref="J166:K166"/>
    <mergeCell ref="L166:M166"/>
    <mergeCell ref="J157:K157"/>
    <mergeCell ref="L157:M157"/>
    <mergeCell ref="J158:K158"/>
    <mergeCell ref="L158:M158"/>
    <mergeCell ref="J159:K159"/>
    <mergeCell ref="L159:M159"/>
    <mergeCell ref="J160:K160"/>
    <mergeCell ref="L160:M160"/>
    <mergeCell ref="J161:K161"/>
    <mergeCell ref="L161:M161"/>
    <mergeCell ref="J152:K152"/>
    <mergeCell ref="L152:M152"/>
    <mergeCell ref="J153:K153"/>
    <mergeCell ref="L153:M153"/>
    <mergeCell ref="J154:K154"/>
    <mergeCell ref="L154:M154"/>
    <mergeCell ref="J155:K155"/>
    <mergeCell ref="L155:M155"/>
    <mergeCell ref="J156:K156"/>
    <mergeCell ref="L156:M156"/>
    <mergeCell ref="J147:K147"/>
    <mergeCell ref="J148:K148"/>
    <mergeCell ref="L148:M148"/>
    <mergeCell ref="J149:K149"/>
    <mergeCell ref="L149:M149"/>
    <mergeCell ref="J150:K150"/>
    <mergeCell ref="L150:M150"/>
    <mergeCell ref="J151:K151"/>
    <mergeCell ref="L151:M151"/>
    <mergeCell ref="J141:K141"/>
    <mergeCell ref="L141:M141"/>
    <mergeCell ref="J142:K142"/>
    <mergeCell ref="L142:M142"/>
    <mergeCell ref="J143:K143"/>
    <mergeCell ref="L143:M143"/>
    <mergeCell ref="J144:K144"/>
    <mergeCell ref="J145:K145"/>
    <mergeCell ref="J146:K146"/>
    <mergeCell ref="J135:K135"/>
    <mergeCell ref="L135:M135"/>
    <mergeCell ref="J136:K136"/>
    <mergeCell ref="L136:M136"/>
    <mergeCell ref="J137:K137"/>
    <mergeCell ref="J138:K138"/>
    <mergeCell ref="J139:K139"/>
    <mergeCell ref="L139:M139"/>
    <mergeCell ref="J140:K140"/>
    <mergeCell ref="L140:M140"/>
    <mergeCell ref="E76:F76"/>
    <mergeCell ref="E77:F77"/>
    <mergeCell ref="E78:F78"/>
    <mergeCell ref="E79:F79"/>
    <mergeCell ref="E80:F80"/>
    <mergeCell ref="J84:K84"/>
    <mergeCell ref="L84:M84"/>
    <mergeCell ref="J99:K99"/>
    <mergeCell ref="L99:M99"/>
    <mergeCell ref="J79:K79"/>
    <mergeCell ref="L79:M79"/>
    <mergeCell ref="J80:K80"/>
    <mergeCell ref="L80:M80"/>
    <mergeCell ref="J81:K81"/>
    <mergeCell ref="L81:M81"/>
    <mergeCell ref="J76:K76"/>
    <mergeCell ref="L76:M76"/>
    <mergeCell ref="J77:K77"/>
    <mergeCell ref="L77:M77"/>
    <mergeCell ref="J78:K78"/>
    <mergeCell ref="L78:M78"/>
    <mergeCell ref="J86:K86"/>
    <mergeCell ref="L86:M86"/>
    <mergeCell ref="J87:K87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C9:F9"/>
    <mergeCell ref="J9:K9"/>
    <mergeCell ref="L9:M9"/>
    <mergeCell ref="C10:D10"/>
    <mergeCell ref="E10:F10"/>
    <mergeCell ref="C13:D13"/>
    <mergeCell ref="E13:F13"/>
    <mergeCell ref="J13:K13"/>
    <mergeCell ref="L13:M13"/>
    <mergeCell ref="C14:D14"/>
    <mergeCell ref="E14:F14"/>
    <mergeCell ref="J14:K14"/>
    <mergeCell ref="L14:M14"/>
    <mergeCell ref="C11:D11"/>
    <mergeCell ref="E11:F11"/>
    <mergeCell ref="J11:K11"/>
    <mergeCell ref="L11:M11"/>
    <mergeCell ref="C12:D12"/>
    <mergeCell ref="E12:F12"/>
    <mergeCell ref="J12:K12"/>
    <mergeCell ref="L12:M12"/>
    <mergeCell ref="C17:D17"/>
    <mergeCell ref="E17:F17"/>
    <mergeCell ref="J17:K17"/>
    <mergeCell ref="L17:M17"/>
    <mergeCell ref="C18:D18"/>
    <mergeCell ref="E18:F18"/>
    <mergeCell ref="J18:K18"/>
    <mergeCell ref="L18:M18"/>
    <mergeCell ref="C15:D15"/>
    <mergeCell ref="E15:F15"/>
    <mergeCell ref="J15:K15"/>
    <mergeCell ref="L15:M15"/>
    <mergeCell ref="C16:D16"/>
    <mergeCell ref="E16:F16"/>
    <mergeCell ref="J16:K16"/>
    <mergeCell ref="L16:M16"/>
    <mergeCell ref="J22:K22"/>
    <mergeCell ref="L22:M22"/>
    <mergeCell ref="C23:D23"/>
    <mergeCell ref="E23:F23"/>
    <mergeCell ref="J23:K23"/>
    <mergeCell ref="L23:M23"/>
    <mergeCell ref="J19:K19"/>
    <mergeCell ref="L19:M19"/>
    <mergeCell ref="J20:K20"/>
    <mergeCell ref="L20:M20"/>
    <mergeCell ref="J21:K21"/>
    <mergeCell ref="L21:M21"/>
    <mergeCell ref="C19:D19"/>
    <mergeCell ref="E19:F19"/>
    <mergeCell ref="C20:D20"/>
    <mergeCell ref="E20:F20"/>
    <mergeCell ref="J27:K27"/>
    <mergeCell ref="L27:M27"/>
    <mergeCell ref="J28:K28"/>
    <mergeCell ref="L28:M28"/>
    <mergeCell ref="J24:K24"/>
    <mergeCell ref="L24:M24"/>
    <mergeCell ref="C25:D25"/>
    <mergeCell ref="J25:K25"/>
    <mergeCell ref="L25:M25"/>
    <mergeCell ref="J26:K26"/>
    <mergeCell ref="L26:M26"/>
    <mergeCell ref="C24:D24"/>
    <mergeCell ref="E24:F24"/>
    <mergeCell ref="E25:F25"/>
    <mergeCell ref="E31:F31"/>
    <mergeCell ref="J31:K31"/>
    <mergeCell ref="L31:M31"/>
    <mergeCell ref="E32:F32"/>
    <mergeCell ref="J32:K32"/>
    <mergeCell ref="L32:M32"/>
    <mergeCell ref="J29:K29"/>
    <mergeCell ref="L29:M29"/>
    <mergeCell ref="E30:F30"/>
    <mergeCell ref="J30:K30"/>
    <mergeCell ref="L30:M30"/>
    <mergeCell ref="C29:G29"/>
    <mergeCell ref="E35:F35"/>
    <mergeCell ref="J35:K35"/>
    <mergeCell ref="L35:M35"/>
    <mergeCell ref="E36:F36"/>
    <mergeCell ref="J36:K36"/>
    <mergeCell ref="L36:M36"/>
    <mergeCell ref="E33:F33"/>
    <mergeCell ref="J33:K33"/>
    <mergeCell ref="L33:M33"/>
    <mergeCell ref="E34:F34"/>
    <mergeCell ref="J34:K34"/>
    <mergeCell ref="L34:M34"/>
    <mergeCell ref="E39:F39"/>
    <mergeCell ref="J39:K39"/>
    <mergeCell ref="L39:M39"/>
    <mergeCell ref="E40:F40"/>
    <mergeCell ref="J40:K40"/>
    <mergeCell ref="L40:M40"/>
    <mergeCell ref="E37:F37"/>
    <mergeCell ref="J37:K37"/>
    <mergeCell ref="L37:M37"/>
    <mergeCell ref="E38:F38"/>
    <mergeCell ref="J38:K38"/>
    <mergeCell ref="L38:M38"/>
    <mergeCell ref="E43:F43"/>
    <mergeCell ref="J43:K43"/>
    <mergeCell ref="L43:M43"/>
    <mergeCell ref="E44:F44"/>
    <mergeCell ref="J44:K44"/>
    <mergeCell ref="L44:M44"/>
    <mergeCell ref="E41:F41"/>
    <mergeCell ref="J41:K41"/>
    <mergeCell ref="L41:M41"/>
    <mergeCell ref="E42:F42"/>
    <mergeCell ref="J42:K42"/>
    <mergeCell ref="L42:M42"/>
    <mergeCell ref="E47:F47"/>
    <mergeCell ref="J47:K47"/>
    <mergeCell ref="L47:M47"/>
    <mergeCell ref="E48:F48"/>
    <mergeCell ref="J48:K48"/>
    <mergeCell ref="L48:M48"/>
    <mergeCell ref="E45:F45"/>
    <mergeCell ref="J45:K45"/>
    <mergeCell ref="L45:M45"/>
    <mergeCell ref="E46:F46"/>
    <mergeCell ref="J46:K46"/>
    <mergeCell ref="L46:M46"/>
    <mergeCell ref="E51:F51"/>
    <mergeCell ref="J51:K51"/>
    <mergeCell ref="L51:M51"/>
    <mergeCell ref="E52:F52"/>
    <mergeCell ref="J52:K52"/>
    <mergeCell ref="L52:M52"/>
    <mergeCell ref="E49:F49"/>
    <mergeCell ref="J49:K49"/>
    <mergeCell ref="L49:M49"/>
    <mergeCell ref="E50:F50"/>
    <mergeCell ref="J50:K50"/>
    <mergeCell ref="L50:M50"/>
    <mergeCell ref="J55:K55"/>
    <mergeCell ref="L55:M55"/>
    <mergeCell ref="J56:K56"/>
    <mergeCell ref="L56:M56"/>
    <mergeCell ref="J57:K57"/>
    <mergeCell ref="L57:M57"/>
    <mergeCell ref="E53:F53"/>
    <mergeCell ref="J53:K53"/>
    <mergeCell ref="L53:M53"/>
    <mergeCell ref="E54:F54"/>
    <mergeCell ref="J54:K54"/>
    <mergeCell ref="L54:M54"/>
    <mergeCell ref="E55:F55"/>
    <mergeCell ref="E56:F56"/>
    <mergeCell ref="E57:F57"/>
    <mergeCell ref="J61:K61"/>
    <mergeCell ref="L61:M61"/>
    <mergeCell ref="J62:K62"/>
    <mergeCell ref="L62:M62"/>
    <mergeCell ref="J63:K63"/>
    <mergeCell ref="L63:M63"/>
    <mergeCell ref="J58:K58"/>
    <mergeCell ref="L58:M58"/>
    <mergeCell ref="J59:K59"/>
    <mergeCell ref="L59:M59"/>
    <mergeCell ref="J60:K60"/>
    <mergeCell ref="L60:M60"/>
    <mergeCell ref="J67:K67"/>
    <mergeCell ref="L67:M67"/>
    <mergeCell ref="J68:K68"/>
    <mergeCell ref="L68:M68"/>
    <mergeCell ref="J69:K69"/>
    <mergeCell ref="L69:M69"/>
    <mergeCell ref="J64:K64"/>
    <mergeCell ref="L64:M64"/>
    <mergeCell ref="J65:K65"/>
    <mergeCell ref="L65:M65"/>
    <mergeCell ref="J66:K66"/>
    <mergeCell ref="L66:M66"/>
    <mergeCell ref="J73:K73"/>
    <mergeCell ref="L73:M73"/>
    <mergeCell ref="J74:K74"/>
    <mergeCell ref="L74:M74"/>
    <mergeCell ref="J75:K75"/>
    <mergeCell ref="L75:M75"/>
    <mergeCell ref="J70:K70"/>
    <mergeCell ref="L70:M70"/>
    <mergeCell ref="J71:K71"/>
    <mergeCell ref="L71:M71"/>
    <mergeCell ref="J72:K72"/>
    <mergeCell ref="L72:M72"/>
    <mergeCell ref="L87:M87"/>
    <mergeCell ref="J88:K88"/>
    <mergeCell ref="L88:M88"/>
    <mergeCell ref="J82:K82"/>
    <mergeCell ref="L82:M82"/>
    <mergeCell ref="J83:K83"/>
    <mergeCell ref="L83:M83"/>
    <mergeCell ref="J85:K85"/>
    <mergeCell ref="L85:M85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J98:K98"/>
    <mergeCell ref="L98:M98"/>
    <mergeCell ref="J101:K101"/>
    <mergeCell ref="L101:M101"/>
    <mergeCell ref="J102:K102"/>
    <mergeCell ref="J95:K95"/>
    <mergeCell ref="L95:M95"/>
    <mergeCell ref="J96:K96"/>
    <mergeCell ref="L96:M96"/>
    <mergeCell ref="J97:K97"/>
    <mergeCell ref="L97:M97"/>
    <mergeCell ref="J100:K100"/>
    <mergeCell ref="L100:M100"/>
    <mergeCell ref="J108:K108"/>
    <mergeCell ref="L108:M108"/>
    <mergeCell ref="J109:K109"/>
    <mergeCell ref="L109:M109"/>
    <mergeCell ref="J110:K110"/>
    <mergeCell ref="L110:M110"/>
    <mergeCell ref="J103:K103"/>
    <mergeCell ref="J104:K104"/>
    <mergeCell ref="J105:K105"/>
    <mergeCell ref="L105:M105"/>
    <mergeCell ref="J106:K106"/>
    <mergeCell ref="L106:M106"/>
    <mergeCell ref="J107:K107"/>
    <mergeCell ref="L107:M107"/>
    <mergeCell ref="J114:K114"/>
    <mergeCell ref="L114:M114"/>
    <mergeCell ref="J115:K115"/>
    <mergeCell ref="L115:M115"/>
    <mergeCell ref="J116:K116"/>
    <mergeCell ref="L116:M116"/>
    <mergeCell ref="J111:K111"/>
    <mergeCell ref="L111:M111"/>
    <mergeCell ref="J112:K112"/>
    <mergeCell ref="L112:M112"/>
    <mergeCell ref="J113:K113"/>
    <mergeCell ref="L113:M113"/>
    <mergeCell ref="J120:K120"/>
    <mergeCell ref="L120:M120"/>
    <mergeCell ref="J121:K121"/>
    <mergeCell ref="J122:K122"/>
    <mergeCell ref="J117:K117"/>
    <mergeCell ref="J118:K118"/>
    <mergeCell ref="L118:M118"/>
    <mergeCell ref="J119:K119"/>
    <mergeCell ref="L119:M119"/>
    <mergeCell ref="J126:K126"/>
    <mergeCell ref="J127:K127"/>
    <mergeCell ref="L127:M127"/>
    <mergeCell ref="J128:K128"/>
    <mergeCell ref="L128:M128"/>
    <mergeCell ref="J123:K123"/>
    <mergeCell ref="J124:K124"/>
    <mergeCell ref="J125:K125"/>
    <mergeCell ref="J132:K132"/>
    <mergeCell ref="L132:M132"/>
    <mergeCell ref="J133:K133"/>
    <mergeCell ref="L133:M133"/>
    <mergeCell ref="J134:K134"/>
    <mergeCell ref="L134:M134"/>
    <mergeCell ref="J129:K129"/>
    <mergeCell ref="L129:M129"/>
    <mergeCell ref="J130:K130"/>
    <mergeCell ref="L130:M130"/>
    <mergeCell ref="J131:K131"/>
    <mergeCell ref="L131:M13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sheetPr codeName="Sheet26"/>
  <dimension ref="A1:S177"/>
  <sheetViews>
    <sheetView workbookViewId="0">
      <selection activeCell="E4" sqref="E4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 s="69"/>
      <c r="B2" s="63"/>
      <c r="D2" s="35"/>
      <c r="E2" s="53"/>
      <c r="F2" s="53" t="s">
        <v>154</v>
      </c>
      <c r="G2" s="35"/>
      <c r="H2" s="35"/>
      <c r="K2" s="100">
        <f>SUM(I86:I142)+SUM(I169:I174)/1000</f>
        <v>0</v>
      </c>
      <c r="L2" s="3">
        <f>SUM(J86:K142)+SUM(J169:K174)</f>
        <v>0</v>
      </c>
      <c r="M2" s="4" t="s">
        <v>162</v>
      </c>
      <c r="N2" s="35"/>
      <c r="S2" s="5" t="s">
        <v>2</v>
      </c>
    </row>
    <row r="3" spans="1:19" ht="18.75">
      <c r="A3" s="69"/>
      <c r="B3" s="63"/>
      <c r="E3" s="72" t="s">
        <v>271</v>
      </c>
      <c r="F3" s="54" t="s">
        <v>155</v>
      </c>
      <c r="G3" s="43"/>
      <c r="H3" s="43"/>
      <c r="K3" s="101">
        <f>SUM(I143:I168)+SUM(I175:I177)</f>
        <v>0</v>
      </c>
      <c r="L3" s="1">
        <f>SUM(J143:K168)+SUM(J175:K177)</f>
        <v>0</v>
      </c>
      <c r="M3" s="7" t="s">
        <v>242</v>
      </c>
      <c r="N3" s="35"/>
      <c r="S3" s="5">
        <f>L2+L4</f>
        <v>0</v>
      </c>
    </row>
    <row r="4" spans="1:19" ht="18.75">
      <c r="A4" s="69"/>
      <c r="B4" s="63"/>
      <c r="D4" s="36"/>
      <c r="E4" s="38"/>
      <c r="F4" s="33"/>
      <c r="G4" s="42"/>
      <c r="H4" s="42"/>
      <c r="K4" s="102">
        <f>SUM(I11:I27)+SUM(I73:I85)</f>
        <v>0</v>
      </c>
      <c r="L4" s="8">
        <f>SUM(J11:K27)+SUM(J73:K85)</f>
        <v>0</v>
      </c>
      <c r="M4" s="9" t="s">
        <v>3</v>
      </c>
      <c r="N4" s="35"/>
      <c r="S4" s="10" t="s">
        <v>4</v>
      </c>
    </row>
    <row r="5" spans="1:19" ht="18.75">
      <c r="A5" s="69"/>
      <c r="B5" s="63"/>
      <c r="D5" s="39"/>
      <c r="E5" s="40"/>
      <c r="F5" s="40"/>
      <c r="G5" s="42"/>
      <c r="H5" s="42"/>
      <c r="K5" s="103">
        <f>SUM(I28:I72)</f>
        <v>0</v>
      </c>
      <c r="L5" s="12">
        <f>SUM(J28:K72)</f>
        <v>0</v>
      </c>
      <c r="M5" s="13" t="s">
        <v>243</v>
      </c>
      <c r="N5" s="35"/>
      <c r="S5" s="10">
        <f>L3+L5</f>
        <v>0</v>
      </c>
    </row>
    <row r="6" spans="1:19" ht="18.75">
      <c r="A6" s="69"/>
      <c r="B6" s="63"/>
      <c r="C6" s="37"/>
      <c r="D6" s="39"/>
      <c r="E6" s="40"/>
      <c r="F6" s="40"/>
      <c r="G6" s="41"/>
      <c r="H6" s="41"/>
      <c r="K6" s="104">
        <f>C80</f>
        <v>0</v>
      </c>
      <c r="L6" s="14">
        <f>D80</f>
        <v>0</v>
      </c>
      <c r="M6" s="15" t="s">
        <v>6</v>
      </c>
      <c r="N6" s="35"/>
    </row>
    <row r="7" spans="1:19" ht="18.75">
      <c r="A7" s="69"/>
      <c r="B7" s="63"/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 s="69"/>
      <c r="B8" s="63"/>
      <c r="C8" s="37"/>
      <c r="D8" s="39"/>
      <c r="E8" s="40"/>
      <c r="F8" s="40"/>
      <c r="G8" s="41"/>
      <c r="H8" s="41"/>
      <c r="K8" s="106">
        <f>SUM(K2:K7)</f>
        <v>0</v>
      </c>
      <c r="L8" s="107">
        <f>SUM(L2:L7)</f>
        <v>0</v>
      </c>
      <c r="M8" s="18" t="s">
        <v>5</v>
      </c>
      <c r="N8" s="35"/>
    </row>
    <row r="9" spans="1:19">
      <c r="A9" s="69"/>
      <c r="B9" s="63"/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 s="69"/>
      <c r="B10" s="63"/>
      <c r="C10" s="189" t="s">
        <v>216</v>
      </c>
      <c r="D10" s="190"/>
      <c r="E10" s="189" t="s">
        <v>65</v>
      </c>
      <c r="F10" s="190"/>
      <c r="G10" s="80" t="s">
        <v>66</v>
      </c>
      <c r="I10" s="6"/>
      <c r="J10" s="74"/>
      <c r="K10" s="75"/>
      <c r="L10" s="74"/>
      <c r="M10" s="75"/>
      <c r="N10" s="6"/>
    </row>
    <row r="11" spans="1:19">
      <c r="A11" s="69"/>
      <c r="B11" s="63"/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 s="69"/>
      <c r="B12" s="63"/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 s="69"/>
      <c r="B13" s="63"/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 s="69"/>
      <c r="B14" s="63"/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</v>
      </c>
      <c r="J14" s="176">
        <f t="shared" si="1"/>
        <v>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 s="69"/>
      <c r="B15" s="63"/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</v>
      </c>
      <c r="J15" s="176">
        <f t="shared" si="1"/>
        <v>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69"/>
      <c r="B16" s="63"/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</v>
      </c>
      <c r="J16" s="176">
        <f t="shared" si="1"/>
        <v>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69"/>
      <c r="B17" s="63"/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 ht="16.5">
      <c r="A18" s="51"/>
      <c r="B18" s="51"/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 ht="16.5">
      <c r="A19" s="51"/>
      <c r="B19" s="51"/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 ht="16.5">
      <c r="A20" s="51"/>
      <c r="B20" s="51"/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 ht="16.5">
      <c r="A21" s="51"/>
      <c r="B21" s="51"/>
      <c r="C21" s="77"/>
      <c r="D21" s="46"/>
      <c r="E21" s="44"/>
      <c r="F21" s="45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 ht="16.5">
      <c r="A22" s="51"/>
      <c r="B22" s="51"/>
      <c r="C22" s="77"/>
      <c r="D22" s="46"/>
      <c r="E22" s="44"/>
      <c r="F22" s="45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 ht="16.5">
      <c r="A23" s="51"/>
      <c r="B23" s="47"/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 ht="16.5">
      <c r="A24" s="51"/>
      <c r="B24" s="51"/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 ht="16.5">
      <c r="A25" s="51"/>
      <c r="B25" s="51"/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 ht="16.5">
      <c r="A26" s="51"/>
      <c r="B26" s="51"/>
      <c r="C26" s="24"/>
      <c r="D26" s="2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 ht="16.5">
      <c r="A27" s="51"/>
      <c r="B27" s="51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 ht="16.5">
      <c r="A28" s="51"/>
      <c r="B28" s="51"/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 ht="16.5">
      <c r="A29" s="51"/>
      <c r="B29" s="51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 ht="16.5">
      <c r="A30" s="51"/>
      <c r="B30" s="51"/>
      <c r="C30" s="20" t="s">
        <v>92</v>
      </c>
      <c r="D30" s="20" t="s">
        <v>93</v>
      </c>
      <c r="E30" s="191" t="s">
        <v>65</v>
      </c>
      <c r="F30" s="191"/>
      <c r="G30" s="20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</v>
      </c>
      <c r="D31" s="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</v>
      </c>
      <c r="D36" s="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</v>
      </c>
      <c r="D37" s="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</v>
      </c>
      <c r="J55" s="182">
        <f t="shared" si="1"/>
        <v>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0</v>
      </c>
      <c r="D80" s="80">
        <f>SUM(D31:D79)</f>
        <v>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</v>
      </c>
      <c r="J93" s="170">
        <f t="shared" si="8"/>
        <v>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</v>
      </c>
      <c r="J97" s="170">
        <f t="shared" si="8"/>
        <v>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</v>
      </c>
      <c r="J98" s="170">
        <f t="shared" si="8"/>
        <v>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92"/>
      <c r="M102" s="93"/>
      <c r="N102" s="90"/>
      <c r="O102" s="23"/>
    </row>
    <row r="103" spans="1:15">
      <c r="I103" s="91"/>
      <c r="J103" s="170">
        <f t="shared" si="8"/>
        <v>0</v>
      </c>
      <c r="K103" s="171"/>
      <c r="L103" s="92"/>
      <c r="M103" s="93"/>
      <c r="N103" s="90"/>
      <c r="O103" s="23"/>
    </row>
    <row r="104" spans="1:15">
      <c r="I104" s="91"/>
      <c r="J104" s="170">
        <f t="shared" si="8"/>
        <v>0</v>
      </c>
      <c r="K104" s="171"/>
      <c r="L104" s="92"/>
      <c r="M104" s="93"/>
      <c r="N104" s="90"/>
      <c r="O104" s="23"/>
    </row>
    <row r="105" spans="1:15">
      <c r="I105" s="91">
        <f>J105*1.2*8/1000</f>
        <v>0</v>
      </c>
      <c r="J105" s="170">
        <f t="shared" si="8"/>
        <v>0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</v>
      </c>
      <c r="J109" s="170">
        <f t="shared" si="8"/>
        <v>0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</v>
      </c>
      <c r="J113" s="170">
        <f t="shared" si="8"/>
        <v>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92"/>
      <c r="M117" s="93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</v>
      </c>
      <c r="J119" s="170">
        <f t="shared" si="8"/>
        <v>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92"/>
      <c r="M121" s="93"/>
      <c r="N121" s="90"/>
    </row>
    <row r="122" spans="3:15">
      <c r="I122" s="91"/>
      <c r="J122" s="170">
        <f t="shared" si="8"/>
        <v>0</v>
      </c>
      <c r="K122" s="171"/>
      <c r="L122" s="92"/>
      <c r="M122" s="93"/>
      <c r="N122" s="90"/>
    </row>
    <row r="123" spans="3:15">
      <c r="I123" s="91"/>
      <c r="J123" s="170">
        <f t="shared" si="8"/>
        <v>0</v>
      </c>
      <c r="K123" s="171"/>
      <c r="L123" s="92"/>
      <c r="M123" s="93"/>
      <c r="N123" s="90"/>
    </row>
    <row r="124" spans="3:15">
      <c r="I124" s="91"/>
      <c r="J124" s="170">
        <f t="shared" si="8"/>
        <v>0</v>
      </c>
      <c r="K124" s="171"/>
      <c r="L124" s="92"/>
      <c r="M124" s="93"/>
      <c r="N124" s="90"/>
    </row>
    <row r="125" spans="3:15">
      <c r="I125" s="91"/>
      <c r="J125" s="170">
        <f t="shared" si="8"/>
        <v>0</v>
      </c>
      <c r="K125" s="171"/>
      <c r="L125" s="92"/>
      <c r="M125" s="93"/>
      <c r="N125" s="90"/>
    </row>
    <row r="126" spans="3:15">
      <c r="I126" s="91"/>
      <c r="J126" s="170">
        <f t="shared" si="8"/>
        <v>0</v>
      </c>
      <c r="K126" s="171"/>
      <c r="L126" s="92"/>
      <c r="M126" s="93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</v>
      </c>
      <c r="J129" s="170">
        <f t="shared" si="8"/>
        <v>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</v>
      </c>
      <c r="J133" s="170">
        <f t="shared" si="8"/>
        <v>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92"/>
      <c r="M137" s="93"/>
      <c r="N137" s="90"/>
    </row>
    <row r="138" spans="9:15">
      <c r="I138" s="91"/>
      <c r="J138" s="170">
        <f t="shared" si="8"/>
        <v>0</v>
      </c>
      <c r="K138" s="171"/>
      <c r="L138" s="92"/>
      <c r="M138" s="93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96"/>
      <c r="M144" s="97"/>
      <c r="N144" s="95"/>
    </row>
    <row r="145" spans="9:15">
      <c r="I145" s="94"/>
      <c r="J145" s="208">
        <f t="shared" si="9"/>
        <v>0</v>
      </c>
      <c r="K145" s="209"/>
      <c r="L145" s="96"/>
      <c r="M145" s="97"/>
      <c r="N145" s="95"/>
    </row>
    <row r="146" spans="9:15">
      <c r="I146" s="94"/>
      <c r="J146" s="208">
        <f t="shared" si="9"/>
        <v>0</v>
      </c>
      <c r="K146" s="209"/>
      <c r="L146" s="96"/>
      <c r="M146" s="97"/>
      <c r="N146" s="95"/>
    </row>
    <row r="147" spans="9:15">
      <c r="I147" s="94"/>
      <c r="J147" s="208">
        <f t="shared" si="9"/>
        <v>0</v>
      </c>
      <c r="K147" s="209"/>
      <c r="L147" s="96"/>
      <c r="M147" s="97"/>
      <c r="N147" s="95"/>
    </row>
    <row r="148" spans="9:15">
      <c r="I148" s="94">
        <f>J148*0.9*8/1000</f>
        <v>0</v>
      </c>
      <c r="J148" s="208">
        <f t="shared" si="9"/>
        <v>0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</v>
      </c>
      <c r="J150" s="208">
        <f t="shared" si="9"/>
        <v>0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0</v>
      </c>
      <c r="J152" s="208">
        <f t="shared" si="9"/>
        <v>0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0</v>
      </c>
      <c r="J154" s="208">
        <f t="shared" si="9"/>
        <v>0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0</v>
      </c>
      <c r="J157" s="208">
        <f t="shared" si="9"/>
        <v>0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0</v>
      </c>
      <c r="J163" s="208">
        <f t="shared" si="9"/>
        <v>0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0</v>
      </c>
      <c r="J167" s="208">
        <f t="shared" si="9"/>
        <v>0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</v>
      </c>
      <c r="J175" s="208">
        <f t="shared" si="9"/>
        <v>0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J177:K177"/>
    <mergeCell ref="L177:M177"/>
    <mergeCell ref="J172:K172"/>
    <mergeCell ref="L172:M172"/>
    <mergeCell ref="J173:K173"/>
    <mergeCell ref="L173:M173"/>
    <mergeCell ref="J174:K174"/>
    <mergeCell ref="L174:M174"/>
    <mergeCell ref="J175:K175"/>
    <mergeCell ref="L175:M175"/>
    <mergeCell ref="J176:K176"/>
    <mergeCell ref="L176:M176"/>
    <mergeCell ref="J167:K167"/>
    <mergeCell ref="L167:M167"/>
    <mergeCell ref="J168:K168"/>
    <mergeCell ref="L168:M168"/>
    <mergeCell ref="J169:K169"/>
    <mergeCell ref="L169:M169"/>
    <mergeCell ref="J170:K170"/>
    <mergeCell ref="L170:M170"/>
    <mergeCell ref="J171:K171"/>
    <mergeCell ref="L171:M171"/>
    <mergeCell ref="J162:K162"/>
    <mergeCell ref="L162:M162"/>
    <mergeCell ref="J163:K163"/>
    <mergeCell ref="L163:M163"/>
    <mergeCell ref="J164:K164"/>
    <mergeCell ref="L164:M164"/>
    <mergeCell ref="J165:K165"/>
    <mergeCell ref="L165:M165"/>
    <mergeCell ref="J166:K166"/>
    <mergeCell ref="L166:M166"/>
    <mergeCell ref="J157:K157"/>
    <mergeCell ref="L157:M157"/>
    <mergeCell ref="J158:K158"/>
    <mergeCell ref="L158:M158"/>
    <mergeCell ref="J159:K159"/>
    <mergeCell ref="L159:M159"/>
    <mergeCell ref="J160:K160"/>
    <mergeCell ref="L160:M160"/>
    <mergeCell ref="J161:K161"/>
    <mergeCell ref="L161:M161"/>
    <mergeCell ref="J152:K152"/>
    <mergeCell ref="L152:M152"/>
    <mergeCell ref="J153:K153"/>
    <mergeCell ref="L153:M153"/>
    <mergeCell ref="J154:K154"/>
    <mergeCell ref="L154:M154"/>
    <mergeCell ref="J155:K155"/>
    <mergeCell ref="L155:M155"/>
    <mergeCell ref="J156:K156"/>
    <mergeCell ref="L156:M156"/>
    <mergeCell ref="J147:K147"/>
    <mergeCell ref="J148:K148"/>
    <mergeCell ref="L148:M148"/>
    <mergeCell ref="J149:K149"/>
    <mergeCell ref="L149:M149"/>
    <mergeCell ref="J150:K150"/>
    <mergeCell ref="L150:M150"/>
    <mergeCell ref="J151:K151"/>
    <mergeCell ref="L151:M151"/>
    <mergeCell ref="J141:K141"/>
    <mergeCell ref="L141:M141"/>
    <mergeCell ref="J142:K142"/>
    <mergeCell ref="L142:M142"/>
    <mergeCell ref="J143:K143"/>
    <mergeCell ref="L143:M143"/>
    <mergeCell ref="J144:K144"/>
    <mergeCell ref="J145:K145"/>
    <mergeCell ref="J146:K146"/>
    <mergeCell ref="J135:K135"/>
    <mergeCell ref="L135:M135"/>
    <mergeCell ref="J136:K136"/>
    <mergeCell ref="L136:M136"/>
    <mergeCell ref="J137:K137"/>
    <mergeCell ref="J138:K138"/>
    <mergeCell ref="J139:K139"/>
    <mergeCell ref="L139:M139"/>
    <mergeCell ref="J140:K140"/>
    <mergeCell ref="L140:M140"/>
    <mergeCell ref="E76:F76"/>
    <mergeCell ref="E77:F77"/>
    <mergeCell ref="E78:F78"/>
    <mergeCell ref="E79:F79"/>
    <mergeCell ref="E80:F80"/>
    <mergeCell ref="J84:K84"/>
    <mergeCell ref="L84:M84"/>
    <mergeCell ref="J99:K99"/>
    <mergeCell ref="L99:M99"/>
    <mergeCell ref="J79:K79"/>
    <mergeCell ref="L79:M79"/>
    <mergeCell ref="J80:K80"/>
    <mergeCell ref="L80:M80"/>
    <mergeCell ref="J81:K81"/>
    <mergeCell ref="L81:M81"/>
    <mergeCell ref="J76:K76"/>
    <mergeCell ref="L76:M76"/>
    <mergeCell ref="J77:K77"/>
    <mergeCell ref="L77:M77"/>
    <mergeCell ref="J78:K78"/>
    <mergeCell ref="L78:M78"/>
    <mergeCell ref="J86:K86"/>
    <mergeCell ref="L86:M86"/>
    <mergeCell ref="J87:K87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C9:F9"/>
    <mergeCell ref="J9:K9"/>
    <mergeCell ref="L9:M9"/>
    <mergeCell ref="C10:D10"/>
    <mergeCell ref="E10:F10"/>
    <mergeCell ref="C13:D13"/>
    <mergeCell ref="E13:F13"/>
    <mergeCell ref="J13:K13"/>
    <mergeCell ref="L13:M13"/>
    <mergeCell ref="C14:D14"/>
    <mergeCell ref="E14:F14"/>
    <mergeCell ref="J14:K14"/>
    <mergeCell ref="L14:M14"/>
    <mergeCell ref="C11:D11"/>
    <mergeCell ref="E11:F11"/>
    <mergeCell ref="J11:K11"/>
    <mergeCell ref="L11:M11"/>
    <mergeCell ref="C12:D12"/>
    <mergeCell ref="E12:F12"/>
    <mergeCell ref="J12:K12"/>
    <mergeCell ref="L12:M12"/>
    <mergeCell ref="C17:D17"/>
    <mergeCell ref="E17:F17"/>
    <mergeCell ref="J17:K17"/>
    <mergeCell ref="L17:M17"/>
    <mergeCell ref="C18:D18"/>
    <mergeCell ref="E18:F18"/>
    <mergeCell ref="J18:K18"/>
    <mergeCell ref="L18:M18"/>
    <mergeCell ref="C15:D15"/>
    <mergeCell ref="E15:F15"/>
    <mergeCell ref="J15:K15"/>
    <mergeCell ref="L15:M15"/>
    <mergeCell ref="C16:D16"/>
    <mergeCell ref="E16:F16"/>
    <mergeCell ref="J16:K16"/>
    <mergeCell ref="L16:M16"/>
    <mergeCell ref="J22:K22"/>
    <mergeCell ref="L22:M22"/>
    <mergeCell ref="C23:D23"/>
    <mergeCell ref="E23:F23"/>
    <mergeCell ref="J23:K23"/>
    <mergeCell ref="L23:M23"/>
    <mergeCell ref="J19:K19"/>
    <mergeCell ref="L19:M19"/>
    <mergeCell ref="J20:K20"/>
    <mergeCell ref="L20:M20"/>
    <mergeCell ref="J21:K21"/>
    <mergeCell ref="L21:M21"/>
    <mergeCell ref="C19:D19"/>
    <mergeCell ref="E19:F19"/>
    <mergeCell ref="C20:D20"/>
    <mergeCell ref="E20:F20"/>
    <mergeCell ref="J27:K27"/>
    <mergeCell ref="L27:M27"/>
    <mergeCell ref="J28:K28"/>
    <mergeCell ref="L28:M28"/>
    <mergeCell ref="J24:K24"/>
    <mergeCell ref="L24:M24"/>
    <mergeCell ref="C25:D25"/>
    <mergeCell ref="J25:K25"/>
    <mergeCell ref="L25:M25"/>
    <mergeCell ref="J26:K26"/>
    <mergeCell ref="L26:M26"/>
    <mergeCell ref="C24:D24"/>
    <mergeCell ref="E24:F24"/>
    <mergeCell ref="E25:F25"/>
    <mergeCell ref="E31:F31"/>
    <mergeCell ref="J31:K31"/>
    <mergeCell ref="L31:M31"/>
    <mergeCell ref="E32:F32"/>
    <mergeCell ref="J32:K32"/>
    <mergeCell ref="L32:M32"/>
    <mergeCell ref="J29:K29"/>
    <mergeCell ref="L29:M29"/>
    <mergeCell ref="E30:F30"/>
    <mergeCell ref="J30:K30"/>
    <mergeCell ref="L30:M30"/>
    <mergeCell ref="C29:G29"/>
    <mergeCell ref="E35:F35"/>
    <mergeCell ref="J35:K35"/>
    <mergeCell ref="L35:M35"/>
    <mergeCell ref="E36:F36"/>
    <mergeCell ref="J36:K36"/>
    <mergeCell ref="L36:M36"/>
    <mergeCell ref="E33:F33"/>
    <mergeCell ref="J33:K33"/>
    <mergeCell ref="L33:M33"/>
    <mergeCell ref="E34:F34"/>
    <mergeCell ref="J34:K34"/>
    <mergeCell ref="L34:M34"/>
    <mergeCell ref="E39:F39"/>
    <mergeCell ref="J39:K39"/>
    <mergeCell ref="L39:M39"/>
    <mergeCell ref="E40:F40"/>
    <mergeCell ref="J40:K40"/>
    <mergeCell ref="L40:M40"/>
    <mergeCell ref="E37:F37"/>
    <mergeCell ref="J37:K37"/>
    <mergeCell ref="L37:M37"/>
    <mergeCell ref="E38:F38"/>
    <mergeCell ref="J38:K38"/>
    <mergeCell ref="L38:M38"/>
    <mergeCell ref="E43:F43"/>
    <mergeCell ref="J43:K43"/>
    <mergeCell ref="L43:M43"/>
    <mergeCell ref="E44:F44"/>
    <mergeCell ref="J44:K44"/>
    <mergeCell ref="L44:M44"/>
    <mergeCell ref="E41:F41"/>
    <mergeCell ref="J41:K41"/>
    <mergeCell ref="L41:M41"/>
    <mergeCell ref="E42:F42"/>
    <mergeCell ref="J42:K42"/>
    <mergeCell ref="L42:M42"/>
    <mergeCell ref="E47:F47"/>
    <mergeCell ref="J47:K47"/>
    <mergeCell ref="L47:M47"/>
    <mergeCell ref="E48:F48"/>
    <mergeCell ref="J48:K48"/>
    <mergeCell ref="L48:M48"/>
    <mergeCell ref="E45:F45"/>
    <mergeCell ref="J45:K45"/>
    <mergeCell ref="L45:M45"/>
    <mergeCell ref="E46:F46"/>
    <mergeCell ref="J46:K46"/>
    <mergeCell ref="L46:M46"/>
    <mergeCell ref="E51:F51"/>
    <mergeCell ref="J51:K51"/>
    <mergeCell ref="L51:M51"/>
    <mergeCell ref="E52:F52"/>
    <mergeCell ref="J52:K52"/>
    <mergeCell ref="L52:M52"/>
    <mergeCell ref="E49:F49"/>
    <mergeCell ref="J49:K49"/>
    <mergeCell ref="L49:M49"/>
    <mergeCell ref="E50:F50"/>
    <mergeCell ref="J50:K50"/>
    <mergeCell ref="L50:M50"/>
    <mergeCell ref="J55:K55"/>
    <mergeCell ref="L55:M55"/>
    <mergeCell ref="J56:K56"/>
    <mergeCell ref="L56:M56"/>
    <mergeCell ref="J57:K57"/>
    <mergeCell ref="L57:M57"/>
    <mergeCell ref="E53:F53"/>
    <mergeCell ref="J53:K53"/>
    <mergeCell ref="L53:M53"/>
    <mergeCell ref="E54:F54"/>
    <mergeCell ref="J54:K54"/>
    <mergeCell ref="L54:M54"/>
    <mergeCell ref="E55:F55"/>
    <mergeCell ref="E56:F56"/>
    <mergeCell ref="E57:F57"/>
    <mergeCell ref="J61:K61"/>
    <mergeCell ref="L61:M61"/>
    <mergeCell ref="J62:K62"/>
    <mergeCell ref="L62:M62"/>
    <mergeCell ref="J63:K63"/>
    <mergeCell ref="L63:M63"/>
    <mergeCell ref="J58:K58"/>
    <mergeCell ref="L58:M58"/>
    <mergeCell ref="J59:K59"/>
    <mergeCell ref="L59:M59"/>
    <mergeCell ref="J60:K60"/>
    <mergeCell ref="L60:M60"/>
    <mergeCell ref="J67:K67"/>
    <mergeCell ref="L67:M67"/>
    <mergeCell ref="J68:K68"/>
    <mergeCell ref="L68:M68"/>
    <mergeCell ref="J69:K69"/>
    <mergeCell ref="L69:M69"/>
    <mergeCell ref="J64:K64"/>
    <mergeCell ref="L64:M64"/>
    <mergeCell ref="J65:K65"/>
    <mergeCell ref="L65:M65"/>
    <mergeCell ref="J66:K66"/>
    <mergeCell ref="L66:M66"/>
    <mergeCell ref="J73:K73"/>
    <mergeCell ref="L73:M73"/>
    <mergeCell ref="J74:K74"/>
    <mergeCell ref="L74:M74"/>
    <mergeCell ref="J75:K75"/>
    <mergeCell ref="L75:M75"/>
    <mergeCell ref="J70:K70"/>
    <mergeCell ref="L70:M70"/>
    <mergeCell ref="J71:K71"/>
    <mergeCell ref="L71:M71"/>
    <mergeCell ref="J72:K72"/>
    <mergeCell ref="L72:M72"/>
    <mergeCell ref="L87:M87"/>
    <mergeCell ref="J88:K88"/>
    <mergeCell ref="L88:M88"/>
    <mergeCell ref="J82:K82"/>
    <mergeCell ref="L82:M82"/>
    <mergeCell ref="J83:K83"/>
    <mergeCell ref="L83:M83"/>
    <mergeCell ref="J85:K85"/>
    <mergeCell ref="L85:M85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J98:K98"/>
    <mergeCell ref="L98:M98"/>
    <mergeCell ref="J101:K101"/>
    <mergeCell ref="L101:M101"/>
    <mergeCell ref="J102:K102"/>
    <mergeCell ref="J95:K95"/>
    <mergeCell ref="L95:M95"/>
    <mergeCell ref="J96:K96"/>
    <mergeCell ref="L96:M96"/>
    <mergeCell ref="J97:K97"/>
    <mergeCell ref="L97:M97"/>
    <mergeCell ref="J100:K100"/>
    <mergeCell ref="L100:M100"/>
    <mergeCell ref="J108:K108"/>
    <mergeCell ref="L108:M108"/>
    <mergeCell ref="J109:K109"/>
    <mergeCell ref="L109:M109"/>
    <mergeCell ref="J110:K110"/>
    <mergeCell ref="L110:M110"/>
    <mergeCell ref="J103:K103"/>
    <mergeCell ref="J104:K104"/>
    <mergeCell ref="J105:K105"/>
    <mergeCell ref="L105:M105"/>
    <mergeCell ref="J106:K106"/>
    <mergeCell ref="L106:M106"/>
    <mergeCell ref="J107:K107"/>
    <mergeCell ref="L107:M107"/>
    <mergeCell ref="J114:K114"/>
    <mergeCell ref="L114:M114"/>
    <mergeCell ref="J115:K115"/>
    <mergeCell ref="L115:M115"/>
    <mergeCell ref="J116:K116"/>
    <mergeCell ref="L116:M116"/>
    <mergeCell ref="J111:K111"/>
    <mergeCell ref="L111:M111"/>
    <mergeCell ref="J112:K112"/>
    <mergeCell ref="L112:M112"/>
    <mergeCell ref="J113:K113"/>
    <mergeCell ref="L113:M113"/>
    <mergeCell ref="J120:K120"/>
    <mergeCell ref="L120:M120"/>
    <mergeCell ref="J121:K121"/>
    <mergeCell ref="J122:K122"/>
    <mergeCell ref="J117:K117"/>
    <mergeCell ref="J118:K118"/>
    <mergeCell ref="L118:M118"/>
    <mergeCell ref="J119:K119"/>
    <mergeCell ref="L119:M119"/>
    <mergeCell ref="J126:K126"/>
    <mergeCell ref="J127:K127"/>
    <mergeCell ref="L127:M127"/>
    <mergeCell ref="J128:K128"/>
    <mergeCell ref="L128:M128"/>
    <mergeCell ref="J123:K123"/>
    <mergeCell ref="J124:K124"/>
    <mergeCell ref="J125:K125"/>
    <mergeCell ref="J132:K132"/>
    <mergeCell ref="L132:M132"/>
    <mergeCell ref="J133:K133"/>
    <mergeCell ref="L133:M133"/>
    <mergeCell ref="J134:K134"/>
    <mergeCell ref="L134:M134"/>
    <mergeCell ref="J129:K129"/>
    <mergeCell ref="L129:M129"/>
    <mergeCell ref="J130:K130"/>
    <mergeCell ref="L130:M130"/>
    <mergeCell ref="J131:K131"/>
    <mergeCell ref="L131:M13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sheetPr codeName="Sheet27"/>
  <dimension ref="A1:S177"/>
  <sheetViews>
    <sheetView workbookViewId="0">
      <selection activeCell="E3" sqref="E3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 s="69"/>
      <c r="B2" s="63"/>
      <c r="D2" s="35"/>
      <c r="E2" s="53"/>
      <c r="F2" s="53" t="s">
        <v>154</v>
      </c>
      <c r="G2" s="35"/>
      <c r="H2" s="35"/>
      <c r="K2" s="100">
        <f>SUM(I86:I142)+SUM(I169:I174)/1000</f>
        <v>0</v>
      </c>
      <c r="L2" s="3">
        <f>SUM(J86:K142)+SUM(J169:K174)</f>
        <v>0</v>
      </c>
      <c r="M2" s="4" t="s">
        <v>162</v>
      </c>
      <c r="N2" s="35"/>
      <c r="S2" s="5" t="s">
        <v>2</v>
      </c>
    </row>
    <row r="3" spans="1:19" ht="18.75">
      <c r="A3" s="69"/>
      <c r="B3" s="63"/>
      <c r="E3" s="72" t="s">
        <v>272</v>
      </c>
      <c r="F3" s="54" t="s">
        <v>155</v>
      </c>
      <c r="G3" s="43"/>
      <c r="H3" s="43"/>
      <c r="K3" s="101">
        <f>SUM(I143:I168)+SUM(I175:I177)</f>
        <v>0</v>
      </c>
      <c r="L3" s="1">
        <f>SUM(J143:K168)+SUM(J175:K177)</f>
        <v>0</v>
      </c>
      <c r="M3" s="7" t="s">
        <v>242</v>
      </c>
      <c r="N3" s="35"/>
      <c r="S3" s="5">
        <f>L2+L4</f>
        <v>0</v>
      </c>
    </row>
    <row r="4" spans="1:19" ht="18.75">
      <c r="A4" s="69"/>
      <c r="B4" s="63"/>
      <c r="D4" s="36"/>
      <c r="E4" s="38"/>
      <c r="F4" s="33"/>
      <c r="G4" s="42"/>
      <c r="H4" s="42"/>
      <c r="K4" s="102">
        <f>SUM(I11:I27)+SUM(I73:I85)</f>
        <v>0</v>
      </c>
      <c r="L4" s="8">
        <f>SUM(J11:K27)+SUM(J73:K85)</f>
        <v>0</v>
      </c>
      <c r="M4" s="9" t="s">
        <v>3</v>
      </c>
      <c r="N4" s="35"/>
      <c r="S4" s="10" t="s">
        <v>4</v>
      </c>
    </row>
    <row r="5" spans="1:19" ht="18.75">
      <c r="A5" s="69"/>
      <c r="B5" s="63"/>
      <c r="D5" s="39"/>
      <c r="E5" s="40"/>
      <c r="F5" s="40"/>
      <c r="G5" s="42"/>
      <c r="H5" s="42"/>
      <c r="K5" s="103">
        <f>SUM(I28:I72)</f>
        <v>0</v>
      </c>
      <c r="L5" s="12">
        <f>SUM(J28:K72)</f>
        <v>0</v>
      </c>
      <c r="M5" s="13" t="s">
        <v>243</v>
      </c>
      <c r="N5" s="35"/>
      <c r="S5" s="10">
        <f>L3+L5</f>
        <v>0</v>
      </c>
    </row>
    <row r="6" spans="1:19" ht="18.75">
      <c r="A6" s="69"/>
      <c r="B6" s="63"/>
      <c r="C6" s="37"/>
      <c r="D6" s="39"/>
      <c r="E6" s="40"/>
      <c r="F6" s="40"/>
      <c r="G6" s="41"/>
      <c r="H6" s="41"/>
      <c r="K6" s="104">
        <f>C80</f>
        <v>0</v>
      </c>
      <c r="L6" s="14">
        <f>D80</f>
        <v>0</v>
      </c>
      <c r="M6" s="15" t="s">
        <v>6</v>
      </c>
      <c r="N6" s="35"/>
    </row>
    <row r="7" spans="1:19" ht="18.75">
      <c r="A7" s="69"/>
      <c r="B7" s="63"/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 s="69"/>
      <c r="B8" s="63"/>
      <c r="C8" s="37"/>
      <c r="D8" s="39"/>
      <c r="E8" s="40"/>
      <c r="F8" s="40"/>
      <c r="G8" s="41"/>
      <c r="H8" s="41"/>
      <c r="K8" s="106">
        <f>SUM(K2:K7)</f>
        <v>0</v>
      </c>
      <c r="L8" s="107">
        <f>SUM(L2:L7)</f>
        <v>0</v>
      </c>
      <c r="M8" s="18" t="s">
        <v>5</v>
      </c>
      <c r="N8" s="35"/>
    </row>
    <row r="9" spans="1:19">
      <c r="A9" s="69"/>
      <c r="B9" s="63"/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 s="69"/>
      <c r="B10" s="63"/>
      <c r="C10" s="189" t="s">
        <v>216</v>
      </c>
      <c r="D10" s="190"/>
      <c r="E10" s="189" t="s">
        <v>65</v>
      </c>
      <c r="F10" s="190"/>
      <c r="G10" s="80" t="s">
        <v>66</v>
      </c>
      <c r="I10" s="6"/>
      <c r="J10" s="74"/>
      <c r="K10" s="75"/>
      <c r="L10" s="74"/>
      <c r="M10" s="75"/>
      <c r="N10" s="6"/>
    </row>
    <row r="11" spans="1:19">
      <c r="A11" s="69"/>
      <c r="B11" s="63"/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 s="69"/>
      <c r="B12" s="63"/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 s="69"/>
      <c r="B13" s="63"/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 s="69"/>
      <c r="B14" s="63"/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</v>
      </c>
      <c r="J14" s="176">
        <f t="shared" si="1"/>
        <v>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 s="69"/>
      <c r="B15" s="63"/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</v>
      </c>
      <c r="J15" s="176">
        <f t="shared" si="1"/>
        <v>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69"/>
      <c r="B16" s="63"/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</v>
      </c>
      <c r="J16" s="176">
        <f t="shared" si="1"/>
        <v>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69"/>
      <c r="B17" s="63"/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 ht="16.5">
      <c r="A18" s="51"/>
      <c r="B18" s="51"/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 ht="16.5">
      <c r="A19" s="51"/>
      <c r="B19" s="51"/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 ht="16.5">
      <c r="A20" s="51"/>
      <c r="B20" s="51"/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 ht="16.5">
      <c r="A21" s="51"/>
      <c r="B21" s="51"/>
      <c r="C21" s="77"/>
      <c r="D21" s="46"/>
      <c r="E21" s="44"/>
      <c r="F21" s="45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 ht="16.5">
      <c r="A22" s="51"/>
      <c r="B22" s="51"/>
      <c r="C22" s="77"/>
      <c r="D22" s="46"/>
      <c r="E22" s="44"/>
      <c r="F22" s="45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 ht="16.5">
      <c r="A23" s="51"/>
      <c r="B23" s="47"/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 ht="16.5">
      <c r="A24" s="51"/>
      <c r="B24" s="51"/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 ht="16.5">
      <c r="A25" s="51"/>
      <c r="B25" s="51"/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 ht="16.5">
      <c r="A26" s="51"/>
      <c r="B26" s="51"/>
      <c r="C26" s="24"/>
      <c r="D26" s="2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 ht="16.5">
      <c r="A27" s="51"/>
      <c r="B27" s="51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 ht="16.5">
      <c r="A28" s="51"/>
      <c r="B28" s="51"/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 ht="16.5">
      <c r="A29" s="51"/>
      <c r="B29" s="51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 ht="16.5">
      <c r="A30" s="51"/>
      <c r="B30" s="51"/>
      <c r="C30" s="20" t="s">
        <v>92</v>
      </c>
      <c r="D30" s="20" t="s">
        <v>93</v>
      </c>
      <c r="E30" s="191" t="s">
        <v>65</v>
      </c>
      <c r="F30" s="191"/>
      <c r="G30" s="20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</v>
      </c>
      <c r="D31" s="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</v>
      </c>
      <c r="D36" s="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</v>
      </c>
      <c r="D37" s="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</v>
      </c>
      <c r="J55" s="182">
        <f t="shared" si="1"/>
        <v>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0</v>
      </c>
      <c r="D80" s="80">
        <f>SUM(D31:D79)</f>
        <v>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</v>
      </c>
      <c r="J93" s="170">
        <f t="shared" si="8"/>
        <v>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</v>
      </c>
      <c r="J97" s="170">
        <f t="shared" si="8"/>
        <v>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</v>
      </c>
      <c r="J98" s="170">
        <f t="shared" si="8"/>
        <v>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92"/>
      <c r="M102" s="93"/>
      <c r="N102" s="90"/>
      <c r="O102" s="23"/>
    </row>
    <row r="103" spans="1:15">
      <c r="I103" s="91"/>
      <c r="J103" s="170">
        <f t="shared" si="8"/>
        <v>0</v>
      </c>
      <c r="K103" s="171"/>
      <c r="L103" s="92"/>
      <c r="M103" s="93"/>
      <c r="N103" s="90"/>
      <c r="O103" s="23"/>
    </row>
    <row r="104" spans="1:15">
      <c r="I104" s="91"/>
      <c r="J104" s="170">
        <f t="shared" si="8"/>
        <v>0</v>
      </c>
      <c r="K104" s="171"/>
      <c r="L104" s="92"/>
      <c r="M104" s="93"/>
      <c r="N104" s="90"/>
      <c r="O104" s="23"/>
    </row>
    <row r="105" spans="1:15">
      <c r="I105" s="91">
        <f>J105*1.2*8/1000</f>
        <v>0</v>
      </c>
      <c r="J105" s="170">
        <f t="shared" si="8"/>
        <v>0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</v>
      </c>
      <c r="J109" s="170">
        <f t="shared" si="8"/>
        <v>0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</v>
      </c>
      <c r="J113" s="170">
        <f t="shared" si="8"/>
        <v>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92"/>
      <c r="M117" s="93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</v>
      </c>
      <c r="J119" s="170">
        <f t="shared" si="8"/>
        <v>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92"/>
      <c r="M121" s="93"/>
      <c r="N121" s="90"/>
    </row>
    <row r="122" spans="3:15">
      <c r="I122" s="91"/>
      <c r="J122" s="170">
        <f t="shared" si="8"/>
        <v>0</v>
      </c>
      <c r="K122" s="171"/>
      <c r="L122" s="92"/>
      <c r="M122" s="93"/>
      <c r="N122" s="90"/>
    </row>
    <row r="123" spans="3:15">
      <c r="I123" s="91"/>
      <c r="J123" s="170">
        <f t="shared" si="8"/>
        <v>0</v>
      </c>
      <c r="K123" s="171"/>
      <c r="L123" s="92"/>
      <c r="M123" s="93"/>
      <c r="N123" s="90"/>
    </row>
    <row r="124" spans="3:15">
      <c r="I124" s="91"/>
      <c r="J124" s="170">
        <f t="shared" si="8"/>
        <v>0</v>
      </c>
      <c r="K124" s="171"/>
      <c r="L124" s="92"/>
      <c r="M124" s="93"/>
      <c r="N124" s="90"/>
    </row>
    <row r="125" spans="3:15">
      <c r="I125" s="91"/>
      <c r="J125" s="170">
        <f t="shared" si="8"/>
        <v>0</v>
      </c>
      <c r="K125" s="171"/>
      <c r="L125" s="92"/>
      <c r="M125" s="93"/>
      <c r="N125" s="90"/>
    </row>
    <row r="126" spans="3:15">
      <c r="I126" s="91"/>
      <c r="J126" s="170">
        <f t="shared" si="8"/>
        <v>0</v>
      </c>
      <c r="K126" s="171"/>
      <c r="L126" s="92"/>
      <c r="M126" s="93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</v>
      </c>
      <c r="J129" s="170">
        <f t="shared" si="8"/>
        <v>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</v>
      </c>
      <c r="J133" s="170">
        <f t="shared" si="8"/>
        <v>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92"/>
      <c r="M137" s="93"/>
      <c r="N137" s="90"/>
    </row>
    <row r="138" spans="9:15">
      <c r="I138" s="91"/>
      <c r="J138" s="170">
        <f t="shared" si="8"/>
        <v>0</v>
      </c>
      <c r="K138" s="171"/>
      <c r="L138" s="92"/>
      <c r="M138" s="93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96"/>
      <c r="M144" s="97"/>
      <c r="N144" s="95"/>
    </row>
    <row r="145" spans="9:15">
      <c r="I145" s="94"/>
      <c r="J145" s="208">
        <f t="shared" si="9"/>
        <v>0</v>
      </c>
      <c r="K145" s="209"/>
      <c r="L145" s="96"/>
      <c r="M145" s="97"/>
      <c r="N145" s="95"/>
    </row>
    <row r="146" spans="9:15">
      <c r="I146" s="94"/>
      <c r="J146" s="208">
        <f t="shared" si="9"/>
        <v>0</v>
      </c>
      <c r="K146" s="209"/>
      <c r="L146" s="96"/>
      <c r="M146" s="97"/>
      <c r="N146" s="95"/>
    </row>
    <row r="147" spans="9:15">
      <c r="I147" s="94"/>
      <c r="J147" s="208">
        <f t="shared" si="9"/>
        <v>0</v>
      </c>
      <c r="K147" s="209"/>
      <c r="L147" s="96"/>
      <c r="M147" s="97"/>
      <c r="N147" s="95"/>
    </row>
    <row r="148" spans="9:15">
      <c r="I148" s="94">
        <f>J148*0.9*8/1000</f>
        <v>0</v>
      </c>
      <c r="J148" s="208">
        <f t="shared" si="9"/>
        <v>0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</v>
      </c>
      <c r="J150" s="208">
        <f t="shared" si="9"/>
        <v>0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0</v>
      </c>
      <c r="J152" s="208">
        <f t="shared" si="9"/>
        <v>0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0</v>
      </c>
      <c r="J154" s="208">
        <f t="shared" si="9"/>
        <v>0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0</v>
      </c>
      <c r="J157" s="208">
        <f t="shared" si="9"/>
        <v>0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0</v>
      </c>
      <c r="J163" s="208">
        <f t="shared" si="9"/>
        <v>0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0</v>
      </c>
      <c r="J167" s="208">
        <f t="shared" si="9"/>
        <v>0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</v>
      </c>
      <c r="J175" s="208">
        <f t="shared" si="9"/>
        <v>0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J177:K177"/>
    <mergeCell ref="L177:M177"/>
    <mergeCell ref="J172:K172"/>
    <mergeCell ref="L172:M172"/>
    <mergeCell ref="J173:K173"/>
    <mergeCell ref="L173:M173"/>
    <mergeCell ref="J174:K174"/>
    <mergeCell ref="L174:M174"/>
    <mergeCell ref="J175:K175"/>
    <mergeCell ref="L175:M175"/>
    <mergeCell ref="J176:K176"/>
    <mergeCell ref="L176:M176"/>
    <mergeCell ref="J167:K167"/>
    <mergeCell ref="L167:M167"/>
    <mergeCell ref="J168:K168"/>
    <mergeCell ref="L168:M168"/>
    <mergeCell ref="J169:K169"/>
    <mergeCell ref="L169:M169"/>
    <mergeCell ref="J170:K170"/>
    <mergeCell ref="L170:M170"/>
    <mergeCell ref="J171:K171"/>
    <mergeCell ref="L171:M171"/>
    <mergeCell ref="J162:K162"/>
    <mergeCell ref="L162:M162"/>
    <mergeCell ref="J163:K163"/>
    <mergeCell ref="L163:M163"/>
    <mergeCell ref="J164:K164"/>
    <mergeCell ref="L164:M164"/>
    <mergeCell ref="J165:K165"/>
    <mergeCell ref="L165:M165"/>
    <mergeCell ref="J166:K166"/>
    <mergeCell ref="L166:M166"/>
    <mergeCell ref="J157:K157"/>
    <mergeCell ref="L157:M157"/>
    <mergeCell ref="J158:K158"/>
    <mergeCell ref="L158:M158"/>
    <mergeCell ref="J159:K159"/>
    <mergeCell ref="L159:M159"/>
    <mergeCell ref="J160:K160"/>
    <mergeCell ref="L160:M160"/>
    <mergeCell ref="J161:K161"/>
    <mergeCell ref="L161:M161"/>
    <mergeCell ref="J152:K152"/>
    <mergeCell ref="L152:M152"/>
    <mergeCell ref="J153:K153"/>
    <mergeCell ref="L153:M153"/>
    <mergeCell ref="J154:K154"/>
    <mergeCell ref="L154:M154"/>
    <mergeCell ref="J155:K155"/>
    <mergeCell ref="L155:M155"/>
    <mergeCell ref="J156:K156"/>
    <mergeCell ref="L156:M156"/>
    <mergeCell ref="J147:K147"/>
    <mergeCell ref="J148:K148"/>
    <mergeCell ref="L148:M148"/>
    <mergeCell ref="J149:K149"/>
    <mergeCell ref="L149:M149"/>
    <mergeCell ref="J150:K150"/>
    <mergeCell ref="L150:M150"/>
    <mergeCell ref="J151:K151"/>
    <mergeCell ref="L151:M151"/>
    <mergeCell ref="J141:K141"/>
    <mergeCell ref="L141:M141"/>
    <mergeCell ref="J142:K142"/>
    <mergeCell ref="L142:M142"/>
    <mergeCell ref="J143:K143"/>
    <mergeCell ref="L143:M143"/>
    <mergeCell ref="J144:K144"/>
    <mergeCell ref="J145:K145"/>
    <mergeCell ref="J146:K146"/>
    <mergeCell ref="J135:K135"/>
    <mergeCell ref="L135:M135"/>
    <mergeCell ref="J136:K136"/>
    <mergeCell ref="L136:M136"/>
    <mergeCell ref="J137:K137"/>
    <mergeCell ref="J138:K138"/>
    <mergeCell ref="J139:K139"/>
    <mergeCell ref="L139:M139"/>
    <mergeCell ref="J140:K140"/>
    <mergeCell ref="L140:M140"/>
    <mergeCell ref="E76:F76"/>
    <mergeCell ref="E77:F77"/>
    <mergeCell ref="E78:F78"/>
    <mergeCell ref="E79:F79"/>
    <mergeCell ref="E80:F80"/>
    <mergeCell ref="J84:K84"/>
    <mergeCell ref="L84:M84"/>
    <mergeCell ref="J99:K99"/>
    <mergeCell ref="L99:M99"/>
    <mergeCell ref="J79:K79"/>
    <mergeCell ref="L79:M79"/>
    <mergeCell ref="J80:K80"/>
    <mergeCell ref="L80:M80"/>
    <mergeCell ref="J81:K81"/>
    <mergeCell ref="L81:M81"/>
    <mergeCell ref="J76:K76"/>
    <mergeCell ref="L76:M76"/>
    <mergeCell ref="J77:K77"/>
    <mergeCell ref="L77:M77"/>
    <mergeCell ref="J78:K78"/>
    <mergeCell ref="L78:M78"/>
    <mergeCell ref="J86:K86"/>
    <mergeCell ref="L86:M86"/>
    <mergeCell ref="J87:K87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C9:F9"/>
    <mergeCell ref="J9:K9"/>
    <mergeCell ref="L9:M9"/>
    <mergeCell ref="C10:D10"/>
    <mergeCell ref="E10:F10"/>
    <mergeCell ref="C13:D13"/>
    <mergeCell ref="E13:F13"/>
    <mergeCell ref="J13:K13"/>
    <mergeCell ref="L13:M13"/>
    <mergeCell ref="C14:D14"/>
    <mergeCell ref="E14:F14"/>
    <mergeCell ref="J14:K14"/>
    <mergeCell ref="L14:M14"/>
    <mergeCell ref="C11:D11"/>
    <mergeCell ref="E11:F11"/>
    <mergeCell ref="J11:K11"/>
    <mergeCell ref="L11:M11"/>
    <mergeCell ref="C12:D12"/>
    <mergeCell ref="E12:F12"/>
    <mergeCell ref="J12:K12"/>
    <mergeCell ref="L12:M12"/>
    <mergeCell ref="C17:D17"/>
    <mergeCell ref="E17:F17"/>
    <mergeCell ref="J17:K17"/>
    <mergeCell ref="L17:M17"/>
    <mergeCell ref="C18:D18"/>
    <mergeCell ref="E18:F18"/>
    <mergeCell ref="J18:K18"/>
    <mergeCell ref="L18:M18"/>
    <mergeCell ref="C15:D15"/>
    <mergeCell ref="E15:F15"/>
    <mergeCell ref="J15:K15"/>
    <mergeCell ref="L15:M15"/>
    <mergeCell ref="C16:D16"/>
    <mergeCell ref="E16:F16"/>
    <mergeCell ref="J16:K16"/>
    <mergeCell ref="L16:M16"/>
    <mergeCell ref="J22:K22"/>
    <mergeCell ref="L22:M22"/>
    <mergeCell ref="C23:D23"/>
    <mergeCell ref="E23:F23"/>
    <mergeCell ref="J23:K23"/>
    <mergeCell ref="L23:M23"/>
    <mergeCell ref="J19:K19"/>
    <mergeCell ref="L19:M19"/>
    <mergeCell ref="J20:K20"/>
    <mergeCell ref="L20:M20"/>
    <mergeCell ref="J21:K21"/>
    <mergeCell ref="L21:M21"/>
    <mergeCell ref="C19:D19"/>
    <mergeCell ref="E19:F19"/>
    <mergeCell ref="C20:D20"/>
    <mergeCell ref="E20:F20"/>
    <mergeCell ref="J27:K27"/>
    <mergeCell ref="L27:M27"/>
    <mergeCell ref="J28:K28"/>
    <mergeCell ref="L28:M28"/>
    <mergeCell ref="J24:K24"/>
    <mergeCell ref="L24:M24"/>
    <mergeCell ref="C25:D25"/>
    <mergeCell ref="J25:K25"/>
    <mergeCell ref="L25:M25"/>
    <mergeCell ref="J26:K26"/>
    <mergeCell ref="L26:M26"/>
    <mergeCell ref="C24:D24"/>
    <mergeCell ref="E24:F24"/>
    <mergeCell ref="E25:F25"/>
    <mergeCell ref="E31:F31"/>
    <mergeCell ref="J31:K31"/>
    <mergeCell ref="L31:M31"/>
    <mergeCell ref="E32:F32"/>
    <mergeCell ref="J32:K32"/>
    <mergeCell ref="L32:M32"/>
    <mergeCell ref="J29:K29"/>
    <mergeCell ref="L29:M29"/>
    <mergeCell ref="E30:F30"/>
    <mergeCell ref="J30:K30"/>
    <mergeCell ref="L30:M30"/>
    <mergeCell ref="C29:G29"/>
    <mergeCell ref="E35:F35"/>
    <mergeCell ref="J35:K35"/>
    <mergeCell ref="L35:M35"/>
    <mergeCell ref="E36:F36"/>
    <mergeCell ref="J36:K36"/>
    <mergeCell ref="L36:M36"/>
    <mergeCell ref="E33:F33"/>
    <mergeCell ref="J33:K33"/>
    <mergeCell ref="L33:M33"/>
    <mergeCell ref="E34:F34"/>
    <mergeCell ref="J34:K34"/>
    <mergeCell ref="L34:M34"/>
    <mergeCell ref="E39:F39"/>
    <mergeCell ref="J39:K39"/>
    <mergeCell ref="L39:M39"/>
    <mergeCell ref="E40:F40"/>
    <mergeCell ref="J40:K40"/>
    <mergeCell ref="L40:M40"/>
    <mergeCell ref="E37:F37"/>
    <mergeCell ref="J37:K37"/>
    <mergeCell ref="L37:M37"/>
    <mergeCell ref="E38:F38"/>
    <mergeCell ref="J38:K38"/>
    <mergeCell ref="L38:M38"/>
    <mergeCell ref="E43:F43"/>
    <mergeCell ref="J43:K43"/>
    <mergeCell ref="L43:M43"/>
    <mergeCell ref="E44:F44"/>
    <mergeCell ref="J44:K44"/>
    <mergeCell ref="L44:M44"/>
    <mergeCell ref="E41:F41"/>
    <mergeCell ref="J41:K41"/>
    <mergeCell ref="L41:M41"/>
    <mergeCell ref="E42:F42"/>
    <mergeCell ref="J42:K42"/>
    <mergeCell ref="L42:M42"/>
    <mergeCell ref="E47:F47"/>
    <mergeCell ref="J47:K47"/>
    <mergeCell ref="L47:M47"/>
    <mergeCell ref="E48:F48"/>
    <mergeCell ref="J48:K48"/>
    <mergeCell ref="L48:M48"/>
    <mergeCell ref="E45:F45"/>
    <mergeCell ref="J45:K45"/>
    <mergeCell ref="L45:M45"/>
    <mergeCell ref="E46:F46"/>
    <mergeCell ref="J46:K46"/>
    <mergeCell ref="L46:M46"/>
    <mergeCell ref="E51:F51"/>
    <mergeCell ref="J51:K51"/>
    <mergeCell ref="L51:M51"/>
    <mergeCell ref="E52:F52"/>
    <mergeCell ref="J52:K52"/>
    <mergeCell ref="L52:M52"/>
    <mergeCell ref="E49:F49"/>
    <mergeCell ref="J49:K49"/>
    <mergeCell ref="L49:M49"/>
    <mergeCell ref="E50:F50"/>
    <mergeCell ref="J50:K50"/>
    <mergeCell ref="L50:M50"/>
    <mergeCell ref="J55:K55"/>
    <mergeCell ref="L55:M55"/>
    <mergeCell ref="J56:K56"/>
    <mergeCell ref="L56:M56"/>
    <mergeCell ref="J57:K57"/>
    <mergeCell ref="L57:M57"/>
    <mergeCell ref="E53:F53"/>
    <mergeCell ref="J53:K53"/>
    <mergeCell ref="L53:M53"/>
    <mergeCell ref="E54:F54"/>
    <mergeCell ref="J54:K54"/>
    <mergeCell ref="L54:M54"/>
    <mergeCell ref="E55:F55"/>
    <mergeCell ref="E56:F56"/>
    <mergeCell ref="E57:F57"/>
    <mergeCell ref="J61:K61"/>
    <mergeCell ref="L61:M61"/>
    <mergeCell ref="J62:K62"/>
    <mergeCell ref="L62:M62"/>
    <mergeCell ref="J63:K63"/>
    <mergeCell ref="L63:M63"/>
    <mergeCell ref="J58:K58"/>
    <mergeCell ref="L58:M58"/>
    <mergeCell ref="J59:K59"/>
    <mergeCell ref="L59:M59"/>
    <mergeCell ref="J60:K60"/>
    <mergeCell ref="L60:M60"/>
    <mergeCell ref="J67:K67"/>
    <mergeCell ref="L67:M67"/>
    <mergeCell ref="J68:K68"/>
    <mergeCell ref="L68:M68"/>
    <mergeCell ref="J69:K69"/>
    <mergeCell ref="L69:M69"/>
    <mergeCell ref="J64:K64"/>
    <mergeCell ref="L64:M64"/>
    <mergeCell ref="J65:K65"/>
    <mergeCell ref="L65:M65"/>
    <mergeCell ref="J66:K66"/>
    <mergeCell ref="L66:M66"/>
    <mergeCell ref="J73:K73"/>
    <mergeCell ref="L73:M73"/>
    <mergeCell ref="J74:K74"/>
    <mergeCell ref="L74:M74"/>
    <mergeCell ref="J75:K75"/>
    <mergeCell ref="L75:M75"/>
    <mergeCell ref="J70:K70"/>
    <mergeCell ref="L70:M70"/>
    <mergeCell ref="J71:K71"/>
    <mergeCell ref="L71:M71"/>
    <mergeCell ref="J72:K72"/>
    <mergeCell ref="L72:M72"/>
    <mergeCell ref="L87:M87"/>
    <mergeCell ref="J88:K88"/>
    <mergeCell ref="L88:M88"/>
    <mergeCell ref="J82:K82"/>
    <mergeCell ref="L82:M82"/>
    <mergeCell ref="J83:K83"/>
    <mergeCell ref="L83:M83"/>
    <mergeCell ref="J85:K85"/>
    <mergeCell ref="L85:M85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J98:K98"/>
    <mergeCell ref="L98:M98"/>
    <mergeCell ref="J101:K101"/>
    <mergeCell ref="L101:M101"/>
    <mergeCell ref="J102:K102"/>
    <mergeCell ref="J95:K95"/>
    <mergeCell ref="L95:M95"/>
    <mergeCell ref="J96:K96"/>
    <mergeCell ref="L96:M96"/>
    <mergeCell ref="J97:K97"/>
    <mergeCell ref="L97:M97"/>
    <mergeCell ref="J100:K100"/>
    <mergeCell ref="L100:M100"/>
    <mergeCell ref="J108:K108"/>
    <mergeCell ref="L108:M108"/>
    <mergeCell ref="J109:K109"/>
    <mergeCell ref="L109:M109"/>
    <mergeCell ref="J110:K110"/>
    <mergeCell ref="L110:M110"/>
    <mergeCell ref="J103:K103"/>
    <mergeCell ref="J104:K104"/>
    <mergeCell ref="J105:K105"/>
    <mergeCell ref="L105:M105"/>
    <mergeCell ref="J106:K106"/>
    <mergeCell ref="L106:M106"/>
    <mergeCell ref="J107:K107"/>
    <mergeCell ref="L107:M107"/>
    <mergeCell ref="J114:K114"/>
    <mergeCell ref="L114:M114"/>
    <mergeCell ref="J115:K115"/>
    <mergeCell ref="L115:M115"/>
    <mergeCell ref="J116:K116"/>
    <mergeCell ref="L116:M116"/>
    <mergeCell ref="J111:K111"/>
    <mergeCell ref="L111:M111"/>
    <mergeCell ref="J112:K112"/>
    <mergeCell ref="L112:M112"/>
    <mergeCell ref="J113:K113"/>
    <mergeCell ref="L113:M113"/>
    <mergeCell ref="J120:K120"/>
    <mergeCell ref="L120:M120"/>
    <mergeCell ref="J121:K121"/>
    <mergeCell ref="J122:K122"/>
    <mergeCell ref="J117:K117"/>
    <mergeCell ref="J118:K118"/>
    <mergeCell ref="L118:M118"/>
    <mergeCell ref="J119:K119"/>
    <mergeCell ref="L119:M119"/>
    <mergeCell ref="J126:K126"/>
    <mergeCell ref="J127:K127"/>
    <mergeCell ref="L127:M127"/>
    <mergeCell ref="J128:K128"/>
    <mergeCell ref="L128:M128"/>
    <mergeCell ref="J123:K123"/>
    <mergeCell ref="J124:K124"/>
    <mergeCell ref="J125:K125"/>
    <mergeCell ref="J132:K132"/>
    <mergeCell ref="L132:M132"/>
    <mergeCell ref="J133:K133"/>
    <mergeCell ref="L133:M133"/>
    <mergeCell ref="J134:K134"/>
    <mergeCell ref="L134:M134"/>
    <mergeCell ref="J129:K129"/>
    <mergeCell ref="L129:M129"/>
    <mergeCell ref="J130:K130"/>
    <mergeCell ref="L130:M130"/>
    <mergeCell ref="J131:K131"/>
    <mergeCell ref="L131:M13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sheetPr codeName="Sheet28"/>
  <dimension ref="A1:S177"/>
  <sheetViews>
    <sheetView workbookViewId="0">
      <selection activeCell="E4" sqref="E4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 s="69"/>
      <c r="B2" s="63"/>
      <c r="D2" s="35"/>
      <c r="E2" s="53"/>
      <c r="F2" s="53" t="s">
        <v>154</v>
      </c>
      <c r="G2" s="35"/>
      <c r="H2" s="35"/>
      <c r="K2" s="100">
        <f>SUM(I86:I142)+SUM(I169:I174)/1000</f>
        <v>0</v>
      </c>
      <c r="L2" s="3">
        <f>SUM(J86:K142)+SUM(J169:K174)</f>
        <v>0</v>
      </c>
      <c r="M2" s="4" t="s">
        <v>162</v>
      </c>
      <c r="N2" s="35"/>
      <c r="S2" s="5" t="s">
        <v>2</v>
      </c>
    </row>
    <row r="3" spans="1:19" ht="18.75">
      <c r="A3" s="69"/>
      <c r="B3" s="63"/>
      <c r="E3" s="72" t="s">
        <v>273</v>
      </c>
      <c r="F3" s="54" t="s">
        <v>155</v>
      </c>
      <c r="G3" s="43"/>
      <c r="H3" s="43"/>
      <c r="K3" s="101">
        <f>SUM(I143:I168)+SUM(I175:I177)</f>
        <v>0</v>
      </c>
      <c r="L3" s="1">
        <f>SUM(J143:K168)+SUM(J175:K177)</f>
        <v>0</v>
      </c>
      <c r="M3" s="7" t="s">
        <v>242</v>
      </c>
      <c r="N3" s="35"/>
      <c r="S3" s="5">
        <f>L2+L4</f>
        <v>0</v>
      </c>
    </row>
    <row r="4" spans="1:19" ht="18.75">
      <c r="A4" s="69"/>
      <c r="B4" s="63"/>
      <c r="D4" s="36"/>
      <c r="E4" s="38"/>
      <c r="F4" s="33"/>
      <c r="G4" s="42"/>
      <c r="H4" s="42"/>
      <c r="K4" s="102">
        <f>SUM(I11:I27)+SUM(I73:I85)</f>
        <v>0</v>
      </c>
      <c r="L4" s="8">
        <f>SUM(J11:K27)+SUM(J73:K85)</f>
        <v>0</v>
      </c>
      <c r="M4" s="9" t="s">
        <v>3</v>
      </c>
      <c r="N4" s="35"/>
      <c r="S4" s="10" t="s">
        <v>4</v>
      </c>
    </row>
    <row r="5" spans="1:19" ht="18.75">
      <c r="A5" s="69"/>
      <c r="B5" s="63"/>
      <c r="D5" s="39"/>
      <c r="E5" s="40"/>
      <c r="F5" s="40"/>
      <c r="G5" s="42"/>
      <c r="H5" s="42"/>
      <c r="K5" s="103">
        <f>SUM(I28:I72)</f>
        <v>0</v>
      </c>
      <c r="L5" s="12">
        <f>SUM(J28:K72)</f>
        <v>0</v>
      </c>
      <c r="M5" s="13" t="s">
        <v>243</v>
      </c>
      <c r="N5" s="35"/>
      <c r="S5" s="10">
        <f>L3+L5</f>
        <v>0</v>
      </c>
    </row>
    <row r="6" spans="1:19" ht="18.75">
      <c r="A6" s="69"/>
      <c r="B6" s="63"/>
      <c r="C6" s="37"/>
      <c r="D6" s="39"/>
      <c r="E6" s="40"/>
      <c r="F6" s="40"/>
      <c r="G6" s="41"/>
      <c r="H6" s="41"/>
      <c r="K6" s="104">
        <f>C80</f>
        <v>0</v>
      </c>
      <c r="L6" s="14">
        <f>D80</f>
        <v>0</v>
      </c>
      <c r="M6" s="15" t="s">
        <v>6</v>
      </c>
      <c r="N6" s="35"/>
    </row>
    <row r="7" spans="1:19" ht="18.75">
      <c r="A7" s="69"/>
      <c r="B7" s="63"/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 s="69"/>
      <c r="B8" s="63"/>
      <c r="C8" s="37"/>
      <c r="D8" s="39"/>
      <c r="E8" s="40"/>
      <c r="F8" s="40"/>
      <c r="G8" s="41"/>
      <c r="H8" s="41"/>
      <c r="K8" s="106">
        <f>SUM(K2:K7)</f>
        <v>0</v>
      </c>
      <c r="L8" s="107">
        <f>SUM(L2:L7)</f>
        <v>0</v>
      </c>
      <c r="M8" s="18" t="s">
        <v>5</v>
      </c>
      <c r="N8" s="35"/>
    </row>
    <row r="9" spans="1:19">
      <c r="A9" s="69"/>
      <c r="B9" s="63"/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 s="69"/>
      <c r="B10" s="63"/>
      <c r="C10" s="189" t="s">
        <v>216</v>
      </c>
      <c r="D10" s="190"/>
      <c r="E10" s="189" t="s">
        <v>65</v>
      </c>
      <c r="F10" s="190"/>
      <c r="G10" s="80" t="s">
        <v>66</v>
      </c>
      <c r="I10" s="6"/>
      <c r="J10" s="74"/>
      <c r="K10" s="75"/>
      <c r="L10" s="74"/>
      <c r="M10" s="75"/>
      <c r="N10" s="6"/>
    </row>
    <row r="11" spans="1:19">
      <c r="A11" s="69"/>
      <c r="B11" s="63"/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 s="69"/>
      <c r="B12" s="63"/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 s="69"/>
      <c r="B13" s="63"/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 s="69"/>
      <c r="B14" s="63"/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</v>
      </c>
      <c r="J14" s="176">
        <f t="shared" si="1"/>
        <v>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 s="69"/>
      <c r="B15" s="63"/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</v>
      </c>
      <c r="J15" s="176">
        <f t="shared" si="1"/>
        <v>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69"/>
      <c r="B16" s="63"/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</v>
      </c>
      <c r="J16" s="176">
        <f t="shared" si="1"/>
        <v>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69"/>
      <c r="B17" s="63"/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 ht="16.5">
      <c r="A18" s="51"/>
      <c r="B18" s="51"/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 ht="16.5">
      <c r="A19" s="51"/>
      <c r="B19" s="51"/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 ht="16.5">
      <c r="A20" s="51"/>
      <c r="B20" s="51"/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 ht="16.5">
      <c r="A21" s="51"/>
      <c r="B21" s="51"/>
      <c r="C21" s="77"/>
      <c r="D21" s="46"/>
      <c r="E21" s="44"/>
      <c r="F21" s="45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 ht="16.5">
      <c r="A22" s="51"/>
      <c r="B22" s="51"/>
      <c r="C22" s="77"/>
      <c r="D22" s="46"/>
      <c r="E22" s="44"/>
      <c r="F22" s="45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 ht="16.5">
      <c r="A23" s="51"/>
      <c r="B23" s="47"/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 ht="16.5">
      <c r="A24" s="51"/>
      <c r="B24" s="51"/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 ht="16.5">
      <c r="A25" s="51"/>
      <c r="B25" s="51"/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 ht="16.5">
      <c r="A26" s="51"/>
      <c r="B26" s="51"/>
      <c r="C26" s="24"/>
      <c r="D26" s="2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 ht="16.5">
      <c r="A27" s="51"/>
      <c r="B27" s="51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 ht="16.5">
      <c r="A28" s="51"/>
      <c r="B28" s="51"/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 ht="16.5">
      <c r="A29" s="51"/>
      <c r="B29" s="51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 ht="16.5">
      <c r="A30" s="51"/>
      <c r="B30" s="51"/>
      <c r="C30" s="20" t="s">
        <v>92</v>
      </c>
      <c r="D30" s="20" t="s">
        <v>93</v>
      </c>
      <c r="E30" s="191" t="s">
        <v>65</v>
      </c>
      <c r="F30" s="191"/>
      <c r="G30" s="20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</v>
      </c>
      <c r="D31" s="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</v>
      </c>
      <c r="D36" s="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</v>
      </c>
      <c r="D37" s="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</v>
      </c>
      <c r="J55" s="182">
        <f t="shared" si="1"/>
        <v>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0</v>
      </c>
      <c r="D80" s="80">
        <f>SUM(D31:D79)</f>
        <v>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</v>
      </c>
      <c r="J93" s="170">
        <f t="shared" si="8"/>
        <v>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</v>
      </c>
      <c r="J97" s="170">
        <f t="shared" si="8"/>
        <v>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</v>
      </c>
      <c r="J98" s="170">
        <f t="shared" si="8"/>
        <v>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92"/>
      <c r="M102" s="93"/>
      <c r="N102" s="90"/>
      <c r="O102" s="23"/>
    </row>
    <row r="103" spans="1:15">
      <c r="I103" s="91"/>
      <c r="J103" s="170">
        <f t="shared" si="8"/>
        <v>0</v>
      </c>
      <c r="K103" s="171"/>
      <c r="L103" s="92"/>
      <c r="M103" s="93"/>
      <c r="N103" s="90"/>
      <c r="O103" s="23"/>
    </row>
    <row r="104" spans="1:15">
      <c r="I104" s="91"/>
      <c r="J104" s="170">
        <f t="shared" si="8"/>
        <v>0</v>
      </c>
      <c r="K104" s="171"/>
      <c r="L104" s="92"/>
      <c r="M104" s="93"/>
      <c r="N104" s="90"/>
      <c r="O104" s="23"/>
    </row>
    <row r="105" spans="1:15">
      <c r="I105" s="91">
        <f>J105*1.2*8/1000</f>
        <v>0</v>
      </c>
      <c r="J105" s="170">
        <f t="shared" si="8"/>
        <v>0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</v>
      </c>
      <c r="J109" s="170">
        <f t="shared" si="8"/>
        <v>0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</v>
      </c>
      <c r="J113" s="170">
        <f t="shared" si="8"/>
        <v>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92"/>
      <c r="M117" s="93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</v>
      </c>
      <c r="J119" s="170">
        <f t="shared" si="8"/>
        <v>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92"/>
      <c r="M121" s="93"/>
      <c r="N121" s="90"/>
    </row>
    <row r="122" spans="3:15">
      <c r="I122" s="91"/>
      <c r="J122" s="170">
        <f t="shared" si="8"/>
        <v>0</v>
      </c>
      <c r="K122" s="171"/>
      <c r="L122" s="92"/>
      <c r="M122" s="93"/>
      <c r="N122" s="90"/>
    </row>
    <row r="123" spans="3:15">
      <c r="I123" s="91"/>
      <c r="J123" s="170">
        <f t="shared" si="8"/>
        <v>0</v>
      </c>
      <c r="K123" s="171"/>
      <c r="L123" s="92"/>
      <c r="M123" s="93"/>
      <c r="N123" s="90"/>
    </row>
    <row r="124" spans="3:15">
      <c r="I124" s="91"/>
      <c r="J124" s="170">
        <f t="shared" si="8"/>
        <v>0</v>
      </c>
      <c r="K124" s="171"/>
      <c r="L124" s="92"/>
      <c r="M124" s="93"/>
      <c r="N124" s="90"/>
    </row>
    <row r="125" spans="3:15">
      <c r="I125" s="91"/>
      <c r="J125" s="170">
        <f t="shared" si="8"/>
        <v>0</v>
      </c>
      <c r="K125" s="171"/>
      <c r="L125" s="92"/>
      <c r="M125" s="93"/>
      <c r="N125" s="90"/>
    </row>
    <row r="126" spans="3:15">
      <c r="I126" s="91"/>
      <c r="J126" s="170">
        <f t="shared" si="8"/>
        <v>0</v>
      </c>
      <c r="K126" s="171"/>
      <c r="L126" s="92"/>
      <c r="M126" s="93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</v>
      </c>
      <c r="J129" s="170">
        <f t="shared" si="8"/>
        <v>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</v>
      </c>
      <c r="J133" s="170">
        <f t="shared" si="8"/>
        <v>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92"/>
      <c r="M137" s="93"/>
      <c r="N137" s="90"/>
    </row>
    <row r="138" spans="9:15">
      <c r="I138" s="91"/>
      <c r="J138" s="170">
        <f t="shared" si="8"/>
        <v>0</v>
      </c>
      <c r="K138" s="171"/>
      <c r="L138" s="92"/>
      <c r="M138" s="93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96"/>
      <c r="M144" s="97"/>
      <c r="N144" s="95"/>
    </row>
    <row r="145" spans="9:15">
      <c r="I145" s="94"/>
      <c r="J145" s="208">
        <f t="shared" si="9"/>
        <v>0</v>
      </c>
      <c r="K145" s="209"/>
      <c r="L145" s="96"/>
      <c r="M145" s="97"/>
      <c r="N145" s="95"/>
    </row>
    <row r="146" spans="9:15">
      <c r="I146" s="94"/>
      <c r="J146" s="208">
        <f t="shared" si="9"/>
        <v>0</v>
      </c>
      <c r="K146" s="209"/>
      <c r="L146" s="96"/>
      <c r="M146" s="97"/>
      <c r="N146" s="95"/>
    </row>
    <row r="147" spans="9:15">
      <c r="I147" s="94"/>
      <c r="J147" s="208">
        <f t="shared" si="9"/>
        <v>0</v>
      </c>
      <c r="K147" s="209"/>
      <c r="L147" s="96"/>
      <c r="M147" s="97"/>
      <c r="N147" s="95"/>
    </row>
    <row r="148" spans="9:15">
      <c r="I148" s="94">
        <f>J148*0.9*8/1000</f>
        <v>0</v>
      </c>
      <c r="J148" s="208">
        <f t="shared" si="9"/>
        <v>0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</v>
      </c>
      <c r="J150" s="208">
        <f t="shared" si="9"/>
        <v>0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0</v>
      </c>
      <c r="J152" s="208">
        <f t="shared" si="9"/>
        <v>0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0</v>
      </c>
      <c r="J154" s="208">
        <f t="shared" si="9"/>
        <v>0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0</v>
      </c>
      <c r="J157" s="208">
        <f t="shared" si="9"/>
        <v>0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0</v>
      </c>
      <c r="J163" s="208">
        <f t="shared" si="9"/>
        <v>0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0</v>
      </c>
      <c r="J167" s="208">
        <f t="shared" si="9"/>
        <v>0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</v>
      </c>
      <c r="J175" s="208">
        <f t="shared" si="9"/>
        <v>0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J177:K177"/>
    <mergeCell ref="L177:M177"/>
    <mergeCell ref="J172:K172"/>
    <mergeCell ref="L172:M172"/>
    <mergeCell ref="J173:K173"/>
    <mergeCell ref="L173:M173"/>
    <mergeCell ref="J174:K174"/>
    <mergeCell ref="L174:M174"/>
    <mergeCell ref="J175:K175"/>
    <mergeCell ref="L175:M175"/>
    <mergeCell ref="J176:K176"/>
    <mergeCell ref="L176:M176"/>
    <mergeCell ref="J167:K167"/>
    <mergeCell ref="L167:M167"/>
    <mergeCell ref="J168:K168"/>
    <mergeCell ref="L168:M168"/>
    <mergeCell ref="J169:K169"/>
    <mergeCell ref="L169:M169"/>
    <mergeCell ref="J170:K170"/>
    <mergeCell ref="L170:M170"/>
    <mergeCell ref="J171:K171"/>
    <mergeCell ref="L171:M171"/>
    <mergeCell ref="J162:K162"/>
    <mergeCell ref="L162:M162"/>
    <mergeCell ref="J163:K163"/>
    <mergeCell ref="L163:M163"/>
    <mergeCell ref="J164:K164"/>
    <mergeCell ref="L164:M164"/>
    <mergeCell ref="J165:K165"/>
    <mergeCell ref="L165:M165"/>
    <mergeCell ref="J166:K166"/>
    <mergeCell ref="L166:M166"/>
    <mergeCell ref="J157:K157"/>
    <mergeCell ref="L157:M157"/>
    <mergeCell ref="J158:K158"/>
    <mergeCell ref="L158:M158"/>
    <mergeCell ref="J159:K159"/>
    <mergeCell ref="L159:M159"/>
    <mergeCell ref="J160:K160"/>
    <mergeCell ref="L160:M160"/>
    <mergeCell ref="J161:K161"/>
    <mergeCell ref="L161:M161"/>
    <mergeCell ref="J152:K152"/>
    <mergeCell ref="L152:M152"/>
    <mergeCell ref="J153:K153"/>
    <mergeCell ref="L153:M153"/>
    <mergeCell ref="J154:K154"/>
    <mergeCell ref="L154:M154"/>
    <mergeCell ref="J155:K155"/>
    <mergeCell ref="L155:M155"/>
    <mergeCell ref="J156:K156"/>
    <mergeCell ref="L156:M156"/>
    <mergeCell ref="J147:K147"/>
    <mergeCell ref="J148:K148"/>
    <mergeCell ref="L148:M148"/>
    <mergeCell ref="J149:K149"/>
    <mergeCell ref="L149:M149"/>
    <mergeCell ref="J150:K150"/>
    <mergeCell ref="L150:M150"/>
    <mergeCell ref="J151:K151"/>
    <mergeCell ref="L151:M151"/>
    <mergeCell ref="J141:K141"/>
    <mergeCell ref="L141:M141"/>
    <mergeCell ref="J142:K142"/>
    <mergeCell ref="L142:M142"/>
    <mergeCell ref="J143:K143"/>
    <mergeCell ref="L143:M143"/>
    <mergeCell ref="J144:K144"/>
    <mergeCell ref="J145:K145"/>
    <mergeCell ref="J146:K146"/>
    <mergeCell ref="J135:K135"/>
    <mergeCell ref="L135:M135"/>
    <mergeCell ref="J136:K136"/>
    <mergeCell ref="L136:M136"/>
    <mergeCell ref="J137:K137"/>
    <mergeCell ref="J138:K138"/>
    <mergeCell ref="J139:K139"/>
    <mergeCell ref="L139:M139"/>
    <mergeCell ref="J140:K140"/>
    <mergeCell ref="L140:M140"/>
    <mergeCell ref="E76:F76"/>
    <mergeCell ref="E77:F77"/>
    <mergeCell ref="E78:F78"/>
    <mergeCell ref="E79:F79"/>
    <mergeCell ref="E80:F80"/>
    <mergeCell ref="J84:K84"/>
    <mergeCell ref="L84:M84"/>
    <mergeCell ref="J99:K99"/>
    <mergeCell ref="L99:M99"/>
    <mergeCell ref="J79:K79"/>
    <mergeCell ref="L79:M79"/>
    <mergeCell ref="J80:K80"/>
    <mergeCell ref="L80:M80"/>
    <mergeCell ref="J81:K81"/>
    <mergeCell ref="L81:M81"/>
    <mergeCell ref="J76:K76"/>
    <mergeCell ref="L76:M76"/>
    <mergeCell ref="J77:K77"/>
    <mergeCell ref="L77:M77"/>
    <mergeCell ref="J78:K78"/>
    <mergeCell ref="L78:M78"/>
    <mergeCell ref="J86:K86"/>
    <mergeCell ref="L86:M86"/>
    <mergeCell ref="J87:K87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C9:F9"/>
    <mergeCell ref="J9:K9"/>
    <mergeCell ref="L9:M9"/>
    <mergeCell ref="C10:D10"/>
    <mergeCell ref="E10:F10"/>
    <mergeCell ref="C13:D13"/>
    <mergeCell ref="E13:F13"/>
    <mergeCell ref="J13:K13"/>
    <mergeCell ref="L13:M13"/>
    <mergeCell ref="C14:D14"/>
    <mergeCell ref="E14:F14"/>
    <mergeCell ref="J14:K14"/>
    <mergeCell ref="L14:M14"/>
    <mergeCell ref="C11:D11"/>
    <mergeCell ref="E11:F11"/>
    <mergeCell ref="J11:K11"/>
    <mergeCell ref="L11:M11"/>
    <mergeCell ref="C12:D12"/>
    <mergeCell ref="E12:F12"/>
    <mergeCell ref="J12:K12"/>
    <mergeCell ref="L12:M12"/>
    <mergeCell ref="C17:D17"/>
    <mergeCell ref="E17:F17"/>
    <mergeCell ref="J17:K17"/>
    <mergeCell ref="L17:M17"/>
    <mergeCell ref="C18:D18"/>
    <mergeCell ref="E18:F18"/>
    <mergeCell ref="J18:K18"/>
    <mergeCell ref="L18:M18"/>
    <mergeCell ref="C15:D15"/>
    <mergeCell ref="E15:F15"/>
    <mergeCell ref="J15:K15"/>
    <mergeCell ref="L15:M15"/>
    <mergeCell ref="C16:D16"/>
    <mergeCell ref="E16:F16"/>
    <mergeCell ref="J16:K16"/>
    <mergeCell ref="L16:M16"/>
    <mergeCell ref="J22:K22"/>
    <mergeCell ref="L22:M22"/>
    <mergeCell ref="C23:D23"/>
    <mergeCell ref="E23:F23"/>
    <mergeCell ref="J23:K23"/>
    <mergeCell ref="L23:M23"/>
    <mergeCell ref="J19:K19"/>
    <mergeCell ref="L19:M19"/>
    <mergeCell ref="J20:K20"/>
    <mergeCell ref="L20:M20"/>
    <mergeCell ref="J21:K21"/>
    <mergeCell ref="L21:M21"/>
    <mergeCell ref="C19:D19"/>
    <mergeCell ref="E19:F19"/>
    <mergeCell ref="C20:D20"/>
    <mergeCell ref="E20:F20"/>
    <mergeCell ref="J27:K27"/>
    <mergeCell ref="L27:M27"/>
    <mergeCell ref="J28:K28"/>
    <mergeCell ref="L28:M28"/>
    <mergeCell ref="J24:K24"/>
    <mergeCell ref="L24:M24"/>
    <mergeCell ref="C25:D25"/>
    <mergeCell ref="J25:K25"/>
    <mergeCell ref="L25:M25"/>
    <mergeCell ref="J26:K26"/>
    <mergeCell ref="L26:M26"/>
    <mergeCell ref="C24:D24"/>
    <mergeCell ref="E24:F24"/>
    <mergeCell ref="E25:F25"/>
    <mergeCell ref="E31:F31"/>
    <mergeCell ref="J31:K31"/>
    <mergeCell ref="L31:M31"/>
    <mergeCell ref="E32:F32"/>
    <mergeCell ref="J32:K32"/>
    <mergeCell ref="L32:M32"/>
    <mergeCell ref="J29:K29"/>
    <mergeCell ref="L29:M29"/>
    <mergeCell ref="E30:F30"/>
    <mergeCell ref="J30:K30"/>
    <mergeCell ref="L30:M30"/>
    <mergeCell ref="C29:G29"/>
    <mergeCell ref="E35:F35"/>
    <mergeCell ref="J35:K35"/>
    <mergeCell ref="L35:M35"/>
    <mergeCell ref="E36:F36"/>
    <mergeCell ref="J36:K36"/>
    <mergeCell ref="L36:M36"/>
    <mergeCell ref="E33:F33"/>
    <mergeCell ref="J33:K33"/>
    <mergeCell ref="L33:M33"/>
    <mergeCell ref="E34:F34"/>
    <mergeCell ref="J34:K34"/>
    <mergeCell ref="L34:M34"/>
    <mergeCell ref="E39:F39"/>
    <mergeCell ref="J39:K39"/>
    <mergeCell ref="L39:M39"/>
    <mergeCell ref="E40:F40"/>
    <mergeCell ref="J40:K40"/>
    <mergeCell ref="L40:M40"/>
    <mergeCell ref="E37:F37"/>
    <mergeCell ref="J37:K37"/>
    <mergeCell ref="L37:M37"/>
    <mergeCell ref="E38:F38"/>
    <mergeCell ref="J38:K38"/>
    <mergeCell ref="L38:M38"/>
    <mergeCell ref="E43:F43"/>
    <mergeCell ref="J43:K43"/>
    <mergeCell ref="L43:M43"/>
    <mergeCell ref="E44:F44"/>
    <mergeCell ref="J44:K44"/>
    <mergeCell ref="L44:M44"/>
    <mergeCell ref="E41:F41"/>
    <mergeCell ref="J41:K41"/>
    <mergeCell ref="L41:M41"/>
    <mergeCell ref="E42:F42"/>
    <mergeCell ref="J42:K42"/>
    <mergeCell ref="L42:M42"/>
    <mergeCell ref="E47:F47"/>
    <mergeCell ref="J47:K47"/>
    <mergeCell ref="L47:M47"/>
    <mergeCell ref="E48:F48"/>
    <mergeCell ref="J48:K48"/>
    <mergeCell ref="L48:M48"/>
    <mergeCell ref="E45:F45"/>
    <mergeCell ref="J45:K45"/>
    <mergeCell ref="L45:M45"/>
    <mergeCell ref="E46:F46"/>
    <mergeCell ref="J46:K46"/>
    <mergeCell ref="L46:M46"/>
    <mergeCell ref="E51:F51"/>
    <mergeCell ref="J51:K51"/>
    <mergeCell ref="L51:M51"/>
    <mergeCell ref="E52:F52"/>
    <mergeCell ref="J52:K52"/>
    <mergeCell ref="L52:M52"/>
    <mergeCell ref="E49:F49"/>
    <mergeCell ref="J49:K49"/>
    <mergeCell ref="L49:M49"/>
    <mergeCell ref="E50:F50"/>
    <mergeCell ref="J50:K50"/>
    <mergeCell ref="L50:M50"/>
    <mergeCell ref="J55:K55"/>
    <mergeCell ref="L55:M55"/>
    <mergeCell ref="J56:K56"/>
    <mergeCell ref="L56:M56"/>
    <mergeCell ref="J57:K57"/>
    <mergeCell ref="L57:M57"/>
    <mergeCell ref="E53:F53"/>
    <mergeCell ref="J53:K53"/>
    <mergeCell ref="L53:M53"/>
    <mergeCell ref="E54:F54"/>
    <mergeCell ref="J54:K54"/>
    <mergeCell ref="L54:M54"/>
    <mergeCell ref="E55:F55"/>
    <mergeCell ref="E56:F56"/>
    <mergeCell ref="E57:F57"/>
    <mergeCell ref="J61:K61"/>
    <mergeCell ref="L61:M61"/>
    <mergeCell ref="J62:K62"/>
    <mergeCell ref="L62:M62"/>
    <mergeCell ref="J63:K63"/>
    <mergeCell ref="L63:M63"/>
    <mergeCell ref="J58:K58"/>
    <mergeCell ref="L58:M58"/>
    <mergeCell ref="J59:K59"/>
    <mergeCell ref="L59:M59"/>
    <mergeCell ref="J60:K60"/>
    <mergeCell ref="L60:M60"/>
    <mergeCell ref="J67:K67"/>
    <mergeCell ref="L67:M67"/>
    <mergeCell ref="J68:K68"/>
    <mergeCell ref="L68:M68"/>
    <mergeCell ref="J69:K69"/>
    <mergeCell ref="L69:M69"/>
    <mergeCell ref="J64:K64"/>
    <mergeCell ref="L64:M64"/>
    <mergeCell ref="J65:K65"/>
    <mergeCell ref="L65:M65"/>
    <mergeCell ref="J66:K66"/>
    <mergeCell ref="L66:M66"/>
    <mergeCell ref="J73:K73"/>
    <mergeCell ref="L73:M73"/>
    <mergeCell ref="J74:K74"/>
    <mergeCell ref="L74:M74"/>
    <mergeCell ref="J75:K75"/>
    <mergeCell ref="L75:M75"/>
    <mergeCell ref="J70:K70"/>
    <mergeCell ref="L70:M70"/>
    <mergeCell ref="J71:K71"/>
    <mergeCell ref="L71:M71"/>
    <mergeCell ref="J72:K72"/>
    <mergeCell ref="L72:M72"/>
    <mergeCell ref="L87:M87"/>
    <mergeCell ref="J88:K88"/>
    <mergeCell ref="L88:M88"/>
    <mergeCell ref="J82:K82"/>
    <mergeCell ref="L82:M82"/>
    <mergeCell ref="J83:K83"/>
    <mergeCell ref="L83:M83"/>
    <mergeCell ref="J85:K85"/>
    <mergeCell ref="L85:M85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J98:K98"/>
    <mergeCell ref="L98:M98"/>
    <mergeCell ref="J101:K101"/>
    <mergeCell ref="L101:M101"/>
    <mergeCell ref="J102:K102"/>
    <mergeCell ref="J95:K95"/>
    <mergeCell ref="L95:M95"/>
    <mergeCell ref="J96:K96"/>
    <mergeCell ref="L96:M96"/>
    <mergeCell ref="J97:K97"/>
    <mergeCell ref="L97:M97"/>
    <mergeCell ref="J100:K100"/>
    <mergeCell ref="L100:M100"/>
    <mergeCell ref="J108:K108"/>
    <mergeCell ref="L108:M108"/>
    <mergeCell ref="J109:K109"/>
    <mergeCell ref="L109:M109"/>
    <mergeCell ref="J110:K110"/>
    <mergeCell ref="L110:M110"/>
    <mergeCell ref="J103:K103"/>
    <mergeCell ref="J104:K104"/>
    <mergeCell ref="J105:K105"/>
    <mergeCell ref="L105:M105"/>
    <mergeCell ref="J106:K106"/>
    <mergeCell ref="L106:M106"/>
    <mergeCell ref="J107:K107"/>
    <mergeCell ref="L107:M107"/>
    <mergeCell ref="J114:K114"/>
    <mergeCell ref="L114:M114"/>
    <mergeCell ref="J115:K115"/>
    <mergeCell ref="L115:M115"/>
    <mergeCell ref="J116:K116"/>
    <mergeCell ref="L116:M116"/>
    <mergeCell ref="J111:K111"/>
    <mergeCell ref="L111:M111"/>
    <mergeCell ref="J112:K112"/>
    <mergeCell ref="L112:M112"/>
    <mergeCell ref="J113:K113"/>
    <mergeCell ref="L113:M113"/>
    <mergeCell ref="J120:K120"/>
    <mergeCell ref="L120:M120"/>
    <mergeCell ref="J121:K121"/>
    <mergeCell ref="J122:K122"/>
    <mergeCell ref="J117:K117"/>
    <mergeCell ref="J118:K118"/>
    <mergeCell ref="L118:M118"/>
    <mergeCell ref="J119:K119"/>
    <mergeCell ref="L119:M119"/>
    <mergeCell ref="J126:K126"/>
    <mergeCell ref="J127:K127"/>
    <mergeCell ref="L127:M127"/>
    <mergeCell ref="J128:K128"/>
    <mergeCell ref="L128:M128"/>
    <mergeCell ref="J123:K123"/>
    <mergeCell ref="J124:K124"/>
    <mergeCell ref="J125:K125"/>
    <mergeCell ref="J132:K132"/>
    <mergeCell ref="L132:M132"/>
    <mergeCell ref="J133:K133"/>
    <mergeCell ref="L133:M133"/>
    <mergeCell ref="J134:K134"/>
    <mergeCell ref="L134:M134"/>
    <mergeCell ref="J129:K129"/>
    <mergeCell ref="L129:M129"/>
    <mergeCell ref="J130:K130"/>
    <mergeCell ref="L130:M130"/>
    <mergeCell ref="J131:K131"/>
    <mergeCell ref="L131:M13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sheetPr codeName="Sheet29"/>
  <dimension ref="A1:S177"/>
  <sheetViews>
    <sheetView workbookViewId="0">
      <selection activeCell="A2" sqref="A2:B25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B2" s="120"/>
      <c r="D2" s="35"/>
      <c r="E2" s="53"/>
      <c r="F2" s="53" t="s">
        <v>154</v>
      </c>
      <c r="G2" s="35"/>
      <c r="H2" s="35"/>
      <c r="K2" s="100">
        <f>SUM(I86:I142)+SUM(I169:I174)/1000</f>
        <v>0</v>
      </c>
      <c r="L2" s="3">
        <f>SUM(J86:K142)+SUM(J169:K174)</f>
        <v>0</v>
      </c>
      <c r="M2" s="4" t="s">
        <v>162</v>
      </c>
      <c r="N2" s="35"/>
      <c r="S2" s="5" t="s">
        <v>2</v>
      </c>
    </row>
    <row r="3" spans="1:19" ht="18.75">
      <c r="B3" s="120"/>
      <c r="E3" s="72" t="s">
        <v>274</v>
      </c>
      <c r="F3" s="54" t="s">
        <v>155</v>
      </c>
      <c r="G3" s="43"/>
      <c r="H3" s="43"/>
      <c r="K3" s="101">
        <f>SUM(I143:I168)+SUM(I175:I177)</f>
        <v>0</v>
      </c>
      <c r="L3" s="1">
        <f>SUM(J143:K168)+SUM(J175:K177)</f>
        <v>0</v>
      </c>
      <c r="M3" s="7" t="s">
        <v>242</v>
      </c>
      <c r="N3" s="35"/>
      <c r="S3" s="5">
        <f>L2+L4</f>
        <v>0</v>
      </c>
    </row>
    <row r="4" spans="1:19" ht="18.75">
      <c r="B4" s="120"/>
      <c r="D4" s="36"/>
      <c r="E4" s="38"/>
      <c r="F4" s="33"/>
      <c r="G4" s="42"/>
      <c r="H4" s="42"/>
      <c r="K4" s="102">
        <f>SUM(I11:I27)+SUM(I73:I85)</f>
        <v>0</v>
      </c>
      <c r="L4" s="8">
        <f>SUM(J11:K27)+SUM(J73:K85)</f>
        <v>0</v>
      </c>
      <c r="M4" s="9" t="s">
        <v>3</v>
      </c>
      <c r="N4" s="35"/>
      <c r="S4" s="10" t="s">
        <v>4</v>
      </c>
    </row>
    <row r="5" spans="1:19" ht="18.75">
      <c r="B5" s="120"/>
      <c r="D5" s="39"/>
      <c r="E5" s="40"/>
      <c r="F5" s="40"/>
      <c r="G5" s="42"/>
      <c r="H5" s="42"/>
      <c r="K5" s="103">
        <f>SUM(I28:I72)</f>
        <v>0</v>
      </c>
      <c r="L5" s="12">
        <f>SUM(J28:K72)</f>
        <v>0</v>
      </c>
      <c r="M5" s="13" t="s">
        <v>243</v>
      </c>
      <c r="N5" s="35"/>
      <c r="S5" s="10">
        <f>L3+L5</f>
        <v>0</v>
      </c>
    </row>
    <row r="6" spans="1:19" ht="18.75">
      <c r="B6" s="120"/>
      <c r="C6" s="37"/>
      <c r="D6" s="39"/>
      <c r="E6" s="40"/>
      <c r="F6" s="40"/>
      <c r="G6" s="41"/>
      <c r="H6" s="41"/>
      <c r="K6" s="104">
        <f>C80</f>
        <v>0</v>
      </c>
      <c r="L6" s="14">
        <f>D80</f>
        <v>0</v>
      </c>
      <c r="M6" s="15" t="s">
        <v>6</v>
      </c>
      <c r="N6" s="35"/>
    </row>
    <row r="7" spans="1:19" ht="18.75">
      <c r="B7" s="120"/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B8" s="120"/>
      <c r="C8" s="37"/>
      <c r="D8" s="39"/>
      <c r="E8" s="40"/>
      <c r="F8" s="40"/>
      <c r="G8" s="41"/>
      <c r="H8" s="41"/>
      <c r="K8" s="106">
        <f>SUM(K2:K7)</f>
        <v>0</v>
      </c>
      <c r="L8" s="107">
        <f>SUM(L2:L7)</f>
        <v>0</v>
      </c>
      <c r="M8" s="18" t="s">
        <v>5</v>
      </c>
      <c r="N8" s="35"/>
    </row>
    <row r="9" spans="1:19">
      <c r="B9" s="120"/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 s="69"/>
      <c r="B10" s="63"/>
      <c r="C10" s="189" t="s">
        <v>216</v>
      </c>
      <c r="D10" s="190"/>
      <c r="E10" s="189" t="s">
        <v>65</v>
      </c>
      <c r="F10" s="190"/>
      <c r="G10" s="80" t="s">
        <v>66</v>
      </c>
      <c r="I10" s="6"/>
      <c r="J10" s="74"/>
      <c r="K10" s="75"/>
      <c r="L10" s="74"/>
      <c r="M10" s="75"/>
      <c r="N10" s="6"/>
    </row>
    <row r="11" spans="1:19">
      <c r="B11" s="120"/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B12" s="120"/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B13" s="120"/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B14" s="120"/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</v>
      </c>
      <c r="J14" s="176">
        <f t="shared" si="1"/>
        <v>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B15" s="120"/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</v>
      </c>
      <c r="J15" s="176">
        <f t="shared" si="1"/>
        <v>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B16" s="120"/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</v>
      </c>
      <c r="J16" s="176">
        <f t="shared" si="1"/>
        <v>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B17" s="120"/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>
      <c r="B18" s="120"/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>
      <c r="B19" s="120"/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>
      <c r="B20" s="120"/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>
      <c r="B21" s="120"/>
      <c r="C21" s="77"/>
      <c r="D21" s="46"/>
      <c r="E21" s="44"/>
      <c r="F21" s="45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 ht="16.5">
      <c r="A22" s="51"/>
      <c r="B22" s="51"/>
      <c r="C22" s="77"/>
      <c r="D22" s="46"/>
      <c r="E22" s="44"/>
      <c r="F22" s="45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 ht="16.5">
      <c r="A23" s="51"/>
      <c r="B23" s="47"/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 ht="16.5">
      <c r="A24" s="51"/>
      <c r="B24" s="51"/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 ht="16.5">
      <c r="A25" s="51"/>
      <c r="B25" s="51"/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 ht="16.5">
      <c r="A26" s="51"/>
      <c r="B26" s="51"/>
      <c r="C26" s="24"/>
      <c r="D26" s="2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 ht="16.5">
      <c r="A27" s="51"/>
      <c r="B27" s="51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 ht="16.5">
      <c r="A28" s="51"/>
      <c r="B28" s="51"/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 ht="16.5">
      <c r="A29" s="51"/>
      <c r="B29" s="51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 ht="16.5">
      <c r="A30" s="51"/>
      <c r="B30" s="51"/>
      <c r="C30" s="20" t="s">
        <v>92</v>
      </c>
      <c r="D30" s="20" t="s">
        <v>93</v>
      </c>
      <c r="E30" s="191" t="s">
        <v>65</v>
      </c>
      <c r="F30" s="191"/>
      <c r="G30" s="20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</v>
      </c>
      <c r="D31" s="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</v>
      </c>
      <c r="D36" s="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</v>
      </c>
      <c r="D37" s="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</v>
      </c>
      <c r="J55" s="182">
        <f t="shared" si="1"/>
        <v>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0</v>
      </c>
      <c r="D80" s="80">
        <f>SUM(D31:D79)</f>
        <v>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</v>
      </c>
      <c r="J93" s="170">
        <f t="shared" si="8"/>
        <v>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</v>
      </c>
      <c r="J97" s="170">
        <f t="shared" si="8"/>
        <v>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</v>
      </c>
      <c r="J98" s="170">
        <f t="shared" si="8"/>
        <v>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92"/>
      <c r="M102" s="93"/>
      <c r="N102" s="90"/>
      <c r="O102" s="23"/>
    </row>
    <row r="103" spans="1:15">
      <c r="I103" s="91"/>
      <c r="J103" s="170">
        <f t="shared" si="8"/>
        <v>0</v>
      </c>
      <c r="K103" s="171"/>
      <c r="L103" s="92"/>
      <c r="M103" s="93"/>
      <c r="N103" s="90"/>
      <c r="O103" s="23"/>
    </row>
    <row r="104" spans="1:15">
      <c r="I104" s="91"/>
      <c r="J104" s="170">
        <f t="shared" si="8"/>
        <v>0</v>
      </c>
      <c r="K104" s="171"/>
      <c r="L104" s="92"/>
      <c r="M104" s="93"/>
      <c r="N104" s="90"/>
      <c r="O104" s="23"/>
    </row>
    <row r="105" spans="1:15">
      <c r="I105" s="91">
        <f>J105*1.2*8/1000</f>
        <v>0</v>
      </c>
      <c r="J105" s="170">
        <f t="shared" si="8"/>
        <v>0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</v>
      </c>
      <c r="J109" s="170">
        <f t="shared" si="8"/>
        <v>0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</v>
      </c>
      <c r="J113" s="170">
        <f t="shared" si="8"/>
        <v>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92"/>
      <c r="M117" s="93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</v>
      </c>
      <c r="J119" s="170">
        <f t="shared" si="8"/>
        <v>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92"/>
      <c r="M121" s="93"/>
      <c r="N121" s="90"/>
    </row>
    <row r="122" spans="3:15">
      <c r="I122" s="91"/>
      <c r="J122" s="170">
        <f t="shared" si="8"/>
        <v>0</v>
      </c>
      <c r="K122" s="171"/>
      <c r="L122" s="92"/>
      <c r="M122" s="93"/>
      <c r="N122" s="90"/>
    </row>
    <row r="123" spans="3:15">
      <c r="I123" s="91"/>
      <c r="J123" s="170">
        <f t="shared" si="8"/>
        <v>0</v>
      </c>
      <c r="K123" s="171"/>
      <c r="L123" s="92"/>
      <c r="M123" s="93"/>
      <c r="N123" s="90"/>
    </row>
    <row r="124" spans="3:15">
      <c r="I124" s="91"/>
      <c r="J124" s="170">
        <f t="shared" si="8"/>
        <v>0</v>
      </c>
      <c r="K124" s="171"/>
      <c r="L124" s="92"/>
      <c r="M124" s="93"/>
      <c r="N124" s="90"/>
    </row>
    <row r="125" spans="3:15">
      <c r="I125" s="91"/>
      <c r="J125" s="170">
        <f t="shared" si="8"/>
        <v>0</v>
      </c>
      <c r="K125" s="171"/>
      <c r="L125" s="92"/>
      <c r="M125" s="93"/>
      <c r="N125" s="90"/>
    </row>
    <row r="126" spans="3:15">
      <c r="I126" s="91"/>
      <c r="J126" s="170">
        <f t="shared" si="8"/>
        <v>0</v>
      </c>
      <c r="K126" s="171"/>
      <c r="L126" s="92"/>
      <c r="M126" s="93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</v>
      </c>
      <c r="J129" s="170">
        <f t="shared" si="8"/>
        <v>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</v>
      </c>
      <c r="J133" s="170">
        <f t="shared" si="8"/>
        <v>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92"/>
      <c r="M137" s="93"/>
      <c r="N137" s="90"/>
    </row>
    <row r="138" spans="9:15">
      <c r="I138" s="91"/>
      <c r="J138" s="170">
        <f t="shared" si="8"/>
        <v>0</v>
      </c>
      <c r="K138" s="171"/>
      <c r="L138" s="92"/>
      <c r="M138" s="93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96"/>
      <c r="M144" s="97"/>
      <c r="N144" s="95"/>
    </row>
    <row r="145" spans="9:15">
      <c r="I145" s="94"/>
      <c r="J145" s="208">
        <f t="shared" si="9"/>
        <v>0</v>
      </c>
      <c r="K145" s="209"/>
      <c r="L145" s="96"/>
      <c r="M145" s="97"/>
      <c r="N145" s="95"/>
    </row>
    <row r="146" spans="9:15">
      <c r="I146" s="94"/>
      <c r="J146" s="208">
        <f t="shared" si="9"/>
        <v>0</v>
      </c>
      <c r="K146" s="209"/>
      <c r="L146" s="96"/>
      <c r="M146" s="97"/>
      <c r="N146" s="95"/>
    </row>
    <row r="147" spans="9:15">
      <c r="I147" s="94"/>
      <c r="J147" s="208">
        <f t="shared" si="9"/>
        <v>0</v>
      </c>
      <c r="K147" s="209"/>
      <c r="L147" s="96"/>
      <c r="M147" s="97"/>
      <c r="N147" s="95"/>
    </row>
    <row r="148" spans="9:15">
      <c r="I148" s="94">
        <f>J148*0.9*8/1000</f>
        <v>0</v>
      </c>
      <c r="J148" s="208">
        <f t="shared" si="9"/>
        <v>0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</v>
      </c>
      <c r="J150" s="208">
        <f t="shared" si="9"/>
        <v>0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0</v>
      </c>
      <c r="J152" s="208">
        <f t="shared" si="9"/>
        <v>0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0</v>
      </c>
      <c r="J154" s="208">
        <f t="shared" si="9"/>
        <v>0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0</v>
      </c>
      <c r="J157" s="208">
        <f t="shared" si="9"/>
        <v>0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0</v>
      </c>
      <c r="J163" s="208">
        <f t="shared" si="9"/>
        <v>0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0</v>
      </c>
      <c r="J167" s="208">
        <f t="shared" si="9"/>
        <v>0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</v>
      </c>
      <c r="J175" s="208">
        <f t="shared" si="9"/>
        <v>0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J177:K177"/>
    <mergeCell ref="L177:M177"/>
    <mergeCell ref="J172:K172"/>
    <mergeCell ref="L172:M172"/>
    <mergeCell ref="J173:K173"/>
    <mergeCell ref="L173:M173"/>
    <mergeCell ref="J174:K174"/>
    <mergeCell ref="L174:M174"/>
    <mergeCell ref="J175:K175"/>
    <mergeCell ref="L175:M175"/>
    <mergeCell ref="J176:K176"/>
    <mergeCell ref="L176:M176"/>
    <mergeCell ref="J167:K167"/>
    <mergeCell ref="L167:M167"/>
    <mergeCell ref="J168:K168"/>
    <mergeCell ref="L168:M168"/>
    <mergeCell ref="J169:K169"/>
    <mergeCell ref="L169:M169"/>
    <mergeCell ref="J170:K170"/>
    <mergeCell ref="L170:M170"/>
    <mergeCell ref="J171:K171"/>
    <mergeCell ref="L171:M171"/>
    <mergeCell ref="J162:K162"/>
    <mergeCell ref="L162:M162"/>
    <mergeCell ref="J163:K163"/>
    <mergeCell ref="L163:M163"/>
    <mergeCell ref="J164:K164"/>
    <mergeCell ref="L164:M164"/>
    <mergeCell ref="J165:K165"/>
    <mergeCell ref="L165:M165"/>
    <mergeCell ref="J166:K166"/>
    <mergeCell ref="L166:M166"/>
    <mergeCell ref="J157:K157"/>
    <mergeCell ref="L157:M157"/>
    <mergeCell ref="J158:K158"/>
    <mergeCell ref="L158:M158"/>
    <mergeCell ref="J159:K159"/>
    <mergeCell ref="L159:M159"/>
    <mergeCell ref="J160:K160"/>
    <mergeCell ref="L160:M160"/>
    <mergeCell ref="J161:K161"/>
    <mergeCell ref="L161:M161"/>
    <mergeCell ref="J152:K152"/>
    <mergeCell ref="L152:M152"/>
    <mergeCell ref="J153:K153"/>
    <mergeCell ref="L153:M153"/>
    <mergeCell ref="J154:K154"/>
    <mergeCell ref="L154:M154"/>
    <mergeCell ref="J155:K155"/>
    <mergeCell ref="L155:M155"/>
    <mergeCell ref="J156:K156"/>
    <mergeCell ref="L156:M156"/>
    <mergeCell ref="J147:K147"/>
    <mergeCell ref="J148:K148"/>
    <mergeCell ref="L148:M148"/>
    <mergeCell ref="J149:K149"/>
    <mergeCell ref="L149:M149"/>
    <mergeCell ref="J150:K150"/>
    <mergeCell ref="L150:M150"/>
    <mergeCell ref="J151:K151"/>
    <mergeCell ref="L151:M151"/>
    <mergeCell ref="J141:K141"/>
    <mergeCell ref="L141:M141"/>
    <mergeCell ref="J142:K142"/>
    <mergeCell ref="L142:M142"/>
    <mergeCell ref="J143:K143"/>
    <mergeCell ref="L143:M143"/>
    <mergeCell ref="J144:K144"/>
    <mergeCell ref="J145:K145"/>
    <mergeCell ref="J146:K146"/>
    <mergeCell ref="J135:K135"/>
    <mergeCell ref="L135:M135"/>
    <mergeCell ref="J136:K136"/>
    <mergeCell ref="L136:M136"/>
    <mergeCell ref="J137:K137"/>
    <mergeCell ref="J138:K138"/>
    <mergeCell ref="J139:K139"/>
    <mergeCell ref="L139:M139"/>
    <mergeCell ref="J140:K140"/>
    <mergeCell ref="L140:M140"/>
    <mergeCell ref="E76:F76"/>
    <mergeCell ref="E77:F77"/>
    <mergeCell ref="E78:F78"/>
    <mergeCell ref="E79:F79"/>
    <mergeCell ref="E80:F80"/>
    <mergeCell ref="J84:K84"/>
    <mergeCell ref="L84:M84"/>
    <mergeCell ref="J99:K99"/>
    <mergeCell ref="L99:M99"/>
    <mergeCell ref="J79:K79"/>
    <mergeCell ref="L79:M79"/>
    <mergeCell ref="J80:K80"/>
    <mergeCell ref="L80:M80"/>
    <mergeCell ref="J81:K81"/>
    <mergeCell ref="L81:M81"/>
    <mergeCell ref="J76:K76"/>
    <mergeCell ref="L76:M76"/>
    <mergeCell ref="J77:K77"/>
    <mergeCell ref="L77:M77"/>
    <mergeCell ref="J78:K78"/>
    <mergeCell ref="L78:M78"/>
    <mergeCell ref="J86:K86"/>
    <mergeCell ref="L86:M86"/>
    <mergeCell ref="J87:K87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C9:F9"/>
    <mergeCell ref="J9:K9"/>
    <mergeCell ref="L9:M9"/>
    <mergeCell ref="C10:D10"/>
    <mergeCell ref="E10:F10"/>
    <mergeCell ref="C13:D13"/>
    <mergeCell ref="E13:F13"/>
    <mergeCell ref="J13:K13"/>
    <mergeCell ref="L13:M13"/>
    <mergeCell ref="C14:D14"/>
    <mergeCell ref="E14:F14"/>
    <mergeCell ref="J14:K14"/>
    <mergeCell ref="L14:M14"/>
    <mergeCell ref="C11:D11"/>
    <mergeCell ref="E11:F11"/>
    <mergeCell ref="J11:K11"/>
    <mergeCell ref="L11:M11"/>
    <mergeCell ref="C12:D12"/>
    <mergeCell ref="E12:F12"/>
    <mergeCell ref="J12:K12"/>
    <mergeCell ref="L12:M12"/>
    <mergeCell ref="C17:D17"/>
    <mergeCell ref="E17:F17"/>
    <mergeCell ref="J17:K17"/>
    <mergeCell ref="L17:M17"/>
    <mergeCell ref="C18:D18"/>
    <mergeCell ref="E18:F18"/>
    <mergeCell ref="J18:K18"/>
    <mergeCell ref="L18:M18"/>
    <mergeCell ref="C15:D15"/>
    <mergeCell ref="E15:F15"/>
    <mergeCell ref="J15:K15"/>
    <mergeCell ref="L15:M15"/>
    <mergeCell ref="C16:D16"/>
    <mergeCell ref="E16:F16"/>
    <mergeCell ref="J16:K16"/>
    <mergeCell ref="L16:M16"/>
    <mergeCell ref="J22:K22"/>
    <mergeCell ref="L22:M22"/>
    <mergeCell ref="C23:D23"/>
    <mergeCell ref="E23:F23"/>
    <mergeCell ref="J23:K23"/>
    <mergeCell ref="L23:M23"/>
    <mergeCell ref="J19:K19"/>
    <mergeCell ref="L19:M19"/>
    <mergeCell ref="J20:K20"/>
    <mergeCell ref="L20:M20"/>
    <mergeCell ref="J21:K21"/>
    <mergeCell ref="L21:M21"/>
    <mergeCell ref="C19:D19"/>
    <mergeCell ref="E19:F19"/>
    <mergeCell ref="C20:D20"/>
    <mergeCell ref="E20:F20"/>
    <mergeCell ref="J27:K27"/>
    <mergeCell ref="L27:M27"/>
    <mergeCell ref="J28:K28"/>
    <mergeCell ref="L28:M28"/>
    <mergeCell ref="J24:K24"/>
    <mergeCell ref="L24:M24"/>
    <mergeCell ref="C25:D25"/>
    <mergeCell ref="J25:K25"/>
    <mergeCell ref="L25:M25"/>
    <mergeCell ref="J26:K26"/>
    <mergeCell ref="L26:M26"/>
    <mergeCell ref="C24:D24"/>
    <mergeCell ref="E24:F24"/>
    <mergeCell ref="E25:F25"/>
    <mergeCell ref="E31:F31"/>
    <mergeCell ref="J31:K31"/>
    <mergeCell ref="L31:M31"/>
    <mergeCell ref="E32:F32"/>
    <mergeCell ref="J32:K32"/>
    <mergeCell ref="L32:M32"/>
    <mergeCell ref="J29:K29"/>
    <mergeCell ref="L29:M29"/>
    <mergeCell ref="E30:F30"/>
    <mergeCell ref="J30:K30"/>
    <mergeCell ref="L30:M30"/>
    <mergeCell ref="C29:G29"/>
    <mergeCell ref="E35:F35"/>
    <mergeCell ref="J35:K35"/>
    <mergeCell ref="L35:M35"/>
    <mergeCell ref="E36:F36"/>
    <mergeCell ref="J36:K36"/>
    <mergeCell ref="L36:M36"/>
    <mergeCell ref="E33:F33"/>
    <mergeCell ref="J33:K33"/>
    <mergeCell ref="L33:M33"/>
    <mergeCell ref="E34:F34"/>
    <mergeCell ref="J34:K34"/>
    <mergeCell ref="L34:M34"/>
    <mergeCell ref="E39:F39"/>
    <mergeCell ref="J39:K39"/>
    <mergeCell ref="L39:M39"/>
    <mergeCell ref="E40:F40"/>
    <mergeCell ref="J40:K40"/>
    <mergeCell ref="L40:M40"/>
    <mergeCell ref="E37:F37"/>
    <mergeCell ref="J37:K37"/>
    <mergeCell ref="L37:M37"/>
    <mergeCell ref="E38:F38"/>
    <mergeCell ref="J38:K38"/>
    <mergeCell ref="L38:M38"/>
    <mergeCell ref="E43:F43"/>
    <mergeCell ref="J43:K43"/>
    <mergeCell ref="L43:M43"/>
    <mergeCell ref="E44:F44"/>
    <mergeCell ref="J44:K44"/>
    <mergeCell ref="L44:M44"/>
    <mergeCell ref="E41:F41"/>
    <mergeCell ref="J41:K41"/>
    <mergeCell ref="L41:M41"/>
    <mergeCell ref="E42:F42"/>
    <mergeCell ref="J42:K42"/>
    <mergeCell ref="L42:M42"/>
    <mergeCell ref="E47:F47"/>
    <mergeCell ref="J47:K47"/>
    <mergeCell ref="L47:M47"/>
    <mergeCell ref="E48:F48"/>
    <mergeCell ref="J48:K48"/>
    <mergeCell ref="L48:M48"/>
    <mergeCell ref="E45:F45"/>
    <mergeCell ref="J45:K45"/>
    <mergeCell ref="L45:M45"/>
    <mergeCell ref="E46:F46"/>
    <mergeCell ref="J46:K46"/>
    <mergeCell ref="L46:M46"/>
    <mergeCell ref="E51:F51"/>
    <mergeCell ref="J51:K51"/>
    <mergeCell ref="L51:M51"/>
    <mergeCell ref="E52:F52"/>
    <mergeCell ref="J52:K52"/>
    <mergeCell ref="L52:M52"/>
    <mergeCell ref="E49:F49"/>
    <mergeCell ref="J49:K49"/>
    <mergeCell ref="L49:M49"/>
    <mergeCell ref="E50:F50"/>
    <mergeCell ref="J50:K50"/>
    <mergeCell ref="L50:M50"/>
    <mergeCell ref="J55:K55"/>
    <mergeCell ref="L55:M55"/>
    <mergeCell ref="J56:K56"/>
    <mergeCell ref="L56:M56"/>
    <mergeCell ref="J57:K57"/>
    <mergeCell ref="L57:M57"/>
    <mergeCell ref="E53:F53"/>
    <mergeCell ref="J53:K53"/>
    <mergeCell ref="L53:M53"/>
    <mergeCell ref="E54:F54"/>
    <mergeCell ref="J54:K54"/>
    <mergeCell ref="L54:M54"/>
    <mergeCell ref="E55:F55"/>
    <mergeCell ref="E56:F56"/>
    <mergeCell ref="E57:F57"/>
    <mergeCell ref="J61:K61"/>
    <mergeCell ref="L61:M61"/>
    <mergeCell ref="J62:K62"/>
    <mergeCell ref="L62:M62"/>
    <mergeCell ref="J63:K63"/>
    <mergeCell ref="L63:M63"/>
    <mergeCell ref="J58:K58"/>
    <mergeCell ref="L58:M58"/>
    <mergeCell ref="J59:K59"/>
    <mergeCell ref="L59:M59"/>
    <mergeCell ref="J60:K60"/>
    <mergeCell ref="L60:M60"/>
    <mergeCell ref="J67:K67"/>
    <mergeCell ref="L67:M67"/>
    <mergeCell ref="J68:K68"/>
    <mergeCell ref="L68:M68"/>
    <mergeCell ref="J69:K69"/>
    <mergeCell ref="L69:M69"/>
    <mergeCell ref="J64:K64"/>
    <mergeCell ref="L64:M64"/>
    <mergeCell ref="J65:K65"/>
    <mergeCell ref="L65:M65"/>
    <mergeCell ref="J66:K66"/>
    <mergeCell ref="L66:M66"/>
    <mergeCell ref="J73:K73"/>
    <mergeCell ref="L73:M73"/>
    <mergeCell ref="J74:K74"/>
    <mergeCell ref="L74:M74"/>
    <mergeCell ref="J75:K75"/>
    <mergeCell ref="L75:M75"/>
    <mergeCell ref="J70:K70"/>
    <mergeCell ref="L70:M70"/>
    <mergeCell ref="J71:K71"/>
    <mergeCell ref="L71:M71"/>
    <mergeCell ref="J72:K72"/>
    <mergeCell ref="L72:M72"/>
    <mergeCell ref="L87:M87"/>
    <mergeCell ref="J88:K88"/>
    <mergeCell ref="L88:M88"/>
    <mergeCell ref="J82:K82"/>
    <mergeCell ref="L82:M82"/>
    <mergeCell ref="J83:K83"/>
    <mergeCell ref="L83:M83"/>
    <mergeCell ref="J85:K85"/>
    <mergeCell ref="L85:M85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J98:K98"/>
    <mergeCell ref="L98:M98"/>
    <mergeCell ref="J101:K101"/>
    <mergeCell ref="L101:M101"/>
    <mergeCell ref="J102:K102"/>
    <mergeCell ref="J95:K95"/>
    <mergeCell ref="L95:M95"/>
    <mergeCell ref="J96:K96"/>
    <mergeCell ref="L96:M96"/>
    <mergeCell ref="J97:K97"/>
    <mergeCell ref="L97:M97"/>
    <mergeCell ref="J100:K100"/>
    <mergeCell ref="L100:M100"/>
    <mergeCell ref="J108:K108"/>
    <mergeCell ref="L108:M108"/>
    <mergeCell ref="J109:K109"/>
    <mergeCell ref="L109:M109"/>
    <mergeCell ref="J110:K110"/>
    <mergeCell ref="L110:M110"/>
    <mergeCell ref="J103:K103"/>
    <mergeCell ref="J104:K104"/>
    <mergeCell ref="J105:K105"/>
    <mergeCell ref="L105:M105"/>
    <mergeCell ref="J106:K106"/>
    <mergeCell ref="L106:M106"/>
    <mergeCell ref="J107:K107"/>
    <mergeCell ref="L107:M107"/>
    <mergeCell ref="J114:K114"/>
    <mergeCell ref="L114:M114"/>
    <mergeCell ref="J115:K115"/>
    <mergeCell ref="L115:M115"/>
    <mergeCell ref="J116:K116"/>
    <mergeCell ref="L116:M116"/>
    <mergeCell ref="J111:K111"/>
    <mergeCell ref="L111:M111"/>
    <mergeCell ref="J112:K112"/>
    <mergeCell ref="L112:M112"/>
    <mergeCell ref="J113:K113"/>
    <mergeCell ref="L113:M113"/>
    <mergeCell ref="J120:K120"/>
    <mergeCell ref="L120:M120"/>
    <mergeCell ref="J121:K121"/>
    <mergeCell ref="J122:K122"/>
    <mergeCell ref="J117:K117"/>
    <mergeCell ref="J118:K118"/>
    <mergeCell ref="L118:M118"/>
    <mergeCell ref="J119:K119"/>
    <mergeCell ref="L119:M119"/>
    <mergeCell ref="J126:K126"/>
    <mergeCell ref="J127:K127"/>
    <mergeCell ref="L127:M127"/>
    <mergeCell ref="J128:K128"/>
    <mergeCell ref="L128:M128"/>
    <mergeCell ref="J123:K123"/>
    <mergeCell ref="J124:K124"/>
    <mergeCell ref="J125:K125"/>
    <mergeCell ref="J132:K132"/>
    <mergeCell ref="L132:M132"/>
    <mergeCell ref="J133:K133"/>
    <mergeCell ref="L133:M133"/>
    <mergeCell ref="J134:K134"/>
    <mergeCell ref="L134:M134"/>
    <mergeCell ref="J129:K129"/>
    <mergeCell ref="L129:M129"/>
    <mergeCell ref="J130:K130"/>
    <mergeCell ref="L130:M130"/>
    <mergeCell ref="J131:K131"/>
    <mergeCell ref="L131:M13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sheetPr codeName="Sheet30"/>
  <dimension ref="A1:S177"/>
  <sheetViews>
    <sheetView workbookViewId="0">
      <selection activeCell="E5" sqref="E5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 s="69"/>
      <c r="B2" s="63"/>
      <c r="D2" s="35"/>
      <c r="E2" s="53"/>
      <c r="F2" s="53" t="s">
        <v>154</v>
      </c>
      <c r="G2" s="35"/>
      <c r="H2" s="35"/>
      <c r="K2" s="100">
        <f>SUM(I86:I142)+SUM(I169:I174)/1000</f>
        <v>0</v>
      </c>
      <c r="L2" s="3">
        <f>SUM(J86:K142)+SUM(J169:K174)</f>
        <v>0</v>
      </c>
      <c r="M2" s="4" t="s">
        <v>162</v>
      </c>
      <c r="N2" s="35"/>
      <c r="S2" s="5" t="s">
        <v>2</v>
      </c>
    </row>
    <row r="3" spans="1:19" ht="18.75">
      <c r="A3" s="69"/>
      <c r="B3" s="63"/>
      <c r="E3" s="72" t="s">
        <v>275</v>
      </c>
      <c r="F3" s="54" t="s">
        <v>155</v>
      </c>
      <c r="G3" s="43"/>
      <c r="H3" s="43"/>
      <c r="K3" s="101">
        <f>SUM(I143:I168)+SUM(I175:I177)</f>
        <v>0</v>
      </c>
      <c r="L3" s="1">
        <f>SUM(J143:K168)+SUM(J175:K177)</f>
        <v>0</v>
      </c>
      <c r="M3" s="7" t="s">
        <v>242</v>
      </c>
      <c r="N3" s="35"/>
      <c r="S3" s="5">
        <f>L2+L4</f>
        <v>0</v>
      </c>
    </row>
    <row r="4" spans="1:19" ht="18.75">
      <c r="A4" s="69"/>
      <c r="B4" s="63"/>
      <c r="D4" s="36"/>
      <c r="E4" s="38"/>
      <c r="F4" s="33"/>
      <c r="G4" s="42"/>
      <c r="H4" s="42"/>
      <c r="K4" s="102">
        <f>SUM(I11:I27)+SUM(I73:I85)</f>
        <v>0</v>
      </c>
      <c r="L4" s="8">
        <f>SUM(J11:K27)+SUM(J73:K85)</f>
        <v>0</v>
      </c>
      <c r="M4" s="9" t="s">
        <v>3</v>
      </c>
      <c r="N4" s="35"/>
      <c r="S4" s="10" t="s">
        <v>4</v>
      </c>
    </row>
    <row r="5" spans="1:19" ht="18.75">
      <c r="A5" s="69"/>
      <c r="B5" s="63"/>
      <c r="D5" s="39"/>
      <c r="E5" s="40"/>
      <c r="F5" s="40"/>
      <c r="G5" s="42"/>
      <c r="H5" s="42"/>
      <c r="K5" s="103">
        <f>SUM(I28:I72)</f>
        <v>0</v>
      </c>
      <c r="L5" s="12">
        <f>SUM(J28:K72)</f>
        <v>0</v>
      </c>
      <c r="M5" s="13" t="s">
        <v>243</v>
      </c>
      <c r="N5" s="35"/>
      <c r="S5" s="10">
        <f>L3+L5</f>
        <v>0</v>
      </c>
    </row>
    <row r="6" spans="1:19" ht="18.75">
      <c r="A6" s="69"/>
      <c r="B6" s="63"/>
      <c r="C6" s="37"/>
      <c r="D6" s="39"/>
      <c r="E6" s="40"/>
      <c r="F6" s="40"/>
      <c r="G6" s="41"/>
      <c r="H6" s="41"/>
      <c r="K6" s="104">
        <f>C80</f>
        <v>0</v>
      </c>
      <c r="L6" s="14">
        <f>D80</f>
        <v>0</v>
      </c>
      <c r="M6" s="15" t="s">
        <v>6</v>
      </c>
      <c r="N6" s="35"/>
    </row>
    <row r="7" spans="1:19" ht="18.75">
      <c r="A7" s="69"/>
      <c r="B7" s="63"/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 s="69"/>
      <c r="B8" s="63"/>
      <c r="C8" s="37"/>
      <c r="D8" s="39"/>
      <c r="E8" s="40"/>
      <c r="F8" s="40"/>
      <c r="G8" s="41"/>
      <c r="H8" s="41"/>
      <c r="K8" s="106">
        <f>SUM(K2:K7)</f>
        <v>0</v>
      </c>
      <c r="L8" s="107">
        <f>SUM(L2:L7)</f>
        <v>0</v>
      </c>
      <c r="M8" s="18" t="s">
        <v>5</v>
      </c>
      <c r="N8" s="35"/>
    </row>
    <row r="9" spans="1:19">
      <c r="A9" s="69"/>
      <c r="B9" s="63"/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 s="69"/>
      <c r="B10" s="63"/>
      <c r="C10" s="189" t="s">
        <v>216</v>
      </c>
      <c r="D10" s="190"/>
      <c r="E10" s="189" t="s">
        <v>65</v>
      </c>
      <c r="F10" s="190"/>
      <c r="G10" s="80" t="s">
        <v>66</v>
      </c>
      <c r="I10" s="6"/>
      <c r="J10" s="74"/>
      <c r="K10" s="75"/>
      <c r="L10" s="74"/>
      <c r="M10" s="75"/>
      <c r="N10" s="6"/>
    </row>
    <row r="11" spans="1:19">
      <c r="A11" s="69"/>
      <c r="B11" s="63"/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 s="69"/>
      <c r="B12" s="63"/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 s="69"/>
      <c r="B13" s="63"/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 s="69"/>
      <c r="B14" s="63"/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</v>
      </c>
      <c r="J14" s="176">
        <f t="shared" si="1"/>
        <v>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 s="69"/>
      <c r="B15" s="63"/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</v>
      </c>
      <c r="J15" s="176">
        <f t="shared" si="1"/>
        <v>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69"/>
      <c r="B16" s="63"/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</v>
      </c>
      <c r="J16" s="176">
        <f t="shared" si="1"/>
        <v>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69"/>
      <c r="B17" s="63"/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 ht="16.5">
      <c r="A18" s="51"/>
      <c r="B18" s="51"/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 ht="16.5">
      <c r="A19" s="51"/>
      <c r="B19" s="51"/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 ht="16.5">
      <c r="A20" s="51"/>
      <c r="B20" s="51"/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 ht="16.5">
      <c r="A21" s="51"/>
      <c r="B21" s="51"/>
      <c r="C21" s="77"/>
      <c r="D21" s="46"/>
      <c r="E21" s="44"/>
      <c r="F21" s="45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 ht="16.5">
      <c r="A22" s="51"/>
      <c r="B22" s="51"/>
      <c r="C22" s="77"/>
      <c r="D22" s="46"/>
      <c r="E22" s="44"/>
      <c r="F22" s="45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 ht="16.5">
      <c r="A23" s="51"/>
      <c r="B23" s="47"/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 ht="16.5">
      <c r="A24" s="51"/>
      <c r="B24" s="51"/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 ht="16.5">
      <c r="A25" s="51"/>
      <c r="B25" s="51"/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 ht="16.5">
      <c r="A26" s="51"/>
      <c r="B26" s="51"/>
      <c r="C26" s="24"/>
      <c r="D26" s="2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 ht="16.5">
      <c r="A27" s="51"/>
      <c r="B27" s="51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 ht="16.5">
      <c r="A28" s="51"/>
      <c r="B28" s="51"/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 ht="16.5">
      <c r="A29" s="51"/>
      <c r="B29" s="51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 ht="16.5">
      <c r="A30" s="51"/>
      <c r="B30" s="51"/>
      <c r="C30" s="20" t="s">
        <v>92</v>
      </c>
      <c r="D30" s="20" t="s">
        <v>93</v>
      </c>
      <c r="E30" s="191" t="s">
        <v>65</v>
      </c>
      <c r="F30" s="191"/>
      <c r="G30" s="20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</v>
      </c>
      <c r="D31" s="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</v>
      </c>
      <c r="D36" s="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</v>
      </c>
      <c r="D37" s="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</v>
      </c>
      <c r="J55" s="182">
        <f t="shared" si="1"/>
        <v>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0</v>
      </c>
      <c r="D80" s="80">
        <f>SUM(D31:D79)</f>
        <v>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</v>
      </c>
      <c r="J93" s="170">
        <f t="shared" si="8"/>
        <v>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</v>
      </c>
      <c r="J97" s="170">
        <f t="shared" si="8"/>
        <v>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</v>
      </c>
      <c r="J98" s="170">
        <f t="shared" si="8"/>
        <v>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92"/>
      <c r="M102" s="93"/>
      <c r="N102" s="90"/>
      <c r="O102" s="23"/>
    </row>
    <row r="103" spans="1:15">
      <c r="I103" s="91"/>
      <c r="J103" s="170">
        <f t="shared" si="8"/>
        <v>0</v>
      </c>
      <c r="K103" s="171"/>
      <c r="L103" s="92"/>
      <c r="M103" s="93"/>
      <c r="N103" s="90"/>
      <c r="O103" s="23"/>
    </row>
    <row r="104" spans="1:15">
      <c r="I104" s="91"/>
      <c r="J104" s="170">
        <f t="shared" si="8"/>
        <v>0</v>
      </c>
      <c r="K104" s="171"/>
      <c r="L104" s="92"/>
      <c r="M104" s="93"/>
      <c r="N104" s="90"/>
      <c r="O104" s="23"/>
    </row>
    <row r="105" spans="1:15">
      <c r="I105" s="91">
        <f>J105*1.2*8/1000</f>
        <v>0</v>
      </c>
      <c r="J105" s="170">
        <f t="shared" si="8"/>
        <v>0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</v>
      </c>
      <c r="J109" s="170">
        <f t="shared" si="8"/>
        <v>0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</v>
      </c>
      <c r="J113" s="170">
        <f t="shared" si="8"/>
        <v>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92"/>
      <c r="M117" s="93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</v>
      </c>
      <c r="J119" s="170">
        <f t="shared" si="8"/>
        <v>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92"/>
      <c r="M121" s="93"/>
      <c r="N121" s="90"/>
    </row>
    <row r="122" spans="3:15">
      <c r="I122" s="91"/>
      <c r="J122" s="170">
        <f t="shared" si="8"/>
        <v>0</v>
      </c>
      <c r="K122" s="171"/>
      <c r="L122" s="92"/>
      <c r="M122" s="93"/>
      <c r="N122" s="90"/>
    </row>
    <row r="123" spans="3:15">
      <c r="I123" s="91"/>
      <c r="J123" s="170">
        <f t="shared" si="8"/>
        <v>0</v>
      </c>
      <c r="K123" s="171"/>
      <c r="L123" s="92"/>
      <c r="M123" s="93"/>
      <c r="N123" s="90"/>
    </row>
    <row r="124" spans="3:15">
      <c r="I124" s="91"/>
      <c r="J124" s="170">
        <f t="shared" si="8"/>
        <v>0</v>
      </c>
      <c r="K124" s="171"/>
      <c r="L124" s="92"/>
      <c r="M124" s="93"/>
      <c r="N124" s="90"/>
    </row>
    <row r="125" spans="3:15">
      <c r="I125" s="91"/>
      <c r="J125" s="170">
        <f t="shared" si="8"/>
        <v>0</v>
      </c>
      <c r="K125" s="171"/>
      <c r="L125" s="92"/>
      <c r="M125" s="93"/>
      <c r="N125" s="90"/>
    </row>
    <row r="126" spans="3:15">
      <c r="I126" s="91"/>
      <c r="J126" s="170">
        <f t="shared" si="8"/>
        <v>0</v>
      </c>
      <c r="K126" s="171"/>
      <c r="L126" s="92"/>
      <c r="M126" s="93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</v>
      </c>
      <c r="J129" s="170">
        <f t="shared" si="8"/>
        <v>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</v>
      </c>
      <c r="J133" s="170">
        <f t="shared" si="8"/>
        <v>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92"/>
      <c r="M137" s="93"/>
      <c r="N137" s="90"/>
    </row>
    <row r="138" spans="9:15">
      <c r="I138" s="91"/>
      <c r="J138" s="170">
        <f t="shared" si="8"/>
        <v>0</v>
      </c>
      <c r="K138" s="171"/>
      <c r="L138" s="92"/>
      <c r="M138" s="93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96"/>
      <c r="M144" s="97"/>
      <c r="N144" s="95"/>
    </row>
    <row r="145" spans="9:15">
      <c r="I145" s="94"/>
      <c r="J145" s="208">
        <f t="shared" si="9"/>
        <v>0</v>
      </c>
      <c r="K145" s="209"/>
      <c r="L145" s="96"/>
      <c r="M145" s="97"/>
      <c r="N145" s="95"/>
    </row>
    <row r="146" spans="9:15">
      <c r="I146" s="94"/>
      <c r="J146" s="208">
        <f t="shared" si="9"/>
        <v>0</v>
      </c>
      <c r="K146" s="209"/>
      <c r="L146" s="96"/>
      <c r="M146" s="97"/>
      <c r="N146" s="95"/>
    </row>
    <row r="147" spans="9:15">
      <c r="I147" s="94"/>
      <c r="J147" s="208">
        <f t="shared" si="9"/>
        <v>0</v>
      </c>
      <c r="K147" s="209"/>
      <c r="L147" s="96"/>
      <c r="M147" s="97"/>
      <c r="N147" s="95"/>
    </row>
    <row r="148" spans="9:15">
      <c r="I148" s="94">
        <f>J148*0.9*8/1000</f>
        <v>0</v>
      </c>
      <c r="J148" s="208">
        <f t="shared" si="9"/>
        <v>0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</v>
      </c>
      <c r="J150" s="208">
        <f t="shared" si="9"/>
        <v>0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0</v>
      </c>
      <c r="J152" s="208">
        <f t="shared" si="9"/>
        <v>0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0</v>
      </c>
      <c r="J154" s="208">
        <f t="shared" si="9"/>
        <v>0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0</v>
      </c>
      <c r="J157" s="208">
        <f t="shared" si="9"/>
        <v>0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0</v>
      </c>
      <c r="J163" s="208">
        <f t="shared" si="9"/>
        <v>0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0</v>
      </c>
      <c r="J167" s="208">
        <f t="shared" si="9"/>
        <v>0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</v>
      </c>
      <c r="J175" s="208">
        <f t="shared" si="9"/>
        <v>0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J177:K177"/>
    <mergeCell ref="L177:M177"/>
    <mergeCell ref="J172:K172"/>
    <mergeCell ref="L172:M172"/>
    <mergeCell ref="J173:K173"/>
    <mergeCell ref="L173:M173"/>
    <mergeCell ref="J174:K174"/>
    <mergeCell ref="L174:M174"/>
    <mergeCell ref="J175:K175"/>
    <mergeCell ref="L175:M175"/>
    <mergeCell ref="J176:K176"/>
    <mergeCell ref="L176:M176"/>
    <mergeCell ref="J167:K167"/>
    <mergeCell ref="L167:M167"/>
    <mergeCell ref="J168:K168"/>
    <mergeCell ref="L168:M168"/>
    <mergeCell ref="J169:K169"/>
    <mergeCell ref="L169:M169"/>
    <mergeCell ref="J170:K170"/>
    <mergeCell ref="L170:M170"/>
    <mergeCell ref="J171:K171"/>
    <mergeCell ref="L171:M171"/>
    <mergeCell ref="J162:K162"/>
    <mergeCell ref="L162:M162"/>
    <mergeCell ref="J163:K163"/>
    <mergeCell ref="L163:M163"/>
    <mergeCell ref="J164:K164"/>
    <mergeCell ref="L164:M164"/>
    <mergeCell ref="J165:K165"/>
    <mergeCell ref="L165:M165"/>
    <mergeCell ref="J166:K166"/>
    <mergeCell ref="L166:M166"/>
    <mergeCell ref="J157:K157"/>
    <mergeCell ref="L157:M157"/>
    <mergeCell ref="J158:K158"/>
    <mergeCell ref="L158:M158"/>
    <mergeCell ref="J159:K159"/>
    <mergeCell ref="L159:M159"/>
    <mergeCell ref="J160:K160"/>
    <mergeCell ref="L160:M160"/>
    <mergeCell ref="J161:K161"/>
    <mergeCell ref="L161:M161"/>
    <mergeCell ref="J152:K152"/>
    <mergeCell ref="L152:M152"/>
    <mergeCell ref="J153:K153"/>
    <mergeCell ref="L153:M153"/>
    <mergeCell ref="J154:K154"/>
    <mergeCell ref="L154:M154"/>
    <mergeCell ref="J155:K155"/>
    <mergeCell ref="L155:M155"/>
    <mergeCell ref="J156:K156"/>
    <mergeCell ref="L156:M156"/>
    <mergeCell ref="J147:K147"/>
    <mergeCell ref="J148:K148"/>
    <mergeCell ref="L148:M148"/>
    <mergeCell ref="J149:K149"/>
    <mergeCell ref="L149:M149"/>
    <mergeCell ref="J150:K150"/>
    <mergeCell ref="L150:M150"/>
    <mergeCell ref="J151:K151"/>
    <mergeCell ref="L151:M151"/>
    <mergeCell ref="J141:K141"/>
    <mergeCell ref="L141:M141"/>
    <mergeCell ref="J142:K142"/>
    <mergeCell ref="L142:M142"/>
    <mergeCell ref="J143:K143"/>
    <mergeCell ref="L143:M143"/>
    <mergeCell ref="J144:K144"/>
    <mergeCell ref="J145:K145"/>
    <mergeCell ref="J146:K146"/>
    <mergeCell ref="J135:K135"/>
    <mergeCell ref="L135:M135"/>
    <mergeCell ref="J136:K136"/>
    <mergeCell ref="L136:M136"/>
    <mergeCell ref="J137:K137"/>
    <mergeCell ref="J138:K138"/>
    <mergeCell ref="J139:K139"/>
    <mergeCell ref="L139:M139"/>
    <mergeCell ref="J140:K140"/>
    <mergeCell ref="L140:M140"/>
    <mergeCell ref="E76:F76"/>
    <mergeCell ref="E77:F77"/>
    <mergeCell ref="E78:F78"/>
    <mergeCell ref="E79:F79"/>
    <mergeCell ref="E80:F80"/>
    <mergeCell ref="J84:K84"/>
    <mergeCell ref="L84:M84"/>
    <mergeCell ref="J99:K99"/>
    <mergeCell ref="L99:M99"/>
    <mergeCell ref="J79:K79"/>
    <mergeCell ref="L79:M79"/>
    <mergeCell ref="J80:K80"/>
    <mergeCell ref="L80:M80"/>
    <mergeCell ref="J81:K81"/>
    <mergeCell ref="L81:M81"/>
    <mergeCell ref="J76:K76"/>
    <mergeCell ref="L76:M76"/>
    <mergeCell ref="J77:K77"/>
    <mergeCell ref="L77:M77"/>
    <mergeCell ref="J78:K78"/>
    <mergeCell ref="L78:M78"/>
    <mergeCell ref="J86:K86"/>
    <mergeCell ref="L86:M86"/>
    <mergeCell ref="J87:K87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C9:F9"/>
    <mergeCell ref="J9:K9"/>
    <mergeCell ref="L9:M9"/>
    <mergeCell ref="C10:D10"/>
    <mergeCell ref="E10:F10"/>
    <mergeCell ref="C13:D13"/>
    <mergeCell ref="E13:F13"/>
    <mergeCell ref="J13:K13"/>
    <mergeCell ref="L13:M13"/>
    <mergeCell ref="C14:D14"/>
    <mergeCell ref="E14:F14"/>
    <mergeCell ref="J14:K14"/>
    <mergeCell ref="L14:M14"/>
    <mergeCell ref="C11:D11"/>
    <mergeCell ref="E11:F11"/>
    <mergeCell ref="J11:K11"/>
    <mergeCell ref="L11:M11"/>
    <mergeCell ref="C12:D12"/>
    <mergeCell ref="E12:F12"/>
    <mergeCell ref="J12:K12"/>
    <mergeCell ref="L12:M12"/>
    <mergeCell ref="C17:D17"/>
    <mergeCell ref="E17:F17"/>
    <mergeCell ref="J17:K17"/>
    <mergeCell ref="L17:M17"/>
    <mergeCell ref="C18:D18"/>
    <mergeCell ref="E18:F18"/>
    <mergeCell ref="J18:K18"/>
    <mergeCell ref="L18:M18"/>
    <mergeCell ref="C15:D15"/>
    <mergeCell ref="E15:F15"/>
    <mergeCell ref="J15:K15"/>
    <mergeCell ref="L15:M15"/>
    <mergeCell ref="C16:D16"/>
    <mergeCell ref="E16:F16"/>
    <mergeCell ref="J16:K16"/>
    <mergeCell ref="L16:M16"/>
    <mergeCell ref="J22:K22"/>
    <mergeCell ref="L22:M22"/>
    <mergeCell ref="C23:D23"/>
    <mergeCell ref="E23:F23"/>
    <mergeCell ref="J23:K23"/>
    <mergeCell ref="L23:M23"/>
    <mergeCell ref="J19:K19"/>
    <mergeCell ref="L19:M19"/>
    <mergeCell ref="J20:K20"/>
    <mergeCell ref="L20:M20"/>
    <mergeCell ref="J21:K21"/>
    <mergeCell ref="L21:M21"/>
    <mergeCell ref="C19:D19"/>
    <mergeCell ref="E19:F19"/>
    <mergeCell ref="C20:D20"/>
    <mergeCell ref="E20:F20"/>
    <mergeCell ref="J27:K27"/>
    <mergeCell ref="L27:M27"/>
    <mergeCell ref="J28:K28"/>
    <mergeCell ref="L28:M28"/>
    <mergeCell ref="J24:K24"/>
    <mergeCell ref="L24:M24"/>
    <mergeCell ref="C25:D25"/>
    <mergeCell ref="J25:K25"/>
    <mergeCell ref="L25:M25"/>
    <mergeCell ref="J26:K26"/>
    <mergeCell ref="L26:M26"/>
    <mergeCell ref="C24:D24"/>
    <mergeCell ref="E24:F24"/>
    <mergeCell ref="E25:F25"/>
    <mergeCell ref="E31:F31"/>
    <mergeCell ref="J31:K31"/>
    <mergeCell ref="L31:M31"/>
    <mergeCell ref="E32:F32"/>
    <mergeCell ref="J32:K32"/>
    <mergeCell ref="L32:M32"/>
    <mergeCell ref="J29:K29"/>
    <mergeCell ref="L29:M29"/>
    <mergeCell ref="E30:F30"/>
    <mergeCell ref="J30:K30"/>
    <mergeCell ref="L30:M30"/>
    <mergeCell ref="C29:G29"/>
    <mergeCell ref="E35:F35"/>
    <mergeCell ref="J35:K35"/>
    <mergeCell ref="L35:M35"/>
    <mergeCell ref="E36:F36"/>
    <mergeCell ref="J36:K36"/>
    <mergeCell ref="L36:M36"/>
    <mergeCell ref="E33:F33"/>
    <mergeCell ref="J33:K33"/>
    <mergeCell ref="L33:M33"/>
    <mergeCell ref="E34:F34"/>
    <mergeCell ref="J34:K34"/>
    <mergeCell ref="L34:M34"/>
    <mergeCell ref="E39:F39"/>
    <mergeCell ref="J39:K39"/>
    <mergeCell ref="L39:M39"/>
    <mergeCell ref="E40:F40"/>
    <mergeCell ref="J40:K40"/>
    <mergeCell ref="L40:M40"/>
    <mergeCell ref="E37:F37"/>
    <mergeCell ref="J37:K37"/>
    <mergeCell ref="L37:M37"/>
    <mergeCell ref="E38:F38"/>
    <mergeCell ref="J38:K38"/>
    <mergeCell ref="L38:M38"/>
    <mergeCell ref="E43:F43"/>
    <mergeCell ref="J43:K43"/>
    <mergeCell ref="L43:M43"/>
    <mergeCell ref="E44:F44"/>
    <mergeCell ref="J44:K44"/>
    <mergeCell ref="L44:M44"/>
    <mergeCell ref="E41:F41"/>
    <mergeCell ref="J41:K41"/>
    <mergeCell ref="L41:M41"/>
    <mergeCell ref="E42:F42"/>
    <mergeCell ref="J42:K42"/>
    <mergeCell ref="L42:M42"/>
    <mergeCell ref="E47:F47"/>
    <mergeCell ref="J47:K47"/>
    <mergeCell ref="L47:M47"/>
    <mergeCell ref="E48:F48"/>
    <mergeCell ref="J48:K48"/>
    <mergeCell ref="L48:M48"/>
    <mergeCell ref="E45:F45"/>
    <mergeCell ref="J45:K45"/>
    <mergeCell ref="L45:M45"/>
    <mergeCell ref="E46:F46"/>
    <mergeCell ref="J46:K46"/>
    <mergeCell ref="L46:M46"/>
    <mergeCell ref="E51:F51"/>
    <mergeCell ref="J51:K51"/>
    <mergeCell ref="L51:M51"/>
    <mergeCell ref="E52:F52"/>
    <mergeCell ref="J52:K52"/>
    <mergeCell ref="L52:M52"/>
    <mergeCell ref="E49:F49"/>
    <mergeCell ref="J49:K49"/>
    <mergeCell ref="L49:M49"/>
    <mergeCell ref="E50:F50"/>
    <mergeCell ref="J50:K50"/>
    <mergeCell ref="L50:M50"/>
    <mergeCell ref="J55:K55"/>
    <mergeCell ref="L55:M55"/>
    <mergeCell ref="J56:K56"/>
    <mergeCell ref="L56:M56"/>
    <mergeCell ref="J57:K57"/>
    <mergeCell ref="L57:M57"/>
    <mergeCell ref="E53:F53"/>
    <mergeCell ref="J53:K53"/>
    <mergeCell ref="L53:M53"/>
    <mergeCell ref="E54:F54"/>
    <mergeCell ref="J54:K54"/>
    <mergeCell ref="L54:M54"/>
    <mergeCell ref="E55:F55"/>
    <mergeCell ref="E56:F56"/>
    <mergeCell ref="E57:F57"/>
    <mergeCell ref="J61:K61"/>
    <mergeCell ref="L61:M61"/>
    <mergeCell ref="J62:K62"/>
    <mergeCell ref="L62:M62"/>
    <mergeCell ref="J63:K63"/>
    <mergeCell ref="L63:M63"/>
    <mergeCell ref="J58:K58"/>
    <mergeCell ref="L58:M58"/>
    <mergeCell ref="J59:K59"/>
    <mergeCell ref="L59:M59"/>
    <mergeCell ref="J60:K60"/>
    <mergeCell ref="L60:M60"/>
    <mergeCell ref="J67:K67"/>
    <mergeCell ref="L67:M67"/>
    <mergeCell ref="J68:K68"/>
    <mergeCell ref="L68:M68"/>
    <mergeCell ref="J69:K69"/>
    <mergeCell ref="L69:M69"/>
    <mergeCell ref="J64:K64"/>
    <mergeCell ref="L64:M64"/>
    <mergeCell ref="J65:K65"/>
    <mergeCell ref="L65:M65"/>
    <mergeCell ref="J66:K66"/>
    <mergeCell ref="L66:M66"/>
    <mergeCell ref="J73:K73"/>
    <mergeCell ref="L73:M73"/>
    <mergeCell ref="J74:K74"/>
    <mergeCell ref="L74:M74"/>
    <mergeCell ref="J75:K75"/>
    <mergeCell ref="L75:M75"/>
    <mergeCell ref="J70:K70"/>
    <mergeCell ref="L70:M70"/>
    <mergeCell ref="J71:K71"/>
    <mergeCell ref="L71:M71"/>
    <mergeCell ref="J72:K72"/>
    <mergeCell ref="L72:M72"/>
    <mergeCell ref="L87:M87"/>
    <mergeCell ref="J88:K88"/>
    <mergeCell ref="L88:M88"/>
    <mergeCell ref="J82:K82"/>
    <mergeCell ref="L82:M82"/>
    <mergeCell ref="J83:K83"/>
    <mergeCell ref="L83:M83"/>
    <mergeCell ref="J85:K85"/>
    <mergeCell ref="L85:M85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J98:K98"/>
    <mergeCell ref="L98:M98"/>
    <mergeCell ref="J101:K101"/>
    <mergeCell ref="L101:M101"/>
    <mergeCell ref="J102:K102"/>
    <mergeCell ref="J95:K95"/>
    <mergeCell ref="L95:M95"/>
    <mergeCell ref="J96:K96"/>
    <mergeCell ref="L96:M96"/>
    <mergeCell ref="J97:K97"/>
    <mergeCell ref="L97:M97"/>
    <mergeCell ref="J100:K100"/>
    <mergeCell ref="L100:M100"/>
    <mergeCell ref="J108:K108"/>
    <mergeCell ref="L108:M108"/>
    <mergeCell ref="J109:K109"/>
    <mergeCell ref="L109:M109"/>
    <mergeCell ref="J110:K110"/>
    <mergeCell ref="L110:M110"/>
    <mergeCell ref="J103:K103"/>
    <mergeCell ref="J104:K104"/>
    <mergeCell ref="J105:K105"/>
    <mergeCell ref="L105:M105"/>
    <mergeCell ref="J106:K106"/>
    <mergeCell ref="L106:M106"/>
    <mergeCell ref="J107:K107"/>
    <mergeCell ref="L107:M107"/>
    <mergeCell ref="J114:K114"/>
    <mergeCell ref="L114:M114"/>
    <mergeCell ref="J115:K115"/>
    <mergeCell ref="L115:M115"/>
    <mergeCell ref="J116:K116"/>
    <mergeCell ref="L116:M116"/>
    <mergeCell ref="J111:K111"/>
    <mergeCell ref="L111:M111"/>
    <mergeCell ref="J112:K112"/>
    <mergeCell ref="L112:M112"/>
    <mergeCell ref="J113:K113"/>
    <mergeCell ref="L113:M113"/>
    <mergeCell ref="J120:K120"/>
    <mergeCell ref="L120:M120"/>
    <mergeCell ref="J121:K121"/>
    <mergeCell ref="J122:K122"/>
    <mergeCell ref="J117:K117"/>
    <mergeCell ref="J118:K118"/>
    <mergeCell ref="L118:M118"/>
    <mergeCell ref="J119:K119"/>
    <mergeCell ref="L119:M119"/>
    <mergeCell ref="J126:K126"/>
    <mergeCell ref="J127:K127"/>
    <mergeCell ref="L127:M127"/>
    <mergeCell ref="J128:K128"/>
    <mergeCell ref="L128:M128"/>
    <mergeCell ref="J123:K123"/>
    <mergeCell ref="J124:K124"/>
    <mergeCell ref="J125:K125"/>
    <mergeCell ref="J132:K132"/>
    <mergeCell ref="L132:M132"/>
    <mergeCell ref="J133:K133"/>
    <mergeCell ref="L133:M133"/>
    <mergeCell ref="J134:K134"/>
    <mergeCell ref="L134:M134"/>
    <mergeCell ref="J129:K129"/>
    <mergeCell ref="L129:M129"/>
    <mergeCell ref="J130:K130"/>
    <mergeCell ref="L130:M130"/>
    <mergeCell ref="J131:K131"/>
    <mergeCell ref="L131:M13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sheetPr codeName="Sheet31"/>
  <dimension ref="A1:S177"/>
  <sheetViews>
    <sheetView workbookViewId="0">
      <selection activeCell="E4" sqref="E4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 s="69"/>
      <c r="B2" s="63"/>
      <c r="D2" s="35"/>
      <c r="E2" s="53"/>
      <c r="F2" s="53" t="s">
        <v>154</v>
      </c>
      <c r="G2" s="35"/>
      <c r="H2" s="35"/>
      <c r="K2" s="100">
        <f>SUM(I86:I142)+SUM(I169:I174)/1000</f>
        <v>0</v>
      </c>
      <c r="L2" s="3">
        <f>SUM(J86:K142)+SUM(J169:K174)</f>
        <v>0</v>
      </c>
      <c r="M2" s="4" t="s">
        <v>162</v>
      </c>
      <c r="N2" s="35"/>
      <c r="S2" s="5" t="s">
        <v>2</v>
      </c>
    </row>
    <row r="3" spans="1:19" ht="18.75">
      <c r="A3" s="69"/>
      <c r="B3" s="63"/>
      <c r="E3" s="72" t="s">
        <v>276</v>
      </c>
      <c r="F3" s="54" t="s">
        <v>155</v>
      </c>
      <c r="G3" s="43"/>
      <c r="H3" s="43"/>
      <c r="K3" s="101">
        <f>SUM(I143:I168)+SUM(I175:I177)</f>
        <v>0</v>
      </c>
      <c r="L3" s="1">
        <f>SUM(J143:K168)+SUM(J175:K177)</f>
        <v>0</v>
      </c>
      <c r="M3" s="7" t="s">
        <v>242</v>
      </c>
      <c r="N3" s="35"/>
      <c r="S3" s="5">
        <f>L2+L4</f>
        <v>0</v>
      </c>
    </row>
    <row r="4" spans="1:19" ht="18.75">
      <c r="A4" s="69"/>
      <c r="B4" s="63"/>
      <c r="D4" s="36"/>
      <c r="E4" s="38"/>
      <c r="F4" s="33"/>
      <c r="G4" s="42"/>
      <c r="H4" s="42"/>
      <c r="K4" s="102">
        <f>SUM(I11:I27)+SUM(I73:I85)</f>
        <v>0</v>
      </c>
      <c r="L4" s="8">
        <f>SUM(J11:K27)+SUM(J73:K85)</f>
        <v>0</v>
      </c>
      <c r="M4" s="9" t="s">
        <v>3</v>
      </c>
      <c r="N4" s="35"/>
      <c r="S4" s="10" t="s">
        <v>4</v>
      </c>
    </row>
    <row r="5" spans="1:19" ht="18.75">
      <c r="A5" s="69"/>
      <c r="B5" s="63"/>
      <c r="D5" s="39"/>
      <c r="E5" s="40"/>
      <c r="F5" s="40"/>
      <c r="G5" s="42"/>
      <c r="H5" s="42"/>
      <c r="K5" s="103">
        <f>SUM(I28:I72)</f>
        <v>0</v>
      </c>
      <c r="L5" s="12">
        <f>SUM(J28:K72)</f>
        <v>0</v>
      </c>
      <c r="M5" s="13" t="s">
        <v>243</v>
      </c>
      <c r="N5" s="35"/>
      <c r="S5" s="10">
        <f>L3+L5</f>
        <v>0</v>
      </c>
    </row>
    <row r="6" spans="1:19" ht="18.75">
      <c r="A6" s="69"/>
      <c r="B6" s="63"/>
      <c r="C6" s="37"/>
      <c r="D6" s="39"/>
      <c r="E6" s="40"/>
      <c r="F6" s="40"/>
      <c r="G6" s="41"/>
      <c r="H6" s="41"/>
      <c r="K6" s="104">
        <f>C80</f>
        <v>0</v>
      </c>
      <c r="L6" s="14">
        <f>D80</f>
        <v>0</v>
      </c>
      <c r="M6" s="15" t="s">
        <v>6</v>
      </c>
      <c r="N6" s="35"/>
    </row>
    <row r="7" spans="1:19" ht="18.75">
      <c r="A7" s="69"/>
      <c r="B7" s="63"/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 s="69"/>
      <c r="B8" s="63"/>
      <c r="C8" s="37"/>
      <c r="D8" s="39"/>
      <c r="E8" s="40"/>
      <c r="F8" s="40"/>
      <c r="G8" s="41"/>
      <c r="H8" s="41"/>
      <c r="K8" s="106">
        <f>SUM(K2:K7)</f>
        <v>0</v>
      </c>
      <c r="L8" s="107">
        <f>SUM(L2:L7)</f>
        <v>0</v>
      </c>
      <c r="M8" s="18" t="s">
        <v>5</v>
      </c>
      <c r="N8" s="35"/>
    </row>
    <row r="9" spans="1:19">
      <c r="A9" s="69"/>
      <c r="B9" s="63"/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 s="69"/>
      <c r="B10" s="63"/>
      <c r="C10" s="189" t="s">
        <v>216</v>
      </c>
      <c r="D10" s="190"/>
      <c r="E10" s="189" t="s">
        <v>65</v>
      </c>
      <c r="F10" s="190"/>
      <c r="G10" s="80" t="s">
        <v>66</v>
      </c>
      <c r="I10" s="6"/>
      <c r="J10" s="74"/>
      <c r="K10" s="75"/>
      <c r="L10" s="74"/>
      <c r="M10" s="75"/>
      <c r="N10" s="6"/>
    </row>
    <row r="11" spans="1:19">
      <c r="A11" s="69"/>
      <c r="B11" s="63"/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 s="69"/>
      <c r="B12" s="63"/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 s="69"/>
      <c r="B13" s="63"/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 s="69"/>
      <c r="B14" s="63"/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</v>
      </c>
      <c r="J14" s="176">
        <f t="shared" si="1"/>
        <v>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 s="69"/>
      <c r="B15" s="63"/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</v>
      </c>
      <c r="J15" s="176">
        <f t="shared" si="1"/>
        <v>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69"/>
      <c r="B16" s="63"/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</v>
      </c>
      <c r="J16" s="176">
        <f t="shared" si="1"/>
        <v>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69"/>
      <c r="B17" s="63"/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 ht="16.5">
      <c r="A18" s="51"/>
      <c r="B18" s="51"/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 ht="16.5">
      <c r="A19" s="51"/>
      <c r="B19" s="51"/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 ht="16.5">
      <c r="A20" s="51"/>
      <c r="B20" s="51"/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 ht="16.5">
      <c r="A21" s="51"/>
      <c r="B21" s="51"/>
      <c r="C21" s="77"/>
      <c r="D21" s="46"/>
      <c r="E21" s="44"/>
      <c r="F21" s="45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 ht="16.5">
      <c r="A22" s="51"/>
      <c r="B22" s="51"/>
      <c r="C22" s="77"/>
      <c r="D22" s="46"/>
      <c r="E22" s="44"/>
      <c r="F22" s="45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 ht="16.5">
      <c r="A23" s="51"/>
      <c r="B23" s="47"/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 ht="16.5">
      <c r="A24" s="51"/>
      <c r="B24" s="51"/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 ht="16.5">
      <c r="A25" s="51"/>
      <c r="B25" s="51"/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 ht="16.5">
      <c r="A26" s="51"/>
      <c r="B26" s="51"/>
      <c r="C26" s="24"/>
      <c r="D26" s="2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 ht="16.5">
      <c r="A27" s="51"/>
      <c r="B27" s="51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 ht="16.5">
      <c r="A28" s="51"/>
      <c r="B28" s="51"/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 ht="16.5">
      <c r="A29" s="51"/>
      <c r="B29" s="51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 ht="16.5">
      <c r="A30" s="51"/>
      <c r="B30" s="51"/>
      <c r="C30" s="20" t="s">
        <v>92</v>
      </c>
      <c r="D30" s="20" t="s">
        <v>93</v>
      </c>
      <c r="E30" s="191" t="s">
        <v>65</v>
      </c>
      <c r="F30" s="191"/>
      <c r="G30" s="20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</v>
      </c>
      <c r="D31" s="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</v>
      </c>
      <c r="D36" s="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</v>
      </c>
      <c r="D37" s="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</v>
      </c>
      <c r="J55" s="182">
        <f t="shared" si="1"/>
        <v>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0</v>
      </c>
      <c r="D80" s="80">
        <f>SUM(D31:D79)</f>
        <v>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</v>
      </c>
      <c r="J93" s="170">
        <f t="shared" si="8"/>
        <v>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</v>
      </c>
      <c r="J97" s="170">
        <f t="shared" si="8"/>
        <v>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</v>
      </c>
      <c r="J98" s="170">
        <f t="shared" si="8"/>
        <v>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92"/>
      <c r="M102" s="93"/>
      <c r="N102" s="90"/>
      <c r="O102" s="23"/>
    </row>
    <row r="103" spans="1:15">
      <c r="I103" s="91"/>
      <c r="J103" s="170">
        <f t="shared" si="8"/>
        <v>0</v>
      </c>
      <c r="K103" s="171"/>
      <c r="L103" s="92"/>
      <c r="M103" s="93"/>
      <c r="N103" s="90"/>
      <c r="O103" s="23"/>
    </row>
    <row r="104" spans="1:15">
      <c r="I104" s="91"/>
      <c r="J104" s="170">
        <f t="shared" si="8"/>
        <v>0</v>
      </c>
      <c r="K104" s="171"/>
      <c r="L104" s="92"/>
      <c r="M104" s="93"/>
      <c r="N104" s="90"/>
      <c r="O104" s="23"/>
    </row>
    <row r="105" spans="1:15">
      <c r="I105" s="91">
        <f>J105*1.2*8/1000</f>
        <v>0</v>
      </c>
      <c r="J105" s="170">
        <f t="shared" si="8"/>
        <v>0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</v>
      </c>
      <c r="J109" s="170">
        <f t="shared" si="8"/>
        <v>0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</v>
      </c>
      <c r="J113" s="170">
        <f t="shared" si="8"/>
        <v>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92"/>
      <c r="M117" s="93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</v>
      </c>
      <c r="J119" s="170">
        <f t="shared" si="8"/>
        <v>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92"/>
      <c r="M121" s="93"/>
      <c r="N121" s="90"/>
    </row>
    <row r="122" spans="3:15">
      <c r="I122" s="91"/>
      <c r="J122" s="170">
        <f t="shared" si="8"/>
        <v>0</v>
      </c>
      <c r="K122" s="171"/>
      <c r="L122" s="92"/>
      <c r="M122" s="93"/>
      <c r="N122" s="90"/>
    </row>
    <row r="123" spans="3:15">
      <c r="I123" s="91"/>
      <c r="J123" s="170">
        <f t="shared" si="8"/>
        <v>0</v>
      </c>
      <c r="K123" s="171"/>
      <c r="L123" s="92"/>
      <c r="M123" s="93"/>
      <c r="N123" s="90"/>
    </row>
    <row r="124" spans="3:15">
      <c r="I124" s="91"/>
      <c r="J124" s="170">
        <f t="shared" si="8"/>
        <v>0</v>
      </c>
      <c r="K124" s="171"/>
      <c r="L124" s="92"/>
      <c r="M124" s="93"/>
      <c r="N124" s="90"/>
    </row>
    <row r="125" spans="3:15">
      <c r="I125" s="91"/>
      <c r="J125" s="170">
        <f t="shared" si="8"/>
        <v>0</v>
      </c>
      <c r="K125" s="171"/>
      <c r="L125" s="92"/>
      <c r="M125" s="93"/>
      <c r="N125" s="90"/>
    </row>
    <row r="126" spans="3:15">
      <c r="I126" s="91"/>
      <c r="J126" s="170">
        <f t="shared" si="8"/>
        <v>0</v>
      </c>
      <c r="K126" s="171"/>
      <c r="L126" s="92"/>
      <c r="M126" s="93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</v>
      </c>
      <c r="J129" s="170">
        <f t="shared" si="8"/>
        <v>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</v>
      </c>
      <c r="J133" s="170">
        <f t="shared" si="8"/>
        <v>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92"/>
      <c r="M137" s="93"/>
      <c r="N137" s="90"/>
    </row>
    <row r="138" spans="9:15">
      <c r="I138" s="91"/>
      <c r="J138" s="170">
        <f t="shared" si="8"/>
        <v>0</v>
      </c>
      <c r="K138" s="171"/>
      <c r="L138" s="92"/>
      <c r="M138" s="93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96"/>
      <c r="M144" s="97"/>
      <c r="N144" s="95"/>
    </row>
    <row r="145" spans="9:15">
      <c r="I145" s="94"/>
      <c r="J145" s="208">
        <f t="shared" si="9"/>
        <v>0</v>
      </c>
      <c r="K145" s="209"/>
      <c r="L145" s="96"/>
      <c r="M145" s="97"/>
      <c r="N145" s="95"/>
    </row>
    <row r="146" spans="9:15">
      <c r="I146" s="94"/>
      <c r="J146" s="208">
        <f t="shared" si="9"/>
        <v>0</v>
      </c>
      <c r="K146" s="209"/>
      <c r="L146" s="96"/>
      <c r="M146" s="97"/>
      <c r="N146" s="95"/>
    </row>
    <row r="147" spans="9:15">
      <c r="I147" s="94"/>
      <c r="J147" s="208">
        <f t="shared" si="9"/>
        <v>0</v>
      </c>
      <c r="K147" s="209"/>
      <c r="L147" s="96"/>
      <c r="M147" s="97"/>
      <c r="N147" s="95"/>
    </row>
    <row r="148" spans="9:15">
      <c r="I148" s="94">
        <f>J148*0.9*8/1000</f>
        <v>0</v>
      </c>
      <c r="J148" s="208">
        <f t="shared" si="9"/>
        <v>0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</v>
      </c>
      <c r="J150" s="208">
        <f t="shared" si="9"/>
        <v>0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0</v>
      </c>
      <c r="J152" s="208">
        <f t="shared" si="9"/>
        <v>0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0</v>
      </c>
      <c r="J154" s="208">
        <f t="shared" si="9"/>
        <v>0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0</v>
      </c>
      <c r="J157" s="208">
        <f t="shared" si="9"/>
        <v>0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0</v>
      </c>
      <c r="J163" s="208">
        <f t="shared" si="9"/>
        <v>0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0</v>
      </c>
      <c r="J167" s="208">
        <f t="shared" si="9"/>
        <v>0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</v>
      </c>
      <c r="J175" s="208">
        <f t="shared" si="9"/>
        <v>0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J177:K177"/>
    <mergeCell ref="L177:M177"/>
    <mergeCell ref="J172:K172"/>
    <mergeCell ref="L172:M172"/>
    <mergeCell ref="J173:K173"/>
    <mergeCell ref="L173:M173"/>
    <mergeCell ref="J174:K174"/>
    <mergeCell ref="L174:M174"/>
    <mergeCell ref="J175:K175"/>
    <mergeCell ref="L175:M175"/>
    <mergeCell ref="J176:K176"/>
    <mergeCell ref="L176:M176"/>
    <mergeCell ref="J167:K167"/>
    <mergeCell ref="L167:M167"/>
    <mergeCell ref="J168:K168"/>
    <mergeCell ref="L168:M168"/>
    <mergeCell ref="J169:K169"/>
    <mergeCell ref="L169:M169"/>
    <mergeCell ref="J170:K170"/>
    <mergeCell ref="L170:M170"/>
    <mergeCell ref="J171:K171"/>
    <mergeCell ref="L171:M171"/>
    <mergeCell ref="J162:K162"/>
    <mergeCell ref="L162:M162"/>
    <mergeCell ref="J163:K163"/>
    <mergeCell ref="L163:M163"/>
    <mergeCell ref="J164:K164"/>
    <mergeCell ref="L164:M164"/>
    <mergeCell ref="J165:K165"/>
    <mergeCell ref="L165:M165"/>
    <mergeCell ref="J166:K166"/>
    <mergeCell ref="L166:M166"/>
    <mergeCell ref="J157:K157"/>
    <mergeCell ref="L157:M157"/>
    <mergeCell ref="J158:K158"/>
    <mergeCell ref="L158:M158"/>
    <mergeCell ref="J159:K159"/>
    <mergeCell ref="L159:M159"/>
    <mergeCell ref="J160:K160"/>
    <mergeCell ref="L160:M160"/>
    <mergeCell ref="J161:K161"/>
    <mergeCell ref="L161:M161"/>
    <mergeCell ref="J152:K152"/>
    <mergeCell ref="L152:M152"/>
    <mergeCell ref="J153:K153"/>
    <mergeCell ref="L153:M153"/>
    <mergeCell ref="J154:K154"/>
    <mergeCell ref="L154:M154"/>
    <mergeCell ref="J155:K155"/>
    <mergeCell ref="L155:M155"/>
    <mergeCell ref="J156:K156"/>
    <mergeCell ref="L156:M156"/>
    <mergeCell ref="J147:K147"/>
    <mergeCell ref="J148:K148"/>
    <mergeCell ref="L148:M148"/>
    <mergeCell ref="J149:K149"/>
    <mergeCell ref="L149:M149"/>
    <mergeCell ref="J150:K150"/>
    <mergeCell ref="L150:M150"/>
    <mergeCell ref="J151:K151"/>
    <mergeCell ref="L151:M151"/>
    <mergeCell ref="J141:K141"/>
    <mergeCell ref="L141:M141"/>
    <mergeCell ref="J142:K142"/>
    <mergeCell ref="L142:M142"/>
    <mergeCell ref="J143:K143"/>
    <mergeCell ref="L143:M143"/>
    <mergeCell ref="J144:K144"/>
    <mergeCell ref="J145:K145"/>
    <mergeCell ref="J146:K146"/>
    <mergeCell ref="J135:K135"/>
    <mergeCell ref="L135:M135"/>
    <mergeCell ref="J136:K136"/>
    <mergeCell ref="L136:M136"/>
    <mergeCell ref="J137:K137"/>
    <mergeCell ref="J138:K138"/>
    <mergeCell ref="J139:K139"/>
    <mergeCell ref="L139:M139"/>
    <mergeCell ref="J140:K140"/>
    <mergeCell ref="L140:M140"/>
    <mergeCell ref="E76:F76"/>
    <mergeCell ref="E77:F77"/>
    <mergeCell ref="E78:F78"/>
    <mergeCell ref="E79:F79"/>
    <mergeCell ref="E80:F80"/>
    <mergeCell ref="J84:K84"/>
    <mergeCell ref="L84:M84"/>
    <mergeCell ref="J99:K99"/>
    <mergeCell ref="L99:M99"/>
    <mergeCell ref="J79:K79"/>
    <mergeCell ref="L79:M79"/>
    <mergeCell ref="J80:K80"/>
    <mergeCell ref="L80:M80"/>
    <mergeCell ref="J81:K81"/>
    <mergeCell ref="L81:M81"/>
    <mergeCell ref="J76:K76"/>
    <mergeCell ref="L76:M76"/>
    <mergeCell ref="J77:K77"/>
    <mergeCell ref="L77:M77"/>
    <mergeCell ref="J78:K78"/>
    <mergeCell ref="L78:M78"/>
    <mergeCell ref="J86:K86"/>
    <mergeCell ref="L86:M86"/>
    <mergeCell ref="J87:K87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C9:F9"/>
    <mergeCell ref="J9:K9"/>
    <mergeCell ref="L9:M9"/>
    <mergeCell ref="C10:D10"/>
    <mergeCell ref="E10:F10"/>
    <mergeCell ref="C13:D13"/>
    <mergeCell ref="E13:F13"/>
    <mergeCell ref="J13:K13"/>
    <mergeCell ref="L13:M13"/>
    <mergeCell ref="C14:D14"/>
    <mergeCell ref="E14:F14"/>
    <mergeCell ref="J14:K14"/>
    <mergeCell ref="L14:M14"/>
    <mergeCell ref="C11:D11"/>
    <mergeCell ref="E11:F11"/>
    <mergeCell ref="J11:K11"/>
    <mergeCell ref="L11:M11"/>
    <mergeCell ref="C12:D12"/>
    <mergeCell ref="E12:F12"/>
    <mergeCell ref="J12:K12"/>
    <mergeCell ref="L12:M12"/>
    <mergeCell ref="C17:D17"/>
    <mergeCell ref="E17:F17"/>
    <mergeCell ref="J17:K17"/>
    <mergeCell ref="L17:M17"/>
    <mergeCell ref="C18:D18"/>
    <mergeCell ref="E18:F18"/>
    <mergeCell ref="J18:K18"/>
    <mergeCell ref="L18:M18"/>
    <mergeCell ref="C15:D15"/>
    <mergeCell ref="E15:F15"/>
    <mergeCell ref="J15:K15"/>
    <mergeCell ref="L15:M15"/>
    <mergeCell ref="C16:D16"/>
    <mergeCell ref="E16:F16"/>
    <mergeCell ref="J16:K16"/>
    <mergeCell ref="L16:M16"/>
    <mergeCell ref="J22:K22"/>
    <mergeCell ref="L22:M22"/>
    <mergeCell ref="C23:D23"/>
    <mergeCell ref="E23:F23"/>
    <mergeCell ref="J23:K23"/>
    <mergeCell ref="L23:M23"/>
    <mergeCell ref="J19:K19"/>
    <mergeCell ref="L19:M19"/>
    <mergeCell ref="J20:K20"/>
    <mergeCell ref="L20:M20"/>
    <mergeCell ref="J21:K21"/>
    <mergeCell ref="L21:M21"/>
    <mergeCell ref="C19:D19"/>
    <mergeCell ref="E19:F19"/>
    <mergeCell ref="C20:D20"/>
    <mergeCell ref="E20:F20"/>
    <mergeCell ref="J27:K27"/>
    <mergeCell ref="L27:M27"/>
    <mergeCell ref="J28:K28"/>
    <mergeCell ref="L28:M28"/>
    <mergeCell ref="J24:K24"/>
    <mergeCell ref="L24:M24"/>
    <mergeCell ref="C25:D25"/>
    <mergeCell ref="J25:K25"/>
    <mergeCell ref="L25:M25"/>
    <mergeCell ref="J26:K26"/>
    <mergeCell ref="L26:M26"/>
    <mergeCell ref="C24:D24"/>
    <mergeCell ref="E24:F24"/>
    <mergeCell ref="E25:F25"/>
    <mergeCell ref="E31:F31"/>
    <mergeCell ref="J31:K31"/>
    <mergeCell ref="L31:M31"/>
    <mergeCell ref="E32:F32"/>
    <mergeCell ref="J32:K32"/>
    <mergeCell ref="L32:M32"/>
    <mergeCell ref="J29:K29"/>
    <mergeCell ref="L29:M29"/>
    <mergeCell ref="E30:F30"/>
    <mergeCell ref="J30:K30"/>
    <mergeCell ref="L30:M30"/>
    <mergeCell ref="C29:G29"/>
    <mergeCell ref="E35:F35"/>
    <mergeCell ref="J35:K35"/>
    <mergeCell ref="L35:M35"/>
    <mergeCell ref="E36:F36"/>
    <mergeCell ref="J36:K36"/>
    <mergeCell ref="L36:M36"/>
    <mergeCell ref="E33:F33"/>
    <mergeCell ref="J33:K33"/>
    <mergeCell ref="L33:M33"/>
    <mergeCell ref="E34:F34"/>
    <mergeCell ref="J34:K34"/>
    <mergeCell ref="L34:M34"/>
    <mergeCell ref="E39:F39"/>
    <mergeCell ref="J39:K39"/>
    <mergeCell ref="L39:M39"/>
    <mergeCell ref="E40:F40"/>
    <mergeCell ref="J40:K40"/>
    <mergeCell ref="L40:M40"/>
    <mergeCell ref="E37:F37"/>
    <mergeCell ref="J37:K37"/>
    <mergeCell ref="L37:M37"/>
    <mergeCell ref="E38:F38"/>
    <mergeCell ref="J38:K38"/>
    <mergeCell ref="L38:M38"/>
    <mergeCell ref="E43:F43"/>
    <mergeCell ref="J43:K43"/>
    <mergeCell ref="L43:M43"/>
    <mergeCell ref="E44:F44"/>
    <mergeCell ref="J44:K44"/>
    <mergeCell ref="L44:M44"/>
    <mergeCell ref="E41:F41"/>
    <mergeCell ref="J41:K41"/>
    <mergeCell ref="L41:M41"/>
    <mergeCell ref="E42:F42"/>
    <mergeCell ref="J42:K42"/>
    <mergeCell ref="L42:M42"/>
    <mergeCell ref="E47:F47"/>
    <mergeCell ref="J47:K47"/>
    <mergeCell ref="L47:M47"/>
    <mergeCell ref="E48:F48"/>
    <mergeCell ref="J48:K48"/>
    <mergeCell ref="L48:M48"/>
    <mergeCell ref="E45:F45"/>
    <mergeCell ref="J45:K45"/>
    <mergeCell ref="L45:M45"/>
    <mergeCell ref="E46:F46"/>
    <mergeCell ref="J46:K46"/>
    <mergeCell ref="L46:M46"/>
    <mergeCell ref="E51:F51"/>
    <mergeCell ref="J51:K51"/>
    <mergeCell ref="L51:M51"/>
    <mergeCell ref="E52:F52"/>
    <mergeCell ref="J52:K52"/>
    <mergeCell ref="L52:M52"/>
    <mergeCell ref="E49:F49"/>
    <mergeCell ref="J49:K49"/>
    <mergeCell ref="L49:M49"/>
    <mergeCell ref="E50:F50"/>
    <mergeCell ref="J50:K50"/>
    <mergeCell ref="L50:M50"/>
    <mergeCell ref="J55:K55"/>
    <mergeCell ref="L55:M55"/>
    <mergeCell ref="J56:K56"/>
    <mergeCell ref="L56:M56"/>
    <mergeCell ref="J57:K57"/>
    <mergeCell ref="L57:M57"/>
    <mergeCell ref="E53:F53"/>
    <mergeCell ref="J53:K53"/>
    <mergeCell ref="L53:M53"/>
    <mergeCell ref="E54:F54"/>
    <mergeCell ref="J54:K54"/>
    <mergeCell ref="L54:M54"/>
    <mergeCell ref="E55:F55"/>
    <mergeCell ref="E56:F56"/>
    <mergeCell ref="E57:F57"/>
    <mergeCell ref="J61:K61"/>
    <mergeCell ref="L61:M61"/>
    <mergeCell ref="J62:K62"/>
    <mergeCell ref="L62:M62"/>
    <mergeCell ref="J63:K63"/>
    <mergeCell ref="L63:M63"/>
    <mergeCell ref="J58:K58"/>
    <mergeCell ref="L58:M58"/>
    <mergeCell ref="J59:K59"/>
    <mergeCell ref="L59:M59"/>
    <mergeCell ref="J60:K60"/>
    <mergeCell ref="L60:M60"/>
    <mergeCell ref="J67:K67"/>
    <mergeCell ref="L67:M67"/>
    <mergeCell ref="J68:K68"/>
    <mergeCell ref="L68:M68"/>
    <mergeCell ref="J69:K69"/>
    <mergeCell ref="L69:M69"/>
    <mergeCell ref="J64:K64"/>
    <mergeCell ref="L64:M64"/>
    <mergeCell ref="J65:K65"/>
    <mergeCell ref="L65:M65"/>
    <mergeCell ref="J66:K66"/>
    <mergeCell ref="L66:M66"/>
    <mergeCell ref="J73:K73"/>
    <mergeCell ref="L73:M73"/>
    <mergeCell ref="J74:K74"/>
    <mergeCell ref="L74:M74"/>
    <mergeCell ref="J75:K75"/>
    <mergeCell ref="L75:M75"/>
    <mergeCell ref="J70:K70"/>
    <mergeCell ref="L70:M70"/>
    <mergeCell ref="J71:K71"/>
    <mergeCell ref="L71:M71"/>
    <mergeCell ref="J72:K72"/>
    <mergeCell ref="L72:M72"/>
    <mergeCell ref="L87:M87"/>
    <mergeCell ref="J88:K88"/>
    <mergeCell ref="L88:M88"/>
    <mergeCell ref="J82:K82"/>
    <mergeCell ref="L82:M82"/>
    <mergeCell ref="J83:K83"/>
    <mergeCell ref="L83:M83"/>
    <mergeCell ref="J85:K85"/>
    <mergeCell ref="L85:M85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J98:K98"/>
    <mergeCell ref="L98:M98"/>
    <mergeCell ref="J101:K101"/>
    <mergeCell ref="L101:M101"/>
    <mergeCell ref="J102:K102"/>
    <mergeCell ref="J95:K95"/>
    <mergeCell ref="L95:M95"/>
    <mergeCell ref="J96:K96"/>
    <mergeCell ref="L96:M96"/>
    <mergeCell ref="J97:K97"/>
    <mergeCell ref="L97:M97"/>
    <mergeCell ref="J100:K100"/>
    <mergeCell ref="L100:M100"/>
    <mergeCell ref="J108:K108"/>
    <mergeCell ref="L108:M108"/>
    <mergeCell ref="J109:K109"/>
    <mergeCell ref="L109:M109"/>
    <mergeCell ref="J110:K110"/>
    <mergeCell ref="L110:M110"/>
    <mergeCell ref="J103:K103"/>
    <mergeCell ref="J104:K104"/>
    <mergeCell ref="J105:K105"/>
    <mergeCell ref="L105:M105"/>
    <mergeCell ref="J106:K106"/>
    <mergeCell ref="L106:M106"/>
    <mergeCell ref="J107:K107"/>
    <mergeCell ref="L107:M107"/>
    <mergeCell ref="J114:K114"/>
    <mergeCell ref="L114:M114"/>
    <mergeCell ref="J115:K115"/>
    <mergeCell ref="L115:M115"/>
    <mergeCell ref="J116:K116"/>
    <mergeCell ref="L116:M116"/>
    <mergeCell ref="J111:K111"/>
    <mergeCell ref="L111:M111"/>
    <mergeCell ref="J112:K112"/>
    <mergeCell ref="L112:M112"/>
    <mergeCell ref="J113:K113"/>
    <mergeCell ref="L113:M113"/>
    <mergeCell ref="J120:K120"/>
    <mergeCell ref="L120:M120"/>
    <mergeCell ref="J121:K121"/>
    <mergeCell ref="J122:K122"/>
    <mergeCell ref="J117:K117"/>
    <mergeCell ref="J118:K118"/>
    <mergeCell ref="L118:M118"/>
    <mergeCell ref="J119:K119"/>
    <mergeCell ref="L119:M119"/>
    <mergeCell ref="J126:K126"/>
    <mergeCell ref="J127:K127"/>
    <mergeCell ref="L127:M127"/>
    <mergeCell ref="J128:K128"/>
    <mergeCell ref="L128:M128"/>
    <mergeCell ref="J123:K123"/>
    <mergeCell ref="J124:K124"/>
    <mergeCell ref="J125:K125"/>
    <mergeCell ref="J132:K132"/>
    <mergeCell ref="L132:M132"/>
    <mergeCell ref="J133:K133"/>
    <mergeCell ref="L133:M133"/>
    <mergeCell ref="J134:K134"/>
    <mergeCell ref="L134:M134"/>
    <mergeCell ref="J129:K129"/>
    <mergeCell ref="L129:M129"/>
    <mergeCell ref="J130:K130"/>
    <mergeCell ref="L130:M130"/>
    <mergeCell ref="J131:K131"/>
    <mergeCell ref="L131:M13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sheetPr codeName="Sheet32"/>
  <dimension ref="A1:S177"/>
  <sheetViews>
    <sheetView workbookViewId="0">
      <selection activeCell="E6" sqref="E6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 s="69"/>
      <c r="B2" s="63"/>
      <c r="D2" s="35"/>
      <c r="E2" s="53"/>
      <c r="F2" s="53" t="s">
        <v>154</v>
      </c>
      <c r="G2" s="35"/>
      <c r="H2" s="35"/>
      <c r="K2" s="100">
        <f>SUM(I86:I142)+SUM(I169:I174)/1000</f>
        <v>0</v>
      </c>
      <c r="L2" s="3">
        <f>SUM(J86:K142)+SUM(J169:K174)</f>
        <v>0</v>
      </c>
      <c r="M2" s="4" t="s">
        <v>162</v>
      </c>
      <c r="N2" s="35"/>
      <c r="S2" s="5" t="s">
        <v>2</v>
      </c>
    </row>
    <row r="3" spans="1:19" ht="18.75">
      <c r="A3" s="69"/>
      <c r="B3" s="63"/>
      <c r="E3" s="72" t="s">
        <v>277</v>
      </c>
      <c r="F3" s="54" t="s">
        <v>155</v>
      </c>
      <c r="G3" s="43"/>
      <c r="H3" s="43"/>
      <c r="K3" s="101">
        <f>SUM(I143:I168)+SUM(I175:I177)</f>
        <v>0</v>
      </c>
      <c r="L3" s="1">
        <f>SUM(J143:K168)+SUM(J175:K177)</f>
        <v>0</v>
      </c>
      <c r="M3" s="7" t="s">
        <v>242</v>
      </c>
      <c r="N3" s="35"/>
      <c r="S3" s="5">
        <f>L2+L4</f>
        <v>0</v>
      </c>
    </row>
    <row r="4" spans="1:19" ht="18.75">
      <c r="A4" s="69"/>
      <c r="B4" s="63"/>
      <c r="D4" s="36"/>
      <c r="E4" s="38"/>
      <c r="F4" s="33"/>
      <c r="G4" s="42"/>
      <c r="H4" s="42"/>
      <c r="K4" s="102">
        <f>SUM(I11:I27)+SUM(I73:I85)</f>
        <v>0</v>
      </c>
      <c r="L4" s="8">
        <f>SUM(J11:K27)+SUM(J73:K85)</f>
        <v>0</v>
      </c>
      <c r="M4" s="9" t="s">
        <v>3</v>
      </c>
      <c r="N4" s="35"/>
      <c r="S4" s="10" t="s">
        <v>4</v>
      </c>
    </row>
    <row r="5" spans="1:19" ht="18.75">
      <c r="A5" s="69"/>
      <c r="B5" s="63"/>
      <c r="D5" s="39"/>
      <c r="E5" s="40"/>
      <c r="F5" s="40"/>
      <c r="G5" s="42"/>
      <c r="H5" s="42"/>
      <c r="K5" s="103">
        <f>SUM(I28:I72)</f>
        <v>0</v>
      </c>
      <c r="L5" s="12">
        <f>SUM(J28:K72)</f>
        <v>0</v>
      </c>
      <c r="M5" s="13" t="s">
        <v>243</v>
      </c>
      <c r="N5" s="35"/>
      <c r="S5" s="10">
        <f>L3+L5</f>
        <v>0</v>
      </c>
    </row>
    <row r="6" spans="1:19" ht="18.75">
      <c r="A6" s="69"/>
      <c r="B6" s="63"/>
      <c r="C6" s="37"/>
      <c r="D6" s="39"/>
      <c r="E6" s="40"/>
      <c r="F6" s="40"/>
      <c r="G6" s="41"/>
      <c r="H6" s="41"/>
      <c r="K6" s="104">
        <f>C80</f>
        <v>0</v>
      </c>
      <c r="L6" s="14">
        <f>D80</f>
        <v>0</v>
      </c>
      <c r="M6" s="15" t="s">
        <v>6</v>
      </c>
      <c r="N6" s="35"/>
    </row>
    <row r="7" spans="1:19" ht="18.75">
      <c r="A7" s="69"/>
      <c r="B7" s="63"/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 s="69"/>
      <c r="B8" s="63"/>
      <c r="C8" s="37"/>
      <c r="D8" s="39"/>
      <c r="E8" s="40"/>
      <c r="F8" s="40"/>
      <c r="G8" s="41"/>
      <c r="H8" s="41"/>
      <c r="K8" s="106">
        <f>SUM(K2:K7)</f>
        <v>0</v>
      </c>
      <c r="L8" s="107">
        <f>SUM(L2:L7)</f>
        <v>0</v>
      </c>
      <c r="M8" s="18" t="s">
        <v>5</v>
      </c>
      <c r="N8" s="35"/>
    </row>
    <row r="9" spans="1:19">
      <c r="A9" s="69"/>
      <c r="B9" s="63"/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 s="69"/>
      <c r="B10" s="63"/>
      <c r="C10" s="189" t="s">
        <v>216</v>
      </c>
      <c r="D10" s="190"/>
      <c r="E10" s="189" t="s">
        <v>65</v>
      </c>
      <c r="F10" s="190"/>
      <c r="G10" s="80" t="s">
        <v>66</v>
      </c>
      <c r="I10" s="6"/>
      <c r="J10" s="74"/>
      <c r="K10" s="75"/>
      <c r="L10" s="74"/>
      <c r="M10" s="75"/>
      <c r="N10" s="6"/>
    </row>
    <row r="11" spans="1:19">
      <c r="A11" s="69"/>
      <c r="B11" s="63"/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 s="69"/>
      <c r="B12" s="63"/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 s="69"/>
      <c r="B13" s="63"/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 s="69"/>
      <c r="B14" s="63"/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</v>
      </c>
      <c r="J14" s="176">
        <f t="shared" si="1"/>
        <v>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 s="69"/>
      <c r="B15" s="63"/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</v>
      </c>
      <c r="J15" s="176">
        <f t="shared" si="1"/>
        <v>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69"/>
      <c r="B16" s="63"/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</v>
      </c>
      <c r="J16" s="176">
        <f t="shared" si="1"/>
        <v>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69"/>
      <c r="B17" s="63"/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 ht="16.5">
      <c r="A18" s="51"/>
      <c r="B18" s="51"/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 ht="16.5">
      <c r="A19" s="51"/>
      <c r="B19" s="51"/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 ht="16.5">
      <c r="A20" s="51"/>
      <c r="B20" s="51"/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 ht="16.5">
      <c r="A21" s="51"/>
      <c r="B21" s="51"/>
      <c r="C21" s="77"/>
      <c r="D21" s="46"/>
      <c r="E21" s="44"/>
      <c r="F21" s="45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 ht="16.5">
      <c r="A22" s="51"/>
      <c r="B22" s="51"/>
      <c r="C22" s="77"/>
      <c r="D22" s="46"/>
      <c r="E22" s="44"/>
      <c r="F22" s="45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 ht="16.5">
      <c r="A23" s="51"/>
      <c r="B23" s="47"/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 ht="16.5">
      <c r="A24" s="51"/>
      <c r="B24" s="51"/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 ht="16.5">
      <c r="A25" s="51"/>
      <c r="B25" s="51"/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 ht="16.5">
      <c r="A26" s="51"/>
      <c r="B26" s="51"/>
      <c r="C26" s="24"/>
      <c r="D26" s="2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 ht="16.5">
      <c r="A27" s="51"/>
      <c r="B27" s="51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 ht="16.5">
      <c r="A28" s="51"/>
      <c r="B28" s="51"/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 ht="16.5">
      <c r="A29" s="51"/>
      <c r="B29" s="51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 ht="16.5">
      <c r="A30" s="51"/>
      <c r="B30" s="51"/>
      <c r="C30" s="20" t="s">
        <v>92</v>
      </c>
      <c r="D30" s="20" t="s">
        <v>93</v>
      </c>
      <c r="E30" s="191" t="s">
        <v>65</v>
      </c>
      <c r="F30" s="191"/>
      <c r="G30" s="20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</v>
      </c>
      <c r="D31" s="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</v>
      </c>
      <c r="D36" s="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</v>
      </c>
      <c r="D37" s="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</v>
      </c>
      <c r="J55" s="182">
        <f t="shared" si="1"/>
        <v>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0</v>
      </c>
      <c r="D80" s="80">
        <f>SUM(D31:D79)</f>
        <v>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</v>
      </c>
      <c r="J93" s="170">
        <f t="shared" si="8"/>
        <v>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</v>
      </c>
      <c r="J97" s="170">
        <f t="shared" si="8"/>
        <v>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</v>
      </c>
      <c r="J98" s="170">
        <f t="shared" si="8"/>
        <v>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92"/>
      <c r="M102" s="93"/>
      <c r="N102" s="90"/>
      <c r="O102" s="23"/>
    </row>
    <row r="103" spans="1:15">
      <c r="I103" s="91"/>
      <c r="J103" s="170">
        <f t="shared" si="8"/>
        <v>0</v>
      </c>
      <c r="K103" s="171"/>
      <c r="L103" s="92"/>
      <c r="M103" s="93"/>
      <c r="N103" s="90"/>
      <c r="O103" s="23"/>
    </row>
    <row r="104" spans="1:15">
      <c r="I104" s="91"/>
      <c r="J104" s="170">
        <f t="shared" si="8"/>
        <v>0</v>
      </c>
      <c r="K104" s="171"/>
      <c r="L104" s="92"/>
      <c r="M104" s="93"/>
      <c r="N104" s="90"/>
      <c r="O104" s="23"/>
    </row>
    <row r="105" spans="1:15">
      <c r="I105" s="91">
        <f>J105*1.2*8/1000</f>
        <v>0</v>
      </c>
      <c r="J105" s="170">
        <f t="shared" si="8"/>
        <v>0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</v>
      </c>
      <c r="J109" s="170">
        <f t="shared" si="8"/>
        <v>0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</v>
      </c>
      <c r="J113" s="170">
        <f t="shared" si="8"/>
        <v>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92"/>
      <c r="M117" s="93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</v>
      </c>
      <c r="J119" s="170">
        <f t="shared" si="8"/>
        <v>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92"/>
      <c r="M121" s="93"/>
      <c r="N121" s="90"/>
    </row>
    <row r="122" spans="3:15">
      <c r="I122" s="91"/>
      <c r="J122" s="170">
        <f t="shared" si="8"/>
        <v>0</v>
      </c>
      <c r="K122" s="171"/>
      <c r="L122" s="92"/>
      <c r="M122" s="93"/>
      <c r="N122" s="90"/>
    </row>
    <row r="123" spans="3:15">
      <c r="I123" s="91"/>
      <c r="J123" s="170">
        <f t="shared" si="8"/>
        <v>0</v>
      </c>
      <c r="K123" s="171"/>
      <c r="L123" s="92"/>
      <c r="M123" s="93"/>
      <c r="N123" s="90"/>
    </row>
    <row r="124" spans="3:15">
      <c r="I124" s="91"/>
      <c r="J124" s="170">
        <f t="shared" si="8"/>
        <v>0</v>
      </c>
      <c r="K124" s="171"/>
      <c r="L124" s="92"/>
      <c r="M124" s="93"/>
      <c r="N124" s="90"/>
    </row>
    <row r="125" spans="3:15">
      <c r="I125" s="91"/>
      <c r="J125" s="170">
        <f t="shared" si="8"/>
        <v>0</v>
      </c>
      <c r="K125" s="171"/>
      <c r="L125" s="92"/>
      <c r="M125" s="93"/>
      <c r="N125" s="90"/>
    </row>
    <row r="126" spans="3:15">
      <c r="I126" s="91"/>
      <c r="J126" s="170">
        <f t="shared" si="8"/>
        <v>0</v>
      </c>
      <c r="K126" s="171"/>
      <c r="L126" s="92"/>
      <c r="M126" s="93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</v>
      </c>
      <c r="J129" s="170">
        <f t="shared" si="8"/>
        <v>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</v>
      </c>
      <c r="J133" s="170">
        <f t="shared" si="8"/>
        <v>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92"/>
      <c r="M137" s="93"/>
      <c r="N137" s="90"/>
    </row>
    <row r="138" spans="9:15">
      <c r="I138" s="91"/>
      <c r="J138" s="170">
        <f t="shared" si="8"/>
        <v>0</v>
      </c>
      <c r="K138" s="171"/>
      <c r="L138" s="92"/>
      <c r="M138" s="93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96"/>
      <c r="M144" s="97"/>
      <c r="N144" s="95"/>
    </row>
    <row r="145" spans="9:15">
      <c r="I145" s="94"/>
      <c r="J145" s="208">
        <f t="shared" si="9"/>
        <v>0</v>
      </c>
      <c r="K145" s="209"/>
      <c r="L145" s="96"/>
      <c r="M145" s="97"/>
      <c r="N145" s="95"/>
    </row>
    <row r="146" spans="9:15">
      <c r="I146" s="94"/>
      <c r="J146" s="208">
        <f t="shared" si="9"/>
        <v>0</v>
      </c>
      <c r="K146" s="209"/>
      <c r="L146" s="96"/>
      <c r="M146" s="97"/>
      <c r="N146" s="95"/>
    </row>
    <row r="147" spans="9:15">
      <c r="I147" s="94"/>
      <c r="J147" s="208">
        <f t="shared" si="9"/>
        <v>0</v>
      </c>
      <c r="K147" s="209"/>
      <c r="L147" s="96"/>
      <c r="M147" s="97"/>
      <c r="N147" s="95"/>
    </row>
    <row r="148" spans="9:15">
      <c r="I148" s="94">
        <f>J148*0.9*8/1000</f>
        <v>0</v>
      </c>
      <c r="J148" s="208">
        <f t="shared" si="9"/>
        <v>0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</v>
      </c>
      <c r="J150" s="208">
        <f t="shared" si="9"/>
        <v>0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0</v>
      </c>
      <c r="J152" s="208">
        <f t="shared" si="9"/>
        <v>0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0</v>
      </c>
      <c r="J154" s="208">
        <f t="shared" si="9"/>
        <v>0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0</v>
      </c>
      <c r="J157" s="208">
        <f t="shared" si="9"/>
        <v>0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0</v>
      </c>
      <c r="J163" s="208">
        <f t="shared" si="9"/>
        <v>0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0</v>
      </c>
      <c r="J167" s="208">
        <f t="shared" si="9"/>
        <v>0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</v>
      </c>
      <c r="J175" s="208">
        <f t="shared" si="9"/>
        <v>0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J177:K177"/>
    <mergeCell ref="L177:M177"/>
    <mergeCell ref="J172:K172"/>
    <mergeCell ref="L172:M172"/>
    <mergeCell ref="J173:K173"/>
    <mergeCell ref="L173:M173"/>
    <mergeCell ref="J174:K174"/>
    <mergeCell ref="L174:M174"/>
    <mergeCell ref="J175:K175"/>
    <mergeCell ref="L175:M175"/>
    <mergeCell ref="J176:K176"/>
    <mergeCell ref="L176:M176"/>
    <mergeCell ref="J167:K167"/>
    <mergeCell ref="L167:M167"/>
    <mergeCell ref="J168:K168"/>
    <mergeCell ref="L168:M168"/>
    <mergeCell ref="J169:K169"/>
    <mergeCell ref="L169:M169"/>
    <mergeCell ref="J170:K170"/>
    <mergeCell ref="L170:M170"/>
    <mergeCell ref="J171:K171"/>
    <mergeCell ref="L171:M171"/>
    <mergeCell ref="J162:K162"/>
    <mergeCell ref="L162:M162"/>
    <mergeCell ref="J163:K163"/>
    <mergeCell ref="L163:M163"/>
    <mergeCell ref="J164:K164"/>
    <mergeCell ref="L164:M164"/>
    <mergeCell ref="J165:K165"/>
    <mergeCell ref="L165:M165"/>
    <mergeCell ref="J166:K166"/>
    <mergeCell ref="L166:M166"/>
    <mergeCell ref="J157:K157"/>
    <mergeCell ref="L157:M157"/>
    <mergeCell ref="J158:K158"/>
    <mergeCell ref="L158:M158"/>
    <mergeCell ref="J159:K159"/>
    <mergeCell ref="L159:M159"/>
    <mergeCell ref="J160:K160"/>
    <mergeCell ref="L160:M160"/>
    <mergeCell ref="J161:K161"/>
    <mergeCell ref="L161:M161"/>
    <mergeCell ref="J152:K152"/>
    <mergeCell ref="L152:M152"/>
    <mergeCell ref="J153:K153"/>
    <mergeCell ref="L153:M153"/>
    <mergeCell ref="J154:K154"/>
    <mergeCell ref="L154:M154"/>
    <mergeCell ref="J155:K155"/>
    <mergeCell ref="L155:M155"/>
    <mergeCell ref="J156:K156"/>
    <mergeCell ref="L156:M156"/>
    <mergeCell ref="J147:K147"/>
    <mergeCell ref="J148:K148"/>
    <mergeCell ref="L148:M148"/>
    <mergeCell ref="J149:K149"/>
    <mergeCell ref="L149:M149"/>
    <mergeCell ref="J150:K150"/>
    <mergeCell ref="L150:M150"/>
    <mergeCell ref="J151:K151"/>
    <mergeCell ref="L151:M151"/>
    <mergeCell ref="J141:K141"/>
    <mergeCell ref="L141:M141"/>
    <mergeCell ref="J142:K142"/>
    <mergeCell ref="L142:M142"/>
    <mergeCell ref="J143:K143"/>
    <mergeCell ref="L143:M143"/>
    <mergeCell ref="J144:K144"/>
    <mergeCell ref="J145:K145"/>
    <mergeCell ref="J146:K146"/>
    <mergeCell ref="J135:K135"/>
    <mergeCell ref="L135:M135"/>
    <mergeCell ref="J136:K136"/>
    <mergeCell ref="L136:M136"/>
    <mergeCell ref="J137:K137"/>
    <mergeCell ref="J138:K138"/>
    <mergeCell ref="J139:K139"/>
    <mergeCell ref="L139:M139"/>
    <mergeCell ref="J140:K140"/>
    <mergeCell ref="L140:M140"/>
    <mergeCell ref="E76:F76"/>
    <mergeCell ref="E77:F77"/>
    <mergeCell ref="E78:F78"/>
    <mergeCell ref="E79:F79"/>
    <mergeCell ref="E80:F80"/>
    <mergeCell ref="J84:K84"/>
    <mergeCell ref="L84:M84"/>
    <mergeCell ref="J99:K99"/>
    <mergeCell ref="L99:M99"/>
    <mergeCell ref="J79:K79"/>
    <mergeCell ref="L79:M79"/>
    <mergeCell ref="J80:K80"/>
    <mergeCell ref="L80:M80"/>
    <mergeCell ref="J81:K81"/>
    <mergeCell ref="L81:M81"/>
    <mergeCell ref="J76:K76"/>
    <mergeCell ref="L76:M76"/>
    <mergeCell ref="J77:K77"/>
    <mergeCell ref="L77:M77"/>
    <mergeCell ref="J78:K78"/>
    <mergeCell ref="L78:M78"/>
    <mergeCell ref="J86:K86"/>
    <mergeCell ref="L86:M86"/>
    <mergeCell ref="J87:K87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C9:F9"/>
    <mergeCell ref="J9:K9"/>
    <mergeCell ref="L9:M9"/>
    <mergeCell ref="C10:D10"/>
    <mergeCell ref="E10:F10"/>
    <mergeCell ref="C13:D13"/>
    <mergeCell ref="E13:F13"/>
    <mergeCell ref="J13:K13"/>
    <mergeCell ref="L13:M13"/>
    <mergeCell ref="C14:D14"/>
    <mergeCell ref="E14:F14"/>
    <mergeCell ref="J14:K14"/>
    <mergeCell ref="L14:M14"/>
    <mergeCell ref="C11:D11"/>
    <mergeCell ref="E11:F11"/>
    <mergeCell ref="J11:K11"/>
    <mergeCell ref="L11:M11"/>
    <mergeCell ref="C12:D12"/>
    <mergeCell ref="E12:F12"/>
    <mergeCell ref="J12:K12"/>
    <mergeCell ref="L12:M12"/>
    <mergeCell ref="C17:D17"/>
    <mergeCell ref="E17:F17"/>
    <mergeCell ref="J17:K17"/>
    <mergeCell ref="L17:M17"/>
    <mergeCell ref="C18:D18"/>
    <mergeCell ref="E18:F18"/>
    <mergeCell ref="J18:K18"/>
    <mergeCell ref="L18:M18"/>
    <mergeCell ref="C15:D15"/>
    <mergeCell ref="E15:F15"/>
    <mergeCell ref="J15:K15"/>
    <mergeCell ref="L15:M15"/>
    <mergeCell ref="C16:D16"/>
    <mergeCell ref="E16:F16"/>
    <mergeCell ref="J16:K16"/>
    <mergeCell ref="L16:M16"/>
    <mergeCell ref="J22:K22"/>
    <mergeCell ref="L22:M22"/>
    <mergeCell ref="C23:D23"/>
    <mergeCell ref="E23:F23"/>
    <mergeCell ref="J23:K23"/>
    <mergeCell ref="L23:M23"/>
    <mergeCell ref="J19:K19"/>
    <mergeCell ref="L19:M19"/>
    <mergeCell ref="J20:K20"/>
    <mergeCell ref="L20:M20"/>
    <mergeCell ref="J21:K21"/>
    <mergeCell ref="L21:M21"/>
    <mergeCell ref="C19:D19"/>
    <mergeCell ref="E19:F19"/>
    <mergeCell ref="C20:D20"/>
    <mergeCell ref="E20:F20"/>
    <mergeCell ref="J27:K27"/>
    <mergeCell ref="L27:M27"/>
    <mergeCell ref="J28:K28"/>
    <mergeCell ref="L28:M28"/>
    <mergeCell ref="J24:K24"/>
    <mergeCell ref="L24:M24"/>
    <mergeCell ref="C25:D25"/>
    <mergeCell ref="J25:K25"/>
    <mergeCell ref="L25:M25"/>
    <mergeCell ref="J26:K26"/>
    <mergeCell ref="L26:M26"/>
    <mergeCell ref="C24:D24"/>
    <mergeCell ref="E24:F24"/>
    <mergeCell ref="E25:F25"/>
    <mergeCell ref="E31:F31"/>
    <mergeCell ref="J31:K31"/>
    <mergeCell ref="L31:M31"/>
    <mergeCell ref="E32:F32"/>
    <mergeCell ref="J32:K32"/>
    <mergeCell ref="L32:M32"/>
    <mergeCell ref="J29:K29"/>
    <mergeCell ref="L29:M29"/>
    <mergeCell ref="E30:F30"/>
    <mergeCell ref="J30:K30"/>
    <mergeCell ref="L30:M30"/>
    <mergeCell ref="C29:G29"/>
    <mergeCell ref="E35:F35"/>
    <mergeCell ref="J35:K35"/>
    <mergeCell ref="L35:M35"/>
    <mergeCell ref="E36:F36"/>
    <mergeCell ref="J36:K36"/>
    <mergeCell ref="L36:M36"/>
    <mergeCell ref="E33:F33"/>
    <mergeCell ref="J33:K33"/>
    <mergeCell ref="L33:M33"/>
    <mergeCell ref="E34:F34"/>
    <mergeCell ref="J34:K34"/>
    <mergeCell ref="L34:M34"/>
    <mergeCell ref="E39:F39"/>
    <mergeCell ref="J39:K39"/>
    <mergeCell ref="L39:M39"/>
    <mergeCell ref="E40:F40"/>
    <mergeCell ref="J40:K40"/>
    <mergeCell ref="L40:M40"/>
    <mergeCell ref="E37:F37"/>
    <mergeCell ref="J37:K37"/>
    <mergeCell ref="L37:M37"/>
    <mergeCell ref="E38:F38"/>
    <mergeCell ref="J38:K38"/>
    <mergeCell ref="L38:M38"/>
    <mergeCell ref="E43:F43"/>
    <mergeCell ref="J43:K43"/>
    <mergeCell ref="L43:M43"/>
    <mergeCell ref="E44:F44"/>
    <mergeCell ref="J44:K44"/>
    <mergeCell ref="L44:M44"/>
    <mergeCell ref="E41:F41"/>
    <mergeCell ref="J41:K41"/>
    <mergeCell ref="L41:M41"/>
    <mergeCell ref="E42:F42"/>
    <mergeCell ref="J42:K42"/>
    <mergeCell ref="L42:M42"/>
    <mergeCell ref="E47:F47"/>
    <mergeCell ref="J47:K47"/>
    <mergeCell ref="L47:M47"/>
    <mergeCell ref="E48:F48"/>
    <mergeCell ref="J48:K48"/>
    <mergeCell ref="L48:M48"/>
    <mergeCell ref="E45:F45"/>
    <mergeCell ref="J45:K45"/>
    <mergeCell ref="L45:M45"/>
    <mergeCell ref="E46:F46"/>
    <mergeCell ref="J46:K46"/>
    <mergeCell ref="L46:M46"/>
    <mergeCell ref="E51:F51"/>
    <mergeCell ref="J51:K51"/>
    <mergeCell ref="L51:M51"/>
    <mergeCell ref="E52:F52"/>
    <mergeCell ref="J52:K52"/>
    <mergeCell ref="L52:M52"/>
    <mergeCell ref="E49:F49"/>
    <mergeCell ref="J49:K49"/>
    <mergeCell ref="L49:M49"/>
    <mergeCell ref="E50:F50"/>
    <mergeCell ref="J50:K50"/>
    <mergeCell ref="L50:M50"/>
    <mergeCell ref="J55:K55"/>
    <mergeCell ref="L55:M55"/>
    <mergeCell ref="J56:K56"/>
    <mergeCell ref="L56:M56"/>
    <mergeCell ref="J57:K57"/>
    <mergeCell ref="L57:M57"/>
    <mergeCell ref="E53:F53"/>
    <mergeCell ref="J53:K53"/>
    <mergeCell ref="L53:M53"/>
    <mergeCell ref="E54:F54"/>
    <mergeCell ref="J54:K54"/>
    <mergeCell ref="L54:M54"/>
    <mergeCell ref="E55:F55"/>
    <mergeCell ref="E56:F56"/>
    <mergeCell ref="E57:F57"/>
    <mergeCell ref="J61:K61"/>
    <mergeCell ref="L61:M61"/>
    <mergeCell ref="J62:K62"/>
    <mergeCell ref="L62:M62"/>
    <mergeCell ref="J63:K63"/>
    <mergeCell ref="L63:M63"/>
    <mergeCell ref="J58:K58"/>
    <mergeCell ref="L58:M58"/>
    <mergeCell ref="J59:K59"/>
    <mergeCell ref="L59:M59"/>
    <mergeCell ref="J60:K60"/>
    <mergeCell ref="L60:M60"/>
    <mergeCell ref="J67:K67"/>
    <mergeCell ref="L67:M67"/>
    <mergeCell ref="J68:K68"/>
    <mergeCell ref="L68:M68"/>
    <mergeCell ref="J69:K69"/>
    <mergeCell ref="L69:M69"/>
    <mergeCell ref="J64:K64"/>
    <mergeCell ref="L64:M64"/>
    <mergeCell ref="J65:K65"/>
    <mergeCell ref="L65:M65"/>
    <mergeCell ref="J66:K66"/>
    <mergeCell ref="L66:M66"/>
    <mergeCell ref="J73:K73"/>
    <mergeCell ref="L73:M73"/>
    <mergeCell ref="J74:K74"/>
    <mergeCell ref="L74:M74"/>
    <mergeCell ref="J75:K75"/>
    <mergeCell ref="L75:M75"/>
    <mergeCell ref="J70:K70"/>
    <mergeCell ref="L70:M70"/>
    <mergeCell ref="J71:K71"/>
    <mergeCell ref="L71:M71"/>
    <mergeCell ref="J72:K72"/>
    <mergeCell ref="L72:M72"/>
    <mergeCell ref="L87:M87"/>
    <mergeCell ref="J88:K88"/>
    <mergeCell ref="L88:M88"/>
    <mergeCell ref="J82:K82"/>
    <mergeCell ref="L82:M82"/>
    <mergeCell ref="J83:K83"/>
    <mergeCell ref="L83:M83"/>
    <mergeCell ref="J85:K85"/>
    <mergeCell ref="L85:M85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J98:K98"/>
    <mergeCell ref="L98:M98"/>
    <mergeCell ref="J101:K101"/>
    <mergeCell ref="L101:M101"/>
    <mergeCell ref="J102:K102"/>
    <mergeCell ref="J95:K95"/>
    <mergeCell ref="L95:M95"/>
    <mergeCell ref="J96:K96"/>
    <mergeCell ref="L96:M96"/>
    <mergeCell ref="J97:K97"/>
    <mergeCell ref="L97:M97"/>
    <mergeCell ref="J100:K100"/>
    <mergeCell ref="L100:M100"/>
    <mergeCell ref="J108:K108"/>
    <mergeCell ref="L108:M108"/>
    <mergeCell ref="J109:K109"/>
    <mergeCell ref="L109:M109"/>
    <mergeCell ref="J110:K110"/>
    <mergeCell ref="L110:M110"/>
    <mergeCell ref="J103:K103"/>
    <mergeCell ref="J104:K104"/>
    <mergeCell ref="J105:K105"/>
    <mergeCell ref="L105:M105"/>
    <mergeCell ref="J106:K106"/>
    <mergeCell ref="L106:M106"/>
    <mergeCell ref="J107:K107"/>
    <mergeCell ref="L107:M107"/>
    <mergeCell ref="J114:K114"/>
    <mergeCell ref="L114:M114"/>
    <mergeCell ref="J115:K115"/>
    <mergeCell ref="L115:M115"/>
    <mergeCell ref="J116:K116"/>
    <mergeCell ref="L116:M116"/>
    <mergeCell ref="J111:K111"/>
    <mergeCell ref="L111:M111"/>
    <mergeCell ref="J112:K112"/>
    <mergeCell ref="L112:M112"/>
    <mergeCell ref="J113:K113"/>
    <mergeCell ref="L113:M113"/>
    <mergeCell ref="J120:K120"/>
    <mergeCell ref="L120:M120"/>
    <mergeCell ref="J121:K121"/>
    <mergeCell ref="J122:K122"/>
    <mergeCell ref="J117:K117"/>
    <mergeCell ref="J118:K118"/>
    <mergeCell ref="L118:M118"/>
    <mergeCell ref="J119:K119"/>
    <mergeCell ref="L119:M119"/>
    <mergeCell ref="J126:K126"/>
    <mergeCell ref="J127:K127"/>
    <mergeCell ref="L127:M127"/>
    <mergeCell ref="J128:K128"/>
    <mergeCell ref="L128:M128"/>
    <mergeCell ref="J123:K123"/>
    <mergeCell ref="J124:K124"/>
    <mergeCell ref="J125:K125"/>
    <mergeCell ref="J132:K132"/>
    <mergeCell ref="L132:M132"/>
    <mergeCell ref="J133:K133"/>
    <mergeCell ref="L133:M133"/>
    <mergeCell ref="J134:K134"/>
    <mergeCell ref="L134:M134"/>
    <mergeCell ref="J129:K129"/>
    <mergeCell ref="L129:M129"/>
    <mergeCell ref="J130:K130"/>
    <mergeCell ref="L130:M130"/>
    <mergeCell ref="J131:K131"/>
    <mergeCell ref="L131:M1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5">
    <tabColor rgb="FF00B050"/>
  </sheetPr>
  <dimension ref="A1:G36"/>
  <sheetViews>
    <sheetView topLeftCell="A25" workbookViewId="0">
      <selection activeCell="A35" sqref="A35"/>
    </sheetView>
  </sheetViews>
  <sheetFormatPr defaultRowHeight="21"/>
  <cols>
    <col min="1" max="1" width="22" style="64" customWidth="1"/>
    <col min="2" max="2" width="25.42578125" style="64" customWidth="1"/>
    <col min="3" max="3" width="24.5703125" style="64" customWidth="1"/>
    <col min="4" max="4" width="25" style="64" customWidth="1"/>
    <col min="5" max="5" width="30.85546875" style="64" customWidth="1"/>
    <col min="6" max="6" width="31.42578125" style="64" customWidth="1"/>
    <col min="7" max="7" width="37.28515625" style="64" bestFit="1" customWidth="1"/>
    <col min="8" max="9" width="15.85546875" style="64" customWidth="1"/>
    <col min="10" max="16384" width="9.140625" style="64"/>
  </cols>
  <sheetData>
    <row r="1" spans="1:7">
      <c r="A1" s="67" t="s">
        <v>169</v>
      </c>
      <c r="B1" s="68" t="s">
        <v>168</v>
      </c>
      <c r="C1" s="65" t="s">
        <v>167</v>
      </c>
      <c r="D1" s="65" t="s">
        <v>166</v>
      </c>
      <c r="E1" s="66" t="s">
        <v>165</v>
      </c>
      <c r="F1" s="66" t="s">
        <v>164</v>
      </c>
      <c r="G1" s="68" t="s">
        <v>171</v>
      </c>
    </row>
    <row r="2" spans="1:7">
      <c r="A2" s="138">
        <f>SUM(B2:F2)</f>
        <v>52.027596000000003</v>
      </c>
      <c r="B2" s="149">
        <f>SUM('مجموع الوكلاء '!B2:B7)</f>
        <v>4.7554999999999996</v>
      </c>
      <c r="C2" s="139">
        <f>SUM('مجموع الوكلاء '!C2:C7)</f>
        <v>5.713000000000001</v>
      </c>
      <c r="D2" s="139">
        <f>SUM('مجموع الوكلاء '!D2:D7)</f>
        <v>27.404999999999998</v>
      </c>
      <c r="E2" s="140">
        <f>SUM('مجموع الوكلاء '!E2:E7)</f>
        <v>2.9660000000000002</v>
      </c>
      <c r="F2" s="140">
        <f>SUM('مجموع الوكلاء '!F2:F7)</f>
        <v>11.188095999999998</v>
      </c>
      <c r="G2" s="68" t="str">
        <f>'مجموع الوكلاء '!H2</f>
        <v>بغداد</v>
      </c>
    </row>
    <row r="3" spans="1:7">
      <c r="A3" s="138">
        <f>SUM(B3:F3)</f>
        <v>20.683200000000003</v>
      </c>
      <c r="B3" s="149">
        <f>SUM('مجموع الوكلاء '!B8:B16)</f>
        <v>1.5375000000000001</v>
      </c>
      <c r="C3" s="139">
        <f>SUM('مجموع الوكلاء '!C8:C16)</f>
        <v>4.7979999999999992</v>
      </c>
      <c r="D3" s="139">
        <f>SUM('مجموع الوكلاء '!D8:D16)</f>
        <v>5.4350000000000014</v>
      </c>
      <c r="E3" s="140">
        <f>SUM('مجموع الوكلاء '!E8:E16)</f>
        <v>3.0525000000000002</v>
      </c>
      <c r="F3" s="140">
        <f>SUM('مجموع الوكلاء '!F8:F16)</f>
        <v>5.8601999999999999</v>
      </c>
      <c r="G3" s="68" t="str">
        <f>'مجموع الوكلاء '!H8</f>
        <v>بابل</v>
      </c>
    </row>
    <row r="4" spans="1:7">
      <c r="A4" s="138">
        <f>SUM(B4:F4)</f>
        <v>9.4270999999999994</v>
      </c>
      <c r="B4" s="149">
        <f>SUM('مجموع الوكلاء '!B17:B25)</f>
        <v>7.4399999999999994E-2</v>
      </c>
      <c r="C4" s="139">
        <f>SUM('مجموع الوكلاء '!C17:C25)</f>
        <v>0.1144</v>
      </c>
      <c r="D4" s="139">
        <f>SUM('مجموع الوكلاء '!D17:D25)</f>
        <v>1.0250000000000001</v>
      </c>
      <c r="E4" s="140">
        <f>SUM('مجموع الوكلاء '!E17:E25)</f>
        <v>2.6402999999999999</v>
      </c>
      <c r="F4" s="140">
        <f>SUM('مجموع الوكلاء '!F17:F25)</f>
        <v>5.5729999999999995</v>
      </c>
      <c r="G4" s="68" t="str">
        <f>'مجموع الوكلاء '!H17</f>
        <v>كربلاء</v>
      </c>
    </row>
    <row r="5" spans="1:7">
      <c r="A5" s="138">
        <f>SUM(B5:F5)</f>
        <v>23.147833600000002</v>
      </c>
      <c r="B5" s="149">
        <f>SUM('مجموع الوكلاء '!B26:B30)</f>
        <v>3.2354000000000003</v>
      </c>
      <c r="C5" s="139">
        <f>SUM('مجموع الوكلاء '!C26:C30)</f>
        <v>2.3760000000000003</v>
      </c>
      <c r="D5" s="139">
        <f>SUM('مجموع الوكلاء '!D26:D30)</f>
        <v>9.7200000000000006</v>
      </c>
      <c r="E5" s="140">
        <f>SUM('مجموع الوكلاء '!E26:E30)</f>
        <v>3.6436000000000002</v>
      </c>
      <c r="F5" s="140">
        <f>SUM('مجموع الوكلاء '!F26:F30)</f>
        <v>4.1728336000000006</v>
      </c>
      <c r="G5" s="68" t="str">
        <f>'مجموع الوكلاء '!H26</f>
        <v>النجف</v>
      </c>
    </row>
    <row r="6" spans="1:7">
      <c r="A6" s="138">
        <f t="shared" ref="A6:A32" si="0">SUM(B6:F6)</f>
        <v>27.013400000000001</v>
      </c>
      <c r="B6" s="149">
        <f>SUM('مجموع الوكلاء '!B31:B33)</f>
        <v>1.7135000000000002</v>
      </c>
      <c r="C6" s="139">
        <f>SUM('مجموع الوكلاء '!C31:C33)</f>
        <v>6.4455000000000009</v>
      </c>
      <c r="D6" s="139">
        <f>SUM('مجموع الوكلاء '!D31:D33)</f>
        <v>7.1290000000000004</v>
      </c>
      <c r="E6" s="140">
        <f>SUM('مجموع الوكلاء '!E31:E33)</f>
        <v>1.1934</v>
      </c>
      <c r="F6" s="140">
        <f>SUM('مجموع الوكلاء '!F31:F33)</f>
        <v>10.532</v>
      </c>
      <c r="G6" s="68" t="str">
        <f>'مجموع الوكلاء '!H31</f>
        <v xml:space="preserve">صلاح الدين </v>
      </c>
    </row>
    <row r="7" spans="1:7">
      <c r="A7" s="138">
        <f t="shared" si="0"/>
        <v>0</v>
      </c>
      <c r="B7" s="149">
        <f>SUM('مجموع الوكلاء '!B34:B35)</f>
        <v>0</v>
      </c>
      <c r="C7" s="139">
        <f>SUM('مجموع الوكلاء '!C34:C35)</f>
        <v>0</v>
      </c>
      <c r="D7" s="139">
        <f>SUM('مجموع الوكلاء '!D34:D35)</f>
        <v>0</v>
      </c>
      <c r="E7" s="140">
        <f>SUM('مجموع الوكلاء '!E34:E35)</f>
        <v>0</v>
      </c>
      <c r="F7" s="140">
        <f>SUM('مجموع الوكلاء '!F34:F35)</f>
        <v>0</v>
      </c>
      <c r="G7" s="68" t="str">
        <f>'مجموع الوكلاء '!H34</f>
        <v xml:space="preserve">بصرة </v>
      </c>
    </row>
    <row r="8" spans="1:7">
      <c r="A8" s="138">
        <f t="shared" si="0"/>
        <v>1.512648</v>
      </c>
      <c r="B8" s="149">
        <f>SUM('مجموع الوكلاء '!B36:B37)</f>
        <v>0</v>
      </c>
      <c r="C8" s="139">
        <f>SUM('مجموع الوكلاء '!C36:C37)</f>
        <v>0</v>
      </c>
      <c r="D8" s="139">
        <f>SUM('مجموع الوكلاء '!D36:D37)</f>
        <v>0</v>
      </c>
      <c r="E8" s="140">
        <f>SUM('مجموع الوكلاء '!E36:E37)</f>
        <v>0.2445</v>
      </c>
      <c r="F8" s="140">
        <f>SUM('مجموع الوكلاء '!F36:F37)</f>
        <v>1.2681480000000001</v>
      </c>
      <c r="G8" s="68" t="str">
        <f>'مجموع الوكلاء '!H36</f>
        <v>سماوة</v>
      </c>
    </row>
    <row r="9" spans="1:7">
      <c r="A9" s="138">
        <f t="shared" si="0"/>
        <v>3.1946000000000008</v>
      </c>
      <c r="B9" s="149">
        <f>SUM('مجموع الوكلاء '!B38:B39)</f>
        <v>0</v>
      </c>
      <c r="C9" s="139">
        <f>SUM('مجموع الوكلاء '!C38:C39)</f>
        <v>0</v>
      </c>
      <c r="D9" s="139">
        <f>SUM('مجموع الوكلاء '!D38:D39)</f>
        <v>0</v>
      </c>
      <c r="E9" s="140">
        <f>SUM('مجموع الوكلاء '!E38:E39)</f>
        <v>0.35459999999999997</v>
      </c>
      <c r="F9" s="140">
        <f>SUM('مجموع الوكلاء '!F38:F39)</f>
        <v>2.8400000000000007</v>
      </c>
      <c r="G9" s="68" t="str">
        <f>'مجموع الوكلاء '!H38</f>
        <v>الموصل</v>
      </c>
    </row>
    <row r="10" spans="1:7">
      <c r="A10" s="138">
        <f t="shared" si="0"/>
        <v>21.197900000000001</v>
      </c>
      <c r="B10" s="149">
        <f>'مجموع الوكلاء '!B40</f>
        <v>0.7</v>
      </c>
      <c r="C10" s="139">
        <f>'مجموع الوكلاء '!C40</f>
        <v>3.2850000000000001</v>
      </c>
      <c r="D10" s="139">
        <f>'مجموع الوكلاء '!D40</f>
        <v>12.420000000000002</v>
      </c>
      <c r="E10" s="140">
        <f>'مجموع الوكلاء '!E40</f>
        <v>1.4792999999999998</v>
      </c>
      <c r="F10" s="140">
        <f>'مجموع الوكلاء '!F40</f>
        <v>3.3136000000000001</v>
      </c>
      <c r="G10" s="68" t="str">
        <f>'مجموع الوكلاء '!H40</f>
        <v>ديالى</v>
      </c>
    </row>
    <row r="11" spans="1:7">
      <c r="A11" s="138">
        <f t="shared" si="0"/>
        <v>3.7143000000000006</v>
      </c>
      <c r="B11" s="149">
        <f>SUM('مجموع الوكلاء '!B41:B42)</f>
        <v>0</v>
      </c>
      <c r="C11" s="139">
        <f>SUM('مجموع الوكلاء '!C41:C42)</f>
        <v>0</v>
      </c>
      <c r="D11" s="139">
        <f>SUM('مجموع الوكلاء '!D41:D42)</f>
        <v>0</v>
      </c>
      <c r="E11" s="140">
        <f>SUM('مجموع الوكلاء '!E41:E42)</f>
        <v>0.56430000000000002</v>
      </c>
      <c r="F11" s="140">
        <f>SUM('مجموع الوكلاء '!F41:F42)</f>
        <v>3.1500000000000004</v>
      </c>
      <c r="G11" s="68" t="str">
        <f>'مجموع الوكلاء '!H41</f>
        <v xml:space="preserve">انبار </v>
      </c>
    </row>
    <row r="12" spans="1:7">
      <c r="A12" s="138">
        <f t="shared" si="0"/>
        <v>0.7611</v>
      </c>
      <c r="B12" s="149">
        <f>SUM('مجموع الوكلاء '!B43:B44)</f>
        <v>0</v>
      </c>
      <c r="C12" s="139">
        <f>SUM('مجموع الوكلاء '!C43:C44)</f>
        <v>0</v>
      </c>
      <c r="D12" s="139">
        <f>SUM('مجموع الوكلاء '!D43:D44)</f>
        <v>0</v>
      </c>
      <c r="E12" s="140">
        <f>SUM('مجموع الوكلاء '!E43:E44)</f>
        <v>0.17549999999999999</v>
      </c>
      <c r="F12" s="140">
        <f>SUM('مجموع الوكلاء '!F43:F44)</f>
        <v>0.58560000000000001</v>
      </c>
      <c r="G12" s="68" t="str">
        <f>'مجموع الوكلاء '!H43</f>
        <v>كركوك</v>
      </c>
    </row>
    <row r="13" spans="1:7">
      <c r="A13" s="138">
        <f t="shared" si="0"/>
        <v>5.9854000000000003</v>
      </c>
      <c r="B13" s="149">
        <f>'مجموع الوكلاء '!B45</f>
        <v>0</v>
      </c>
      <c r="C13" s="139">
        <f>'مجموع الوكلاء '!C45</f>
        <v>0.20250000000000001</v>
      </c>
      <c r="D13" s="139">
        <f>'مجموع الوكلاء '!D45</f>
        <v>3.78</v>
      </c>
      <c r="E13" s="140">
        <f>'مجموع الوكلاء '!E45</f>
        <v>0.73450000000000004</v>
      </c>
      <c r="F13" s="140">
        <f>'مجموع الوكلاء '!F45</f>
        <v>1.2684000000000002</v>
      </c>
      <c r="G13" s="68" t="str">
        <f>'مجموع الوكلاء '!H45</f>
        <v xml:space="preserve">ديوانية </v>
      </c>
    </row>
    <row r="14" spans="1:7">
      <c r="A14" s="138">
        <f t="shared" si="0"/>
        <v>4.3322000000000003</v>
      </c>
      <c r="B14" s="149">
        <f>'مجموع الوكلاء '!B46</f>
        <v>0.34199999999999997</v>
      </c>
      <c r="C14" s="139">
        <f>'مجموع الوكلاء '!C46</f>
        <v>1.01</v>
      </c>
      <c r="D14" s="139">
        <f>'مجموع الوكلاء '!D46</f>
        <v>1.7000000000000002</v>
      </c>
      <c r="E14" s="140">
        <f>'مجموع الوكلاء '!E46</f>
        <v>0.26100000000000001</v>
      </c>
      <c r="F14" s="140">
        <f>'مجموع الوكلاء '!F46</f>
        <v>1.0192000000000001</v>
      </c>
      <c r="G14" s="68" t="str">
        <f>'مجموع الوكلاء '!H46</f>
        <v>واسط</v>
      </c>
    </row>
    <row r="15" spans="1:7">
      <c r="A15" s="138">
        <f t="shared" si="0"/>
        <v>15.710799999999999</v>
      </c>
      <c r="B15" s="149">
        <f>'مجموع الوكلاء '!B47</f>
        <v>3.1108000000000002</v>
      </c>
      <c r="C15" s="139">
        <f>'مجموع الوكلاء '!C47</f>
        <v>4.1183999999999994</v>
      </c>
      <c r="D15" s="139">
        <f>'مجموع الوكلاء '!D47</f>
        <v>8.4816000000000003</v>
      </c>
      <c r="E15" s="140">
        <f>'مجموع الوكلاء '!E47</f>
        <v>0</v>
      </c>
      <c r="F15" s="140">
        <f>'مجموع الوكلاء '!F47</f>
        <v>0</v>
      </c>
      <c r="G15" s="68" t="str">
        <f>'مجموع الوكلاء '!H47</f>
        <v>الناصرية</v>
      </c>
    </row>
    <row r="16" spans="1:7">
      <c r="A16" s="138">
        <f t="shared" si="0"/>
        <v>0</v>
      </c>
      <c r="B16" s="149">
        <f>'مجموع الوكلاء '!B48</f>
        <v>0</v>
      </c>
      <c r="C16" s="139">
        <f>'مجموع الوكلاء '!C48</f>
        <v>0</v>
      </c>
      <c r="D16" s="139">
        <f>'مجموع الوكلاء '!D48</f>
        <v>0</v>
      </c>
      <c r="E16" s="140">
        <f>'مجموع الوكلاء '!E48</f>
        <v>0</v>
      </c>
      <c r="F16" s="140">
        <f>'مجموع الوكلاء '!F48</f>
        <v>0</v>
      </c>
      <c r="G16" s="68" t="str">
        <f>'مجموع الوكلاء '!G48</f>
        <v>العتبة العباسية</v>
      </c>
    </row>
    <row r="17" spans="1:7">
      <c r="A17" s="138">
        <f t="shared" si="0"/>
        <v>0</v>
      </c>
      <c r="B17" s="149">
        <f>'مجموع الوكلاء '!B49</f>
        <v>0</v>
      </c>
      <c r="C17" s="139">
        <f>'مجموع الوكلاء '!C49</f>
        <v>0</v>
      </c>
      <c r="D17" s="139">
        <f>'مجموع الوكلاء '!D49</f>
        <v>0</v>
      </c>
      <c r="E17" s="140">
        <f>'مجموع الوكلاء '!E49</f>
        <v>0</v>
      </c>
      <c r="F17" s="140">
        <f>'مجموع الوكلاء '!F49</f>
        <v>0</v>
      </c>
      <c r="G17" s="68" t="str">
        <f>'مجموع الوكلاء '!G49</f>
        <v>معمل كولد</v>
      </c>
    </row>
    <row r="18" spans="1:7">
      <c r="A18" s="138" t="e">
        <f t="shared" si="0"/>
        <v>#REF!</v>
      </c>
      <c r="B18" s="149" t="e">
        <f>'مجموع الوكلاء '!B50</f>
        <v>#REF!</v>
      </c>
      <c r="C18" s="139" t="e">
        <f>'مجموع الوكلاء '!C50</f>
        <v>#REF!</v>
      </c>
      <c r="D18" s="139" t="e">
        <f>'مجموع الوكلاء '!D50</f>
        <v>#REF!</v>
      </c>
      <c r="E18" s="140" t="e">
        <f>'مجموع الوكلاء '!E50</f>
        <v>#REF!</v>
      </c>
      <c r="F18" s="140" t="e">
        <f>'مجموع الوكلاء '!F50</f>
        <v>#REF!</v>
      </c>
      <c r="G18" s="68" t="e">
        <f>'مجموع الوكلاء '!G50</f>
        <v>#REF!</v>
      </c>
    </row>
    <row r="19" spans="1:7">
      <c r="A19" s="138" t="e">
        <f t="shared" si="0"/>
        <v>#REF!</v>
      </c>
      <c r="B19" s="149" t="e">
        <f>'مجموع الوكلاء '!B51</f>
        <v>#REF!</v>
      </c>
      <c r="C19" s="139" t="e">
        <f>'مجموع الوكلاء '!C51</f>
        <v>#REF!</v>
      </c>
      <c r="D19" s="139" t="e">
        <f>'مجموع الوكلاء '!D51</f>
        <v>#REF!</v>
      </c>
      <c r="E19" s="140" t="e">
        <f>'مجموع الوكلاء '!E51</f>
        <v>#REF!</v>
      </c>
      <c r="F19" s="140" t="e">
        <f>'مجموع الوكلاء '!F51</f>
        <v>#REF!</v>
      </c>
      <c r="G19" s="68" t="e">
        <f>'مجموع الوكلاء '!G51</f>
        <v>#REF!</v>
      </c>
    </row>
    <row r="20" spans="1:7">
      <c r="A20" s="138" t="e">
        <f t="shared" si="0"/>
        <v>#REF!</v>
      </c>
      <c r="B20" s="149" t="e">
        <f>'مجموع الوكلاء '!B53</f>
        <v>#REF!</v>
      </c>
      <c r="C20" s="139" t="e">
        <f>'مجموع الوكلاء '!C53</f>
        <v>#REF!</v>
      </c>
      <c r="D20" s="139" t="e">
        <f>'مجموع الوكلاء '!D53</f>
        <v>#REF!</v>
      </c>
      <c r="E20" s="140" t="e">
        <f>'مجموع الوكلاء '!E53</f>
        <v>#REF!</v>
      </c>
      <c r="F20" s="140" t="e">
        <f>'مجموع الوكلاء '!F53</f>
        <v>#REF!</v>
      </c>
      <c r="G20" s="68" t="e">
        <f>'مجموع الوكلاء '!G53</f>
        <v>#REF!</v>
      </c>
    </row>
    <row r="21" spans="1:7">
      <c r="A21" s="138" t="e">
        <f t="shared" si="0"/>
        <v>#REF!</v>
      </c>
      <c r="B21" s="149" t="e">
        <f>'مجموع الوكلاء '!B54</f>
        <v>#REF!</v>
      </c>
      <c r="C21" s="139" t="e">
        <f>'مجموع الوكلاء '!C54</f>
        <v>#REF!</v>
      </c>
      <c r="D21" s="139" t="e">
        <f>'مجموع الوكلاء '!D54</f>
        <v>#REF!</v>
      </c>
      <c r="E21" s="140" t="e">
        <f>'مجموع الوكلاء '!E54</f>
        <v>#REF!</v>
      </c>
      <c r="F21" s="140" t="e">
        <f>'مجموع الوكلاء '!F54</f>
        <v>#REF!</v>
      </c>
      <c r="G21" s="68" t="e">
        <f>'مجموع الوكلاء '!G54</f>
        <v>#REF!</v>
      </c>
    </row>
    <row r="22" spans="1:7">
      <c r="A22" s="138" t="e">
        <f t="shared" si="0"/>
        <v>#REF!</v>
      </c>
      <c r="B22" s="149" t="e">
        <f>'مجموع الوكلاء '!B55</f>
        <v>#REF!</v>
      </c>
      <c r="C22" s="139" t="e">
        <f>'مجموع الوكلاء '!C55</f>
        <v>#REF!</v>
      </c>
      <c r="D22" s="139" t="e">
        <f>'مجموع الوكلاء '!D55</f>
        <v>#REF!</v>
      </c>
      <c r="E22" s="140" t="e">
        <f>'مجموع الوكلاء '!E55</f>
        <v>#REF!</v>
      </c>
      <c r="F22" s="140" t="e">
        <f>'مجموع الوكلاء '!F55</f>
        <v>#REF!</v>
      </c>
      <c r="G22" s="68" t="e">
        <f>'مجموع الوكلاء '!G55</f>
        <v>#REF!</v>
      </c>
    </row>
    <row r="23" spans="1:7">
      <c r="A23" s="138" t="e">
        <f t="shared" si="0"/>
        <v>#REF!</v>
      </c>
      <c r="B23" s="149" t="e">
        <f>'مجموع الوكلاء '!B56</f>
        <v>#REF!</v>
      </c>
      <c r="C23" s="139" t="e">
        <f>'مجموع الوكلاء '!C56</f>
        <v>#REF!</v>
      </c>
      <c r="D23" s="139" t="e">
        <f>'مجموع الوكلاء '!D56</f>
        <v>#REF!</v>
      </c>
      <c r="E23" s="140" t="e">
        <f>'مجموع الوكلاء '!E56</f>
        <v>#REF!</v>
      </c>
      <c r="F23" s="140" t="e">
        <f>'مجموع الوكلاء '!F56</f>
        <v>#REF!</v>
      </c>
      <c r="G23" s="68" t="e">
        <f>'مجموع الوكلاء '!G56</f>
        <v>#REF!</v>
      </c>
    </row>
    <row r="24" spans="1:7">
      <c r="A24" s="138" t="e">
        <f t="shared" si="0"/>
        <v>#REF!</v>
      </c>
      <c r="B24" s="149" t="e">
        <f>'مجموع الوكلاء '!B57</f>
        <v>#REF!</v>
      </c>
      <c r="C24" s="139" t="e">
        <f>'مجموع الوكلاء '!C57</f>
        <v>#REF!</v>
      </c>
      <c r="D24" s="139" t="e">
        <f>'مجموع الوكلاء '!D57</f>
        <v>#REF!</v>
      </c>
      <c r="E24" s="140" t="e">
        <f>'مجموع الوكلاء '!E57</f>
        <v>#REF!</v>
      </c>
      <c r="F24" s="140" t="e">
        <f>'مجموع الوكلاء '!F57</f>
        <v>#REF!</v>
      </c>
      <c r="G24" s="68" t="e">
        <f>'مجموع الوكلاء '!G57</f>
        <v>#REF!</v>
      </c>
    </row>
    <row r="25" spans="1:7">
      <c r="A25" s="138" t="e">
        <f t="shared" si="0"/>
        <v>#REF!</v>
      </c>
      <c r="B25" s="149" t="e">
        <f>'مجموع الوكلاء '!B58</f>
        <v>#REF!</v>
      </c>
      <c r="C25" s="139" t="e">
        <f>'مجموع الوكلاء '!C58</f>
        <v>#REF!</v>
      </c>
      <c r="D25" s="139" t="e">
        <f>'مجموع الوكلاء '!D58</f>
        <v>#REF!</v>
      </c>
      <c r="E25" s="140" t="e">
        <f>'مجموع الوكلاء '!E58</f>
        <v>#REF!</v>
      </c>
      <c r="F25" s="140" t="e">
        <f>'مجموع الوكلاء '!F58</f>
        <v>#REF!</v>
      </c>
      <c r="G25" s="68" t="e">
        <f>'مجموع الوكلاء '!G58</f>
        <v>#REF!</v>
      </c>
    </row>
    <row r="26" spans="1:7">
      <c r="A26" s="138" t="e">
        <f t="shared" si="0"/>
        <v>#REF!</v>
      </c>
      <c r="B26" s="149" t="e">
        <f>'مجموع الوكلاء '!B59</f>
        <v>#REF!</v>
      </c>
      <c r="C26" s="139" t="e">
        <f>'مجموع الوكلاء '!C59</f>
        <v>#REF!</v>
      </c>
      <c r="D26" s="139" t="e">
        <f>'مجموع الوكلاء '!D59</f>
        <v>#REF!</v>
      </c>
      <c r="E26" s="140" t="e">
        <f>'مجموع الوكلاء '!E59</f>
        <v>#REF!</v>
      </c>
      <c r="F26" s="140" t="e">
        <f>'مجموع الوكلاء '!F59</f>
        <v>#REF!</v>
      </c>
      <c r="G26" s="68" t="e">
        <f>'مجموع الوكلاء '!G59</f>
        <v>#REF!</v>
      </c>
    </row>
    <row r="27" spans="1:7">
      <c r="A27" s="138" t="e">
        <f t="shared" si="0"/>
        <v>#REF!</v>
      </c>
      <c r="B27" s="149" t="e">
        <f>'مجموع الوكلاء '!B60</f>
        <v>#REF!</v>
      </c>
      <c r="C27" s="139" t="e">
        <f>'مجموع الوكلاء '!C60</f>
        <v>#REF!</v>
      </c>
      <c r="D27" s="139" t="e">
        <f>'مجموع الوكلاء '!D60</f>
        <v>#REF!</v>
      </c>
      <c r="E27" s="140" t="e">
        <f>'مجموع الوكلاء '!E60</f>
        <v>#REF!</v>
      </c>
      <c r="F27" s="140" t="e">
        <f>'مجموع الوكلاء '!F60</f>
        <v>#REF!</v>
      </c>
      <c r="G27" s="68" t="e">
        <f>'مجموع الوكلاء '!G60</f>
        <v>#REF!</v>
      </c>
    </row>
    <row r="28" spans="1:7">
      <c r="A28" s="138" t="e">
        <f t="shared" si="0"/>
        <v>#REF!</v>
      </c>
      <c r="B28" s="149" t="e">
        <f>'مجموع الوكلاء '!B61</f>
        <v>#REF!</v>
      </c>
      <c r="C28" s="139" t="e">
        <f>'مجموع الوكلاء '!C61</f>
        <v>#REF!</v>
      </c>
      <c r="D28" s="139" t="e">
        <f>'مجموع الوكلاء '!D61</f>
        <v>#REF!</v>
      </c>
      <c r="E28" s="140" t="e">
        <f>'مجموع الوكلاء '!E61</f>
        <v>#REF!</v>
      </c>
      <c r="F28" s="140" t="e">
        <f>'مجموع الوكلاء '!F61</f>
        <v>#REF!</v>
      </c>
      <c r="G28" s="68" t="e">
        <f>'مجموع الوكلاء '!G61</f>
        <v>#REF!</v>
      </c>
    </row>
    <row r="29" spans="1:7">
      <c r="A29" s="138">
        <f t="shared" si="0"/>
        <v>0</v>
      </c>
      <c r="B29" s="149">
        <f>'مجموع الوكلاء '!B52</f>
        <v>0</v>
      </c>
      <c r="C29" s="139">
        <f>'مجموع الوكلاء '!C52</f>
        <v>0</v>
      </c>
      <c r="D29" s="139">
        <f>'مجموع الوكلاء '!D52</f>
        <v>0</v>
      </c>
      <c r="E29" s="140">
        <f>'مجموع الوكلاء '!E52</f>
        <v>0</v>
      </c>
      <c r="F29" s="140">
        <f>'مجموع الوكلاء '!F52</f>
        <v>0</v>
      </c>
      <c r="G29" s="68" t="str">
        <f>'مجموع الوكلاء '!G52</f>
        <v>العتبة الحسينية</v>
      </c>
    </row>
    <row r="30" spans="1:7">
      <c r="A30" s="138" t="e">
        <f t="shared" si="0"/>
        <v>#REF!</v>
      </c>
      <c r="B30" s="149" t="e">
        <f>'مجموع الوكلاء '!B62</f>
        <v>#REF!</v>
      </c>
      <c r="C30" s="139" t="e">
        <f>'مجموع الوكلاء '!C62</f>
        <v>#REF!</v>
      </c>
      <c r="D30" s="139" t="e">
        <f>'مجموع الوكلاء '!D62</f>
        <v>#REF!</v>
      </c>
      <c r="E30" s="140" t="e">
        <f>'مجموع الوكلاء '!E62</f>
        <v>#REF!</v>
      </c>
      <c r="F30" s="140" t="e">
        <f>'مجموع الوكلاء '!F62</f>
        <v>#REF!</v>
      </c>
      <c r="G30" s="68" t="e">
        <f>'مجموع الوكلاء '!G62</f>
        <v>#REF!</v>
      </c>
    </row>
    <row r="31" spans="1:7">
      <c r="A31" s="138" t="e">
        <f t="shared" si="0"/>
        <v>#REF!</v>
      </c>
      <c r="B31" s="149" t="e">
        <f>'مجموع الوكلاء '!B63</f>
        <v>#REF!</v>
      </c>
      <c r="C31" s="139" t="e">
        <f>'مجموع الوكلاء '!C63</f>
        <v>#REF!</v>
      </c>
      <c r="D31" s="139" t="e">
        <f>'مجموع الوكلاء '!D63</f>
        <v>#REF!</v>
      </c>
      <c r="E31" s="140" t="e">
        <f>'مجموع الوكلاء '!E63</f>
        <v>#REF!</v>
      </c>
      <c r="F31" s="140" t="e">
        <f>'مجموع الوكلاء '!F63</f>
        <v>#REF!</v>
      </c>
      <c r="G31" s="68" t="e">
        <f>'مجموع الوكلاء '!G63</f>
        <v>#REF!</v>
      </c>
    </row>
    <row r="32" spans="1:7">
      <c r="A32" s="138" t="e">
        <f t="shared" si="0"/>
        <v>#REF!</v>
      </c>
      <c r="B32" s="149" t="e">
        <f>'مجموع الوكلاء '!B64</f>
        <v>#REF!</v>
      </c>
      <c r="C32" s="139" t="e">
        <f>'مجموع الوكلاء '!C64</f>
        <v>#REF!</v>
      </c>
      <c r="D32" s="139" t="e">
        <f>'مجموع الوكلاء '!D64</f>
        <v>#REF!</v>
      </c>
      <c r="E32" s="140" t="e">
        <f>'مجموع الوكلاء '!E64</f>
        <v>#REF!</v>
      </c>
      <c r="F32" s="140" t="e">
        <f>'مجموع الوكلاء '!F64</f>
        <v>#REF!</v>
      </c>
      <c r="G32" s="68" t="e">
        <f>'مجموع الوكلاء '!G64</f>
        <v>#REF!</v>
      </c>
    </row>
    <row r="33" spans="1:7">
      <c r="A33" s="138"/>
      <c r="B33" s="149"/>
      <c r="C33" s="139"/>
      <c r="D33" s="139"/>
      <c r="E33" s="140"/>
      <c r="F33" s="140"/>
      <c r="G33" s="68"/>
    </row>
    <row r="34" spans="1:7">
      <c r="A34" s="138" t="e">
        <f>SUM(A2:A33)</f>
        <v>#REF!</v>
      </c>
      <c r="B34" s="149" t="e">
        <f t="shared" ref="B34:F34" si="1">SUM(B2:B33)</f>
        <v>#REF!</v>
      </c>
      <c r="C34" s="139" t="e">
        <f t="shared" si="1"/>
        <v>#REF!</v>
      </c>
      <c r="D34" s="139" t="e">
        <f t="shared" si="1"/>
        <v>#REF!</v>
      </c>
      <c r="E34" s="140" t="e">
        <f t="shared" si="1"/>
        <v>#REF!</v>
      </c>
      <c r="F34" s="140" t="e">
        <f t="shared" si="1"/>
        <v>#REF!</v>
      </c>
      <c r="G34" s="68" t="s">
        <v>169</v>
      </c>
    </row>
    <row r="35" spans="1:7">
      <c r="A35" s="148" t="e">
        <f>'مجموع الوكلاء '!A66</f>
        <v>#REF!</v>
      </c>
    </row>
    <row r="36" spans="1:7">
      <c r="A36" s="148" t="e">
        <f>A34-A35</f>
        <v>#REF!</v>
      </c>
    </row>
  </sheetData>
  <autoFilter ref="A1:G1"/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>
  <sheetPr codeName="Sheet33"/>
  <dimension ref="A1:S177"/>
  <sheetViews>
    <sheetView workbookViewId="0">
      <selection activeCell="A18" sqref="A18:B27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>
        <v>510</v>
      </c>
      <c r="B2" s="120">
        <v>120</v>
      </c>
      <c r="D2" s="35"/>
      <c r="E2" s="53"/>
      <c r="F2" s="53" t="s">
        <v>154</v>
      </c>
      <c r="G2" s="35"/>
      <c r="H2" s="35"/>
      <c r="K2" s="100">
        <f>SUM(I86:I142)+SUM(I169:I174)/1000</f>
        <v>0.11199999999999999</v>
      </c>
      <c r="L2" s="3">
        <f>SUM(J86:K142)+SUM(J169:K174)</f>
        <v>10</v>
      </c>
      <c r="M2" s="4" t="s">
        <v>162</v>
      </c>
      <c r="N2" s="35"/>
      <c r="S2" s="5" t="s">
        <v>2</v>
      </c>
    </row>
    <row r="3" spans="1:19" ht="18.75">
      <c r="A3">
        <v>531</v>
      </c>
      <c r="B3" s="120">
        <v>300</v>
      </c>
      <c r="E3" s="72" t="s">
        <v>278</v>
      </c>
      <c r="F3" s="54" t="s">
        <v>155</v>
      </c>
      <c r="G3" s="43"/>
      <c r="H3" s="43"/>
      <c r="K3" s="101">
        <f>SUM(I143:I168)+SUM(I175:I177)</f>
        <v>0.56679999999999997</v>
      </c>
      <c r="L3" s="1">
        <f>SUM(J143:K168)+SUM(J175:K177)</f>
        <v>65</v>
      </c>
      <c r="M3" s="7" t="s">
        <v>242</v>
      </c>
      <c r="N3" s="35"/>
      <c r="S3" s="5">
        <f>L2+L4</f>
        <v>790</v>
      </c>
    </row>
    <row r="4" spans="1:19" ht="18.75">
      <c r="A4">
        <v>532</v>
      </c>
      <c r="B4" s="120">
        <v>120</v>
      </c>
      <c r="D4" s="36"/>
      <c r="E4" s="38"/>
      <c r="F4" s="33"/>
      <c r="G4" s="42"/>
      <c r="H4" s="42"/>
      <c r="K4" s="102">
        <f>SUM(I11:I27)+SUM(I73:I85)</f>
        <v>8.9400000000000013</v>
      </c>
      <c r="L4" s="8">
        <f>SUM(J11:K27)+SUM(J73:K85)</f>
        <v>780</v>
      </c>
      <c r="M4" s="9" t="s">
        <v>3</v>
      </c>
      <c r="N4" s="35"/>
      <c r="S4" s="10" t="s">
        <v>4</v>
      </c>
    </row>
    <row r="5" spans="1:19" ht="18.75">
      <c r="A5">
        <v>533</v>
      </c>
      <c r="B5" s="120">
        <v>240</v>
      </c>
      <c r="D5" s="39"/>
      <c r="E5" s="40"/>
      <c r="F5" s="40"/>
      <c r="G5" s="42"/>
      <c r="H5" s="42"/>
      <c r="K5" s="103">
        <f>SUM(I28:I72)</f>
        <v>1.6</v>
      </c>
      <c r="L5" s="12">
        <f>SUM(J28:K72)</f>
        <v>200</v>
      </c>
      <c r="M5" s="13" t="s">
        <v>243</v>
      </c>
      <c r="N5" s="35"/>
      <c r="S5" s="10">
        <f>L3+L5</f>
        <v>265</v>
      </c>
    </row>
    <row r="6" spans="1:19" ht="18.75">
      <c r="A6">
        <v>541</v>
      </c>
      <c r="B6" s="120">
        <v>200</v>
      </c>
      <c r="C6" s="37"/>
      <c r="D6" s="39"/>
      <c r="E6" s="40"/>
      <c r="F6" s="40"/>
      <c r="G6" s="41"/>
      <c r="H6" s="41"/>
      <c r="K6" s="104">
        <f>C80</f>
        <v>1.268</v>
      </c>
      <c r="L6" s="14">
        <f>D80</f>
        <v>260</v>
      </c>
      <c r="M6" s="15" t="s">
        <v>6</v>
      </c>
      <c r="N6" s="35"/>
    </row>
    <row r="7" spans="1:19" ht="18.75">
      <c r="A7" s="69"/>
      <c r="B7" s="63"/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 s="69"/>
      <c r="B8" s="63"/>
      <c r="C8" s="37"/>
      <c r="D8" s="39"/>
      <c r="E8" s="40"/>
      <c r="F8" s="40"/>
      <c r="G8" s="41"/>
      <c r="H8" s="41"/>
      <c r="K8" s="106">
        <f>SUM(K2:K7)</f>
        <v>12.486800000000002</v>
      </c>
      <c r="L8" s="107">
        <f>SUM(L2:L7)</f>
        <v>1315</v>
      </c>
      <c r="M8" s="18" t="s">
        <v>5</v>
      </c>
      <c r="N8" s="35"/>
    </row>
    <row r="9" spans="1:19">
      <c r="A9" s="69"/>
      <c r="B9" s="63"/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>
        <v>745</v>
      </c>
      <c r="B10" s="120">
        <v>100</v>
      </c>
      <c r="C10" s="189" t="s">
        <v>216</v>
      </c>
      <c r="D10" s="190"/>
      <c r="E10" s="189" t="s">
        <v>65</v>
      </c>
      <c r="F10" s="190"/>
      <c r="G10" s="80" t="s">
        <v>66</v>
      </c>
      <c r="I10" s="6"/>
      <c r="J10" s="74"/>
      <c r="K10" s="75"/>
      <c r="L10" s="74"/>
      <c r="M10" s="75"/>
      <c r="N10" s="6"/>
    </row>
    <row r="11" spans="1:19">
      <c r="A11">
        <v>735</v>
      </c>
      <c r="B11" s="120">
        <v>50</v>
      </c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>
        <v>744</v>
      </c>
      <c r="B12" s="120">
        <v>50</v>
      </c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1.08</v>
      </c>
      <c r="J12" s="176">
        <f t="shared" ref="J12:J75" si="1">IFERROR(IF(VLOOKUP(O12,$A$2:$B$200,2,0)="",0,VLOOKUP(O12,$A$2:$B$200,2,0)),0)</f>
        <v>120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>
        <v>825</v>
      </c>
      <c r="B13" s="120">
        <v>25</v>
      </c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>
        <v>823</v>
      </c>
      <c r="B14" s="120">
        <v>25</v>
      </c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3.3</v>
      </c>
      <c r="J14" s="176">
        <f t="shared" si="1"/>
        <v>300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>
        <v>826</v>
      </c>
      <c r="B15" s="120">
        <v>10</v>
      </c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1.44</v>
      </c>
      <c r="J15" s="176">
        <f t="shared" si="1"/>
        <v>120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69"/>
      <c r="B16" s="63"/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3.12</v>
      </c>
      <c r="J16" s="176">
        <f t="shared" si="1"/>
        <v>240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69"/>
      <c r="B17" s="63"/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>
      <c r="A18" s="167">
        <v>502</v>
      </c>
      <c r="B18" s="168">
        <v>5</v>
      </c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>
      <c r="A19" s="167">
        <v>504</v>
      </c>
      <c r="B19" s="168">
        <v>5</v>
      </c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>
      <c r="A20" s="167">
        <v>506</v>
      </c>
      <c r="B20" s="168">
        <v>3</v>
      </c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>
      <c r="A21" s="167">
        <v>507</v>
      </c>
      <c r="B21" s="168">
        <v>18</v>
      </c>
      <c r="C21" s="77"/>
      <c r="D21" s="46"/>
      <c r="E21" s="44"/>
      <c r="F21" s="45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>
      <c r="A22" s="167">
        <v>513</v>
      </c>
      <c r="B22" s="168">
        <v>2</v>
      </c>
      <c r="C22" s="77"/>
      <c r="D22" s="46"/>
      <c r="E22" s="44"/>
      <c r="F22" s="45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>
      <c r="A23" s="167">
        <v>518</v>
      </c>
      <c r="B23" s="168">
        <v>5</v>
      </c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>
      <c r="A24" s="167">
        <v>536</v>
      </c>
      <c r="B24" s="168">
        <v>10</v>
      </c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>
      <c r="A25" s="167">
        <v>546</v>
      </c>
      <c r="B25" s="168">
        <v>1</v>
      </c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>
      <c r="A26" s="167">
        <v>547</v>
      </c>
      <c r="B26" s="168">
        <v>1</v>
      </c>
      <c r="C26" s="24"/>
      <c r="D26" s="2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>
      <c r="A27" s="167">
        <v>548</v>
      </c>
      <c r="B27" s="168">
        <v>25</v>
      </c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 ht="16.5">
      <c r="A28" s="51"/>
      <c r="B28" s="51"/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 ht="16.5">
      <c r="A29" s="51"/>
      <c r="B29" s="51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 ht="16.5">
      <c r="A30" s="51"/>
      <c r="B30" s="51"/>
      <c r="C30" s="20" t="s">
        <v>92</v>
      </c>
      <c r="D30" s="20" t="s">
        <v>93</v>
      </c>
      <c r="E30" s="191" t="s">
        <v>65</v>
      </c>
      <c r="F30" s="191"/>
      <c r="G30" s="20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</v>
      </c>
      <c r="D31" s="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0.24</v>
      </c>
      <c r="D36" s="1">
        <f t="shared" si="4"/>
        <v>50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</v>
      </c>
      <c r="D37" s="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0.06</v>
      </c>
      <c r="D52" s="1">
        <f t="shared" si="4"/>
        <v>25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0.12</v>
      </c>
      <c r="D53" s="1">
        <f t="shared" si="4"/>
        <v>25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4.8000000000000001E-2</v>
      </c>
      <c r="D54" s="1">
        <f t="shared" si="4"/>
        <v>10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1.6</v>
      </c>
      <c r="J55" s="182">
        <f t="shared" si="1"/>
        <v>200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0.24</v>
      </c>
      <c r="D61" s="1">
        <f t="shared" si="4"/>
        <v>50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0.56000000000000005</v>
      </c>
      <c r="D62" s="1">
        <f t="shared" si="4"/>
        <v>100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1.268</v>
      </c>
      <c r="D80" s="80">
        <f>SUM(D31:D79)</f>
        <v>260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</v>
      </c>
      <c r="J93" s="170">
        <f t="shared" si="8"/>
        <v>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</v>
      </c>
      <c r="J97" s="170">
        <f t="shared" si="8"/>
        <v>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</v>
      </c>
      <c r="J98" s="170">
        <f t="shared" si="8"/>
        <v>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92"/>
      <c r="M102" s="93"/>
      <c r="N102" s="90"/>
      <c r="O102" s="23"/>
    </row>
    <row r="103" spans="1:15">
      <c r="I103" s="91"/>
      <c r="J103" s="170">
        <f t="shared" si="8"/>
        <v>0</v>
      </c>
      <c r="K103" s="171"/>
      <c r="L103" s="92"/>
      <c r="M103" s="93"/>
      <c r="N103" s="90"/>
      <c r="O103" s="23"/>
    </row>
    <row r="104" spans="1:15">
      <c r="I104" s="91"/>
      <c r="J104" s="170">
        <f t="shared" si="8"/>
        <v>0</v>
      </c>
      <c r="K104" s="171"/>
      <c r="L104" s="92"/>
      <c r="M104" s="93"/>
      <c r="N104" s="90"/>
      <c r="O104" s="23"/>
    </row>
    <row r="105" spans="1:15">
      <c r="I105" s="91">
        <f>J105*1.2*8/1000</f>
        <v>0</v>
      </c>
      <c r="J105" s="170">
        <f t="shared" si="8"/>
        <v>0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5.1999999999999998E-2</v>
      </c>
      <c r="J109" s="170">
        <f t="shared" si="8"/>
        <v>5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</v>
      </c>
      <c r="J113" s="170">
        <f t="shared" si="8"/>
        <v>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92"/>
      <c r="M117" s="93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0.06</v>
      </c>
      <c r="J119" s="170">
        <f t="shared" si="8"/>
        <v>5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92"/>
      <c r="M121" s="93"/>
      <c r="N121" s="90"/>
    </row>
    <row r="122" spans="3:15">
      <c r="I122" s="91"/>
      <c r="J122" s="170">
        <f t="shared" si="8"/>
        <v>0</v>
      </c>
      <c r="K122" s="171"/>
      <c r="L122" s="92"/>
      <c r="M122" s="93"/>
      <c r="N122" s="90"/>
    </row>
    <row r="123" spans="3:15">
      <c r="I123" s="91"/>
      <c r="J123" s="170">
        <f t="shared" si="8"/>
        <v>0</v>
      </c>
      <c r="K123" s="171"/>
      <c r="L123" s="92"/>
      <c r="M123" s="93"/>
      <c r="N123" s="90"/>
    </row>
    <row r="124" spans="3:15">
      <c r="I124" s="91"/>
      <c r="J124" s="170">
        <f t="shared" si="8"/>
        <v>0</v>
      </c>
      <c r="K124" s="171"/>
      <c r="L124" s="92"/>
      <c r="M124" s="93"/>
      <c r="N124" s="90"/>
    </row>
    <row r="125" spans="3:15">
      <c r="I125" s="91"/>
      <c r="J125" s="170">
        <f t="shared" si="8"/>
        <v>0</v>
      </c>
      <c r="K125" s="171"/>
      <c r="L125" s="92"/>
      <c r="M125" s="93"/>
      <c r="N125" s="90"/>
    </row>
    <row r="126" spans="3:15">
      <c r="I126" s="91"/>
      <c r="J126" s="170">
        <f t="shared" si="8"/>
        <v>0</v>
      </c>
      <c r="K126" s="171"/>
      <c r="L126" s="92"/>
      <c r="M126" s="93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</v>
      </c>
      <c r="J129" s="170">
        <f t="shared" si="8"/>
        <v>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</v>
      </c>
      <c r="J133" s="170">
        <f t="shared" si="8"/>
        <v>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92"/>
      <c r="M137" s="93"/>
      <c r="N137" s="90"/>
    </row>
    <row r="138" spans="9:15">
      <c r="I138" s="91"/>
      <c r="J138" s="170">
        <f t="shared" si="8"/>
        <v>0</v>
      </c>
      <c r="K138" s="171"/>
      <c r="L138" s="92"/>
      <c r="M138" s="93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96"/>
      <c r="M144" s="97"/>
      <c r="N144" s="95"/>
    </row>
    <row r="145" spans="9:15">
      <c r="I145" s="94"/>
      <c r="J145" s="208">
        <f t="shared" si="9"/>
        <v>0</v>
      </c>
      <c r="K145" s="209"/>
      <c r="L145" s="96"/>
      <c r="M145" s="97"/>
      <c r="N145" s="95"/>
    </row>
    <row r="146" spans="9:15">
      <c r="I146" s="94"/>
      <c r="J146" s="208">
        <f t="shared" si="9"/>
        <v>0</v>
      </c>
      <c r="K146" s="209"/>
      <c r="L146" s="96"/>
      <c r="M146" s="97"/>
      <c r="N146" s="95"/>
    </row>
    <row r="147" spans="9:15">
      <c r="I147" s="94"/>
      <c r="J147" s="208">
        <f t="shared" si="9"/>
        <v>0</v>
      </c>
      <c r="K147" s="209"/>
      <c r="L147" s="96"/>
      <c r="M147" s="97"/>
      <c r="N147" s="95"/>
    </row>
    <row r="148" spans="9:15">
      <c r="I148" s="94">
        <f>J148*0.9*8/1000</f>
        <v>2.1600000000000001E-2</v>
      </c>
      <c r="J148" s="208">
        <f t="shared" si="9"/>
        <v>3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0.12959999999999999</v>
      </c>
      <c r="J150" s="208">
        <f t="shared" si="9"/>
        <v>18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8.1000000000000003E-2</v>
      </c>
      <c r="J152" s="208">
        <f t="shared" si="9"/>
        <v>10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8.0999999999999996E-3</v>
      </c>
      <c r="J154" s="208">
        <f t="shared" si="9"/>
        <v>1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8.0999999999999996E-3</v>
      </c>
      <c r="J157" s="208">
        <f t="shared" si="9"/>
        <v>1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5.3999999999999999E-2</v>
      </c>
      <c r="J163" s="208">
        <f t="shared" si="9"/>
        <v>5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0</v>
      </c>
      <c r="J167" s="208">
        <f t="shared" si="9"/>
        <v>0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1.44E-2</v>
      </c>
      <c r="J175" s="208">
        <f t="shared" si="9"/>
        <v>2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0.25</v>
      </c>
      <c r="J177" s="208">
        <f t="shared" si="9"/>
        <v>25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J177:K177"/>
    <mergeCell ref="L177:M177"/>
    <mergeCell ref="J172:K172"/>
    <mergeCell ref="L172:M172"/>
    <mergeCell ref="J173:K173"/>
    <mergeCell ref="L173:M173"/>
    <mergeCell ref="J174:K174"/>
    <mergeCell ref="L174:M174"/>
    <mergeCell ref="J175:K175"/>
    <mergeCell ref="L175:M175"/>
    <mergeCell ref="J176:K176"/>
    <mergeCell ref="L176:M176"/>
    <mergeCell ref="J167:K167"/>
    <mergeCell ref="L167:M167"/>
    <mergeCell ref="J168:K168"/>
    <mergeCell ref="L168:M168"/>
    <mergeCell ref="J169:K169"/>
    <mergeCell ref="L169:M169"/>
    <mergeCell ref="J170:K170"/>
    <mergeCell ref="L170:M170"/>
    <mergeCell ref="J171:K171"/>
    <mergeCell ref="L171:M171"/>
    <mergeCell ref="J162:K162"/>
    <mergeCell ref="L162:M162"/>
    <mergeCell ref="J163:K163"/>
    <mergeCell ref="L163:M163"/>
    <mergeCell ref="J164:K164"/>
    <mergeCell ref="L164:M164"/>
    <mergeCell ref="J165:K165"/>
    <mergeCell ref="L165:M165"/>
    <mergeCell ref="J166:K166"/>
    <mergeCell ref="L166:M166"/>
    <mergeCell ref="J157:K157"/>
    <mergeCell ref="L157:M157"/>
    <mergeCell ref="J158:K158"/>
    <mergeCell ref="L158:M158"/>
    <mergeCell ref="J159:K159"/>
    <mergeCell ref="L159:M159"/>
    <mergeCell ref="J160:K160"/>
    <mergeCell ref="L160:M160"/>
    <mergeCell ref="J161:K161"/>
    <mergeCell ref="L161:M161"/>
    <mergeCell ref="J152:K152"/>
    <mergeCell ref="L152:M152"/>
    <mergeCell ref="J153:K153"/>
    <mergeCell ref="L153:M153"/>
    <mergeCell ref="J154:K154"/>
    <mergeCell ref="L154:M154"/>
    <mergeCell ref="J155:K155"/>
    <mergeCell ref="L155:M155"/>
    <mergeCell ref="J156:K156"/>
    <mergeCell ref="L156:M156"/>
    <mergeCell ref="J147:K147"/>
    <mergeCell ref="J148:K148"/>
    <mergeCell ref="L148:M148"/>
    <mergeCell ref="J149:K149"/>
    <mergeCell ref="L149:M149"/>
    <mergeCell ref="J150:K150"/>
    <mergeCell ref="L150:M150"/>
    <mergeCell ref="J151:K151"/>
    <mergeCell ref="L151:M151"/>
    <mergeCell ref="J141:K141"/>
    <mergeCell ref="L141:M141"/>
    <mergeCell ref="J142:K142"/>
    <mergeCell ref="L142:M142"/>
    <mergeCell ref="J143:K143"/>
    <mergeCell ref="L143:M143"/>
    <mergeCell ref="J144:K144"/>
    <mergeCell ref="J145:K145"/>
    <mergeCell ref="J146:K146"/>
    <mergeCell ref="J135:K135"/>
    <mergeCell ref="L135:M135"/>
    <mergeCell ref="J136:K136"/>
    <mergeCell ref="L136:M136"/>
    <mergeCell ref="J137:K137"/>
    <mergeCell ref="J138:K138"/>
    <mergeCell ref="J139:K139"/>
    <mergeCell ref="L139:M139"/>
    <mergeCell ref="J140:K140"/>
    <mergeCell ref="L140:M140"/>
    <mergeCell ref="E76:F76"/>
    <mergeCell ref="E77:F77"/>
    <mergeCell ref="E78:F78"/>
    <mergeCell ref="E79:F79"/>
    <mergeCell ref="E80:F80"/>
    <mergeCell ref="J84:K84"/>
    <mergeCell ref="L84:M84"/>
    <mergeCell ref="J99:K99"/>
    <mergeCell ref="L99:M99"/>
    <mergeCell ref="J79:K79"/>
    <mergeCell ref="L79:M79"/>
    <mergeCell ref="J80:K80"/>
    <mergeCell ref="L80:M80"/>
    <mergeCell ref="J81:K81"/>
    <mergeCell ref="L81:M81"/>
    <mergeCell ref="J76:K76"/>
    <mergeCell ref="L76:M76"/>
    <mergeCell ref="J77:K77"/>
    <mergeCell ref="L77:M77"/>
    <mergeCell ref="J78:K78"/>
    <mergeCell ref="L78:M78"/>
    <mergeCell ref="J86:K86"/>
    <mergeCell ref="L86:M86"/>
    <mergeCell ref="J87:K87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C9:F9"/>
    <mergeCell ref="J9:K9"/>
    <mergeCell ref="L9:M9"/>
    <mergeCell ref="C10:D10"/>
    <mergeCell ref="E10:F10"/>
    <mergeCell ref="C13:D13"/>
    <mergeCell ref="E13:F13"/>
    <mergeCell ref="J13:K13"/>
    <mergeCell ref="L13:M13"/>
    <mergeCell ref="C14:D14"/>
    <mergeCell ref="E14:F14"/>
    <mergeCell ref="J14:K14"/>
    <mergeCell ref="L14:M14"/>
    <mergeCell ref="C11:D11"/>
    <mergeCell ref="E11:F11"/>
    <mergeCell ref="J11:K11"/>
    <mergeCell ref="L11:M11"/>
    <mergeCell ref="C12:D12"/>
    <mergeCell ref="E12:F12"/>
    <mergeCell ref="J12:K12"/>
    <mergeCell ref="L12:M12"/>
    <mergeCell ref="C17:D17"/>
    <mergeCell ref="E17:F17"/>
    <mergeCell ref="J17:K17"/>
    <mergeCell ref="L17:M17"/>
    <mergeCell ref="C18:D18"/>
    <mergeCell ref="E18:F18"/>
    <mergeCell ref="J18:K18"/>
    <mergeCell ref="L18:M18"/>
    <mergeCell ref="C15:D15"/>
    <mergeCell ref="E15:F15"/>
    <mergeCell ref="J15:K15"/>
    <mergeCell ref="L15:M15"/>
    <mergeCell ref="C16:D16"/>
    <mergeCell ref="E16:F16"/>
    <mergeCell ref="J16:K16"/>
    <mergeCell ref="L16:M16"/>
    <mergeCell ref="J22:K22"/>
    <mergeCell ref="L22:M22"/>
    <mergeCell ref="C23:D23"/>
    <mergeCell ref="E23:F23"/>
    <mergeCell ref="J23:K23"/>
    <mergeCell ref="L23:M23"/>
    <mergeCell ref="J19:K19"/>
    <mergeCell ref="L19:M19"/>
    <mergeCell ref="J20:K20"/>
    <mergeCell ref="L20:M20"/>
    <mergeCell ref="J21:K21"/>
    <mergeCell ref="L21:M21"/>
    <mergeCell ref="C19:D19"/>
    <mergeCell ref="E19:F19"/>
    <mergeCell ref="C20:D20"/>
    <mergeCell ref="E20:F20"/>
    <mergeCell ref="J27:K27"/>
    <mergeCell ref="L27:M27"/>
    <mergeCell ref="J28:K28"/>
    <mergeCell ref="L28:M28"/>
    <mergeCell ref="J24:K24"/>
    <mergeCell ref="L24:M24"/>
    <mergeCell ref="C25:D25"/>
    <mergeCell ref="J25:K25"/>
    <mergeCell ref="L25:M25"/>
    <mergeCell ref="J26:K26"/>
    <mergeCell ref="L26:M26"/>
    <mergeCell ref="C24:D24"/>
    <mergeCell ref="E24:F24"/>
    <mergeCell ref="E25:F25"/>
    <mergeCell ref="E31:F31"/>
    <mergeCell ref="J31:K31"/>
    <mergeCell ref="L31:M31"/>
    <mergeCell ref="E32:F32"/>
    <mergeCell ref="J32:K32"/>
    <mergeCell ref="L32:M32"/>
    <mergeCell ref="J29:K29"/>
    <mergeCell ref="L29:M29"/>
    <mergeCell ref="E30:F30"/>
    <mergeCell ref="J30:K30"/>
    <mergeCell ref="L30:M30"/>
    <mergeCell ref="C29:G29"/>
    <mergeCell ref="E35:F35"/>
    <mergeCell ref="J35:K35"/>
    <mergeCell ref="L35:M35"/>
    <mergeCell ref="E36:F36"/>
    <mergeCell ref="J36:K36"/>
    <mergeCell ref="L36:M36"/>
    <mergeCell ref="E33:F33"/>
    <mergeCell ref="J33:K33"/>
    <mergeCell ref="L33:M33"/>
    <mergeCell ref="E34:F34"/>
    <mergeCell ref="J34:K34"/>
    <mergeCell ref="L34:M34"/>
    <mergeCell ref="E39:F39"/>
    <mergeCell ref="J39:K39"/>
    <mergeCell ref="L39:M39"/>
    <mergeCell ref="E40:F40"/>
    <mergeCell ref="J40:K40"/>
    <mergeCell ref="L40:M40"/>
    <mergeCell ref="E37:F37"/>
    <mergeCell ref="J37:K37"/>
    <mergeCell ref="L37:M37"/>
    <mergeCell ref="E38:F38"/>
    <mergeCell ref="J38:K38"/>
    <mergeCell ref="L38:M38"/>
    <mergeCell ref="E43:F43"/>
    <mergeCell ref="J43:K43"/>
    <mergeCell ref="L43:M43"/>
    <mergeCell ref="E44:F44"/>
    <mergeCell ref="J44:K44"/>
    <mergeCell ref="L44:M44"/>
    <mergeCell ref="E41:F41"/>
    <mergeCell ref="J41:K41"/>
    <mergeCell ref="L41:M41"/>
    <mergeCell ref="E42:F42"/>
    <mergeCell ref="J42:K42"/>
    <mergeCell ref="L42:M42"/>
    <mergeCell ref="E47:F47"/>
    <mergeCell ref="J47:K47"/>
    <mergeCell ref="L47:M47"/>
    <mergeCell ref="E48:F48"/>
    <mergeCell ref="J48:K48"/>
    <mergeCell ref="L48:M48"/>
    <mergeCell ref="E45:F45"/>
    <mergeCell ref="J45:K45"/>
    <mergeCell ref="L45:M45"/>
    <mergeCell ref="E46:F46"/>
    <mergeCell ref="J46:K46"/>
    <mergeCell ref="L46:M46"/>
    <mergeCell ref="E51:F51"/>
    <mergeCell ref="J51:K51"/>
    <mergeCell ref="L51:M51"/>
    <mergeCell ref="E52:F52"/>
    <mergeCell ref="J52:K52"/>
    <mergeCell ref="L52:M52"/>
    <mergeCell ref="E49:F49"/>
    <mergeCell ref="J49:K49"/>
    <mergeCell ref="L49:M49"/>
    <mergeCell ref="E50:F50"/>
    <mergeCell ref="J50:K50"/>
    <mergeCell ref="L50:M50"/>
    <mergeCell ref="J55:K55"/>
    <mergeCell ref="L55:M55"/>
    <mergeCell ref="J56:K56"/>
    <mergeCell ref="L56:M56"/>
    <mergeCell ref="J57:K57"/>
    <mergeCell ref="L57:M57"/>
    <mergeCell ref="E53:F53"/>
    <mergeCell ref="J53:K53"/>
    <mergeCell ref="L53:M53"/>
    <mergeCell ref="E54:F54"/>
    <mergeCell ref="J54:K54"/>
    <mergeCell ref="L54:M54"/>
    <mergeCell ref="E55:F55"/>
    <mergeCell ref="E56:F56"/>
    <mergeCell ref="E57:F57"/>
    <mergeCell ref="J61:K61"/>
    <mergeCell ref="L61:M61"/>
    <mergeCell ref="J62:K62"/>
    <mergeCell ref="L62:M62"/>
    <mergeCell ref="J63:K63"/>
    <mergeCell ref="L63:M63"/>
    <mergeCell ref="J58:K58"/>
    <mergeCell ref="L58:M58"/>
    <mergeCell ref="J59:K59"/>
    <mergeCell ref="L59:M59"/>
    <mergeCell ref="J60:K60"/>
    <mergeCell ref="L60:M60"/>
    <mergeCell ref="J67:K67"/>
    <mergeCell ref="L67:M67"/>
    <mergeCell ref="J68:K68"/>
    <mergeCell ref="L68:M68"/>
    <mergeCell ref="J69:K69"/>
    <mergeCell ref="L69:M69"/>
    <mergeCell ref="J64:K64"/>
    <mergeCell ref="L64:M64"/>
    <mergeCell ref="J65:K65"/>
    <mergeCell ref="L65:M65"/>
    <mergeCell ref="J66:K66"/>
    <mergeCell ref="L66:M66"/>
    <mergeCell ref="J73:K73"/>
    <mergeCell ref="L73:M73"/>
    <mergeCell ref="J74:K74"/>
    <mergeCell ref="L74:M74"/>
    <mergeCell ref="J75:K75"/>
    <mergeCell ref="L75:M75"/>
    <mergeCell ref="J70:K70"/>
    <mergeCell ref="L70:M70"/>
    <mergeCell ref="J71:K71"/>
    <mergeCell ref="L71:M71"/>
    <mergeCell ref="J72:K72"/>
    <mergeCell ref="L72:M72"/>
    <mergeCell ref="L87:M87"/>
    <mergeCell ref="J88:K88"/>
    <mergeCell ref="L88:M88"/>
    <mergeCell ref="J82:K82"/>
    <mergeCell ref="L82:M82"/>
    <mergeCell ref="J83:K83"/>
    <mergeCell ref="L83:M83"/>
    <mergeCell ref="J85:K85"/>
    <mergeCell ref="L85:M85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J98:K98"/>
    <mergeCell ref="L98:M98"/>
    <mergeCell ref="J101:K101"/>
    <mergeCell ref="L101:M101"/>
    <mergeCell ref="J102:K102"/>
    <mergeCell ref="J95:K95"/>
    <mergeCell ref="L95:M95"/>
    <mergeCell ref="J96:K96"/>
    <mergeCell ref="L96:M96"/>
    <mergeCell ref="J97:K97"/>
    <mergeCell ref="L97:M97"/>
    <mergeCell ref="J100:K100"/>
    <mergeCell ref="L100:M100"/>
    <mergeCell ref="J108:K108"/>
    <mergeCell ref="L108:M108"/>
    <mergeCell ref="J109:K109"/>
    <mergeCell ref="L109:M109"/>
    <mergeCell ref="J110:K110"/>
    <mergeCell ref="L110:M110"/>
    <mergeCell ref="J103:K103"/>
    <mergeCell ref="J104:K104"/>
    <mergeCell ref="J105:K105"/>
    <mergeCell ref="L105:M105"/>
    <mergeCell ref="J106:K106"/>
    <mergeCell ref="L106:M106"/>
    <mergeCell ref="J107:K107"/>
    <mergeCell ref="L107:M107"/>
    <mergeCell ref="J114:K114"/>
    <mergeCell ref="L114:M114"/>
    <mergeCell ref="J115:K115"/>
    <mergeCell ref="L115:M115"/>
    <mergeCell ref="J116:K116"/>
    <mergeCell ref="L116:M116"/>
    <mergeCell ref="J111:K111"/>
    <mergeCell ref="L111:M111"/>
    <mergeCell ref="J112:K112"/>
    <mergeCell ref="L112:M112"/>
    <mergeCell ref="J113:K113"/>
    <mergeCell ref="L113:M113"/>
    <mergeCell ref="J120:K120"/>
    <mergeCell ref="L120:M120"/>
    <mergeCell ref="J121:K121"/>
    <mergeCell ref="J122:K122"/>
    <mergeCell ref="J117:K117"/>
    <mergeCell ref="J118:K118"/>
    <mergeCell ref="L118:M118"/>
    <mergeCell ref="J119:K119"/>
    <mergeCell ref="L119:M119"/>
    <mergeCell ref="J126:K126"/>
    <mergeCell ref="J127:K127"/>
    <mergeCell ref="L127:M127"/>
    <mergeCell ref="J128:K128"/>
    <mergeCell ref="L128:M128"/>
    <mergeCell ref="J123:K123"/>
    <mergeCell ref="J124:K124"/>
    <mergeCell ref="J125:K125"/>
    <mergeCell ref="J132:K132"/>
    <mergeCell ref="L132:M132"/>
    <mergeCell ref="J133:K133"/>
    <mergeCell ref="L133:M133"/>
    <mergeCell ref="J134:K134"/>
    <mergeCell ref="L134:M134"/>
    <mergeCell ref="J129:K129"/>
    <mergeCell ref="L129:M129"/>
    <mergeCell ref="J130:K130"/>
    <mergeCell ref="L130:M130"/>
    <mergeCell ref="J131:K131"/>
    <mergeCell ref="L131:M13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sheetPr codeName="Sheet34"/>
  <dimension ref="A1:S177"/>
  <sheetViews>
    <sheetView workbookViewId="0">
      <selection activeCell="A2" sqref="A2:B18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 s="121">
        <v>499</v>
      </c>
      <c r="B2" s="122">
        <v>38</v>
      </c>
      <c r="D2" s="35"/>
      <c r="E2" s="53"/>
      <c r="F2" s="53" t="s">
        <v>154</v>
      </c>
      <c r="G2" s="35"/>
      <c r="H2" s="35"/>
      <c r="K2" s="100">
        <f>SUM(I86:I142)+SUM(I169:I174)/1000</f>
        <v>4.3528000000000002</v>
      </c>
      <c r="L2" s="3">
        <f>SUM(J86:K142)+SUM(J169:K174)</f>
        <v>447</v>
      </c>
      <c r="M2" s="4" t="s">
        <v>162</v>
      </c>
      <c r="N2" s="35"/>
      <c r="S2" s="5" t="s">
        <v>2</v>
      </c>
    </row>
    <row r="3" spans="1:19" ht="18.75">
      <c r="A3" s="121">
        <v>500</v>
      </c>
      <c r="B3" s="122">
        <v>184</v>
      </c>
      <c r="E3" s="72" t="s">
        <v>279</v>
      </c>
      <c r="F3" s="54" t="s">
        <v>155</v>
      </c>
      <c r="G3" s="43"/>
      <c r="H3" s="43"/>
      <c r="K3" s="101">
        <f>SUM(I143:I168)+SUM(I175:I177)</f>
        <v>0.85680000000000001</v>
      </c>
      <c r="L3" s="1">
        <f>SUM(J143:K168)+SUM(J175:K177)</f>
        <v>111</v>
      </c>
      <c r="M3" s="7" t="s">
        <v>242</v>
      </c>
      <c r="N3" s="35"/>
      <c r="S3" s="5">
        <f>L2+L4</f>
        <v>447</v>
      </c>
    </row>
    <row r="4" spans="1:19" ht="18.75">
      <c r="A4" s="121">
        <v>501</v>
      </c>
      <c r="B4" s="122">
        <v>100</v>
      </c>
      <c r="D4" s="36"/>
      <c r="E4" s="38"/>
      <c r="F4" s="33"/>
      <c r="G4" s="42"/>
      <c r="H4" s="42"/>
      <c r="K4" s="102">
        <f>SUM(I11:I27)+SUM(I73:I85)</f>
        <v>0</v>
      </c>
      <c r="L4" s="8">
        <f>SUM(J11:K27)+SUM(J73:K85)</f>
        <v>0</v>
      </c>
      <c r="M4" s="9" t="s">
        <v>3</v>
      </c>
      <c r="N4" s="35"/>
      <c r="S4" s="10" t="s">
        <v>4</v>
      </c>
    </row>
    <row r="5" spans="1:19" ht="18.75">
      <c r="A5" s="121">
        <v>502</v>
      </c>
      <c r="B5" s="122">
        <v>51</v>
      </c>
      <c r="D5" s="39"/>
      <c r="E5" s="40"/>
      <c r="F5" s="40"/>
      <c r="G5" s="42"/>
      <c r="H5" s="42"/>
      <c r="K5" s="103">
        <f>SUM(I28:I72)</f>
        <v>0</v>
      </c>
      <c r="L5" s="12">
        <f>SUM(J28:K72)</f>
        <v>0</v>
      </c>
      <c r="M5" s="13" t="s">
        <v>243</v>
      </c>
      <c r="N5" s="35"/>
      <c r="S5" s="10">
        <f>L3+L5</f>
        <v>111</v>
      </c>
    </row>
    <row r="6" spans="1:19" ht="18.75">
      <c r="A6" s="121">
        <v>503</v>
      </c>
      <c r="B6" s="122">
        <v>38</v>
      </c>
      <c r="C6" s="37"/>
      <c r="D6" s="39"/>
      <c r="E6" s="40"/>
      <c r="F6" s="40"/>
      <c r="G6" s="41"/>
      <c r="H6" s="41"/>
      <c r="K6" s="104">
        <f>C80</f>
        <v>0</v>
      </c>
      <c r="L6" s="14">
        <f>D80</f>
        <v>0</v>
      </c>
      <c r="M6" s="15" t="s">
        <v>6</v>
      </c>
      <c r="N6" s="35"/>
    </row>
    <row r="7" spans="1:19" ht="18.75">
      <c r="A7" s="121">
        <v>504</v>
      </c>
      <c r="B7" s="122">
        <v>31</v>
      </c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 s="121">
        <v>506</v>
      </c>
      <c r="B8" s="122">
        <v>5</v>
      </c>
      <c r="C8" s="37"/>
      <c r="D8" s="39"/>
      <c r="E8" s="40"/>
      <c r="F8" s="40"/>
      <c r="G8" s="41"/>
      <c r="H8" s="41"/>
      <c r="K8" s="106">
        <f>SUM(K2:K7)</f>
        <v>5.2096</v>
      </c>
      <c r="L8" s="107">
        <f>SUM(L2:L7)</f>
        <v>558</v>
      </c>
      <c r="M8" s="18" t="s">
        <v>5</v>
      </c>
      <c r="N8" s="35"/>
    </row>
    <row r="9" spans="1:19">
      <c r="A9" s="121">
        <v>507</v>
      </c>
      <c r="B9" s="122">
        <v>10</v>
      </c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 s="121">
        <v>508</v>
      </c>
      <c r="B10" s="122">
        <v>10</v>
      </c>
      <c r="C10" s="189" t="s">
        <v>216</v>
      </c>
      <c r="D10" s="190"/>
      <c r="E10" s="189" t="s">
        <v>65</v>
      </c>
      <c r="F10" s="190"/>
      <c r="G10" s="80" t="s">
        <v>66</v>
      </c>
      <c r="I10" s="6"/>
      <c r="J10" s="74"/>
      <c r="K10" s="75"/>
      <c r="L10" s="74"/>
      <c r="M10" s="75"/>
      <c r="N10" s="6"/>
    </row>
    <row r="11" spans="1:19">
      <c r="A11" s="121">
        <v>513</v>
      </c>
      <c r="B11" s="122">
        <v>7</v>
      </c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 s="121">
        <v>518</v>
      </c>
      <c r="B12" s="122">
        <v>5</v>
      </c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 s="121">
        <v>536</v>
      </c>
      <c r="B13" s="122">
        <v>5</v>
      </c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 s="121">
        <v>546</v>
      </c>
      <c r="B14" s="122">
        <v>27</v>
      </c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</v>
      </c>
      <c r="J14" s="176">
        <f t="shared" si="1"/>
        <v>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 s="121">
        <v>547</v>
      </c>
      <c r="B15" s="122">
        <v>32</v>
      </c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</v>
      </c>
      <c r="J15" s="176">
        <f t="shared" si="1"/>
        <v>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121">
        <v>561</v>
      </c>
      <c r="B16" s="122">
        <v>3</v>
      </c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</v>
      </c>
      <c r="J16" s="176">
        <f t="shared" si="1"/>
        <v>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121">
        <v>562</v>
      </c>
      <c r="B17" s="122">
        <v>2</v>
      </c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>
      <c r="A18" s="121">
        <v>515</v>
      </c>
      <c r="B18" s="122">
        <v>10</v>
      </c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 ht="16.5">
      <c r="A19" s="51"/>
      <c r="B19" s="51"/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 ht="16.5">
      <c r="A20" s="51"/>
      <c r="B20" s="51"/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 ht="16.5">
      <c r="A21" s="51"/>
      <c r="B21" s="51"/>
      <c r="C21" s="77"/>
      <c r="D21" s="46"/>
      <c r="E21" s="44"/>
      <c r="F21" s="45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 ht="16.5">
      <c r="A22" s="51"/>
      <c r="B22" s="51"/>
      <c r="C22" s="77"/>
      <c r="D22" s="46"/>
      <c r="E22" s="44"/>
      <c r="F22" s="45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 ht="16.5">
      <c r="A23" s="51"/>
      <c r="B23" s="47"/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 ht="16.5">
      <c r="A24" s="51"/>
      <c r="B24" s="51"/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 ht="16.5">
      <c r="A25" s="51"/>
      <c r="B25" s="51"/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 ht="16.5">
      <c r="A26" s="51"/>
      <c r="B26" s="51"/>
      <c r="C26" s="24"/>
      <c r="D26" s="2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 ht="16.5">
      <c r="A27" s="51"/>
      <c r="B27" s="51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 ht="16.5">
      <c r="A28" s="51"/>
      <c r="B28" s="51"/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 ht="16.5">
      <c r="A29" s="51"/>
      <c r="B29" s="51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 ht="16.5">
      <c r="A30" s="51"/>
      <c r="B30" s="51"/>
      <c r="C30" s="20" t="s">
        <v>92</v>
      </c>
      <c r="D30" s="20" t="s">
        <v>93</v>
      </c>
      <c r="E30" s="191" t="s">
        <v>65</v>
      </c>
      <c r="F30" s="191"/>
      <c r="G30" s="20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</v>
      </c>
      <c r="D31" s="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</v>
      </c>
      <c r="D36" s="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</v>
      </c>
      <c r="D37" s="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</v>
      </c>
      <c r="J55" s="182">
        <f t="shared" si="1"/>
        <v>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0</v>
      </c>
      <c r="D80" s="80">
        <f>SUM(D31:D79)</f>
        <v>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0.38</v>
      </c>
      <c r="J89" s="170">
        <f t="shared" si="8"/>
        <v>38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</v>
      </c>
      <c r="J93" s="170">
        <f t="shared" si="8"/>
        <v>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1.6192</v>
      </c>
      <c r="J97" s="170">
        <f t="shared" si="8"/>
        <v>184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</v>
      </c>
      <c r="J98" s="170">
        <f t="shared" si="8"/>
        <v>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92"/>
      <c r="M102" s="93"/>
      <c r="N102" s="90"/>
      <c r="O102" s="23"/>
    </row>
    <row r="103" spans="1:15">
      <c r="I103" s="91"/>
      <c r="J103" s="170">
        <f t="shared" si="8"/>
        <v>0</v>
      </c>
      <c r="K103" s="171"/>
      <c r="L103" s="92"/>
      <c r="M103" s="93"/>
      <c r="N103" s="90"/>
      <c r="O103" s="23"/>
    </row>
    <row r="104" spans="1:15">
      <c r="I104" s="91"/>
      <c r="J104" s="170">
        <f t="shared" si="8"/>
        <v>0</v>
      </c>
      <c r="K104" s="171"/>
      <c r="L104" s="92"/>
      <c r="M104" s="93"/>
      <c r="N104" s="90"/>
      <c r="O104" s="23"/>
    </row>
    <row r="105" spans="1:15">
      <c r="I105" s="91">
        <f>J105*1.2*8/1000</f>
        <v>0.96</v>
      </c>
      <c r="J105" s="170">
        <f t="shared" si="8"/>
        <v>100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0.53039999999999998</v>
      </c>
      <c r="J109" s="170">
        <f t="shared" si="8"/>
        <v>51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0.42559999999999998</v>
      </c>
      <c r="J113" s="170">
        <f t="shared" si="8"/>
        <v>38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92"/>
      <c r="M117" s="93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0.372</v>
      </c>
      <c r="J119" s="170">
        <f t="shared" si="8"/>
        <v>31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92"/>
      <c r="M121" s="93"/>
      <c r="N121" s="90"/>
    </row>
    <row r="122" spans="3:15">
      <c r="I122" s="91"/>
      <c r="J122" s="170">
        <f t="shared" si="8"/>
        <v>0</v>
      </c>
      <c r="K122" s="171"/>
      <c r="L122" s="92"/>
      <c r="M122" s="93"/>
      <c r="N122" s="90"/>
    </row>
    <row r="123" spans="3:15">
      <c r="I123" s="91"/>
      <c r="J123" s="170">
        <f t="shared" si="8"/>
        <v>0</v>
      </c>
      <c r="K123" s="171"/>
      <c r="L123" s="92"/>
      <c r="M123" s="93"/>
      <c r="N123" s="90"/>
    </row>
    <row r="124" spans="3:15">
      <c r="I124" s="91"/>
      <c r="J124" s="170">
        <f t="shared" si="8"/>
        <v>0</v>
      </c>
      <c r="K124" s="171"/>
      <c r="L124" s="92"/>
      <c r="M124" s="93"/>
      <c r="N124" s="90"/>
    </row>
    <row r="125" spans="3:15">
      <c r="I125" s="91"/>
      <c r="J125" s="170">
        <f t="shared" si="8"/>
        <v>0</v>
      </c>
      <c r="K125" s="171"/>
      <c r="L125" s="92"/>
      <c r="M125" s="93"/>
      <c r="N125" s="90"/>
    </row>
    <row r="126" spans="3:15">
      <c r="I126" s="91"/>
      <c r="J126" s="170">
        <f t="shared" si="8"/>
        <v>0</v>
      </c>
      <c r="K126" s="171"/>
      <c r="L126" s="92"/>
      <c r="M126" s="93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3.8400000000000004E-2</v>
      </c>
      <c r="J129" s="170">
        <f t="shared" si="8"/>
        <v>3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2.7199999999999998E-2</v>
      </c>
      <c r="J133" s="170">
        <f t="shared" si="8"/>
        <v>2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92"/>
      <c r="M137" s="93"/>
      <c r="N137" s="90"/>
    </row>
    <row r="138" spans="9:15">
      <c r="I138" s="91"/>
      <c r="J138" s="170">
        <f t="shared" si="8"/>
        <v>0</v>
      </c>
      <c r="K138" s="171"/>
      <c r="L138" s="92"/>
      <c r="M138" s="93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96"/>
      <c r="M144" s="97"/>
      <c r="N144" s="95"/>
    </row>
    <row r="145" spans="9:15">
      <c r="I145" s="94"/>
      <c r="J145" s="208">
        <f t="shared" si="9"/>
        <v>0</v>
      </c>
      <c r="K145" s="209"/>
      <c r="L145" s="96"/>
      <c r="M145" s="97"/>
      <c r="N145" s="95"/>
    </row>
    <row r="146" spans="9:15">
      <c r="I146" s="94"/>
      <c r="J146" s="208">
        <f t="shared" si="9"/>
        <v>0</v>
      </c>
      <c r="K146" s="209"/>
      <c r="L146" s="96"/>
      <c r="M146" s="97"/>
      <c r="N146" s="95"/>
    </row>
    <row r="147" spans="9:15">
      <c r="I147" s="94"/>
      <c r="J147" s="208">
        <f t="shared" si="9"/>
        <v>0</v>
      </c>
      <c r="K147" s="209"/>
      <c r="L147" s="96"/>
      <c r="M147" s="97"/>
      <c r="N147" s="95"/>
    </row>
    <row r="148" spans="9:15">
      <c r="I148" s="94">
        <f>J148*0.9*8/1000</f>
        <v>3.5999999999999997E-2</v>
      </c>
      <c r="J148" s="208">
        <f t="shared" si="9"/>
        <v>5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5.3999999999999999E-2</v>
      </c>
      <c r="J149" s="208">
        <f t="shared" si="9"/>
        <v>10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7.1999999999999995E-2</v>
      </c>
      <c r="J150" s="208">
        <f t="shared" si="9"/>
        <v>10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4.0500000000000001E-2</v>
      </c>
      <c r="J152" s="208">
        <f t="shared" si="9"/>
        <v>5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0.25919999999999999</v>
      </c>
      <c r="J154" s="208">
        <f t="shared" si="9"/>
        <v>32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0.21870000000000001</v>
      </c>
      <c r="J157" s="208">
        <f t="shared" si="9"/>
        <v>27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5.3999999999999999E-2</v>
      </c>
      <c r="J163" s="208">
        <f t="shared" si="9"/>
        <v>5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7.1999999999999995E-2</v>
      </c>
      <c r="J167" s="208">
        <f t="shared" si="9"/>
        <v>10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5.04E-2</v>
      </c>
      <c r="J175" s="208">
        <f t="shared" si="9"/>
        <v>7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J177:K177"/>
    <mergeCell ref="L177:M177"/>
    <mergeCell ref="J172:K172"/>
    <mergeCell ref="L172:M172"/>
    <mergeCell ref="J173:K173"/>
    <mergeCell ref="L173:M173"/>
    <mergeCell ref="J174:K174"/>
    <mergeCell ref="L174:M174"/>
    <mergeCell ref="J175:K175"/>
    <mergeCell ref="L175:M175"/>
    <mergeCell ref="J176:K176"/>
    <mergeCell ref="L176:M176"/>
    <mergeCell ref="J167:K167"/>
    <mergeCell ref="L167:M167"/>
    <mergeCell ref="J168:K168"/>
    <mergeCell ref="L168:M168"/>
    <mergeCell ref="J169:K169"/>
    <mergeCell ref="L169:M169"/>
    <mergeCell ref="J170:K170"/>
    <mergeCell ref="L170:M170"/>
    <mergeCell ref="J171:K171"/>
    <mergeCell ref="L171:M171"/>
    <mergeCell ref="J162:K162"/>
    <mergeCell ref="L162:M162"/>
    <mergeCell ref="J163:K163"/>
    <mergeCell ref="L163:M163"/>
    <mergeCell ref="J164:K164"/>
    <mergeCell ref="L164:M164"/>
    <mergeCell ref="J165:K165"/>
    <mergeCell ref="L165:M165"/>
    <mergeCell ref="J166:K166"/>
    <mergeCell ref="L166:M166"/>
    <mergeCell ref="J157:K157"/>
    <mergeCell ref="L157:M157"/>
    <mergeCell ref="J158:K158"/>
    <mergeCell ref="L158:M158"/>
    <mergeCell ref="J159:K159"/>
    <mergeCell ref="L159:M159"/>
    <mergeCell ref="J160:K160"/>
    <mergeCell ref="L160:M160"/>
    <mergeCell ref="J161:K161"/>
    <mergeCell ref="L161:M161"/>
    <mergeCell ref="J152:K152"/>
    <mergeCell ref="L152:M152"/>
    <mergeCell ref="J153:K153"/>
    <mergeCell ref="L153:M153"/>
    <mergeCell ref="J154:K154"/>
    <mergeCell ref="L154:M154"/>
    <mergeCell ref="J155:K155"/>
    <mergeCell ref="L155:M155"/>
    <mergeCell ref="J156:K156"/>
    <mergeCell ref="L156:M156"/>
    <mergeCell ref="J147:K147"/>
    <mergeCell ref="J148:K148"/>
    <mergeCell ref="L148:M148"/>
    <mergeCell ref="J149:K149"/>
    <mergeCell ref="L149:M149"/>
    <mergeCell ref="J150:K150"/>
    <mergeCell ref="L150:M150"/>
    <mergeCell ref="J151:K151"/>
    <mergeCell ref="L151:M151"/>
    <mergeCell ref="J141:K141"/>
    <mergeCell ref="L141:M141"/>
    <mergeCell ref="J142:K142"/>
    <mergeCell ref="L142:M142"/>
    <mergeCell ref="J143:K143"/>
    <mergeCell ref="L143:M143"/>
    <mergeCell ref="J144:K144"/>
    <mergeCell ref="J145:K145"/>
    <mergeCell ref="J146:K146"/>
    <mergeCell ref="J135:K135"/>
    <mergeCell ref="L135:M135"/>
    <mergeCell ref="J136:K136"/>
    <mergeCell ref="L136:M136"/>
    <mergeCell ref="J137:K137"/>
    <mergeCell ref="J138:K138"/>
    <mergeCell ref="J139:K139"/>
    <mergeCell ref="L139:M139"/>
    <mergeCell ref="J140:K140"/>
    <mergeCell ref="L140:M140"/>
    <mergeCell ref="E76:F76"/>
    <mergeCell ref="E77:F77"/>
    <mergeCell ref="E78:F78"/>
    <mergeCell ref="E79:F79"/>
    <mergeCell ref="E80:F80"/>
    <mergeCell ref="J84:K84"/>
    <mergeCell ref="L84:M84"/>
    <mergeCell ref="J99:K99"/>
    <mergeCell ref="L99:M99"/>
    <mergeCell ref="J79:K79"/>
    <mergeCell ref="L79:M79"/>
    <mergeCell ref="J80:K80"/>
    <mergeCell ref="L80:M80"/>
    <mergeCell ref="J81:K81"/>
    <mergeCell ref="L81:M81"/>
    <mergeCell ref="J76:K76"/>
    <mergeCell ref="L76:M76"/>
    <mergeCell ref="J77:K77"/>
    <mergeCell ref="L77:M77"/>
    <mergeCell ref="J78:K78"/>
    <mergeCell ref="L78:M78"/>
    <mergeCell ref="J86:K86"/>
    <mergeCell ref="L86:M86"/>
    <mergeCell ref="J87:K87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C9:F9"/>
    <mergeCell ref="J9:K9"/>
    <mergeCell ref="L9:M9"/>
    <mergeCell ref="C10:D10"/>
    <mergeCell ref="E10:F10"/>
    <mergeCell ref="C13:D13"/>
    <mergeCell ref="E13:F13"/>
    <mergeCell ref="J13:K13"/>
    <mergeCell ref="L13:M13"/>
    <mergeCell ref="C14:D14"/>
    <mergeCell ref="E14:F14"/>
    <mergeCell ref="J14:K14"/>
    <mergeCell ref="L14:M14"/>
    <mergeCell ref="C11:D11"/>
    <mergeCell ref="E11:F11"/>
    <mergeCell ref="J11:K11"/>
    <mergeCell ref="L11:M11"/>
    <mergeCell ref="C12:D12"/>
    <mergeCell ref="E12:F12"/>
    <mergeCell ref="J12:K12"/>
    <mergeCell ref="L12:M12"/>
    <mergeCell ref="C17:D17"/>
    <mergeCell ref="E17:F17"/>
    <mergeCell ref="J17:K17"/>
    <mergeCell ref="L17:M17"/>
    <mergeCell ref="C18:D18"/>
    <mergeCell ref="E18:F18"/>
    <mergeCell ref="J18:K18"/>
    <mergeCell ref="L18:M18"/>
    <mergeCell ref="C15:D15"/>
    <mergeCell ref="E15:F15"/>
    <mergeCell ref="J15:K15"/>
    <mergeCell ref="L15:M15"/>
    <mergeCell ref="C16:D16"/>
    <mergeCell ref="E16:F16"/>
    <mergeCell ref="J16:K16"/>
    <mergeCell ref="L16:M16"/>
    <mergeCell ref="J22:K22"/>
    <mergeCell ref="L22:M22"/>
    <mergeCell ref="C23:D23"/>
    <mergeCell ref="E23:F23"/>
    <mergeCell ref="J23:K23"/>
    <mergeCell ref="L23:M23"/>
    <mergeCell ref="J19:K19"/>
    <mergeCell ref="L19:M19"/>
    <mergeCell ref="J20:K20"/>
    <mergeCell ref="L20:M20"/>
    <mergeCell ref="J21:K21"/>
    <mergeCell ref="L21:M21"/>
    <mergeCell ref="C19:D19"/>
    <mergeCell ref="E19:F19"/>
    <mergeCell ref="C20:D20"/>
    <mergeCell ref="E20:F20"/>
    <mergeCell ref="J27:K27"/>
    <mergeCell ref="L27:M27"/>
    <mergeCell ref="J28:K28"/>
    <mergeCell ref="L28:M28"/>
    <mergeCell ref="J24:K24"/>
    <mergeCell ref="L24:M24"/>
    <mergeCell ref="C25:D25"/>
    <mergeCell ref="J25:K25"/>
    <mergeCell ref="L25:M25"/>
    <mergeCell ref="J26:K26"/>
    <mergeCell ref="L26:M26"/>
    <mergeCell ref="C24:D24"/>
    <mergeCell ref="E24:F24"/>
    <mergeCell ref="E25:F25"/>
    <mergeCell ref="E31:F31"/>
    <mergeCell ref="J31:K31"/>
    <mergeCell ref="L31:M31"/>
    <mergeCell ref="E32:F32"/>
    <mergeCell ref="J32:K32"/>
    <mergeCell ref="L32:M32"/>
    <mergeCell ref="J29:K29"/>
    <mergeCell ref="L29:M29"/>
    <mergeCell ref="E30:F30"/>
    <mergeCell ref="J30:K30"/>
    <mergeCell ref="L30:M30"/>
    <mergeCell ref="C29:G29"/>
    <mergeCell ref="E35:F35"/>
    <mergeCell ref="J35:K35"/>
    <mergeCell ref="L35:M35"/>
    <mergeCell ref="E36:F36"/>
    <mergeCell ref="J36:K36"/>
    <mergeCell ref="L36:M36"/>
    <mergeCell ref="E33:F33"/>
    <mergeCell ref="J33:K33"/>
    <mergeCell ref="L33:M33"/>
    <mergeCell ref="E34:F34"/>
    <mergeCell ref="J34:K34"/>
    <mergeCell ref="L34:M34"/>
    <mergeCell ref="E39:F39"/>
    <mergeCell ref="J39:K39"/>
    <mergeCell ref="L39:M39"/>
    <mergeCell ref="E40:F40"/>
    <mergeCell ref="J40:K40"/>
    <mergeCell ref="L40:M40"/>
    <mergeCell ref="E37:F37"/>
    <mergeCell ref="J37:K37"/>
    <mergeCell ref="L37:M37"/>
    <mergeCell ref="E38:F38"/>
    <mergeCell ref="J38:K38"/>
    <mergeCell ref="L38:M38"/>
    <mergeCell ref="E43:F43"/>
    <mergeCell ref="J43:K43"/>
    <mergeCell ref="L43:M43"/>
    <mergeCell ref="E44:F44"/>
    <mergeCell ref="J44:K44"/>
    <mergeCell ref="L44:M44"/>
    <mergeCell ref="E41:F41"/>
    <mergeCell ref="J41:K41"/>
    <mergeCell ref="L41:M41"/>
    <mergeCell ref="E42:F42"/>
    <mergeCell ref="J42:K42"/>
    <mergeCell ref="L42:M42"/>
    <mergeCell ref="E47:F47"/>
    <mergeCell ref="J47:K47"/>
    <mergeCell ref="L47:M47"/>
    <mergeCell ref="E48:F48"/>
    <mergeCell ref="J48:K48"/>
    <mergeCell ref="L48:M48"/>
    <mergeCell ref="E45:F45"/>
    <mergeCell ref="J45:K45"/>
    <mergeCell ref="L45:M45"/>
    <mergeCell ref="E46:F46"/>
    <mergeCell ref="J46:K46"/>
    <mergeCell ref="L46:M46"/>
    <mergeCell ref="E51:F51"/>
    <mergeCell ref="J51:K51"/>
    <mergeCell ref="L51:M51"/>
    <mergeCell ref="E52:F52"/>
    <mergeCell ref="J52:K52"/>
    <mergeCell ref="L52:M52"/>
    <mergeCell ref="E49:F49"/>
    <mergeCell ref="J49:K49"/>
    <mergeCell ref="L49:M49"/>
    <mergeCell ref="E50:F50"/>
    <mergeCell ref="J50:K50"/>
    <mergeCell ref="L50:M50"/>
    <mergeCell ref="J55:K55"/>
    <mergeCell ref="L55:M55"/>
    <mergeCell ref="J56:K56"/>
    <mergeCell ref="L56:M56"/>
    <mergeCell ref="J57:K57"/>
    <mergeCell ref="L57:M57"/>
    <mergeCell ref="E53:F53"/>
    <mergeCell ref="J53:K53"/>
    <mergeCell ref="L53:M53"/>
    <mergeCell ref="E54:F54"/>
    <mergeCell ref="J54:K54"/>
    <mergeCell ref="L54:M54"/>
    <mergeCell ref="E55:F55"/>
    <mergeCell ref="E56:F56"/>
    <mergeCell ref="E57:F57"/>
    <mergeCell ref="J61:K61"/>
    <mergeCell ref="L61:M61"/>
    <mergeCell ref="J62:K62"/>
    <mergeCell ref="L62:M62"/>
    <mergeCell ref="J63:K63"/>
    <mergeCell ref="L63:M63"/>
    <mergeCell ref="J58:K58"/>
    <mergeCell ref="L58:M58"/>
    <mergeCell ref="J59:K59"/>
    <mergeCell ref="L59:M59"/>
    <mergeCell ref="J60:K60"/>
    <mergeCell ref="L60:M60"/>
    <mergeCell ref="J67:K67"/>
    <mergeCell ref="L67:M67"/>
    <mergeCell ref="J68:K68"/>
    <mergeCell ref="L68:M68"/>
    <mergeCell ref="J69:K69"/>
    <mergeCell ref="L69:M69"/>
    <mergeCell ref="J64:K64"/>
    <mergeCell ref="L64:M64"/>
    <mergeCell ref="J65:K65"/>
    <mergeCell ref="L65:M65"/>
    <mergeCell ref="J66:K66"/>
    <mergeCell ref="L66:M66"/>
    <mergeCell ref="J73:K73"/>
    <mergeCell ref="L73:M73"/>
    <mergeCell ref="J74:K74"/>
    <mergeCell ref="L74:M74"/>
    <mergeCell ref="J75:K75"/>
    <mergeCell ref="L75:M75"/>
    <mergeCell ref="J70:K70"/>
    <mergeCell ref="L70:M70"/>
    <mergeCell ref="J71:K71"/>
    <mergeCell ref="L71:M71"/>
    <mergeCell ref="J72:K72"/>
    <mergeCell ref="L72:M72"/>
    <mergeCell ref="L87:M87"/>
    <mergeCell ref="J88:K88"/>
    <mergeCell ref="L88:M88"/>
    <mergeCell ref="J82:K82"/>
    <mergeCell ref="L82:M82"/>
    <mergeCell ref="J83:K83"/>
    <mergeCell ref="L83:M83"/>
    <mergeCell ref="J85:K85"/>
    <mergeCell ref="L85:M85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J98:K98"/>
    <mergeCell ref="L98:M98"/>
    <mergeCell ref="J101:K101"/>
    <mergeCell ref="L101:M101"/>
    <mergeCell ref="J102:K102"/>
    <mergeCell ref="J95:K95"/>
    <mergeCell ref="L95:M95"/>
    <mergeCell ref="J96:K96"/>
    <mergeCell ref="L96:M96"/>
    <mergeCell ref="J97:K97"/>
    <mergeCell ref="L97:M97"/>
    <mergeCell ref="J100:K100"/>
    <mergeCell ref="L100:M100"/>
    <mergeCell ref="J108:K108"/>
    <mergeCell ref="L108:M108"/>
    <mergeCell ref="J109:K109"/>
    <mergeCell ref="L109:M109"/>
    <mergeCell ref="J110:K110"/>
    <mergeCell ref="L110:M110"/>
    <mergeCell ref="J103:K103"/>
    <mergeCell ref="J104:K104"/>
    <mergeCell ref="J105:K105"/>
    <mergeCell ref="L105:M105"/>
    <mergeCell ref="J106:K106"/>
    <mergeCell ref="L106:M106"/>
    <mergeCell ref="J107:K107"/>
    <mergeCell ref="L107:M107"/>
    <mergeCell ref="J114:K114"/>
    <mergeCell ref="L114:M114"/>
    <mergeCell ref="J115:K115"/>
    <mergeCell ref="L115:M115"/>
    <mergeCell ref="J116:K116"/>
    <mergeCell ref="L116:M116"/>
    <mergeCell ref="J111:K111"/>
    <mergeCell ref="L111:M111"/>
    <mergeCell ref="J112:K112"/>
    <mergeCell ref="L112:M112"/>
    <mergeCell ref="J113:K113"/>
    <mergeCell ref="L113:M113"/>
    <mergeCell ref="J120:K120"/>
    <mergeCell ref="L120:M120"/>
    <mergeCell ref="J121:K121"/>
    <mergeCell ref="J122:K122"/>
    <mergeCell ref="J117:K117"/>
    <mergeCell ref="J118:K118"/>
    <mergeCell ref="L118:M118"/>
    <mergeCell ref="J119:K119"/>
    <mergeCell ref="L119:M119"/>
    <mergeCell ref="J126:K126"/>
    <mergeCell ref="J127:K127"/>
    <mergeCell ref="L127:M127"/>
    <mergeCell ref="J128:K128"/>
    <mergeCell ref="L128:M128"/>
    <mergeCell ref="J123:K123"/>
    <mergeCell ref="J124:K124"/>
    <mergeCell ref="J125:K125"/>
    <mergeCell ref="J132:K132"/>
    <mergeCell ref="L132:M132"/>
    <mergeCell ref="J133:K133"/>
    <mergeCell ref="L133:M133"/>
    <mergeCell ref="J134:K134"/>
    <mergeCell ref="L134:M134"/>
    <mergeCell ref="J129:K129"/>
    <mergeCell ref="L129:M129"/>
    <mergeCell ref="J130:K130"/>
    <mergeCell ref="L130:M130"/>
    <mergeCell ref="J131:K131"/>
    <mergeCell ref="L131:M13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sheetPr codeName="Sheet35"/>
  <dimension ref="A1:S177"/>
  <sheetViews>
    <sheetView workbookViewId="0">
      <selection activeCell="A2" sqref="A2:B13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 s="121">
        <v>500</v>
      </c>
      <c r="B2" s="122">
        <v>71</v>
      </c>
      <c r="D2" s="35"/>
      <c r="E2" s="53"/>
      <c r="F2" s="53" t="s">
        <v>154</v>
      </c>
      <c r="G2" s="35"/>
      <c r="H2" s="35"/>
      <c r="K2" s="100">
        <f>SUM(I86:I142)+SUM(I169:I174)/1000</f>
        <v>6.1792000000000007</v>
      </c>
      <c r="L2" s="3">
        <f>SUM(J86:K142)+SUM(J169:K174)</f>
        <v>577</v>
      </c>
      <c r="M2" s="4" t="s">
        <v>162</v>
      </c>
      <c r="N2" s="35"/>
      <c r="S2" s="5" t="s">
        <v>2</v>
      </c>
    </row>
    <row r="3" spans="1:19" ht="18.75">
      <c r="A3" s="121">
        <v>501</v>
      </c>
      <c r="B3" s="122">
        <v>120</v>
      </c>
      <c r="E3" s="72" t="s">
        <v>280</v>
      </c>
      <c r="F3" s="54" t="s">
        <v>155</v>
      </c>
      <c r="G3" s="43"/>
      <c r="H3" s="43"/>
      <c r="K3" s="101">
        <f>SUM(I143:I168)+SUM(I175:I177)</f>
        <v>0.33659999999999995</v>
      </c>
      <c r="L3" s="1">
        <f>SUM(J143:K168)+SUM(J175:K177)</f>
        <v>43</v>
      </c>
      <c r="M3" s="7" t="s">
        <v>242</v>
      </c>
      <c r="N3" s="35"/>
      <c r="S3" s="5">
        <f>L2+L4</f>
        <v>577</v>
      </c>
    </row>
    <row r="4" spans="1:19" ht="18.75">
      <c r="A4" s="121">
        <v>502</v>
      </c>
      <c r="B4" s="122">
        <v>151</v>
      </c>
      <c r="D4" s="36"/>
      <c r="E4" s="38"/>
      <c r="F4" s="33"/>
      <c r="G4" s="42"/>
      <c r="H4" s="42"/>
      <c r="K4" s="102">
        <f>SUM(I11:I27)+SUM(I73:I85)</f>
        <v>0</v>
      </c>
      <c r="L4" s="8">
        <f>SUM(J11:K27)+SUM(J73:K85)</f>
        <v>0</v>
      </c>
      <c r="M4" s="9" t="s">
        <v>3</v>
      </c>
      <c r="N4" s="35"/>
      <c r="S4" s="10" t="s">
        <v>4</v>
      </c>
    </row>
    <row r="5" spans="1:19" ht="18.75">
      <c r="A5" s="121">
        <v>503</v>
      </c>
      <c r="B5" s="122">
        <v>90</v>
      </c>
      <c r="D5" s="39"/>
      <c r="E5" s="40"/>
      <c r="F5" s="40"/>
      <c r="G5" s="42"/>
      <c r="H5" s="42"/>
      <c r="K5" s="103">
        <f>SUM(I28:I72)</f>
        <v>0</v>
      </c>
      <c r="L5" s="12">
        <f>SUM(J28:K72)</f>
        <v>0</v>
      </c>
      <c r="M5" s="13" t="s">
        <v>243</v>
      </c>
      <c r="N5" s="35"/>
      <c r="S5" s="10">
        <f>L3+L5</f>
        <v>43</v>
      </c>
    </row>
    <row r="6" spans="1:19" ht="18.75">
      <c r="A6" s="121">
        <v>504</v>
      </c>
      <c r="B6" s="122">
        <v>75</v>
      </c>
      <c r="C6" s="37"/>
      <c r="D6" s="39"/>
      <c r="E6" s="40"/>
      <c r="F6" s="40"/>
      <c r="G6" s="41"/>
      <c r="H6" s="41"/>
      <c r="K6" s="104">
        <f>C80</f>
        <v>0</v>
      </c>
      <c r="L6" s="14">
        <f>D80</f>
        <v>0</v>
      </c>
      <c r="M6" s="15" t="s">
        <v>6</v>
      </c>
      <c r="N6" s="35"/>
    </row>
    <row r="7" spans="1:19" ht="18.75">
      <c r="A7" s="121">
        <v>506</v>
      </c>
      <c r="B7" s="122">
        <v>3</v>
      </c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 s="121">
        <v>507</v>
      </c>
      <c r="B8" s="122">
        <v>10</v>
      </c>
      <c r="C8" s="37"/>
      <c r="D8" s="39"/>
      <c r="E8" s="40"/>
      <c r="F8" s="40"/>
      <c r="G8" s="41"/>
      <c r="H8" s="41"/>
      <c r="K8" s="106">
        <f>SUM(K2:K7)</f>
        <v>6.5158000000000005</v>
      </c>
      <c r="L8" s="107">
        <f>SUM(L2:L7)</f>
        <v>620</v>
      </c>
      <c r="M8" s="18" t="s">
        <v>5</v>
      </c>
      <c r="N8" s="35"/>
    </row>
    <row r="9" spans="1:19">
      <c r="A9" s="121">
        <v>536</v>
      </c>
      <c r="B9" s="122">
        <v>10</v>
      </c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 s="121">
        <v>546</v>
      </c>
      <c r="B10" s="122">
        <v>5</v>
      </c>
      <c r="C10" s="189" t="s">
        <v>216</v>
      </c>
      <c r="D10" s="190"/>
      <c r="E10" s="189" t="s">
        <v>65</v>
      </c>
      <c r="F10" s="190"/>
      <c r="G10" s="80" t="s">
        <v>66</v>
      </c>
      <c r="I10" s="6"/>
      <c r="J10" s="74"/>
      <c r="K10" s="75"/>
      <c r="L10" s="74"/>
      <c r="M10" s="75"/>
      <c r="N10" s="6"/>
    </row>
    <row r="11" spans="1:19">
      <c r="A11" s="121">
        <v>547</v>
      </c>
      <c r="B11" s="122">
        <v>15</v>
      </c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 s="121">
        <v>561</v>
      </c>
      <c r="B12" s="122">
        <v>35</v>
      </c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 s="121">
        <v>562</v>
      </c>
      <c r="B13" s="122">
        <v>35</v>
      </c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 s="69"/>
      <c r="B14" s="63"/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</v>
      </c>
      <c r="J14" s="176">
        <f t="shared" si="1"/>
        <v>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 s="69"/>
      <c r="B15" s="63"/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</v>
      </c>
      <c r="J15" s="176">
        <f t="shared" si="1"/>
        <v>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69"/>
      <c r="B16" s="63"/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</v>
      </c>
      <c r="J16" s="176">
        <f t="shared" si="1"/>
        <v>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69"/>
      <c r="B17" s="63"/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 ht="16.5">
      <c r="A18" s="51"/>
      <c r="B18" s="51"/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 ht="16.5">
      <c r="A19" s="51"/>
      <c r="B19" s="51"/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 ht="16.5">
      <c r="A20" s="51"/>
      <c r="B20" s="51"/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 ht="16.5">
      <c r="A21" s="51"/>
      <c r="B21" s="51"/>
      <c r="C21" s="77"/>
      <c r="D21" s="46"/>
      <c r="E21" s="44"/>
      <c r="F21" s="45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 ht="16.5">
      <c r="A22" s="51"/>
      <c r="B22" s="51"/>
      <c r="C22" s="77"/>
      <c r="D22" s="46"/>
      <c r="E22" s="44"/>
      <c r="F22" s="45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 ht="16.5">
      <c r="A23" s="51"/>
      <c r="B23" s="47"/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 ht="16.5">
      <c r="A24" s="51"/>
      <c r="B24" s="51"/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 ht="16.5">
      <c r="A25" s="51"/>
      <c r="B25" s="51"/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 ht="16.5">
      <c r="A26" s="51"/>
      <c r="B26" s="51"/>
      <c r="C26" s="24"/>
      <c r="D26" s="2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 ht="16.5">
      <c r="A27" s="51"/>
      <c r="B27" s="51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 ht="16.5">
      <c r="A28" s="51"/>
      <c r="B28" s="51"/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 ht="16.5">
      <c r="A29" s="51"/>
      <c r="B29" s="51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 ht="16.5">
      <c r="A30" s="51"/>
      <c r="B30" s="51"/>
      <c r="C30" s="20" t="s">
        <v>92</v>
      </c>
      <c r="D30" s="20" t="s">
        <v>93</v>
      </c>
      <c r="E30" s="191" t="s">
        <v>65</v>
      </c>
      <c r="F30" s="191"/>
      <c r="G30" s="20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</v>
      </c>
      <c r="D31" s="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</v>
      </c>
      <c r="D36" s="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</v>
      </c>
      <c r="D37" s="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</v>
      </c>
      <c r="J55" s="182">
        <f t="shared" si="1"/>
        <v>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0</v>
      </c>
      <c r="D80" s="80">
        <f>SUM(D31:D79)</f>
        <v>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</v>
      </c>
      <c r="J93" s="170">
        <f t="shared" si="8"/>
        <v>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0.62480000000000002</v>
      </c>
      <c r="J97" s="170">
        <f t="shared" si="8"/>
        <v>71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</v>
      </c>
      <c r="J98" s="170">
        <f t="shared" si="8"/>
        <v>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92"/>
      <c r="M102" s="93"/>
      <c r="N102" s="90"/>
      <c r="O102" s="23"/>
    </row>
    <row r="103" spans="1:15">
      <c r="I103" s="91"/>
      <c r="J103" s="170">
        <f t="shared" si="8"/>
        <v>0</v>
      </c>
      <c r="K103" s="171"/>
      <c r="L103" s="92"/>
      <c r="M103" s="93"/>
      <c r="N103" s="90"/>
      <c r="O103" s="23"/>
    </row>
    <row r="104" spans="1:15">
      <c r="I104" s="91"/>
      <c r="J104" s="170">
        <f t="shared" si="8"/>
        <v>0</v>
      </c>
      <c r="K104" s="171"/>
      <c r="L104" s="92"/>
      <c r="M104" s="93"/>
      <c r="N104" s="90"/>
      <c r="O104" s="23"/>
    </row>
    <row r="105" spans="1:15">
      <c r="I105" s="91">
        <f>J105*1.2*8/1000</f>
        <v>1.1519999999999999</v>
      </c>
      <c r="J105" s="170">
        <f t="shared" si="8"/>
        <v>120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1.5704</v>
      </c>
      <c r="J109" s="170">
        <f t="shared" si="8"/>
        <v>151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1.0079999999999998</v>
      </c>
      <c r="J113" s="170">
        <f t="shared" si="8"/>
        <v>90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92"/>
      <c r="M117" s="93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0.9</v>
      </c>
      <c r="J119" s="170">
        <f t="shared" si="8"/>
        <v>75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92"/>
      <c r="M121" s="93"/>
      <c r="N121" s="90"/>
    </row>
    <row r="122" spans="3:15">
      <c r="I122" s="91"/>
      <c r="J122" s="170">
        <f t="shared" si="8"/>
        <v>0</v>
      </c>
      <c r="K122" s="171"/>
      <c r="L122" s="92"/>
      <c r="M122" s="93"/>
      <c r="N122" s="90"/>
    </row>
    <row r="123" spans="3:15">
      <c r="I123" s="91"/>
      <c r="J123" s="170">
        <f t="shared" si="8"/>
        <v>0</v>
      </c>
      <c r="K123" s="171"/>
      <c r="L123" s="92"/>
      <c r="M123" s="93"/>
      <c r="N123" s="90"/>
    </row>
    <row r="124" spans="3:15">
      <c r="I124" s="91"/>
      <c r="J124" s="170">
        <f t="shared" si="8"/>
        <v>0</v>
      </c>
      <c r="K124" s="171"/>
      <c r="L124" s="92"/>
      <c r="M124" s="93"/>
      <c r="N124" s="90"/>
    </row>
    <row r="125" spans="3:15">
      <c r="I125" s="91"/>
      <c r="J125" s="170">
        <f t="shared" si="8"/>
        <v>0</v>
      </c>
      <c r="K125" s="171"/>
      <c r="L125" s="92"/>
      <c r="M125" s="93"/>
      <c r="N125" s="90"/>
    </row>
    <row r="126" spans="3:15">
      <c r="I126" s="91"/>
      <c r="J126" s="170">
        <f t="shared" si="8"/>
        <v>0</v>
      </c>
      <c r="K126" s="171"/>
      <c r="L126" s="92"/>
      <c r="M126" s="93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0.44800000000000001</v>
      </c>
      <c r="J129" s="170">
        <f t="shared" si="8"/>
        <v>35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0.47599999999999998</v>
      </c>
      <c r="J133" s="170">
        <f t="shared" si="8"/>
        <v>35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92"/>
      <c r="M137" s="93"/>
      <c r="N137" s="90"/>
    </row>
    <row r="138" spans="9:15">
      <c r="I138" s="91"/>
      <c r="J138" s="170">
        <f t="shared" si="8"/>
        <v>0</v>
      </c>
      <c r="K138" s="171"/>
      <c r="L138" s="92"/>
      <c r="M138" s="93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96"/>
      <c r="M144" s="97"/>
      <c r="N144" s="95"/>
    </row>
    <row r="145" spans="9:15">
      <c r="I145" s="94"/>
      <c r="J145" s="208">
        <f t="shared" si="9"/>
        <v>0</v>
      </c>
      <c r="K145" s="209"/>
      <c r="L145" s="96"/>
      <c r="M145" s="97"/>
      <c r="N145" s="95"/>
    </row>
    <row r="146" spans="9:15">
      <c r="I146" s="94"/>
      <c r="J146" s="208">
        <f t="shared" si="9"/>
        <v>0</v>
      </c>
      <c r="K146" s="209"/>
      <c r="L146" s="96"/>
      <c r="M146" s="97"/>
      <c r="N146" s="95"/>
    </row>
    <row r="147" spans="9:15">
      <c r="I147" s="94"/>
      <c r="J147" s="208">
        <f t="shared" si="9"/>
        <v>0</v>
      </c>
      <c r="K147" s="209"/>
      <c r="L147" s="96"/>
      <c r="M147" s="97"/>
      <c r="N147" s="95"/>
    </row>
    <row r="148" spans="9:15">
      <c r="I148" s="94">
        <f>J148*0.9*8/1000</f>
        <v>2.1600000000000001E-2</v>
      </c>
      <c r="J148" s="208">
        <f t="shared" si="9"/>
        <v>3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7.1999999999999995E-2</v>
      </c>
      <c r="J150" s="208">
        <f t="shared" si="9"/>
        <v>10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8.1000000000000003E-2</v>
      </c>
      <c r="J152" s="208">
        <f t="shared" si="9"/>
        <v>10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0.1215</v>
      </c>
      <c r="J154" s="208">
        <f t="shared" si="9"/>
        <v>15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4.0500000000000001E-2</v>
      </c>
      <c r="J157" s="208">
        <f t="shared" si="9"/>
        <v>5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0</v>
      </c>
      <c r="J163" s="208">
        <f t="shared" si="9"/>
        <v>0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0</v>
      </c>
      <c r="J167" s="208">
        <f t="shared" si="9"/>
        <v>0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</v>
      </c>
      <c r="J175" s="208">
        <f t="shared" si="9"/>
        <v>0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J177:K177"/>
    <mergeCell ref="L177:M177"/>
    <mergeCell ref="J172:K172"/>
    <mergeCell ref="L172:M172"/>
    <mergeCell ref="J173:K173"/>
    <mergeCell ref="L173:M173"/>
    <mergeCell ref="J174:K174"/>
    <mergeCell ref="L174:M174"/>
    <mergeCell ref="J175:K175"/>
    <mergeCell ref="L175:M175"/>
    <mergeCell ref="J176:K176"/>
    <mergeCell ref="L176:M176"/>
    <mergeCell ref="J167:K167"/>
    <mergeCell ref="L167:M167"/>
    <mergeCell ref="J168:K168"/>
    <mergeCell ref="L168:M168"/>
    <mergeCell ref="J169:K169"/>
    <mergeCell ref="L169:M169"/>
    <mergeCell ref="J170:K170"/>
    <mergeCell ref="L170:M170"/>
    <mergeCell ref="J171:K171"/>
    <mergeCell ref="L171:M171"/>
    <mergeCell ref="J162:K162"/>
    <mergeCell ref="L162:M162"/>
    <mergeCell ref="J163:K163"/>
    <mergeCell ref="L163:M163"/>
    <mergeCell ref="J164:K164"/>
    <mergeCell ref="L164:M164"/>
    <mergeCell ref="J165:K165"/>
    <mergeCell ref="L165:M165"/>
    <mergeCell ref="J166:K166"/>
    <mergeCell ref="L166:M166"/>
    <mergeCell ref="J157:K157"/>
    <mergeCell ref="L157:M157"/>
    <mergeCell ref="J158:K158"/>
    <mergeCell ref="L158:M158"/>
    <mergeCell ref="J159:K159"/>
    <mergeCell ref="L159:M159"/>
    <mergeCell ref="J160:K160"/>
    <mergeCell ref="L160:M160"/>
    <mergeCell ref="J161:K161"/>
    <mergeCell ref="L161:M161"/>
    <mergeCell ref="J152:K152"/>
    <mergeCell ref="L152:M152"/>
    <mergeCell ref="J153:K153"/>
    <mergeCell ref="L153:M153"/>
    <mergeCell ref="J154:K154"/>
    <mergeCell ref="L154:M154"/>
    <mergeCell ref="J155:K155"/>
    <mergeCell ref="L155:M155"/>
    <mergeCell ref="J156:K156"/>
    <mergeCell ref="L156:M156"/>
    <mergeCell ref="J147:K147"/>
    <mergeCell ref="J148:K148"/>
    <mergeCell ref="L148:M148"/>
    <mergeCell ref="J149:K149"/>
    <mergeCell ref="L149:M149"/>
    <mergeCell ref="J150:K150"/>
    <mergeCell ref="L150:M150"/>
    <mergeCell ref="J151:K151"/>
    <mergeCell ref="L151:M151"/>
    <mergeCell ref="J141:K141"/>
    <mergeCell ref="L141:M141"/>
    <mergeCell ref="J142:K142"/>
    <mergeCell ref="L142:M142"/>
    <mergeCell ref="J143:K143"/>
    <mergeCell ref="L143:M143"/>
    <mergeCell ref="J144:K144"/>
    <mergeCell ref="J145:K145"/>
    <mergeCell ref="J146:K146"/>
    <mergeCell ref="J135:K135"/>
    <mergeCell ref="L135:M135"/>
    <mergeCell ref="J136:K136"/>
    <mergeCell ref="L136:M136"/>
    <mergeCell ref="J137:K137"/>
    <mergeCell ref="J138:K138"/>
    <mergeCell ref="J139:K139"/>
    <mergeCell ref="L139:M139"/>
    <mergeCell ref="J140:K140"/>
    <mergeCell ref="L140:M140"/>
    <mergeCell ref="E76:F76"/>
    <mergeCell ref="E77:F77"/>
    <mergeCell ref="E78:F78"/>
    <mergeCell ref="E79:F79"/>
    <mergeCell ref="E80:F80"/>
    <mergeCell ref="J84:K84"/>
    <mergeCell ref="L84:M84"/>
    <mergeCell ref="J99:K99"/>
    <mergeCell ref="L99:M99"/>
    <mergeCell ref="J79:K79"/>
    <mergeCell ref="L79:M79"/>
    <mergeCell ref="J80:K80"/>
    <mergeCell ref="L80:M80"/>
    <mergeCell ref="J81:K81"/>
    <mergeCell ref="L81:M81"/>
    <mergeCell ref="J76:K76"/>
    <mergeCell ref="L76:M76"/>
    <mergeCell ref="J77:K77"/>
    <mergeCell ref="L77:M77"/>
    <mergeCell ref="J78:K78"/>
    <mergeCell ref="L78:M78"/>
    <mergeCell ref="J86:K86"/>
    <mergeCell ref="L86:M86"/>
    <mergeCell ref="J87:K87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C9:F9"/>
    <mergeCell ref="J9:K9"/>
    <mergeCell ref="L9:M9"/>
    <mergeCell ref="C10:D10"/>
    <mergeCell ref="E10:F10"/>
    <mergeCell ref="C13:D13"/>
    <mergeCell ref="E13:F13"/>
    <mergeCell ref="J13:K13"/>
    <mergeCell ref="L13:M13"/>
    <mergeCell ref="C14:D14"/>
    <mergeCell ref="E14:F14"/>
    <mergeCell ref="J14:K14"/>
    <mergeCell ref="L14:M14"/>
    <mergeCell ref="C11:D11"/>
    <mergeCell ref="E11:F11"/>
    <mergeCell ref="J11:K11"/>
    <mergeCell ref="L11:M11"/>
    <mergeCell ref="C12:D12"/>
    <mergeCell ref="E12:F12"/>
    <mergeCell ref="J12:K12"/>
    <mergeCell ref="L12:M12"/>
    <mergeCell ref="C17:D17"/>
    <mergeCell ref="E17:F17"/>
    <mergeCell ref="J17:K17"/>
    <mergeCell ref="L17:M17"/>
    <mergeCell ref="C18:D18"/>
    <mergeCell ref="E18:F18"/>
    <mergeCell ref="J18:K18"/>
    <mergeCell ref="L18:M18"/>
    <mergeCell ref="C15:D15"/>
    <mergeCell ref="E15:F15"/>
    <mergeCell ref="J15:K15"/>
    <mergeCell ref="L15:M15"/>
    <mergeCell ref="C16:D16"/>
    <mergeCell ref="E16:F16"/>
    <mergeCell ref="J16:K16"/>
    <mergeCell ref="L16:M16"/>
    <mergeCell ref="J22:K22"/>
    <mergeCell ref="L22:M22"/>
    <mergeCell ref="C23:D23"/>
    <mergeCell ref="E23:F23"/>
    <mergeCell ref="J23:K23"/>
    <mergeCell ref="L23:M23"/>
    <mergeCell ref="J19:K19"/>
    <mergeCell ref="L19:M19"/>
    <mergeCell ref="J20:K20"/>
    <mergeCell ref="L20:M20"/>
    <mergeCell ref="J21:K21"/>
    <mergeCell ref="L21:M21"/>
    <mergeCell ref="C19:D19"/>
    <mergeCell ref="E19:F19"/>
    <mergeCell ref="C20:D20"/>
    <mergeCell ref="E20:F20"/>
    <mergeCell ref="J27:K27"/>
    <mergeCell ref="L27:M27"/>
    <mergeCell ref="J28:K28"/>
    <mergeCell ref="L28:M28"/>
    <mergeCell ref="J24:K24"/>
    <mergeCell ref="L24:M24"/>
    <mergeCell ref="C25:D25"/>
    <mergeCell ref="J25:K25"/>
    <mergeCell ref="L25:M25"/>
    <mergeCell ref="J26:K26"/>
    <mergeCell ref="L26:M26"/>
    <mergeCell ref="C24:D24"/>
    <mergeCell ref="E24:F24"/>
    <mergeCell ref="E25:F25"/>
    <mergeCell ref="E31:F31"/>
    <mergeCell ref="J31:K31"/>
    <mergeCell ref="L31:M31"/>
    <mergeCell ref="E32:F32"/>
    <mergeCell ref="J32:K32"/>
    <mergeCell ref="L32:M32"/>
    <mergeCell ref="J29:K29"/>
    <mergeCell ref="L29:M29"/>
    <mergeCell ref="E30:F30"/>
    <mergeCell ref="J30:K30"/>
    <mergeCell ref="L30:M30"/>
    <mergeCell ref="C29:G29"/>
    <mergeCell ref="E35:F35"/>
    <mergeCell ref="J35:K35"/>
    <mergeCell ref="L35:M35"/>
    <mergeCell ref="E36:F36"/>
    <mergeCell ref="J36:K36"/>
    <mergeCell ref="L36:M36"/>
    <mergeCell ref="E33:F33"/>
    <mergeCell ref="J33:K33"/>
    <mergeCell ref="L33:M33"/>
    <mergeCell ref="E34:F34"/>
    <mergeCell ref="J34:K34"/>
    <mergeCell ref="L34:M34"/>
    <mergeCell ref="E39:F39"/>
    <mergeCell ref="J39:K39"/>
    <mergeCell ref="L39:M39"/>
    <mergeCell ref="E40:F40"/>
    <mergeCell ref="J40:K40"/>
    <mergeCell ref="L40:M40"/>
    <mergeCell ref="E37:F37"/>
    <mergeCell ref="J37:K37"/>
    <mergeCell ref="L37:M37"/>
    <mergeCell ref="E38:F38"/>
    <mergeCell ref="J38:K38"/>
    <mergeCell ref="L38:M38"/>
    <mergeCell ref="E43:F43"/>
    <mergeCell ref="J43:K43"/>
    <mergeCell ref="L43:M43"/>
    <mergeCell ref="E44:F44"/>
    <mergeCell ref="J44:K44"/>
    <mergeCell ref="L44:M44"/>
    <mergeCell ref="E41:F41"/>
    <mergeCell ref="J41:K41"/>
    <mergeCell ref="L41:M41"/>
    <mergeCell ref="E42:F42"/>
    <mergeCell ref="J42:K42"/>
    <mergeCell ref="L42:M42"/>
    <mergeCell ref="E47:F47"/>
    <mergeCell ref="J47:K47"/>
    <mergeCell ref="L47:M47"/>
    <mergeCell ref="E48:F48"/>
    <mergeCell ref="J48:K48"/>
    <mergeCell ref="L48:M48"/>
    <mergeCell ref="E45:F45"/>
    <mergeCell ref="J45:K45"/>
    <mergeCell ref="L45:M45"/>
    <mergeCell ref="E46:F46"/>
    <mergeCell ref="J46:K46"/>
    <mergeCell ref="L46:M46"/>
    <mergeCell ref="E51:F51"/>
    <mergeCell ref="J51:K51"/>
    <mergeCell ref="L51:M51"/>
    <mergeCell ref="E52:F52"/>
    <mergeCell ref="J52:K52"/>
    <mergeCell ref="L52:M52"/>
    <mergeCell ref="E49:F49"/>
    <mergeCell ref="J49:K49"/>
    <mergeCell ref="L49:M49"/>
    <mergeCell ref="E50:F50"/>
    <mergeCell ref="J50:K50"/>
    <mergeCell ref="L50:M50"/>
    <mergeCell ref="J55:K55"/>
    <mergeCell ref="L55:M55"/>
    <mergeCell ref="J56:K56"/>
    <mergeCell ref="L56:M56"/>
    <mergeCell ref="J57:K57"/>
    <mergeCell ref="L57:M57"/>
    <mergeCell ref="E53:F53"/>
    <mergeCell ref="J53:K53"/>
    <mergeCell ref="L53:M53"/>
    <mergeCell ref="E54:F54"/>
    <mergeCell ref="J54:K54"/>
    <mergeCell ref="L54:M54"/>
    <mergeCell ref="E55:F55"/>
    <mergeCell ref="E56:F56"/>
    <mergeCell ref="E57:F57"/>
    <mergeCell ref="J61:K61"/>
    <mergeCell ref="L61:M61"/>
    <mergeCell ref="J62:K62"/>
    <mergeCell ref="L62:M62"/>
    <mergeCell ref="J63:K63"/>
    <mergeCell ref="L63:M63"/>
    <mergeCell ref="J58:K58"/>
    <mergeCell ref="L58:M58"/>
    <mergeCell ref="J59:K59"/>
    <mergeCell ref="L59:M59"/>
    <mergeCell ref="J60:K60"/>
    <mergeCell ref="L60:M60"/>
    <mergeCell ref="J67:K67"/>
    <mergeCell ref="L67:M67"/>
    <mergeCell ref="J68:K68"/>
    <mergeCell ref="L68:M68"/>
    <mergeCell ref="J69:K69"/>
    <mergeCell ref="L69:M69"/>
    <mergeCell ref="J64:K64"/>
    <mergeCell ref="L64:M64"/>
    <mergeCell ref="J65:K65"/>
    <mergeCell ref="L65:M65"/>
    <mergeCell ref="J66:K66"/>
    <mergeCell ref="L66:M66"/>
    <mergeCell ref="J73:K73"/>
    <mergeCell ref="L73:M73"/>
    <mergeCell ref="J74:K74"/>
    <mergeCell ref="L74:M74"/>
    <mergeCell ref="J75:K75"/>
    <mergeCell ref="L75:M75"/>
    <mergeCell ref="J70:K70"/>
    <mergeCell ref="L70:M70"/>
    <mergeCell ref="J71:K71"/>
    <mergeCell ref="L71:M71"/>
    <mergeCell ref="J72:K72"/>
    <mergeCell ref="L72:M72"/>
    <mergeCell ref="L87:M87"/>
    <mergeCell ref="J88:K88"/>
    <mergeCell ref="L88:M88"/>
    <mergeCell ref="J82:K82"/>
    <mergeCell ref="L82:M82"/>
    <mergeCell ref="J83:K83"/>
    <mergeCell ref="L83:M83"/>
    <mergeCell ref="J85:K85"/>
    <mergeCell ref="L85:M85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J98:K98"/>
    <mergeCell ref="L98:M98"/>
    <mergeCell ref="J101:K101"/>
    <mergeCell ref="L101:M101"/>
    <mergeCell ref="J102:K102"/>
    <mergeCell ref="J95:K95"/>
    <mergeCell ref="L95:M95"/>
    <mergeCell ref="J96:K96"/>
    <mergeCell ref="L96:M96"/>
    <mergeCell ref="J97:K97"/>
    <mergeCell ref="L97:M97"/>
    <mergeCell ref="J100:K100"/>
    <mergeCell ref="L100:M100"/>
    <mergeCell ref="J108:K108"/>
    <mergeCell ref="L108:M108"/>
    <mergeCell ref="J109:K109"/>
    <mergeCell ref="L109:M109"/>
    <mergeCell ref="J110:K110"/>
    <mergeCell ref="L110:M110"/>
    <mergeCell ref="J103:K103"/>
    <mergeCell ref="J104:K104"/>
    <mergeCell ref="J105:K105"/>
    <mergeCell ref="L105:M105"/>
    <mergeCell ref="J106:K106"/>
    <mergeCell ref="L106:M106"/>
    <mergeCell ref="J107:K107"/>
    <mergeCell ref="L107:M107"/>
    <mergeCell ref="J114:K114"/>
    <mergeCell ref="L114:M114"/>
    <mergeCell ref="J115:K115"/>
    <mergeCell ref="L115:M115"/>
    <mergeCell ref="J116:K116"/>
    <mergeCell ref="L116:M116"/>
    <mergeCell ref="J111:K111"/>
    <mergeCell ref="L111:M111"/>
    <mergeCell ref="J112:K112"/>
    <mergeCell ref="L112:M112"/>
    <mergeCell ref="J113:K113"/>
    <mergeCell ref="L113:M113"/>
    <mergeCell ref="J120:K120"/>
    <mergeCell ref="L120:M120"/>
    <mergeCell ref="J121:K121"/>
    <mergeCell ref="J122:K122"/>
    <mergeCell ref="J117:K117"/>
    <mergeCell ref="J118:K118"/>
    <mergeCell ref="L118:M118"/>
    <mergeCell ref="J119:K119"/>
    <mergeCell ref="L119:M119"/>
    <mergeCell ref="J126:K126"/>
    <mergeCell ref="J127:K127"/>
    <mergeCell ref="L127:M127"/>
    <mergeCell ref="J128:K128"/>
    <mergeCell ref="L128:M128"/>
    <mergeCell ref="J123:K123"/>
    <mergeCell ref="J124:K124"/>
    <mergeCell ref="J125:K125"/>
    <mergeCell ref="J132:K132"/>
    <mergeCell ref="L132:M132"/>
    <mergeCell ref="J133:K133"/>
    <mergeCell ref="L133:M133"/>
    <mergeCell ref="J134:K134"/>
    <mergeCell ref="L134:M134"/>
    <mergeCell ref="J129:K129"/>
    <mergeCell ref="L129:M129"/>
    <mergeCell ref="J130:K130"/>
    <mergeCell ref="L130:M130"/>
    <mergeCell ref="J131:K131"/>
    <mergeCell ref="L131:M13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sheetPr codeName="Sheet36"/>
  <dimension ref="A1:S177"/>
  <sheetViews>
    <sheetView workbookViewId="0">
      <selection activeCell="A19" sqref="A19:B30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>
        <v>493</v>
      </c>
      <c r="B2" s="120">
        <v>50</v>
      </c>
      <c r="D2" s="35"/>
      <c r="E2" s="53"/>
      <c r="F2" s="53" t="s">
        <v>154</v>
      </c>
      <c r="G2" s="35"/>
      <c r="H2" s="35"/>
      <c r="K2" s="100">
        <f>SUM(I86:I142)+SUM(I169:I174)/1000</f>
        <v>0</v>
      </c>
      <c r="L2" s="3">
        <f>SUM(J86:K142)+SUM(J169:K174)</f>
        <v>0</v>
      </c>
      <c r="M2" s="4" t="s">
        <v>162</v>
      </c>
      <c r="N2" s="35"/>
      <c r="S2" s="5" t="s">
        <v>2</v>
      </c>
    </row>
    <row r="3" spans="1:19" ht="18.75">
      <c r="A3">
        <v>510</v>
      </c>
      <c r="B3" s="120">
        <v>30</v>
      </c>
      <c r="E3" s="72" t="s">
        <v>281</v>
      </c>
      <c r="F3" s="54" t="s">
        <v>155</v>
      </c>
      <c r="G3" s="43"/>
      <c r="H3" s="43"/>
      <c r="K3" s="101">
        <f>SUM(I143:I168)+SUM(I175:I177)</f>
        <v>0</v>
      </c>
      <c r="L3" s="1">
        <f>SUM(J143:K168)+SUM(J175:K177)</f>
        <v>0</v>
      </c>
      <c r="M3" s="7" t="s">
        <v>242</v>
      </c>
      <c r="N3" s="35"/>
      <c r="S3" s="5">
        <f>L2+L4</f>
        <v>565</v>
      </c>
    </row>
    <row r="4" spans="1:19" ht="18.75">
      <c r="A4">
        <v>519</v>
      </c>
      <c r="B4" s="120">
        <v>30</v>
      </c>
      <c r="D4" s="36"/>
      <c r="E4" s="38"/>
      <c r="F4" s="33"/>
      <c r="G4" s="42"/>
      <c r="H4" s="42"/>
      <c r="K4" s="102">
        <f>SUM(I11:I27)+SUM(I73:I85)</f>
        <v>7.1290000000000004</v>
      </c>
      <c r="L4" s="8">
        <f>SUM(J11:K27)+SUM(J73:K85)</f>
        <v>565</v>
      </c>
      <c r="M4" s="9" t="s">
        <v>3</v>
      </c>
      <c r="N4" s="35"/>
      <c r="S4" s="10" t="s">
        <v>4</v>
      </c>
    </row>
    <row r="5" spans="1:19" ht="18.75">
      <c r="A5">
        <v>529</v>
      </c>
      <c r="B5" s="120">
        <v>10</v>
      </c>
      <c r="D5" s="39"/>
      <c r="E5" s="40"/>
      <c r="F5" s="40"/>
      <c r="G5" s="42"/>
      <c r="H5" s="42"/>
      <c r="K5" s="103">
        <f>SUM(I28:I72)</f>
        <v>6.4455000000000009</v>
      </c>
      <c r="L5" s="12">
        <f>SUM(J28:K72)</f>
        <v>815</v>
      </c>
      <c r="M5" s="13" t="s">
        <v>243</v>
      </c>
      <c r="N5" s="35"/>
      <c r="S5" s="10">
        <f>L3+L5</f>
        <v>815</v>
      </c>
    </row>
    <row r="6" spans="1:19" ht="18.75">
      <c r="A6">
        <v>530</v>
      </c>
      <c r="B6" s="120">
        <v>25</v>
      </c>
      <c r="C6" s="37"/>
      <c r="D6" s="39"/>
      <c r="E6" s="40"/>
      <c r="F6" s="40"/>
      <c r="G6" s="41"/>
      <c r="H6" s="41"/>
      <c r="K6" s="104">
        <f>C80</f>
        <v>1.7135000000000002</v>
      </c>
      <c r="L6" s="14">
        <f>D80</f>
        <v>240</v>
      </c>
      <c r="M6" s="15" t="s">
        <v>6</v>
      </c>
      <c r="N6" s="35"/>
    </row>
    <row r="7" spans="1:19" ht="18.75">
      <c r="A7">
        <v>531</v>
      </c>
      <c r="B7" s="120">
        <v>50</v>
      </c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>
        <v>532</v>
      </c>
      <c r="B8" s="120">
        <v>150</v>
      </c>
      <c r="C8" s="37"/>
      <c r="D8" s="39"/>
      <c r="E8" s="40"/>
      <c r="F8" s="40"/>
      <c r="G8" s="41"/>
      <c r="H8" s="41"/>
      <c r="K8" s="106">
        <f>SUM(K2:K7)</f>
        <v>15.288</v>
      </c>
      <c r="L8" s="107">
        <f>SUM(L2:L7)</f>
        <v>1620</v>
      </c>
      <c r="M8" s="18" t="s">
        <v>5</v>
      </c>
      <c r="N8" s="35"/>
    </row>
    <row r="9" spans="1:19">
      <c r="A9">
        <v>533</v>
      </c>
      <c r="B9" s="120">
        <v>150</v>
      </c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>
        <v>534</v>
      </c>
      <c r="B10" s="120">
        <v>50</v>
      </c>
      <c r="C10" s="189" t="s">
        <v>216</v>
      </c>
      <c r="D10" s="190"/>
      <c r="E10" s="189" t="s">
        <v>65</v>
      </c>
      <c r="F10" s="190"/>
      <c r="G10" s="80" t="s">
        <v>66</v>
      </c>
      <c r="I10" s="6"/>
      <c r="J10" s="74"/>
      <c r="K10" s="75"/>
      <c r="L10" s="74"/>
      <c r="M10" s="75"/>
      <c r="N10" s="6"/>
    </row>
    <row r="11" spans="1:19">
      <c r="A11">
        <v>539</v>
      </c>
      <c r="B11" s="120">
        <v>50</v>
      </c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>
        <v>540</v>
      </c>
      <c r="B12" s="120">
        <v>500</v>
      </c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0.27</v>
      </c>
      <c r="J12" s="176">
        <f t="shared" ref="J12:J75" si="1">IFERROR(IF(VLOOKUP(O12,$A$2:$B$200,2,0)="",0,VLOOKUP(O12,$A$2:$B$200,2,0)),0)</f>
        <v>30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>
        <v>571</v>
      </c>
      <c r="B13" s="120">
        <v>60</v>
      </c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0.5</v>
      </c>
      <c r="J13" s="176">
        <f t="shared" si="1"/>
        <v>50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>
        <v>541</v>
      </c>
      <c r="B14" s="120">
        <v>200</v>
      </c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0.55000000000000016</v>
      </c>
      <c r="J14" s="176">
        <f t="shared" si="1"/>
        <v>50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>
        <v>572</v>
      </c>
      <c r="B15" s="120">
        <v>15</v>
      </c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1.8</v>
      </c>
      <c r="J15" s="176">
        <f t="shared" si="1"/>
        <v>150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>
        <v>579</v>
      </c>
      <c r="B16" s="120">
        <v>10</v>
      </c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1.95</v>
      </c>
      <c r="J16" s="176">
        <f t="shared" si="1"/>
        <v>150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69"/>
      <c r="B17" s="63"/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 ht="16.5">
      <c r="A18" s="51"/>
      <c r="B18" s="51"/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0.7</v>
      </c>
      <c r="J18" s="176">
        <f t="shared" si="1"/>
        <v>50</v>
      </c>
      <c r="K18" s="177"/>
      <c r="L18" s="178" t="s">
        <v>18</v>
      </c>
      <c r="M18" s="179"/>
      <c r="N18" s="86">
        <v>7</v>
      </c>
      <c r="O18">
        <v>534</v>
      </c>
    </row>
    <row r="19" spans="1:15">
      <c r="A19">
        <v>655</v>
      </c>
      <c r="B19" s="120">
        <v>15</v>
      </c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>
      <c r="A20">
        <v>726</v>
      </c>
      <c r="B20" s="120">
        <v>20</v>
      </c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>
      <c r="A21">
        <v>711</v>
      </c>
      <c r="B21" s="120">
        <v>15</v>
      </c>
      <c r="C21" s="77"/>
      <c r="D21" s="46"/>
      <c r="E21" s="44"/>
      <c r="F21" s="45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>
      <c r="A22">
        <v>725</v>
      </c>
      <c r="B22" s="120">
        <v>25</v>
      </c>
      <c r="C22" s="77"/>
      <c r="D22" s="46"/>
      <c r="E22" s="44"/>
      <c r="F22" s="45"/>
      <c r="G22" s="21"/>
      <c r="H22" s="22"/>
      <c r="I22" s="85">
        <f>J22*1.6*10/1000</f>
        <v>0.96</v>
      </c>
      <c r="J22" s="176">
        <f t="shared" si="1"/>
        <v>60</v>
      </c>
      <c r="K22" s="177"/>
      <c r="L22" s="178" t="s">
        <v>20</v>
      </c>
      <c r="M22" s="179"/>
      <c r="N22" s="86">
        <v>9</v>
      </c>
      <c r="O22">
        <v>571</v>
      </c>
    </row>
    <row r="23" spans="1:15">
      <c r="A23">
        <v>732</v>
      </c>
      <c r="B23" s="120">
        <v>15</v>
      </c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0.255</v>
      </c>
      <c r="J23" s="176">
        <f t="shared" si="1"/>
        <v>15</v>
      </c>
      <c r="K23" s="177"/>
      <c r="L23" s="178" t="s">
        <v>21</v>
      </c>
      <c r="M23" s="179"/>
      <c r="N23" s="86">
        <v>10</v>
      </c>
      <c r="O23">
        <v>572</v>
      </c>
    </row>
    <row r="24" spans="1:15">
      <c r="A24">
        <v>807</v>
      </c>
      <c r="B24" s="120">
        <v>20</v>
      </c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>
      <c r="A25">
        <v>805</v>
      </c>
      <c r="B25" s="120">
        <v>15</v>
      </c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0.14399999999999999</v>
      </c>
      <c r="J25" s="176">
        <f t="shared" si="1"/>
        <v>10</v>
      </c>
      <c r="K25" s="177"/>
      <c r="L25" s="178" t="s">
        <v>22</v>
      </c>
      <c r="M25" s="179"/>
      <c r="N25" s="86">
        <v>12</v>
      </c>
      <c r="O25">
        <v>579</v>
      </c>
    </row>
    <row r="26" spans="1:15">
      <c r="A26">
        <v>665</v>
      </c>
      <c r="B26" s="120">
        <v>50</v>
      </c>
      <c r="C26" s="24"/>
      <c r="D26" s="2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>
      <c r="A27">
        <v>745</v>
      </c>
      <c r="B27" s="120">
        <v>15</v>
      </c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>
      <c r="A28">
        <v>734</v>
      </c>
      <c r="B28" s="120">
        <v>30</v>
      </c>
      <c r="I28" s="82">
        <f>J28*0.45*12/1000</f>
        <v>0.16200000000000001</v>
      </c>
      <c r="J28" s="182">
        <f t="shared" si="1"/>
        <v>30</v>
      </c>
      <c r="K28" s="183"/>
      <c r="L28" s="184" t="s">
        <v>25</v>
      </c>
      <c r="M28" s="185"/>
      <c r="N28" s="83">
        <v>15</v>
      </c>
      <c r="O28">
        <v>519</v>
      </c>
    </row>
    <row r="29" spans="1:15">
      <c r="A29">
        <v>803</v>
      </c>
      <c r="B29" s="120">
        <v>5</v>
      </c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>
      <c r="A30">
        <v>849</v>
      </c>
      <c r="B30" s="120">
        <v>15</v>
      </c>
      <c r="C30" s="20" t="s">
        <v>92</v>
      </c>
      <c r="D30" s="20" t="s">
        <v>93</v>
      </c>
      <c r="E30" s="191" t="s">
        <v>65</v>
      </c>
      <c r="F30" s="191"/>
      <c r="G30" s="20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0.12</v>
      </c>
      <c r="D31" s="1">
        <f>IFERROR(IF(VLOOKUP(H31,$A$2:$B$200,2,0)="",0,VLOOKUP(H31,$A$2:$B$200,2,0)),0)</f>
        <v>25</v>
      </c>
      <c r="E31" s="189" t="s">
        <v>218</v>
      </c>
      <c r="F31" s="190"/>
      <c r="G31" s="27">
        <v>1</v>
      </c>
      <c r="H31" s="22">
        <v>725</v>
      </c>
      <c r="I31" s="82">
        <f>J31*2*4/1000</f>
        <v>0.4</v>
      </c>
      <c r="J31" s="182">
        <f t="shared" si="1"/>
        <v>50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</v>
      </c>
      <c r="D36" s="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0.27</v>
      </c>
      <c r="D37" s="1">
        <f t="shared" si="4"/>
        <v>15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8.1000000000000003E-2</v>
      </c>
      <c r="D38" s="1">
        <f t="shared" si="4"/>
        <v>15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7.1999999999999995E-2</v>
      </c>
      <c r="D40" s="1">
        <f t="shared" si="4"/>
        <v>20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3.7499999999999999E-2</v>
      </c>
      <c r="D41" s="1">
        <f t="shared" si="4"/>
        <v>5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0.14399999999999999</v>
      </c>
      <c r="D43" s="1">
        <f t="shared" si="4"/>
        <v>30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4</v>
      </c>
      <c r="J44" s="182">
        <f t="shared" si="1"/>
        <v>500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0.2</v>
      </c>
      <c r="D48" s="1">
        <f t="shared" si="4"/>
        <v>20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1.6</v>
      </c>
      <c r="J55" s="182">
        <f t="shared" si="1"/>
        <v>200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8.4000000000000005E-2</v>
      </c>
      <c r="D62" s="1">
        <f t="shared" si="4"/>
        <v>15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0.40799999999999997</v>
      </c>
      <c r="D65" s="1">
        <f t="shared" si="4"/>
        <v>50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8.1000000000000003E-2</v>
      </c>
      <c r="J68" s="182">
        <f t="shared" si="1"/>
        <v>10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0.20250000000000001</v>
      </c>
      <c r="J70" s="182">
        <f t="shared" si="1"/>
        <v>25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0.1125</v>
      </c>
      <c r="D72" s="1">
        <f t="shared" si="4"/>
        <v>15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0.1125</v>
      </c>
      <c r="D78" s="1">
        <f t="shared" si="4"/>
        <v>15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7.1999999999999995E-2</v>
      </c>
      <c r="D79" s="1">
        <f t="shared" si="4"/>
        <v>15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1.7135000000000002</v>
      </c>
      <c r="D80" s="80">
        <f>SUM(D31:D79)</f>
        <v>240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</v>
      </c>
      <c r="J93" s="170">
        <f t="shared" si="8"/>
        <v>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</v>
      </c>
      <c r="J97" s="170">
        <f t="shared" si="8"/>
        <v>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</v>
      </c>
      <c r="J98" s="170">
        <f t="shared" si="8"/>
        <v>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92"/>
      <c r="M102" s="93"/>
      <c r="N102" s="90"/>
      <c r="O102" s="23"/>
    </row>
    <row r="103" spans="1:15">
      <c r="I103" s="91"/>
      <c r="J103" s="170">
        <f t="shared" si="8"/>
        <v>0</v>
      </c>
      <c r="K103" s="171"/>
      <c r="L103" s="92"/>
      <c r="M103" s="93"/>
      <c r="N103" s="90"/>
      <c r="O103" s="23"/>
    </row>
    <row r="104" spans="1:15">
      <c r="I104" s="91"/>
      <c r="J104" s="170">
        <f t="shared" si="8"/>
        <v>0</v>
      </c>
      <c r="K104" s="171"/>
      <c r="L104" s="92"/>
      <c r="M104" s="93"/>
      <c r="N104" s="90"/>
      <c r="O104" s="23"/>
    </row>
    <row r="105" spans="1:15">
      <c r="I105" s="91">
        <f>J105*1.2*8/1000</f>
        <v>0</v>
      </c>
      <c r="J105" s="170">
        <f t="shared" si="8"/>
        <v>0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</v>
      </c>
      <c r="J109" s="170">
        <f t="shared" si="8"/>
        <v>0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</v>
      </c>
      <c r="J113" s="170">
        <f t="shared" si="8"/>
        <v>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92"/>
      <c r="M117" s="93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</v>
      </c>
      <c r="J119" s="170">
        <f t="shared" si="8"/>
        <v>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92"/>
      <c r="M121" s="93"/>
      <c r="N121" s="90"/>
    </row>
    <row r="122" spans="3:15">
      <c r="I122" s="91"/>
      <c r="J122" s="170">
        <f t="shared" si="8"/>
        <v>0</v>
      </c>
      <c r="K122" s="171"/>
      <c r="L122" s="92"/>
      <c r="M122" s="93"/>
      <c r="N122" s="90"/>
    </row>
    <row r="123" spans="3:15">
      <c r="I123" s="91"/>
      <c r="J123" s="170">
        <f t="shared" si="8"/>
        <v>0</v>
      </c>
      <c r="K123" s="171"/>
      <c r="L123" s="92"/>
      <c r="M123" s="93"/>
      <c r="N123" s="90"/>
    </row>
    <row r="124" spans="3:15">
      <c r="I124" s="91"/>
      <c r="J124" s="170">
        <f t="shared" si="8"/>
        <v>0</v>
      </c>
      <c r="K124" s="171"/>
      <c r="L124" s="92"/>
      <c r="M124" s="93"/>
      <c r="N124" s="90"/>
    </row>
    <row r="125" spans="3:15">
      <c r="I125" s="91"/>
      <c r="J125" s="170">
        <f t="shared" si="8"/>
        <v>0</v>
      </c>
      <c r="K125" s="171"/>
      <c r="L125" s="92"/>
      <c r="M125" s="93"/>
      <c r="N125" s="90"/>
    </row>
    <row r="126" spans="3:15">
      <c r="I126" s="91"/>
      <c r="J126" s="170">
        <f t="shared" si="8"/>
        <v>0</v>
      </c>
      <c r="K126" s="171"/>
      <c r="L126" s="92"/>
      <c r="M126" s="93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</v>
      </c>
      <c r="J129" s="170">
        <f t="shared" si="8"/>
        <v>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</v>
      </c>
      <c r="J133" s="170">
        <f t="shared" si="8"/>
        <v>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92"/>
      <c r="M137" s="93"/>
      <c r="N137" s="90"/>
    </row>
    <row r="138" spans="9:15">
      <c r="I138" s="91"/>
      <c r="J138" s="170">
        <f t="shared" si="8"/>
        <v>0</v>
      </c>
      <c r="K138" s="171"/>
      <c r="L138" s="92"/>
      <c r="M138" s="93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96"/>
      <c r="M144" s="97"/>
      <c r="N144" s="95"/>
    </row>
    <row r="145" spans="9:15">
      <c r="I145" s="94"/>
      <c r="J145" s="208">
        <f t="shared" si="9"/>
        <v>0</v>
      </c>
      <c r="K145" s="209"/>
      <c r="L145" s="96"/>
      <c r="M145" s="97"/>
      <c r="N145" s="95"/>
    </row>
    <row r="146" spans="9:15">
      <c r="I146" s="94"/>
      <c r="J146" s="208">
        <f t="shared" si="9"/>
        <v>0</v>
      </c>
      <c r="K146" s="209"/>
      <c r="L146" s="96"/>
      <c r="M146" s="97"/>
      <c r="N146" s="95"/>
    </row>
    <row r="147" spans="9:15">
      <c r="I147" s="94"/>
      <c r="J147" s="208">
        <f t="shared" si="9"/>
        <v>0</v>
      </c>
      <c r="K147" s="209"/>
      <c r="L147" s="96"/>
      <c r="M147" s="97"/>
      <c r="N147" s="95"/>
    </row>
    <row r="148" spans="9:15">
      <c r="I148" s="94">
        <f>J148*0.9*8/1000</f>
        <v>0</v>
      </c>
      <c r="J148" s="208">
        <f t="shared" si="9"/>
        <v>0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</v>
      </c>
      <c r="J150" s="208">
        <f t="shared" si="9"/>
        <v>0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0</v>
      </c>
      <c r="J152" s="208">
        <f t="shared" si="9"/>
        <v>0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0</v>
      </c>
      <c r="J154" s="208">
        <f t="shared" si="9"/>
        <v>0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0</v>
      </c>
      <c r="J157" s="208">
        <f t="shared" si="9"/>
        <v>0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0</v>
      </c>
      <c r="J163" s="208">
        <f t="shared" si="9"/>
        <v>0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0</v>
      </c>
      <c r="J167" s="208">
        <f t="shared" si="9"/>
        <v>0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</v>
      </c>
      <c r="J175" s="208">
        <f t="shared" si="9"/>
        <v>0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J177:K177"/>
    <mergeCell ref="L177:M177"/>
    <mergeCell ref="J172:K172"/>
    <mergeCell ref="L172:M172"/>
    <mergeCell ref="J173:K173"/>
    <mergeCell ref="L173:M173"/>
    <mergeCell ref="J174:K174"/>
    <mergeCell ref="L174:M174"/>
    <mergeCell ref="J175:K175"/>
    <mergeCell ref="L175:M175"/>
    <mergeCell ref="J176:K176"/>
    <mergeCell ref="L176:M176"/>
    <mergeCell ref="J167:K167"/>
    <mergeCell ref="L167:M167"/>
    <mergeCell ref="J168:K168"/>
    <mergeCell ref="L168:M168"/>
    <mergeCell ref="J169:K169"/>
    <mergeCell ref="L169:M169"/>
    <mergeCell ref="J170:K170"/>
    <mergeCell ref="L170:M170"/>
    <mergeCell ref="J171:K171"/>
    <mergeCell ref="L171:M171"/>
    <mergeCell ref="J162:K162"/>
    <mergeCell ref="L162:M162"/>
    <mergeCell ref="J163:K163"/>
    <mergeCell ref="L163:M163"/>
    <mergeCell ref="J164:K164"/>
    <mergeCell ref="L164:M164"/>
    <mergeCell ref="J165:K165"/>
    <mergeCell ref="L165:M165"/>
    <mergeCell ref="J166:K166"/>
    <mergeCell ref="L166:M166"/>
    <mergeCell ref="J157:K157"/>
    <mergeCell ref="L157:M157"/>
    <mergeCell ref="J158:K158"/>
    <mergeCell ref="L158:M158"/>
    <mergeCell ref="J159:K159"/>
    <mergeCell ref="L159:M159"/>
    <mergeCell ref="J160:K160"/>
    <mergeCell ref="L160:M160"/>
    <mergeCell ref="J161:K161"/>
    <mergeCell ref="L161:M161"/>
    <mergeCell ref="J152:K152"/>
    <mergeCell ref="L152:M152"/>
    <mergeCell ref="J153:K153"/>
    <mergeCell ref="L153:M153"/>
    <mergeCell ref="J154:K154"/>
    <mergeCell ref="L154:M154"/>
    <mergeCell ref="J155:K155"/>
    <mergeCell ref="L155:M155"/>
    <mergeCell ref="J156:K156"/>
    <mergeCell ref="L156:M156"/>
    <mergeCell ref="J147:K147"/>
    <mergeCell ref="J148:K148"/>
    <mergeCell ref="L148:M148"/>
    <mergeCell ref="J149:K149"/>
    <mergeCell ref="L149:M149"/>
    <mergeCell ref="J150:K150"/>
    <mergeCell ref="L150:M150"/>
    <mergeCell ref="J151:K151"/>
    <mergeCell ref="L151:M151"/>
    <mergeCell ref="J141:K141"/>
    <mergeCell ref="L141:M141"/>
    <mergeCell ref="J142:K142"/>
    <mergeCell ref="L142:M142"/>
    <mergeCell ref="J143:K143"/>
    <mergeCell ref="L143:M143"/>
    <mergeCell ref="J144:K144"/>
    <mergeCell ref="J145:K145"/>
    <mergeCell ref="J146:K146"/>
    <mergeCell ref="J135:K135"/>
    <mergeCell ref="L135:M135"/>
    <mergeCell ref="J136:K136"/>
    <mergeCell ref="L136:M136"/>
    <mergeCell ref="J137:K137"/>
    <mergeCell ref="J138:K138"/>
    <mergeCell ref="J139:K139"/>
    <mergeCell ref="L139:M139"/>
    <mergeCell ref="J140:K140"/>
    <mergeCell ref="L140:M140"/>
    <mergeCell ref="E76:F76"/>
    <mergeCell ref="E77:F77"/>
    <mergeCell ref="E78:F78"/>
    <mergeCell ref="E79:F79"/>
    <mergeCell ref="E80:F80"/>
    <mergeCell ref="J84:K84"/>
    <mergeCell ref="L84:M84"/>
    <mergeCell ref="J99:K99"/>
    <mergeCell ref="L99:M99"/>
    <mergeCell ref="J79:K79"/>
    <mergeCell ref="L79:M79"/>
    <mergeCell ref="J80:K80"/>
    <mergeCell ref="L80:M80"/>
    <mergeCell ref="J81:K81"/>
    <mergeCell ref="L81:M81"/>
    <mergeCell ref="J76:K76"/>
    <mergeCell ref="L76:M76"/>
    <mergeCell ref="J77:K77"/>
    <mergeCell ref="L77:M77"/>
    <mergeCell ref="J78:K78"/>
    <mergeCell ref="L78:M78"/>
    <mergeCell ref="J86:K86"/>
    <mergeCell ref="L86:M86"/>
    <mergeCell ref="J87:K87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C9:F9"/>
    <mergeCell ref="J9:K9"/>
    <mergeCell ref="L9:M9"/>
    <mergeCell ref="C10:D10"/>
    <mergeCell ref="E10:F10"/>
    <mergeCell ref="C13:D13"/>
    <mergeCell ref="E13:F13"/>
    <mergeCell ref="J13:K13"/>
    <mergeCell ref="L13:M13"/>
    <mergeCell ref="C14:D14"/>
    <mergeCell ref="E14:F14"/>
    <mergeCell ref="J14:K14"/>
    <mergeCell ref="L14:M14"/>
    <mergeCell ref="C11:D11"/>
    <mergeCell ref="E11:F11"/>
    <mergeCell ref="J11:K11"/>
    <mergeCell ref="L11:M11"/>
    <mergeCell ref="C12:D12"/>
    <mergeCell ref="E12:F12"/>
    <mergeCell ref="J12:K12"/>
    <mergeCell ref="L12:M12"/>
    <mergeCell ref="C17:D17"/>
    <mergeCell ref="E17:F17"/>
    <mergeCell ref="J17:K17"/>
    <mergeCell ref="L17:M17"/>
    <mergeCell ref="C18:D18"/>
    <mergeCell ref="E18:F18"/>
    <mergeCell ref="J18:K18"/>
    <mergeCell ref="L18:M18"/>
    <mergeCell ref="C15:D15"/>
    <mergeCell ref="E15:F15"/>
    <mergeCell ref="J15:K15"/>
    <mergeCell ref="L15:M15"/>
    <mergeCell ref="C16:D16"/>
    <mergeCell ref="E16:F16"/>
    <mergeCell ref="J16:K16"/>
    <mergeCell ref="L16:M16"/>
    <mergeCell ref="J22:K22"/>
    <mergeCell ref="L22:M22"/>
    <mergeCell ref="C23:D23"/>
    <mergeCell ref="E23:F23"/>
    <mergeCell ref="J23:K23"/>
    <mergeCell ref="L23:M23"/>
    <mergeCell ref="J19:K19"/>
    <mergeCell ref="L19:M19"/>
    <mergeCell ref="J20:K20"/>
    <mergeCell ref="L20:M20"/>
    <mergeCell ref="J21:K21"/>
    <mergeCell ref="L21:M21"/>
    <mergeCell ref="C19:D19"/>
    <mergeCell ref="E19:F19"/>
    <mergeCell ref="C20:D20"/>
    <mergeCell ref="E20:F20"/>
    <mergeCell ref="J27:K27"/>
    <mergeCell ref="L27:M27"/>
    <mergeCell ref="J28:K28"/>
    <mergeCell ref="L28:M28"/>
    <mergeCell ref="J24:K24"/>
    <mergeCell ref="L24:M24"/>
    <mergeCell ref="C25:D25"/>
    <mergeCell ref="J25:K25"/>
    <mergeCell ref="L25:M25"/>
    <mergeCell ref="J26:K26"/>
    <mergeCell ref="L26:M26"/>
    <mergeCell ref="C24:D24"/>
    <mergeCell ref="E24:F24"/>
    <mergeCell ref="E25:F25"/>
    <mergeCell ref="E31:F31"/>
    <mergeCell ref="J31:K31"/>
    <mergeCell ref="L31:M31"/>
    <mergeCell ref="E32:F32"/>
    <mergeCell ref="J32:K32"/>
    <mergeCell ref="L32:M32"/>
    <mergeCell ref="J29:K29"/>
    <mergeCell ref="L29:M29"/>
    <mergeCell ref="E30:F30"/>
    <mergeCell ref="J30:K30"/>
    <mergeCell ref="L30:M30"/>
    <mergeCell ref="C29:G29"/>
    <mergeCell ref="E35:F35"/>
    <mergeCell ref="J35:K35"/>
    <mergeCell ref="L35:M35"/>
    <mergeCell ref="E36:F36"/>
    <mergeCell ref="J36:K36"/>
    <mergeCell ref="L36:M36"/>
    <mergeCell ref="E33:F33"/>
    <mergeCell ref="J33:K33"/>
    <mergeCell ref="L33:M33"/>
    <mergeCell ref="E34:F34"/>
    <mergeCell ref="J34:K34"/>
    <mergeCell ref="L34:M34"/>
    <mergeCell ref="E39:F39"/>
    <mergeCell ref="J39:K39"/>
    <mergeCell ref="L39:M39"/>
    <mergeCell ref="E40:F40"/>
    <mergeCell ref="J40:K40"/>
    <mergeCell ref="L40:M40"/>
    <mergeCell ref="E37:F37"/>
    <mergeCell ref="J37:K37"/>
    <mergeCell ref="L37:M37"/>
    <mergeCell ref="E38:F38"/>
    <mergeCell ref="J38:K38"/>
    <mergeCell ref="L38:M38"/>
    <mergeCell ref="E43:F43"/>
    <mergeCell ref="J43:K43"/>
    <mergeCell ref="L43:M43"/>
    <mergeCell ref="E44:F44"/>
    <mergeCell ref="J44:K44"/>
    <mergeCell ref="L44:M44"/>
    <mergeCell ref="E41:F41"/>
    <mergeCell ref="J41:K41"/>
    <mergeCell ref="L41:M41"/>
    <mergeCell ref="E42:F42"/>
    <mergeCell ref="J42:K42"/>
    <mergeCell ref="L42:M42"/>
    <mergeCell ref="E47:F47"/>
    <mergeCell ref="J47:K47"/>
    <mergeCell ref="L47:M47"/>
    <mergeCell ref="E48:F48"/>
    <mergeCell ref="J48:K48"/>
    <mergeCell ref="L48:M48"/>
    <mergeCell ref="E45:F45"/>
    <mergeCell ref="J45:K45"/>
    <mergeCell ref="L45:M45"/>
    <mergeCell ref="E46:F46"/>
    <mergeCell ref="J46:K46"/>
    <mergeCell ref="L46:M46"/>
    <mergeCell ref="E51:F51"/>
    <mergeCell ref="J51:K51"/>
    <mergeCell ref="L51:M51"/>
    <mergeCell ref="E52:F52"/>
    <mergeCell ref="J52:K52"/>
    <mergeCell ref="L52:M52"/>
    <mergeCell ref="E49:F49"/>
    <mergeCell ref="J49:K49"/>
    <mergeCell ref="L49:M49"/>
    <mergeCell ref="E50:F50"/>
    <mergeCell ref="J50:K50"/>
    <mergeCell ref="L50:M50"/>
    <mergeCell ref="J55:K55"/>
    <mergeCell ref="L55:M55"/>
    <mergeCell ref="J56:K56"/>
    <mergeCell ref="L56:M56"/>
    <mergeCell ref="J57:K57"/>
    <mergeCell ref="L57:M57"/>
    <mergeCell ref="E53:F53"/>
    <mergeCell ref="J53:K53"/>
    <mergeCell ref="L53:M53"/>
    <mergeCell ref="E54:F54"/>
    <mergeCell ref="J54:K54"/>
    <mergeCell ref="L54:M54"/>
    <mergeCell ref="E55:F55"/>
    <mergeCell ref="E56:F56"/>
    <mergeCell ref="E57:F57"/>
    <mergeCell ref="J61:K61"/>
    <mergeCell ref="L61:M61"/>
    <mergeCell ref="J62:K62"/>
    <mergeCell ref="L62:M62"/>
    <mergeCell ref="J63:K63"/>
    <mergeCell ref="L63:M63"/>
    <mergeCell ref="J58:K58"/>
    <mergeCell ref="L58:M58"/>
    <mergeCell ref="J59:K59"/>
    <mergeCell ref="L59:M59"/>
    <mergeCell ref="J60:K60"/>
    <mergeCell ref="L60:M60"/>
    <mergeCell ref="J67:K67"/>
    <mergeCell ref="L67:M67"/>
    <mergeCell ref="J68:K68"/>
    <mergeCell ref="L68:M68"/>
    <mergeCell ref="J69:K69"/>
    <mergeCell ref="L69:M69"/>
    <mergeCell ref="J64:K64"/>
    <mergeCell ref="L64:M64"/>
    <mergeCell ref="J65:K65"/>
    <mergeCell ref="L65:M65"/>
    <mergeCell ref="J66:K66"/>
    <mergeCell ref="L66:M66"/>
    <mergeCell ref="J73:K73"/>
    <mergeCell ref="L73:M73"/>
    <mergeCell ref="J74:K74"/>
    <mergeCell ref="L74:M74"/>
    <mergeCell ref="J75:K75"/>
    <mergeCell ref="L75:M75"/>
    <mergeCell ref="J70:K70"/>
    <mergeCell ref="L70:M70"/>
    <mergeCell ref="J71:K71"/>
    <mergeCell ref="L71:M71"/>
    <mergeCell ref="J72:K72"/>
    <mergeCell ref="L72:M72"/>
    <mergeCell ref="L87:M87"/>
    <mergeCell ref="J88:K88"/>
    <mergeCell ref="L88:M88"/>
    <mergeCell ref="J82:K82"/>
    <mergeCell ref="L82:M82"/>
    <mergeCell ref="J83:K83"/>
    <mergeCell ref="L83:M83"/>
    <mergeCell ref="J85:K85"/>
    <mergeCell ref="L85:M85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J98:K98"/>
    <mergeCell ref="L98:M98"/>
    <mergeCell ref="J101:K101"/>
    <mergeCell ref="L101:M101"/>
    <mergeCell ref="J102:K102"/>
    <mergeCell ref="J95:K95"/>
    <mergeCell ref="L95:M95"/>
    <mergeCell ref="J96:K96"/>
    <mergeCell ref="L96:M96"/>
    <mergeCell ref="J97:K97"/>
    <mergeCell ref="L97:M97"/>
    <mergeCell ref="J100:K100"/>
    <mergeCell ref="L100:M100"/>
    <mergeCell ref="J108:K108"/>
    <mergeCell ref="L108:M108"/>
    <mergeCell ref="J109:K109"/>
    <mergeCell ref="L109:M109"/>
    <mergeCell ref="J110:K110"/>
    <mergeCell ref="L110:M110"/>
    <mergeCell ref="J103:K103"/>
    <mergeCell ref="J104:K104"/>
    <mergeCell ref="J105:K105"/>
    <mergeCell ref="L105:M105"/>
    <mergeCell ref="J106:K106"/>
    <mergeCell ref="L106:M106"/>
    <mergeCell ref="J107:K107"/>
    <mergeCell ref="L107:M107"/>
    <mergeCell ref="J114:K114"/>
    <mergeCell ref="L114:M114"/>
    <mergeCell ref="J115:K115"/>
    <mergeCell ref="L115:M115"/>
    <mergeCell ref="J116:K116"/>
    <mergeCell ref="L116:M116"/>
    <mergeCell ref="J111:K111"/>
    <mergeCell ref="L111:M111"/>
    <mergeCell ref="J112:K112"/>
    <mergeCell ref="L112:M112"/>
    <mergeCell ref="J113:K113"/>
    <mergeCell ref="L113:M113"/>
    <mergeCell ref="J120:K120"/>
    <mergeCell ref="L120:M120"/>
    <mergeCell ref="J121:K121"/>
    <mergeCell ref="J122:K122"/>
    <mergeCell ref="J117:K117"/>
    <mergeCell ref="J118:K118"/>
    <mergeCell ref="L118:M118"/>
    <mergeCell ref="J119:K119"/>
    <mergeCell ref="L119:M119"/>
    <mergeCell ref="J126:K126"/>
    <mergeCell ref="J127:K127"/>
    <mergeCell ref="L127:M127"/>
    <mergeCell ref="J128:K128"/>
    <mergeCell ref="L128:M128"/>
    <mergeCell ref="J123:K123"/>
    <mergeCell ref="J124:K124"/>
    <mergeCell ref="J125:K125"/>
    <mergeCell ref="J132:K132"/>
    <mergeCell ref="L132:M132"/>
    <mergeCell ref="J133:K133"/>
    <mergeCell ref="L133:M133"/>
    <mergeCell ref="J134:K134"/>
    <mergeCell ref="L134:M134"/>
    <mergeCell ref="J129:K129"/>
    <mergeCell ref="L129:M129"/>
    <mergeCell ref="J130:K130"/>
    <mergeCell ref="L130:M130"/>
    <mergeCell ref="J131:K131"/>
    <mergeCell ref="L131:M13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sheetPr codeName="Sheet37"/>
  <dimension ref="A1:S177"/>
  <sheetViews>
    <sheetView workbookViewId="0">
      <selection activeCell="E6" sqref="E6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 s="69"/>
      <c r="B2" s="63"/>
      <c r="D2" s="35"/>
      <c r="E2" s="53"/>
      <c r="F2" s="53" t="s">
        <v>154</v>
      </c>
      <c r="G2" s="35"/>
      <c r="H2" s="35"/>
      <c r="K2" s="100">
        <f>SUM(I86:I142)+SUM(I169:I174)/1000</f>
        <v>0</v>
      </c>
      <c r="L2" s="3">
        <f>SUM(J86:K142)+SUM(J169:K174)</f>
        <v>0</v>
      </c>
      <c r="M2" s="4" t="s">
        <v>162</v>
      </c>
      <c r="N2" s="35"/>
      <c r="S2" s="5" t="s">
        <v>2</v>
      </c>
    </row>
    <row r="3" spans="1:19" ht="18.75">
      <c r="A3" s="69"/>
      <c r="B3" s="63"/>
      <c r="E3" s="72" t="s">
        <v>282</v>
      </c>
      <c r="F3" s="54" t="s">
        <v>155</v>
      </c>
      <c r="G3" s="43"/>
      <c r="H3" s="43"/>
      <c r="K3" s="101">
        <f>SUM(I143:I168)+SUM(I175:I177)</f>
        <v>0</v>
      </c>
      <c r="L3" s="1">
        <f>SUM(J143:K168)+SUM(J175:K177)</f>
        <v>0</v>
      </c>
      <c r="M3" s="7" t="s">
        <v>242</v>
      </c>
      <c r="N3" s="35"/>
      <c r="S3" s="5">
        <f>L2+L4</f>
        <v>0</v>
      </c>
    </row>
    <row r="4" spans="1:19" ht="18.75">
      <c r="A4" s="69"/>
      <c r="B4" s="63"/>
      <c r="D4" s="36"/>
      <c r="E4" s="38"/>
      <c r="F4" s="33"/>
      <c r="G4" s="42"/>
      <c r="H4" s="42"/>
      <c r="K4" s="102">
        <f>SUM(I11:I27)+SUM(I73:I85)</f>
        <v>0</v>
      </c>
      <c r="L4" s="8">
        <f>SUM(J11:K27)+SUM(J73:K85)</f>
        <v>0</v>
      </c>
      <c r="M4" s="9" t="s">
        <v>3</v>
      </c>
      <c r="N4" s="35"/>
      <c r="S4" s="10" t="s">
        <v>4</v>
      </c>
    </row>
    <row r="5" spans="1:19" ht="18.75">
      <c r="A5" s="69"/>
      <c r="B5" s="63"/>
      <c r="D5" s="39"/>
      <c r="E5" s="40"/>
      <c r="F5" s="40"/>
      <c r="G5" s="42"/>
      <c r="H5" s="42"/>
      <c r="K5" s="103">
        <f>SUM(I28:I72)</f>
        <v>0</v>
      </c>
      <c r="L5" s="12">
        <f>SUM(J28:K72)</f>
        <v>0</v>
      </c>
      <c r="M5" s="13" t="s">
        <v>243</v>
      </c>
      <c r="N5" s="35"/>
      <c r="S5" s="10">
        <f>L3+L5</f>
        <v>0</v>
      </c>
    </row>
    <row r="6" spans="1:19" ht="18.75">
      <c r="A6" s="69"/>
      <c r="B6" s="63"/>
      <c r="C6" s="37"/>
      <c r="D6" s="39"/>
      <c r="E6" s="40"/>
      <c r="F6" s="40"/>
      <c r="G6" s="41"/>
      <c r="H6" s="41"/>
      <c r="K6" s="104">
        <f>C80</f>
        <v>0</v>
      </c>
      <c r="L6" s="14">
        <f>D80</f>
        <v>0</v>
      </c>
      <c r="M6" s="15" t="s">
        <v>6</v>
      </c>
      <c r="N6" s="35"/>
    </row>
    <row r="7" spans="1:19" ht="18.75">
      <c r="A7" s="69"/>
      <c r="B7" s="63"/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 s="69"/>
      <c r="B8" s="63"/>
      <c r="C8" s="37"/>
      <c r="D8" s="39"/>
      <c r="E8" s="40"/>
      <c r="F8" s="40"/>
      <c r="G8" s="41"/>
      <c r="H8" s="41"/>
      <c r="K8" s="106">
        <f>SUM(K2:K7)</f>
        <v>0</v>
      </c>
      <c r="L8" s="107">
        <f>SUM(L2:L7)</f>
        <v>0</v>
      </c>
      <c r="M8" s="18" t="s">
        <v>5</v>
      </c>
      <c r="N8" s="35"/>
    </row>
    <row r="9" spans="1:19">
      <c r="A9" s="69"/>
      <c r="B9" s="63"/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 s="69"/>
      <c r="B10" s="63"/>
      <c r="C10" s="189" t="s">
        <v>216</v>
      </c>
      <c r="D10" s="190"/>
      <c r="E10" s="189" t="s">
        <v>65</v>
      </c>
      <c r="F10" s="190"/>
      <c r="G10" s="80" t="s">
        <v>66</v>
      </c>
      <c r="I10" s="6"/>
      <c r="J10" s="74"/>
      <c r="K10" s="75"/>
      <c r="L10" s="74"/>
      <c r="M10" s="75"/>
      <c r="N10" s="6"/>
    </row>
    <row r="11" spans="1:19">
      <c r="A11" s="69"/>
      <c r="B11" s="63"/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 s="69"/>
      <c r="B12" s="63"/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 s="69"/>
      <c r="B13" s="63"/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 s="69"/>
      <c r="B14" s="63"/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</v>
      </c>
      <c r="J14" s="176">
        <f t="shared" si="1"/>
        <v>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 s="69"/>
      <c r="B15" s="63"/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</v>
      </c>
      <c r="J15" s="176">
        <f t="shared" si="1"/>
        <v>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69"/>
      <c r="B16" s="63"/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</v>
      </c>
      <c r="J16" s="176">
        <f t="shared" si="1"/>
        <v>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69"/>
      <c r="B17" s="63"/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 ht="16.5">
      <c r="A18" s="51"/>
      <c r="B18" s="51"/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 ht="16.5">
      <c r="A19" s="51"/>
      <c r="B19" s="51"/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 ht="16.5">
      <c r="A20" s="51"/>
      <c r="B20" s="51"/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 ht="16.5">
      <c r="A21" s="51"/>
      <c r="B21" s="51"/>
      <c r="C21" s="77"/>
      <c r="D21" s="46"/>
      <c r="E21" s="44"/>
      <c r="F21" s="45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 ht="16.5">
      <c r="A22" s="51"/>
      <c r="B22" s="51"/>
      <c r="C22" s="77"/>
      <c r="D22" s="46"/>
      <c r="E22" s="44"/>
      <c r="F22" s="45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 ht="16.5">
      <c r="A23" s="51"/>
      <c r="B23" s="47"/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 ht="16.5">
      <c r="A24" s="51"/>
      <c r="B24" s="51"/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 ht="16.5">
      <c r="A25" s="51"/>
      <c r="B25" s="51"/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 ht="16.5">
      <c r="A26" s="51"/>
      <c r="B26" s="51"/>
      <c r="C26" s="24"/>
      <c r="D26" s="2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 ht="16.5">
      <c r="A27" s="51"/>
      <c r="B27" s="51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 ht="16.5">
      <c r="A28" s="51"/>
      <c r="B28" s="51"/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 ht="16.5">
      <c r="A29" s="51"/>
      <c r="B29" s="51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 ht="16.5">
      <c r="A30" s="51"/>
      <c r="B30" s="51"/>
      <c r="C30" s="20" t="s">
        <v>92</v>
      </c>
      <c r="D30" s="20" t="s">
        <v>93</v>
      </c>
      <c r="E30" s="191" t="s">
        <v>65</v>
      </c>
      <c r="F30" s="191"/>
      <c r="G30" s="20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</v>
      </c>
      <c r="D31" s="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</v>
      </c>
      <c r="D36" s="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</v>
      </c>
      <c r="D37" s="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</v>
      </c>
      <c r="J55" s="182">
        <f t="shared" si="1"/>
        <v>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0</v>
      </c>
      <c r="D80" s="80">
        <f>SUM(D31:D79)</f>
        <v>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</v>
      </c>
      <c r="J93" s="170">
        <f t="shared" si="8"/>
        <v>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</v>
      </c>
      <c r="J97" s="170">
        <f t="shared" si="8"/>
        <v>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</v>
      </c>
      <c r="J98" s="170">
        <f t="shared" si="8"/>
        <v>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92"/>
      <c r="M102" s="93"/>
      <c r="N102" s="90"/>
      <c r="O102" s="23"/>
    </row>
    <row r="103" spans="1:15">
      <c r="I103" s="91"/>
      <c r="J103" s="170">
        <f t="shared" si="8"/>
        <v>0</v>
      </c>
      <c r="K103" s="171"/>
      <c r="L103" s="92"/>
      <c r="M103" s="93"/>
      <c r="N103" s="90"/>
      <c r="O103" s="23"/>
    </row>
    <row r="104" spans="1:15">
      <c r="I104" s="91"/>
      <c r="J104" s="170">
        <f t="shared" si="8"/>
        <v>0</v>
      </c>
      <c r="K104" s="171"/>
      <c r="L104" s="92"/>
      <c r="M104" s="93"/>
      <c r="N104" s="90"/>
      <c r="O104" s="23"/>
    </row>
    <row r="105" spans="1:15">
      <c r="I105" s="91">
        <f>J105*1.2*8/1000</f>
        <v>0</v>
      </c>
      <c r="J105" s="170">
        <f t="shared" si="8"/>
        <v>0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</v>
      </c>
      <c r="J109" s="170">
        <f t="shared" si="8"/>
        <v>0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</v>
      </c>
      <c r="J113" s="170">
        <f t="shared" si="8"/>
        <v>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92"/>
      <c r="M117" s="93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</v>
      </c>
      <c r="J119" s="170">
        <f t="shared" si="8"/>
        <v>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92"/>
      <c r="M121" s="93"/>
      <c r="N121" s="90"/>
    </row>
    <row r="122" spans="3:15">
      <c r="I122" s="91"/>
      <c r="J122" s="170">
        <f t="shared" si="8"/>
        <v>0</v>
      </c>
      <c r="K122" s="171"/>
      <c r="L122" s="92"/>
      <c r="M122" s="93"/>
      <c r="N122" s="90"/>
    </row>
    <row r="123" spans="3:15">
      <c r="I123" s="91"/>
      <c r="J123" s="170">
        <f t="shared" si="8"/>
        <v>0</v>
      </c>
      <c r="K123" s="171"/>
      <c r="L123" s="92"/>
      <c r="M123" s="93"/>
      <c r="N123" s="90"/>
    </row>
    <row r="124" spans="3:15">
      <c r="I124" s="91"/>
      <c r="J124" s="170">
        <f t="shared" si="8"/>
        <v>0</v>
      </c>
      <c r="K124" s="171"/>
      <c r="L124" s="92"/>
      <c r="M124" s="93"/>
      <c r="N124" s="90"/>
    </row>
    <row r="125" spans="3:15">
      <c r="I125" s="91"/>
      <c r="J125" s="170">
        <f t="shared" si="8"/>
        <v>0</v>
      </c>
      <c r="K125" s="171"/>
      <c r="L125" s="92"/>
      <c r="M125" s="93"/>
      <c r="N125" s="90"/>
    </row>
    <row r="126" spans="3:15">
      <c r="I126" s="91"/>
      <c r="J126" s="170">
        <f t="shared" si="8"/>
        <v>0</v>
      </c>
      <c r="K126" s="171"/>
      <c r="L126" s="92"/>
      <c r="M126" s="93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</v>
      </c>
      <c r="J129" s="170">
        <f t="shared" si="8"/>
        <v>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</v>
      </c>
      <c r="J133" s="170">
        <f t="shared" si="8"/>
        <v>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92"/>
      <c r="M137" s="93"/>
      <c r="N137" s="90"/>
    </row>
    <row r="138" spans="9:15">
      <c r="I138" s="91"/>
      <c r="J138" s="170">
        <f t="shared" si="8"/>
        <v>0</v>
      </c>
      <c r="K138" s="171"/>
      <c r="L138" s="92"/>
      <c r="M138" s="93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96"/>
      <c r="M144" s="97"/>
      <c r="N144" s="95"/>
    </row>
    <row r="145" spans="9:15">
      <c r="I145" s="94"/>
      <c r="J145" s="208">
        <f t="shared" si="9"/>
        <v>0</v>
      </c>
      <c r="K145" s="209"/>
      <c r="L145" s="96"/>
      <c r="M145" s="97"/>
      <c r="N145" s="95"/>
    </row>
    <row r="146" spans="9:15">
      <c r="I146" s="94"/>
      <c r="J146" s="208">
        <f t="shared" si="9"/>
        <v>0</v>
      </c>
      <c r="K146" s="209"/>
      <c r="L146" s="96"/>
      <c r="M146" s="97"/>
      <c r="N146" s="95"/>
    </row>
    <row r="147" spans="9:15">
      <c r="I147" s="94"/>
      <c r="J147" s="208">
        <f t="shared" si="9"/>
        <v>0</v>
      </c>
      <c r="K147" s="209"/>
      <c r="L147" s="96"/>
      <c r="M147" s="97"/>
      <c r="N147" s="95"/>
    </row>
    <row r="148" spans="9:15">
      <c r="I148" s="94">
        <f>J148*0.9*8/1000</f>
        <v>0</v>
      </c>
      <c r="J148" s="208">
        <f t="shared" si="9"/>
        <v>0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</v>
      </c>
      <c r="J150" s="208">
        <f t="shared" si="9"/>
        <v>0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0</v>
      </c>
      <c r="J152" s="208">
        <f t="shared" si="9"/>
        <v>0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0</v>
      </c>
      <c r="J154" s="208">
        <f t="shared" si="9"/>
        <v>0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0</v>
      </c>
      <c r="J157" s="208">
        <f t="shared" si="9"/>
        <v>0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0</v>
      </c>
      <c r="J163" s="208">
        <f t="shared" si="9"/>
        <v>0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0</v>
      </c>
      <c r="J167" s="208">
        <f t="shared" si="9"/>
        <v>0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</v>
      </c>
      <c r="J175" s="208">
        <f t="shared" si="9"/>
        <v>0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J177:K177"/>
    <mergeCell ref="L177:M177"/>
    <mergeCell ref="J172:K172"/>
    <mergeCell ref="L172:M172"/>
    <mergeCell ref="J173:K173"/>
    <mergeCell ref="L173:M173"/>
    <mergeCell ref="J174:K174"/>
    <mergeCell ref="L174:M174"/>
    <mergeCell ref="J175:K175"/>
    <mergeCell ref="L175:M175"/>
    <mergeCell ref="J176:K176"/>
    <mergeCell ref="L176:M176"/>
    <mergeCell ref="J167:K167"/>
    <mergeCell ref="L167:M167"/>
    <mergeCell ref="J168:K168"/>
    <mergeCell ref="L168:M168"/>
    <mergeCell ref="J169:K169"/>
    <mergeCell ref="L169:M169"/>
    <mergeCell ref="J170:K170"/>
    <mergeCell ref="L170:M170"/>
    <mergeCell ref="J171:K171"/>
    <mergeCell ref="L171:M171"/>
    <mergeCell ref="J162:K162"/>
    <mergeCell ref="L162:M162"/>
    <mergeCell ref="J163:K163"/>
    <mergeCell ref="L163:M163"/>
    <mergeCell ref="J164:K164"/>
    <mergeCell ref="L164:M164"/>
    <mergeCell ref="J165:K165"/>
    <mergeCell ref="L165:M165"/>
    <mergeCell ref="J166:K166"/>
    <mergeCell ref="L166:M166"/>
    <mergeCell ref="J157:K157"/>
    <mergeCell ref="L157:M157"/>
    <mergeCell ref="J158:K158"/>
    <mergeCell ref="L158:M158"/>
    <mergeCell ref="J159:K159"/>
    <mergeCell ref="L159:M159"/>
    <mergeCell ref="J160:K160"/>
    <mergeCell ref="L160:M160"/>
    <mergeCell ref="J161:K161"/>
    <mergeCell ref="L161:M161"/>
    <mergeCell ref="J152:K152"/>
    <mergeCell ref="L152:M152"/>
    <mergeCell ref="J153:K153"/>
    <mergeCell ref="L153:M153"/>
    <mergeCell ref="J154:K154"/>
    <mergeCell ref="L154:M154"/>
    <mergeCell ref="J155:K155"/>
    <mergeCell ref="L155:M155"/>
    <mergeCell ref="J156:K156"/>
    <mergeCell ref="L156:M156"/>
    <mergeCell ref="J147:K147"/>
    <mergeCell ref="J148:K148"/>
    <mergeCell ref="L148:M148"/>
    <mergeCell ref="J149:K149"/>
    <mergeCell ref="L149:M149"/>
    <mergeCell ref="J150:K150"/>
    <mergeCell ref="L150:M150"/>
    <mergeCell ref="J151:K151"/>
    <mergeCell ref="L151:M151"/>
    <mergeCell ref="J141:K141"/>
    <mergeCell ref="L141:M141"/>
    <mergeCell ref="J142:K142"/>
    <mergeCell ref="L142:M142"/>
    <mergeCell ref="J143:K143"/>
    <mergeCell ref="L143:M143"/>
    <mergeCell ref="J144:K144"/>
    <mergeCell ref="J145:K145"/>
    <mergeCell ref="J146:K146"/>
    <mergeCell ref="J135:K135"/>
    <mergeCell ref="L135:M135"/>
    <mergeCell ref="J136:K136"/>
    <mergeCell ref="L136:M136"/>
    <mergeCell ref="J137:K137"/>
    <mergeCell ref="J138:K138"/>
    <mergeCell ref="J139:K139"/>
    <mergeCell ref="L139:M139"/>
    <mergeCell ref="J140:K140"/>
    <mergeCell ref="L140:M140"/>
    <mergeCell ref="E76:F76"/>
    <mergeCell ref="E77:F77"/>
    <mergeCell ref="E78:F78"/>
    <mergeCell ref="E79:F79"/>
    <mergeCell ref="E80:F80"/>
    <mergeCell ref="J84:K84"/>
    <mergeCell ref="L84:M84"/>
    <mergeCell ref="J99:K99"/>
    <mergeCell ref="L99:M99"/>
    <mergeCell ref="J79:K79"/>
    <mergeCell ref="L79:M79"/>
    <mergeCell ref="J80:K80"/>
    <mergeCell ref="L80:M80"/>
    <mergeCell ref="J81:K81"/>
    <mergeCell ref="L81:M81"/>
    <mergeCell ref="J76:K76"/>
    <mergeCell ref="L76:M76"/>
    <mergeCell ref="J77:K77"/>
    <mergeCell ref="L77:M77"/>
    <mergeCell ref="J78:K78"/>
    <mergeCell ref="L78:M78"/>
    <mergeCell ref="J86:K86"/>
    <mergeCell ref="L86:M86"/>
    <mergeCell ref="J87:K87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C9:F9"/>
    <mergeCell ref="J9:K9"/>
    <mergeCell ref="L9:M9"/>
    <mergeCell ref="C10:D10"/>
    <mergeCell ref="E10:F10"/>
    <mergeCell ref="C13:D13"/>
    <mergeCell ref="E13:F13"/>
    <mergeCell ref="J13:K13"/>
    <mergeCell ref="L13:M13"/>
    <mergeCell ref="C14:D14"/>
    <mergeCell ref="E14:F14"/>
    <mergeCell ref="J14:K14"/>
    <mergeCell ref="L14:M14"/>
    <mergeCell ref="C11:D11"/>
    <mergeCell ref="E11:F11"/>
    <mergeCell ref="J11:K11"/>
    <mergeCell ref="L11:M11"/>
    <mergeCell ref="C12:D12"/>
    <mergeCell ref="E12:F12"/>
    <mergeCell ref="J12:K12"/>
    <mergeCell ref="L12:M12"/>
    <mergeCell ref="C17:D17"/>
    <mergeCell ref="E17:F17"/>
    <mergeCell ref="J17:K17"/>
    <mergeCell ref="L17:M17"/>
    <mergeCell ref="C18:D18"/>
    <mergeCell ref="E18:F18"/>
    <mergeCell ref="J18:K18"/>
    <mergeCell ref="L18:M18"/>
    <mergeCell ref="C15:D15"/>
    <mergeCell ref="E15:F15"/>
    <mergeCell ref="J15:K15"/>
    <mergeCell ref="L15:M15"/>
    <mergeCell ref="C16:D16"/>
    <mergeCell ref="E16:F16"/>
    <mergeCell ref="J16:K16"/>
    <mergeCell ref="L16:M16"/>
    <mergeCell ref="J22:K22"/>
    <mergeCell ref="L22:M22"/>
    <mergeCell ref="C23:D23"/>
    <mergeCell ref="E23:F23"/>
    <mergeCell ref="J23:K23"/>
    <mergeCell ref="L23:M23"/>
    <mergeCell ref="J19:K19"/>
    <mergeCell ref="L19:M19"/>
    <mergeCell ref="J20:K20"/>
    <mergeCell ref="L20:M20"/>
    <mergeCell ref="J21:K21"/>
    <mergeCell ref="L21:M21"/>
    <mergeCell ref="C19:D19"/>
    <mergeCell ref="E19:F19"/>
    <mergeCell ref="C20:D20"/>
    <mergeCell ref="E20:F20"/>
    <mergeCell ref="J27:K27"/>
    <mergeCell ref="L27:M27"/>
    <mergeCell ref="J28:K28"/>
    <mergeCell ref="L28:M28"/>
    <mergeCell ref="J24:K24"/>
    <mergeCell ref="L24:M24"/>
    <mergeCell ref="C25:D25"/>
    <mergeCell ref="J25:K25"/>
    <mergeCell ref="L25:M25"/>
    <mergeCell ref="J26:K26"/>
    <mergeCell ref="L26:M26"/>
    <mergeCell ref="C24:D24"/>
    <mergeCell ref="E24:F24"/>
    <mergeCell ref="E25:F25"/>
    <mergeCell ref="E31:F31"/>
    <mergeCell ref="J31:K31"/>
    <mergeCell ref="L31:M31"/>
    <mergeCell ref="E32:F32"/>
    <mergeCell ref="J32:K32"/>
    <mergeCell ref="L32:M32"/>
    <mergeCell ref="J29:K29"/>
    <mergeCell ref="L29:M29"/>
    <mergeCell ref="E30:F30"/>
    <mergeCell ref="J30:K30"/>
    <mergeCell ref="L30:M30"/>
    <mergeCell ref="C29:G29"/>
    <mergeCell ref="E35:F35"/>
    <mergeCell ref="J35:K35"/>
    <mergeCell ref="L35:M35"/>
    <mergeCell ref="E36:F36"/>
    <mergeCell ref="J36:K36"/>
    <mergeCell ref="L36:M36"/>
    <mergeCell ref="E33:F33"/>
    <mergeCell ref="J33:K33"/>
    <mergeCell ref="L33:M33"/>
    <mergeCell ref="E34:F34"/>
    <mergeCell ref="J34:K34"/>
    <mergeCell ref="L34:M34"/>
    <mergeCell ref="E39:F39"/>
    <mergeCell ref="J39:K39"/>
    <mergeCell ref="L39:M39"/>
    <mergeCell ref="E40:F40"/>
    <mergeCell ref="J40:K40"/>
    <mergeCell ref="L40:M40"/>
    <mergeCell ref="E37:F37"/>
    <mergeCell ref="J37:K37"/>
    <mergeCell ref="L37:M37"/>
    <mergeCell ref="E38:F38"/>
    <mergeCell ref="J38:K38"/>
    <mergeCell ref="L38:M38"/>
    <mergeCell ref="E43:F43"/>
    <mergeCell ref="J43:K43"/>
    <mergeCell ref="L43:M43"/>
    <mergeCell ref="E44:F44"/>
    <mergeCell ref="J44:K44"/>
    <mergeCell ref="L44:M44"/>
    <mergeCell ref="E41:F41"/>
    <mergeCell ref="J41:K41"/>
    <mergeCell ref="L41:M41"/>
    <mergeCell ref="E42:F42"/>
    <mergeCell ref="J42:K42"/>
    <mergeCell ref="L42:M42"/>
    <mergeCell ref="E47:F47"/>
    <mergeCell ref="J47:K47"/>
    <mergeCell ref="L47:M47"/>
    <mergeCell ref="E48:F48"/>
    <mergeCell ref="J48:K48"/>
    <mergeCell ref="L48:M48"/>
    <mergeCell ref="E45:F45"/>
    <mergeCell ref="J45:K45"/>
    <mergeCell ref="L45:M45"/>
    <mergeCell ref="E46:F46"/>
    <mergeCell ref="J46:K46"/>
    <mergeCell ref="L46:M46"/>
    <mergeCell ref="E51:F51"/>
    <mergeCell ref="J51:K51"/>
    <mergeCell ref="L51:M51"/>
    <mergeCell ref="E52:F52"/>
    <mergeCell ref="J52:K52"/>
    <mergeCell ref="L52:M52"/>
    <mergeCell ref="E49:F49"/>
    <mergeCell ref="J49:K49"/>
    <mergeCell ref="L49:M49"/>
    <mergeCell ref="E50:F50"/>
    <mergeCell ref="J50:K50"/>
    <mergeCell ref="L50:M50"/>
    <mergeCell ref="J55:K55"/>
    <mergeCell ref="L55:M55"/>
    <mergeCell ref="J56:K56"/>
    <mergeCell ref="L56:M56"/>
    <mergeCell ref="J57:K57"/>
    <mergeCell ref="L57:M57"/>
    <mergeCell ref="E53:F53"/>
    <mergeCell ref="J53:K53"/>
    <mergeCell ref="L53:M53"/>
    <mergeCell ref="E54:F54"/>
    <mergeCell ref="J54:K54"/>
    <mergeCell ref="L54:M54"/>
    <mergeCell ref="E55:F55"/>
    <mergeCell ref="E56:F56"/>
    <mergeCell ref="E57:F57"/>
    <mergeCell ref="J61:K61"/>
    <mergeCell ref="L61:M61"/>
    <mergeCell ref="J62:K62"/>
    <mergeCell ref="L62:M62"/>
    <mergeCell ref="J63:K63"/>
    <mergeCell ref="L63:M63"/>
    <mergeCell ref="J58:K58"/>
    <mergeCell ref="L58:M58"/>
    <mergeCell ref="J59:K59"/>
    <mergeCell ref="L59:M59"/>
    <mergeCell ref="J60:K60"/>
    <mergeCell ref="L60:M60"/>
    <mergeCell ref="J67:K67"/>
    <mergeCell ref="L67:M67"/>
    <mergeCell ref="J68:K68"/>
    <mergeCell ref="L68:M68"/>
    <mergeCell ref="J69:K69"/>
    <mergeCell ref="L69:M69"/>
    <mergeCell ref="J64:K64"/>
    <mergeCell ref="L64:M64"/>
    <mergeCell ref="J65:K65"/>
    <mergeCell ref="L65:M65"/>
    <mergeCell ref="J66:K66"/>
    <mergeCell ref="L66:M66"/>
    <mergeCell ref="J73:K73"/>
    <mergeCell ref="L73:M73"/>
    <mergeCell ref="J74:K74"/>
    <mergeCell ref="L74:M74"/>
    <mergeCell ref="J75:K75"/>
    <mergeCell ref="L75:M75"/>
    <mergeCell ref="J70:K70"/>
    <mergeCell ref="L70:M70"/>
    <mergeCell ref="J71:K71"/>
    <mergeCell ref="L71:M71"/>
    <mergeCell ref="J72:K72"/>
    <mergeCell ref="L72:M72"/>
    <mergeCell ref="L87:M87"/>
    <mergeCell ref="J88:K88"/>
    <mergeCell ref="L88:M88"/>
    <mergeCell ref="J82:K82"/>
    <mergeCell ref="L82:M82"/>
    <mergeCell ref="J83:K83"/>
    <mergeCell ref="L83:M83"/>
    <mergeCell ref="J85:K85"/>
    <mergeCell ref="L85:M85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J98:K98"/>
    <mergeCell ref="L98:M98"/>
    <mergeCell ref="J101:K101"/>
    <mergeCell ref="L101:M101"/>
    <mergeCell ref="J102:K102"/>
    <mergeCell ref="J95:K95"/>
    <mergeCell ref="L95:M95"/>
    <mergeCell ref="J96:K96"/>
    <mergeCell ref="L96:M96"/>
    <mergeCell ref="J97:K97"/>
    <mergeCell ref="L97:M97"/>
    <mergeCell ref="J100:K100"/>
    <mergeCell ref="L100:M100"/>
    <mergeCell ref="J108:K108"/>
    <mergeCell ref="L108:M108"/>
    <mergeCell ref="J109:K109"/>
    <mergeCell ref="L109:M109"/>
    <mergeCell ref="J110:K110"/>
    <mergeCell ref="L110:M110"/>
    <mergeCell ref="J103:K103"/>
    <mergeCell ref="J104:K104"/>
    <mergeCell ref="J105:K105"/>
    <mergeCell ref="L105:M105"/>
    <mergeCell ref="J106:K106"/>
    <mergeCell ref="L106:M106"/>
    <mergeCell ref="J107:K107"/>
    <mergeCell ref="L107:M107"/>
    <mergeCell ref="J114:K114"/>
    <mergeCell ref="L114:M114"/>
    <mergeCell ref="J115:K115"/>
    <mergeCell ref="L115:M115"/>
    <mergeCell ref="J116:K116"/>
    <mergeCell ref="L116:M116"/>
    <mergeCell ref="J111:K111"/>
    <mergeCell ref="L111:M111"/>
    <mergeCell ref="J112:K112"/>
    <mergeCell ref="L112:M112"/>
    <mergeCell ref="J113:K113"/>
    <mergeCell ref="L113:M113"/>
    <mergeCell ref="J120:K120"/>
    <mergeCell ref="L120:M120"/>
    <mergeCell ref="J121:K121"/>
    <mergeCell ref="J122:K122"/>
    <mergeCell ref="J117:K117"/>
    <mergeCell ref="J118:K118"/>
    <mergeCell ref="L118:M118"/>
    <mergeCell ref="J119:K119"/>
    <mergeCell ref="L119:M119"/>
    <mergeCell ref="J126:K126"/>
    <mergeCell ref="J127:K127"/>
    <mergeCell ref="L127:M127"/>
    <mergeCell ref="J128:K128"/>
    <mergeCell ref="L128:M128"/>
    <mergeCell ref="J123:K123"/>
    <mergeCell ref="J124:K124"/>
    <mergeCell ref="J125:K125"/>
    <mergeCell ref="J132:K132"/>
    <mergeCell ref="L132:M132"/>
    <mergeCell ref="J133:K133"/>
    <mergeCell ref="L133:M133"/>
    <mergeCell ref="J134:K134"/>
    <mergeCell ref="L134:M134"/>
    <mergeCell ref="J129:K129"/>
    <mergeCell ref="L129:M129"/>
    <mergeCell ref="J130:K130"/>
    <mergeCell ref="L130:M130"/>
    <mergeCell ref="J131:K131"/>
    <mergeCell ref="L131:M13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sheetPr codeName="Sheet38"/>
  <dimension ref="A1:S177"/>
  <sheetViews>
    <sheetView workbookViewId="0">
      <selection activeCell="A2" sqref="A2:B14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 s="121"/>
      <c r="B2" s="122"/>
      <c r="D2" s="35"/>
      <c r="E2" s="53"/>
      <c r="F2" s="53" t="s">
        <v>154</v>
      </c>
      <c r="G2" s="35"/>
      <c r="H2" s="35"/>
      <c r="K2" s="100">
        <f>SUM(I86:I142)+SUM(I169:I174)/1000</f>
        <v>0</v>
      </c>
      <c r="L2" s="3">
        <f>SUM(J86:K142)+SUM(J169:K174)</f>
        <v>0</v>
      </c>
      <c r="M2" s="4" t="s">
        <v>162</v>
      </c>
      <c r="N2" s="35"/>
      <c r="S2" s="5" t="s">
        <v>2</v>
      </c>
    </row>
    <row r="3" spans="1:19" ht="18.75">
      <c r="A3" s="121"/>
      <c r="B3" s="122"/>
      <c r="E3" s="136" t="s">
        <v>250</v>
      </c>
      <c r="F3" s="54" t="s">
        <v>155</v>
      </c>
      <c r="G3" s="43"/>
      <c r="H3" s="43"/>
      <c r="K3" s="101">
        <f>SUM(I143:I168)+SUM(I175:I177)</f>
        <v>0</v>
      </c>
      <c r="L3" s="1">
        <f>SUM(J143:K168)+SUM(J175:K177)</f>
        <v>0</v>
      </c>
      <c r="M3" s="7" t="s">
        <v>242</v>
      </c>
      <c r="N3" s="35"/>
      <c r="S3" s="5">
        <f>L2+L4</f>
        <v>0</v>
      </c>
    </row>
    <row r="4" spans="1:19" ht="18.75">
      <c r="A4" s="121"/>
      <c r="B4" s="122"/>
      <c r="D4" s="36"/>
      <c r="E4" s="38"/>
      <c r="F4" s="33"/>
      <c r="G4" s="42"/>
      <c r="H4" s="42"/>
      <c r="K4" s="102">
        <f>SUM(I11:I27)+SUM(I73:I85)</f>
        <v>0</v>
      </c>
      <c r="L4" s="8">
        <f>SUM(J11:K27)+SUM(J73:K85)</f>
        <v>0</v>
      </c>
      <c r="M4" s="9" t="s">
        <v>3</v>
      </c>
      <c r="N4" s="35"/>
      <c r="S4" s="10" t="s">
        <v>4</v>
      </c>
    </row>
    <row r="5" spans="1:19" ht="18.75">
      <c r="A5" s="121"/>
      <c r="B5" s="122"/>
      <c r="D5" s="39"/>
      <c r="E5" s="40"/>
      <c r="F5" s="40"/>
      <c r="G5" s="42"/>
      <c r="H5" s="42"/>
      <c r="K5" s="103">
        <f>SUM(I28:I72)</f>
        <v>0</v>
      </c>
      <c r="L5" s="12">
        <f>SUM(J28:K72)</f>
        <v>0</v>
      </c>
      <c r="M5" s="13" t="s">
        <v>243</v>
      </c>
      <c r="N5" s="35"/>
      <c r="S5" s="10">
        <f>L3+L5</f>
        <v>0</v>
      </c>
    </row>
    <row r="6" spans="1:19" ht="18.75">
      <c r="A6" s="121"/>
      <c r="B6" s="122"/>
      <c r="C6" s="37"/>
      <c r="D6" s="39"/>
      <c r="E6" s="40"/>
      <c r="F6" s="40"/>
      <c r="G6" s="41"/>
      <c r="H6" s="41"/>
      <c r="K6" s="104">
        <f>C80</f>
        <v>0</v>
      </c>
      <c r="L6" s="14">
        <f>D80</f>
        <v>0</v>
      </c>
      <c r="M6" s="15" t="s">
        <v>6</v>
      </c>
      <c r="N6" s="35"/>
    </row>
    <row r="7" spans="1:19" ht="18.75">
      <c r="A7" s="121"/>
      <c r="B7" s="122"/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 s="121"/>
      <c r="B8" s="122"/>
      <c r="C8" s="37"/>
      <c r="D8" s="39"/>
      <c r="E8" s="40"/>
      <c r="F8" s="40"/>
      <c r="G8" s="41"/>
      <c r="H8" s="41"/>
      <c r="K8" s="106">
        <f>SUM(K2:K7)</f>
        <v>0</v>
      </c>
      <c r="L8" s="107">
        <f>SUM(L2:L7)</f>
        <v>0</v>
      </c>
      <c r="M8" s="18" t="s">
        <v>5</v>
      </c>
      <c r="N8" s="35"/>
    </row>
    <row r="9" spans="1:19">
      <c r="A9" s="121"/>
      <c r="B9" s="122"/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 s="121"/>
      <c r="B10" s="122"/>
      <c r="C10" s="189" t="s">
        <v>216</v>
      </c>
      <c r="D10" s="190"/>
      <c r="E10" s="189" t="s">
        <v>65</v>
      </c>
      <c r="F10" s="190"/>
      <c r="G10" s="80" t="s">
        <v>66</v>
      </c>
      <c r="I10" s="6"/>
      <c r="J10" s="74"/>
      <c r="K10" s="75"/>
      <c r="L10" s="74"/>
      <c r="M10" s="75"/>
      <c r="N10" s="6"/>
    </row>
    <row r="11" spans="1:19">
      <c r="A11" s="121"/>
      <c r="B11" s="122"/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 s="121"/>
      <c r="B12" s="122"/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 s="121"/>
      <c r="B13" s="122"/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 s="121"/>
      <c r="B14" s="122"/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</v>
      </c>
      <c r="J14" s="176">
        <f t="shared" si="1"/>
        <v>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 s="69"/>
      <c r="B15" s="63"/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</v>
      </c>
      <c r="J15" s="176">
        <f t="shared" si="1"/>
        <v>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69"/>
      <c r="B16" s="63"/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</v>
      </c>
      <c r="J16" s="176">
        <f t="shared" si="1"/>
        <v>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69"/>
      <c r="B17" s="63"/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 ht="16.5">
      <c r="A18" s="51"/>
      <c r="B18" s="51"/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 ht="16.5">
      <c r="A19" s="51"/>
      <c r="B19" s="51"/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 ht="16.5">
      <c r="A20" s="51"/>
      <c r="B20" s="51"/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 ht="16.5">
      <c r="A21" s="51"/>
      <c r="B21" s="51"/>
      <c r="C21" s="77"/>
      <c r="D21" s="46"/>
      <c r="E21" s="44"/>
      <c r="F21" s="45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 ht="16.5">
      <c r="A22" s="51"/>
      <c r="B22" s="51"/>
      <c r="C22" s="77"/>
      <c r="D22" s="46"/>
      <c r="E22" s="44"/>
      <c r="F22" s="45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 ht="16.5">
      <c r="A23" s="51"/>
      <c r="B23" s="47"/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 ht="16.5">
      <c r="A24" s="51"/>
      <c r="B24" s="51"/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 ht="16.5">
      <c r="A25" s="51"/>
      <c r="B25" s="51"/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 ht="16.5">
      <c r="A26" s="51"/>
      <c r="B26" s="51"/>
      <c r="C26" s="24"/>
      <c r="D26" s="2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 ht="16.5">
      <c r="A27" s="51"/>
      <c r="B27" s="51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 ht="16.5">
      <c r="A28" s="51"/>
      <c r="B28" s="51"/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 ht="16.5">
      <c r="A29" s="51"/>
      <c r="B29" s="51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 ht="16.5">
      <c r="A30" s="51"/>
      <c r="B30" s="51"/>
      <c r="C30" s="20" t="s">
        <v>92</v>
      </c>
      <c r="D30" s="20" t="s">
        <v>93</v>
      </c>
      <c r="E30" s="191" t="s">
        <v>65</v>
      </c>
      <c r="F30" s="191"/>
      <c r="G30" s="20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</v>
      </c>
      <c r="D31" s="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</v>
      </c>
      <c r="D36" s="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</v>
      </c>
      <c r="D37" s="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</v>
      </c>
      <c r="J55" s="182">
        <f t="shared" si="1"/>
        <v>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0</v>
      </c>
      <c r="D80" s="80">
        <f>SUM(D31:D79)</f>
        <v>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</v>
      </c>
      <c r="J93" s="170">
        <f t="shared" si="8"/>
        <v>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</v>
      </c>
      <c r="J97" s="170">
        <f t="shared" si="8"/>
        <v>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</v>
      </c>
      <c r="J98" s="170">
        <f t="shared" si="8"/>
        <v>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92"/>
      <c r="M102" s="93"/>
      <c r="N102" s="90"/>
      <c r="O102" s="23"/>
    </row>
    <row r="103" spans="1:15">
      <c r="I103" s="91"/>
      <c r="J103" s="170">
        <f t="shared" si="8"/>
        <v>0</v>
      </c>
      <c r="K103" s="171"/>
      <c r="L103" s="92"/>
      <c r="M103" s="93"/>
      <c r="N103" s="90"/>
      <c r="O103" s="23"/>
    </row>
    <row r="104" spans="1:15">
      <c r="I104" s="91"/>
      <c r="J104" s="170">
        <f t="shared" si="8"/>
        <v>0</v>
      </c>
      <c r="K104" s="171"/>
      <c r="L104" s="92"/>
      <c r="M104" s="93"/>
      <c r="N104" s="90"/>
      <c r="O104" s="23"/>
    </row>
    <row r="105" spans="1:15">
      <c r="I105" s="91">
        <f>J105*1.2*8/1000</f>
        <v>0</v>
      </c>
      <c r="J105" s="170">
        <f t="shared" si="8"/>
        <v>0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</v>
      </c>
      <c r="J109" s="170">
        <f t="shared" si="8"/>
        <v>0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</v>
      </c>
      <c r="J113" s="170">
        <f t="shared" si="8"/>
        <v>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92"/>
      <c r="M117" s="93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</v>
      </c>
      <c r="J119" s="170">
        <f t="shared" si="8"/>
        <v>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92"/>
      <c r="M121" s="93"/>
      <c r="N121" s="90"/>
    </row>
    <row r="122" spans="3:15">
      <c r="I122" s="91"/>
      <c r="J122" s="170">
        <f t="shared" si="8"/>
        <v>0</v>
      </c>
      <c r="K122" s="171"/>
      <c r="L122" s="92"/>
      <c r="M122" s="93"/>
      <c r="N122" s="90"/>
    </row>
    <row r="123" spans="3:15">
      <c r="I123" s="91"/>
      <c r="J123" s="170">
        <f t="shared" si="8"/>
        <v>0</v>
      </c>
      <c r="K123" s="171"/>
      <c r="L123" s="92"/>
      <c r="M123" s="93"/>
      <c r="N123" s="90"/>
    </row>
    <row r="124" spans="3:15">
      <c r="I124" s="91"/>
      <c r="J124" s="170">
        <f t="shared" si="8"/>
        <v>0</v>
      </c>
      <c r="K124" s="171"/>
      <c r="L124" s="92"/>
      <c r="M124" s="93"/>
      <c r="N124" s="90"/>
    </row>
    <row r="125" spans="3:15">
      <c r="I125" s="91"/>
      <c r="J125" s="170">
        <f t="shared" si="8"/>
        <v>0</v>
      </c>
      <c r="K125" s="171"/>
      <c r="L125" s="92"/>
      <c r="M125" s="93"/>
      <c r="N125" s="90"/>
    </row>
    <row r="126" spans="3:15">
      <c r="I126" s="91"/>
      <c r="J126" s="170">
        <f t="shared" si="8"/>
        <v>0</v>
      </c>
      <c r="K126" s="171"/>
      <c r="L126" s="92"/>
      <c r="M126" s="93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</v>
      </c>
      <c r="J129" s="170">
        <f t="shared" si="8"/>
        <v>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</v>
      </c>
      <c r="J133" s="170">
        <f t="shared" si="8"/>
        <v>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92"/>
      <c r="M137" s="93"/>
      <c r="N137" s="90"/>
    </row>
    <row r="138" spans="9:15">
      <c r="I138" s="91"/>
      <c r="J138" s="170">
        <f t="shared" si="8"/>
        <v>0</v>
      </c>
      <c r="K138" s="171"/>
      <c r="L138" s="92"/>
      <c r="M138" s="93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96"/>
      <c r="M144" s="97"/>
      <c r="N144" s="95"/>
    </row>
    <row r="145" spans="9:15">
      <c r="I145" s="94"/>
      <c r="J145" s="208">
        <f t="shared" si="9"/>
        <v>0</v>
      </c>
      <c r="K145" s="209"/>
      <c r="L145" s="96"/>
      <c r="M145" s="97"/>
      <c r="N145" s="95"/>
    </row>
    <row r="146" spans="9:15">
      <c r="I146" s="94"/>
      <c r="J146" s="208">
        <f t="shared" si="9"/>
        <v>0</v>
      </c>
      <c r="K146" s="209"/>
      <c r="L146" s="96"/>
      <c r="M146" s="97"/>
      <c r="N146" s="95"/>
    </row>
    <row r="147" spans="9:15">
      <c r="I147" s="94"/>
      <c r="J147" s="208">
        <f t="shared" si="9"/>
        <v>0</v>
      </c>
      <c r="K147" s="209"/>
      <c r="L147" s="96"/>
      <c r="M147" s="97"/>
      <c r="N147" s="95"/>
    </row>
    <row r="148" spans="9:15">
      <c r="I148" s="94">
        <f>J148*0.9*8/1000</f>
        <v>0</v>
      </c>
      <c r="J148" s="208">
        <f t="shared" si="9"/>
        <v>0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</v>
      </c>
      <c r="J150" s="208">
        <f t="shared" si="9"/>
        <v>0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0</v>
      </c>
      <c r="J152" s="208">
        <f t="shared" si="9"/>
        <v>0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0</v>
      </c>
      <c r="J154" s="208">
        <f t="shared" si="9"/>
        <v>0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0</v>
      </c>
      <c r="J157" s="208">
        <f t="shared" si="9"/>
        <v>0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0</v>
      </c>
      <c r="J163" s="208">
        <f t="shared" si="9"/>
        <v>0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0</v>
      </c>
      <c r="J167" s="208">
        <f t="shared" si="9"/>
        <v>0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</v>
      </c>
      <c r="J175" s="208">
        <f t="shared" si="9"/>
        <v>0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J177:K177"/>
    <mergeCell ref="L177:M177"/>
    <mergeCell ref="J172:K172"/>
    <mergeCell ref="L172:M172"/>
    <mergeCell ref="J173:K173"/>
    <mergeCell ref="L173:M173"/>
    <mergeCell ref="J174:K174"/>
    <mergeCell ref="L174:M174"/>
    <mergeCell ref="J175:K175"/>
    <mergeCell ref="L175:M175"/>
    <mergeCell ref="J176:K176"/>
    <mergeCell ref="L176:M176"/>
    <mergeCell ref="J167:K167"/>
    <mergeCell ref="L167:M167"/>
    <mergeCell ref="J168:K168"/>
    <mergeCell ref="L168:M168"/>
    <mergeCell ref="J169:K169"/>
    <mergeCell ref="L169:M169"/>
    <mergeCell ref="J170:K170"/>
    <mergeCell ref="L170:M170"/>
    <mergeCell ref="J171:K171"/>
    <mergeCell ref="L171:M171"/>
    <mergeCell ref="J162:K162"/>
    <mergeCell ref="L162:M162"/>
    <mergeCell ref="J163:K163"/>
    <mergeCell ref="L163:M163"/>
    <mergeCell ref="J164:K164"/>
    <mergeCell ref="L164:M164"/>
    <mergeCell ref="J165:K165"/>
    <mergeCell ref="L165:M165"/>
    <mergeCell ref="J166:K166"/>
    <mergeCell ref="L166:M166"/>
    <mergeCell ref="J157:K157"/>
    <mergeCell ref="L157:M157"/>
    <mergeCell ref="J158:K158"/>
    <mergeCell ref="L158:M158"/>
    <mergeCell ref="J159:K159"/>
    <mergeCell ref="L159:M159"/>
    <mergeCell ref="J160:K160"/>
    <mergeCell ref="L160:M160"/>
    <mergeCell ref="J161:K161"/>
    <mergeCell ref="L161:M161"/>
    <mergeCell ref="J152:K152"/>
    <mergeCell ref="L152:M152"/>
    <mergeCell ref="J153:K153"/>
    <mergeCell ref="L153:M153"/>
    <mergeCell ref="J154:K154"/>
    <mergeCell ref="L154:M154"/>
    <mergeCell ref="J155:K155"/>
    <mergeCell ref="L155:M155"/>
    <mergeCell ref="J156:K156"/>
    <mergeCell ref="L156:M156"/>
    <mergeCell ref="J147:K147"/>
    <mergeCell ref="J148:K148"/>
    <mergeCell ref="L148:M148"/>
    <mergeCell ref="J149:K149"/>
    <mergeCell ref="L149:M149"/>
    <mergeCell ref="J150:K150"/>
    <mergeCell ref="L150:M150"/>
    <mergeCell ref="J151:K151"/>
    <mergeCell ref="L151:M151"/>
    <mergeCell ref="J141:K141"/>
    <mergeCell ref="L141:M141"/>
    <mergeCell ref="J142:K142"/>
    <mergeCell ref="L142:M142"/>
    <mergeCell ref="J143:K143"/>
    <mergeCell ref="L143:M143"/>
    <mergeCell ref="J144:K144"/>
    <mergeCell ref="J145:K145"/>
    <mergeCell ref="J146:K146"/>
    <mergeCell ref="J135:K135"/>
    <mergeCell ref="L135:M135"/>
    <mergeCell ref="J136:K136"/>
    <mergeCell ref="L136:M136"/>
    <mergeCell ref="J137:K137"/>
    <mergeCell ref="J138:K138"/>
    <mergeCell ref="J139:K139"/>
    <mergeCell ref="L139:M139"/>
    <mergeCell ref="J140:K140"/>
    <mergeCell ref="L140:M140"/>
    <mergeCell ref="E76:F76"/>
    <mergeCell ref="E77:F77"/>
    <mergeCell ref="E78:F78"/>
    <mergeCell ref="E79:F79"/>
    <mergeCell ref="E80:F80"/>
    <mergeCell ref="J84:K84"/>
    <mergeCell ref="L84:M84"/>
    <mergeCell ref="J99:K99"/>
    <mergeCell ref="L99:M99"/>
    <mergeCell ref="J79:K79"/>
    <mergeCell ref="L79:M79"/>
    <mergeCell ref="J80:K80"/>
    <mergeCell ref="L80:M80"/>
    <mergeCell ref="J81:K81"/>
    <mergeCell ref="L81:M81"/>
    <mergeCell ref="J76:K76"/>
    <mergeCell ref="L76:M76"/>
    <mergeCell ref="J77:K77"/>
    <mergeCell ref="L77:M77"/>
    <mergeCell ref="J78:K78"/>
    <mergeCell ref="L78:M78"/>
    <mergeCell ref="J86:K86"/>
    <mergeCell ref="L86:M86"/>
    <mergeCell ref="J87:K87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C9:F9"/>
    <mergeCell ref="J9:K9"/>
    <mergeCell ref="L9:M9"/>
    <mergeCell ref="C10:D10"/>
    <mergeCell ref="E10:F10"/>
    <mergeCell ref="C13:D13"/>
    <mergeCell ref="E13:F13"/>
    <mergeCell ref="J13:K13"/>
    <mergeCell ref="L13:M13"/>
    <mergeCell ref="C14:D14"/>
    <mergeCell ref="E14:F14"/>
    <mergeCell ref="J14:K14"/>
    <mergeCell ref="L14:M14"/>
    <mergeCell ref="C11:D11"/>
    <mergeCell ref="E11:F11"/>
    <mergeCell ref="J11:K11"/>
    <mergeCell ref="L11:M11"/>
    <mergeCell ref="C12:D12"/>
    <mergeCell ref="E12:F12"/>
    <mergeCell ref="J12:K12"/>
    <mergeCell ref="L12:M12"/>
    <mergeCell ref="C17:D17"/>
    <mergeCell ref="E17:F17"/>
    <mergeCell ref="J17:K17"/>
    <mergeCell ref="L17:M17"/>
    <mergeCell ref="C18:D18"/>
    <mergeCell ref="E18:F18"/>
    <mergeCell ref="J18:K18"/>
    <mergeCell ref="L18:M18"/>
    <mergeCell ref="C15:D15"/>
    <mergeCell ref="E15:F15"/>
    <mergeCell ref="J15:K15"/>
    <mergeCell ref="L15:M15"/>
    <mergeCell ref="C16:D16"/>
    <mergeCell ref="E16:F16"/>
    <mergeCell ref="J16:K16"/>
    <mergeCell ref="L16:M16"/>
    <mergeCell ref="J22:K22"/>
    <mergeCell ref="L22:M22"/>
    <mergeCell ref="C23:D23"/>
    <mergeCell ref="E23:F23"/>
    <mergeCell ref="J23:K23"/>
    <mergeCell ref="L23:M23"/>
    <mergeCell ref="J19:K19"/>
    <mergeCell ref="L19:M19"/>
    <mergeCell ref="J20:K20"/>
    <mergeCell ref="L20:M20"/>
    <mergeCell ref="J21:K21"/>
    <mergeCell ref="L21:M21"/>
    <mergeCell ref="C19:D19"/>
    <mergeCell ref="E19:F19"/>
    <mergeCell ref="C20:D20"/>
    <mergeCell ref="E20:F20"/>
    <mergeCell ref="J27:K27"/>
    <mergeCell ref="L27:M27"/>
    <mergeCell ref="J28:K28"/>
    <mergeCell ref="L28:M28"/>
    <mergeCell ref="J24:K24"/>
    <mergeCell ref="L24:M24"/>
    <mergeCell ref="C25:D25"/>
    <mergeCell ref="J25:K25"/>
    <mergeCell ref="L25:M25"/>
    <mergeCell ref="J26:K26"/>
    <mergeCell ref="L26:M26"/>
    <mergeCell ref="C24:D24"/>
    <mergeCell ref="E24:F24"/>
    <mergeCell ref="E25:F25"/>
    <mergeCell ref="E31:F31"/>
    <mergeCell ref="J31:K31"/>
    <mergeCell ref="L31:M31"/>
    <mergeCell ref="E32:F32"/>
    <mergeCell ref="J32:K32"/>
    <mergeCell ref="L32:M32"/>
    <mergeCell ref="J29:K29"/>
    <mergeCell ref="L29:M29"/>
    <mergeCell ref="E30:F30"/>
    <mergeCell ref="J30:K30"/>
    <mergeCell ref="L30:M30"/>
    <mergeCell ref="C29:G29"/>
    <mergeCell ref="E35:F35"/>
    <mergeCell ref="J35:K35"/>
    <mergeCell ref="L35:M35"/>
    <mergeCell ref="E36:F36"/>
    <mergeCell ref="J36:K36"/>
    <mergeCell ref="L36:M36"/>
    <mergeCell ref="E33:F33"/>
    <mergeCell ref="J33:K33"/>
    <mergeCell ref="L33:M33"/>
    <mergeCell ref="E34:F34"/>
    <mergeCell ref="J34:K34"/>
    <mergeCell ref="L34:M34"/>
    <mergeCell ref="E39:F39"/>
    <mergeCell ref="J39:K39"/>
    <mergeCell ref="L39:M39"/>
    <mergeCell ref="E40:F40"/>
    <mergeCell ref="J40:K40"/>
    <mergeCell ref="L40:M40"/>
    <mergeCell ref="E37:F37"/>
    <mergeCell ref="J37:K37"/>
    <mergeCell ref="L37:M37"/>
    <mergeCell ref="E38:F38"/>
    <mergeCell ref="J38:K38"/>
    <mergeCell ref="L38:M38"/>
    <mergeCell ref="E43:F43"/>
    <mergeCell ref="J43:K43"/>
    <mergeCell ref="L43:M43"/>
    <mergeCell ref="E44:F44"/>
    <mergeCell ref="J44:K44"/>
    <mergeCell ref="L44:M44"/>
    <mergeCell ref="E41:F41"/>
    <mergeCell ref="J41:K41"/>
    <mergeCell ref="L41:M41"/>
    <mergeCell ref="E42:F42"/>
    <mergeCell ref="J42:K42"/>
    <mergeCell ref="L42:M42"/>
    <mergeCell ref="E47:F47"/>
    <mergeCell ref="J47:K47"/>
    <mergeCell ref="L47:M47"/>
    <mergeCell ref="E48:F48"/>
    <mergeCell ref="J48:K48"/>
    <mergeCell ref="L48:M48"/>
    <mergeCell ref="E45:F45"/>
    <mergeCell ref="J45:K45"/>
    <mergeCell ref="L45:M45"/>
    <mergeCell ref="E46:F46"/>
    <mergeCell ref="J46:K46"/>
    <mergeCell ref="L46:M46"/>
    <mergeCell ref="E51:F51"/>
    <mergeCell ref="J51:K51"/>
    <mergeCell ref="L51:M51"/>
    <mergeCell ref="E52:F52"/>
    <mergeCell ref="J52:K52"/>
    <mergeCell ref="L52:M52"/>
    <mergeCell ref="E49:F49"/>
    <mergeCell ref="J49:K49"/>
    <mergeCell ref="L49:M49"/>
    <mergeCell ref="E50:F50"/>
    <mergeCell ref="J50:K50"/>
    <mergeCell ref="L50:M50"/>
    <mergeCell ref="J55:K55"/>
    <mergeCell ref="L55:M55"/>
    <mergeCell ref="J56:K56"/>
    <mergeCell ref="L56:M56"/>
    <mergeCell ref="J57:K57"/>
    <mergeCell ref="L57:M57"/>
    <mergeCell ref="E53:F53"/>
    <mergeCell ref="J53:K53"/>
    <mergeCell ref="L53:M53"/>
    <mergeCell ref="E54:F54"/>
    <mergeCell ref="J54:K54"/>
    <mergeCell ref="L54:M54"/>
    <mergeCell ref="E55:F55"/>
    <mergeCell ref="E56:F56"/>
    <mergeCell ref="E57:F57"/>
    <mergeCell ref="J61:K61"/>
    <mergeCell ref="L61:M61"/>
    <mergeCell ref="J62:K62"/>
    <mergeCell ref="L62:M62"/>
    <mergeCell ref="J63:K63"/>
    <mergeCell ref="L63:M63"/>
    <mergeCell ref="J58:K58"/>
    <mergeCell ref="L58:M58"/>
    <mergeCell ref="J59:K59"/>
    <mergeCell ref="L59:M59"/>
    <mergeCell ref="J60:K60"/>
    <mergeCell ref="L60:M60"/>
    <mergeCell ref="J67:K67"/>
    <mergeCell ref="L67:M67"/>
    <mergeCell ref="J68:K68"/>
    <mergeCell ref="L68:M68"/>
    <mergeCell ref="J69:K69"/>
    <mergeCell ref="L69:M69"/>
    <mergeCell ref="J64:K64"/>
    <mergeCell ref="L64:M64"/>
    <mergeCell ref="J65:K65"/>
    <mergeCell ref="L65:M65"/>
    <mergeCell ref="J66:K66"/>
    <mergeCell ref="L66:M66"/>
    <mergeCell ref="J73:K73"/>
    <mergeCell ref="L73:M73"/>
    <mergeCell ref="J74:K74"/>
    <mergeCell ref="L74:M74"/>
    <mergeCell ref="J75:K75"/>
    <mergeCell ref="L75:M75"/>
    <mergeCell ref="J70:K70"/>
    <mergeCell ref="L70:M70"/>
    <mergeCell ref="J71:K71"/>
    <mergeCell ref="L71:M71"/>
    <mergeCell ref="J72:K72"/>
    <mergeCell ref="L72:M72"/>
    <mergeCell ref="L87:M87"/>
    <mergeCell ref="J88:K88"/>
    <mergeCell ref="L88:M88"/>
    <mergeCell ref="J82:K82"/>
    <mergeCell ref="L82:M82"/>
    <mergeCell ref="J83:K83"/>
    <mergeCell ref="L83:M83"/>
    <mergeCell ref="J85:K85"/>
    <mergeCell ref="L85:M85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J98:K98"/>
    <mergeCell ref="L98:M98"/>
    <mergeCell ref="J101:K101"/>
    <mergeCell ref="L101:M101"/>
    <mergeCell ref="J102:K102"/>
    <mergeCell ref="J95:K95"/>
    <mergeCell ref="L95:M95"/>
    <mergeCell ref="J96:K96"/>
    <mergeCell ref="L96:M96"/>
    <mergeCell ref="J97:K97"/>
    <mergeCell ref="L97:M97"/>
    <mergeCell ref="J100:K100"/>
    <mergeCell ref="L100:M100"/>
    <mergeCell ref="J108:K108"/>
    <mergeCell ref="L108:M108"/>
    <mergeCell ref="J109:K109"/>
    <mergeCell ref="L109:M109"/>
    <mergeCell ref="J110:K110"/>
    <mergeCell ref="L110:M110"/>
    <mergeCell ref="J103:K103"/>
    <mergeCell ref="J104:K104"/>
    <mergeCell ref="J105:K105"/>
    <mergeCell ref="L105:M105"/>
    <mergeCell ref="J106:K106"/>
    <mergeCell ref="L106:M106"/>
    <mergeCell ref="J107:K107"/>
    <mergeCell ref="L107:M107"/>
    <mergeCell ref="J114:K114"/>
    <mergeCell ref="L114:M114"/>
    <mergeCell ref="J115:K115"/>
    <mergeCell ref="L115:M115"/>
    <mergeCell ref="J116:K116"/>
    <mergeCell ref="L116:M116"/>
    <mergeCell ref="J111:K111"/>
    <mergeCell ref="L111:M111"/>
    <mergeCell ref="J112:K112"/>
    <mergeCell ref="L112:M112"/>
    <mergeCell ref="J113:K113"/>
    <mergeCell ref="L113:M113"/>
    <mergeCell ref="J120:K120"/>
    <mergeCell ref="L120:M120"/>
    <mergeCell ref="J121:K121"/>
    <mergeCell ref="J122:K122"/>
    <mergeCell ref="J117:K117"/>
    <mergeCell ref="J118:K118"/>
    <mergeCell ref="L118:M118"/>
    <mergeCell ref="J119:K119"/>
    <mergeCell ref="L119:M119"/>
    <mergeCell ref="J126:K126"/>
    <mergeCell ref="J127:K127"/>
    <mergeCell ref="L127:M127"/>
    <mergeCell ref="J128:K128"/>
    <mergeCell ref="L128:M128"/>
    <mergeCell ref="J123:K123"/>
    <mergeCell ref="J124:K124"/>
    <mergeCell ref="J125:K125"/>
    <mergeCell ref="J132:K132"/>
    <mergeCell ref="L132:M132"/>
    <mergeCell ref="J133:K133"/>
    <mergeCell ref="L133:M133"/>
    <mergeCell ref="J134:K134"/>
    <mergeCell ref="L134:M134"/>
    <mergeCell ref="J129:K129"/>
    <mergeCell ref="L129:M129"/>
    <mergeCell ref="J130:K130"/>
    <mergeCell ref="L130:M130"/>
    <mergeCell ref="J131:K131"/>
    <mergeCell ref="L131:M13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sheetPr codeName="Sheet39"/>
  <dimension ref="A1:S177"/>
  <sheetViews>
    <sheetView workbookViewId="0">
      <selection activeCell="A2" sqref="A2:B11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 s="121">
        <v>502</v>
      </c>
      <c r="B2" s="122">
        <v>5</v>
      </c>
      <c r="D2" s="35"/>
      <c r="E2" s="53"/>
      <c r="F2" s="53" t="s">
        <v>154</v>
      </c>
      <c r="G2" s="35"/>
      <c r="H2" s="35"/>
      <c r="K2" s="100">
        <f>SUM(I86:I142)+SUM(I169:I174)/1000</f>
        <v>0.11199999999999999</v>
      </c>
      <c r="L2" s="3">
        <f>SUM(J86:K142)+SUM(J169:K174)</f>
        <v>10</v>
      </c>
      <c r="M2" s="4" t="s">
        <v>162</v>
      </c>
      <c r="N2" s="35"/>
      <c r="S2" s="5" t="s">
        <v>2</v>
      </c>
    </row>
    <row r="3" spans="1:19" ht="18.75">
      <c r="A3" s="121">
        <v>504</v>
      </c>
      <c r="B3" s="122">
        <v>5</v>
      </c>
      <c r="E3" s="72" t="s">
        <v>283</v>
      </c>
      <c r="F3" s="54" t="s">
        <v>155</v>
      </c>
      <c r="G3" s="43"/>
      <c r="H3" s="43"/>
      <c r="K3" s="101">
        <f>SUM(I143:I168)+SUM(I175:I177)</f>
        <v>0.56679999999999997</v>
      </c>
      <c r="L3" s="1">
        <f>SUM(J143:K168)+SUM(J175:K177)</f>
        <v>65</v>
      </c>
      <c r="M3" s="7" t="s">
        <v>242</v>
      </c>
      <c r="N3" s="35"/>
      <c r="S3" s="5">
        <f>L2+L4</f>
        <v>10</v>
      </c>
    </row>
    <row r="4" spans="1:19" ht="18.75">
      <c r="A4" s="121">
        <v>506</v>
      </c>
      <c r="B4" s="122">
        <v>3</v>
      </c>
      <c r="D4" s="36"/>
      <c r="E4" s="38"/>
      <c r="F4" s="33"/>
      <c r="G4" s="42"/>
      <c r="H4" s="42"/>
      <c r="K4" s="102">
        <f>SUM(I11:I27)+SUM(I73:I85)</f>
        <v>0</v>
      </c>
      <c r="L4" s="8">
        <f>SUM(J11:K27)+SUM(J73:K85)</f>
        <v>0</v>
      </c>
      <c r="M4" s="9" t="s">
        <v>3</v>
      </c>
      <c r="N4" s="35"/>
      <c r="S4" s="10" t="s">
        <v>4</v>
      </c>
    </row>
    <row r="5" spans="1:19" ht="18.75">
      <c r="A5" s="121">
        <v>507</v>
      </c>
      <c r="B5" s="122">
        <v>18</v>
      </c>
      <c r="D5" s="39"/>
      <c r="E5" s="40"/>
      <c r="F5" s="40"/>
      <c r="G5" s="42"/>
      <c r="H5" s="42"/>
      <c r="K5" s="103">
        <f>SUM(I28:I72)</f>
        <v>0</v>
      </c>
      <c r="L5" s="12">
        <f>SUM(J28:K72)</f>
        <v>0</v>
      </c>
      <c r="M5" s="13" t="s">
        <v>243</v>
      </c>
      <c r="N5" s="35"/>
      <c r="S5" s="10">
        <f>L3+L5</f>
        <v>65</v>
      </c>
    </row>
    <row r="6" spans="1:19" ht="18.75">
      <c r="A6" s="121">
        <v>513</v>
      </c>
      <c r="B6" s="122">
        <v>2</v>
      </c>
      <c r="C6" s="37"/>
      <c r="D6" s="39"/>
      <c r="E6" s="40"/>
      <c r="F6" s="40"/>
      <c r="G6" s="41"/>
      <c r="H6" s="41"/>
      <c r="K6" s="104">
        <f>C80</f>
        <v>0</v>
      </c>
      <c r="L6" s="14">
        <f>D80</f>
        <v>0</v>
      </c>
      <c r="M6" s="15" t="s">
        <v>6</v>
      </c>
      <c r="N6" s="35"/>
    </row>
    <row r="7" spans="1:19" ht="18.75">
      <c r="A7" s="121">
        <v>518</v>
      </c>
      <c r="B7" s="122">
        <v>5</v>
      </c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 s="121">
        <v>536</v>
      </c>
      <c r="B8" s="122">
        <v>10</v>
      </c>
      <c r="C8" s="37"/>
      <c r="D8" s="39"/>
      <c r="E8" s="40"/>
      <c r="F8" s="40"/>
      <c r="G8" s="41"/>
      <c r="H8" s="41"/>
      <c r="K8" s="106">
        <f>SUM(K2:K7)</f>
        <v>0.67879999999999996</v>
      </c>
      <c r="L8" s="107">
        <f>SUM(L2:L7)</f>
        <v>75</v>
      </c>
      <c r="M8" s="18" t="s">
        <v>5</v>
      </c>
      <c r="N8" s="35"/>
    </row>
    <row r="9" spans="1:19">
      <c r="A9" s="121">
        <v>546</v>
      </c>
      <c r="B9" s="122">
        <v>1</v>
      </c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 s="121">
        <v>547</v>
      </c>
      <c r="B10" s="122">
        <v>1</v>
      </c>
      <c r="C10" s="189" t="s">
        <v>216</v>
      </c>
      <c r="D10" s="190"/>
      <c r="E10" s="189" t="s">
        <v>65</v>
      </c>
      <c r="F10" s="190"/>
      <c r="G10" s="80" t="s">
        <v>66</v>
      </c>
      <c r="I10" s="6"/>
      <c r="J10" s="74"/>
      <c r="K10" s="75"/>
      <c r="L10" s="74"/>
      <c r="M10" s="75"/>
      <c r="N10" s="6"/>
    </row>
    <row r="11" spans="1:19">
      <c r="A11" s="121">
        <v>548</v>
      </c>
      <c r="B11" s="122">
        <v>25</v>
      </c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 s="69"/>
      <c r="B12" s="63"/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 s="69"/>
      <c r="B13" s="63"/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 s="69"/>
      <c r="B14" s="63"/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</v>
      </c>
      <c r="J14" s="176">
        <f t="shared" si="1"/>
        <v>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 s="69"/>
      <c r="B15" s="63"/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</v>
      </c>
      <c r="J15" s="176">
        <f t="shared" si="1"/>
        <v>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69"/>
      <c r="B16" s="63"/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</v>
      </c>
      <c r="J16" s="176">
        <f t="shared" si="1"/>
        <v>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69"/>
      <c r="B17" s="63"/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 ht="16.5">
      <c r="A18" s="51"/>
      <c r="B18" s="51"/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 ht="16.5">
      <c r="A19" s="51"/>
      <c r="B19" s="51"/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 ht="16.5">
      <c r="A20" s="51"/>
      <c r="B20" s="51"/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 ht="16.5">
      <c r="A21" s="51"/>
      <c r="B21" s="51"/>
      <c r="C21" s="77"/>
      <c r="D21" s="46"/>
      <c r="E21" s="44"/>
      <c r="F21" s="45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 ht="16.5">
      <c r="A22" s="51"/>
      <c r="B22" s="51"/>
      <c r="C22" s="77"/>
      <c r="D22" s="46"/>
      <c r="E22" s="44"/>
      <c r="F22" s="45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 ht="16.5">
      <c r="A23" s="51"/>
      <c r="B23" s="47"/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 ht="16.5">
      <c r="A24" s="51"/>
      <c r="B24" s="51"/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 ht="16.5">
      <c r="A25" s="51"/>
      <c r="B25" s="51"/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 ht="16.5">
      <c r="A26" s="51"/>
      <c r="B26" s="51"/>
      <c r="C26" s="24"/>
      <c r="D26" s="2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 ht="16.5">
      <c r="A27" s="51"/>
      <c r="B27" s="51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 ht="16.5">
      <c r="A28" s="51"/>
      <c r="B28" s="51"/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 ht="16.5">
      <c r="A29" s="51"/>
      <c r="B29" s="51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 ht="16.5">
      <c r="A30" s="51"/>
      <c r="B30" s="51"/>
      <c r="C30" s="20" t="s">
        <v>92</v>
      </c>
      <c r="D30" s="20" t="s">
        <v>93</v>
      </c>
      <c r="E30" s="191" t="s">
        <v>65</v>
      </c>
      <c r="F30" s="191"/>
      <c r="G30" s="20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</v>
      </c>
      <c r="D31" s="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</v>
      </c>
      <c r="D36" s="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</v>
      </c>
      <c r="D37" s="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</v>
      </c>
      <c r="J55" s="182">
        <f t="shared" si="1"/>
        <v>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0</v>
      </c>
      <c r="D80" s="80">
        <f>SUM(D31:D79)</f>
        <v>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</v>
      </c>
      <c r="J93" s="170">
        <f t="shared" si="8"/>
        <v>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</v>
      </c>
      <c r="J97" s="170">
        <f t="shared" si="8"/>
        <v>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</v>
      </c>
      <c r="J98" s="170">
        <f t="shared" si="8"/>
        <v>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92"/>
      <c r="M102" s="93"/>
      <c r="N102" s="90"/>
      <c r="O102" s="23"/>
    </row>
    <row r="103" spans="1:15">
      <c r="I103" s="91"/>
      <c r="J103" s="170">
        <f t="shared" si="8"/>
        <v>0</v>
      </c>
      <c r="K103" s="171"/>
      <c r="L103" s="92"/>
      <c r="M103" s="93"/>
      <c r="N103" s="90"/>
      <c r="O103" s="23"/>
    </row>
    <row r="104" spans="1:15">
      <c r="I104" s="91"/>
      <c r="J104" s="170">
        <f t="shared" si="8"/>
        <v>0</v>
      </c>
      <c r="K104" s="171"/>
      <c r="L104" s="92"/>
      <c r="M104" s="93"/>
      <c r="N104" s="90"/>
      <c r="O104" s="23"/>
    </row>
    <row r="105" spans="1:15">
      <c r="I105" s="91">
        <f>J105*1.2*8/1000</f>
        <v>0</v>
      </c>
      <c r="J105" s="170">
        <f t="shared" si="8"/>
        <v>0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5.1999999999999998E-2</v>
      </c>
      <c r="J109" s="170">
        <f t="shared" si="8"/>
        <v>5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</v>
      </c>
      <c r="J113" s="170">
        <f t="shared" si="8"/>
        <v>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92"/>
      <c r="M117" s="93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0.06</v>
      </c>
      <c r="J119" s="170">
        <f t="shared" si="8"/>
        <v>5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92"/>
      <c r="M121" s="93"/>
      <c r="N121" s="90"/>
    </row>
    <row r="122" spans="3:15">
      <c r="I122" s="91"/>
      <c r="J122" s="170">
        <f t="shared" si="8"/>
        <v>0</v>
      </c>
      <c r="K122" s="171"/>
      <c r="L122" s="92"/>
      <c r="M122" s="93"/>
      <c r="N122" s="90"/>
    </row>
    <row r="123" spans="3:15">
      <c r="I123" s="91"/>
      <c r="J123" s="170">
        <f t="shared" si="8"/>
        <v>0</v>
      </c>
      <c r="K123" s="171"/>
      <c r="L123" s="92"/>
      <c r="M123" s="93"/>
      <c r="N123" s="90"/>
    </row>
    <row r="124" spans="3:15">
      <c r="I124" s="91"/>
      <c r="J124" s="170">
        <f t="shared" si="8"/>
        <v>0</v>
      </c>
      <c r="K124" s="171"/>
      <c r="L124" s="92"/>
      <c r="M124" s="93"/>
      <c r="N124" s="90"/>
    </row>
    <row r="125" spans="3:15">
      <c r="I125" s="91"/>
      <c r="J125" s="170">
        <f t="shared" si="8"/>
        <v>0</v>
      </c>
      <c r="K125" s="171"/>
      <c r="L125" s="92"/>
      <c r="M125" s="93"/>
      <c r="N125" s="90"/>
    </row>
    <row r="126" spans="3:15">
      <c r="I126" s="91"/>
      <c r="J126" s="170">
        <f t="shared" si="8"/>
        <v>0</v>
      </c>
      <c r="K126" s="171"/>
      <c r="L126" s="92"/>
      <c r="M126" s="93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</v>
      </c>
      <c r="J129" s="170">
        <f t="shared" si="8"/>
        <v>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</v>
      </c>
      <c r="J133" s="170">
        <f t="shared" si="8"/>
        <v>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92"/>
      <c r="M137" s="93"/>
      <c r="N137" s="90"/>
    </row>
    <row r="138" spans="9:15">
      <c r="I138" s="91"/>
      <c r="J138" s="170">
        <f t="shared" si="8"/>
        <v>0</v>
      </c>
      <c r="K138" s="171"/>
      <c r="L138" s="92"/>
      <c r="M138" s="93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96"/>
      <c r="M144" s="97"/>
      <c r="N144" s="95"/>
    </row>
    <row r="145" spans="9:15">
      <c r="I145" s="94"/>
      <c r="J145" s="208">
        <f t="shared" si="9"/>
        <v>0</v>
      </c>
      <c r="K145" s="209"/>
      <c r="L145" s="96"/>
      <c r="M145" s="97"/>
      <c r="N145" s="95"/>
    </row>
    <row r="146" spans="9:15">
      <c r="I146" s="94"/>
      <c r="J146" s="208">
        <f t="shared" si="9"/>
        <v>0</v>
      </c>
      <c r="K146" s="209"/>
      <c r="L146" s="96"/>
      <c r="M146" s="97"/>
      <c r="N146" s="95"/>
    </row>
    <row r="147" spans="9:15">
      <c r="I147" s="94"/>
      <c r="J147" s="208">
        <f t="shared" si="9"/>
        <v>0</v>
      </c>
      <c r="K147" s="209"/>
      <c r="L147" s="96"/>
      <c r="M147" s="97"/>
      <c r="N147" s="95"/>
    </row>
    <row r="148" spans="9:15">
      <c r="I148" s="94">
        <f>J148*0.9*8/1000</f>
        <v>2.1600000000000001E-2</v>
      </c>
      <c r="J148" s="208">
        <f t="shared" si="9"/>
        <v>3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0.12959999999999999</v>
      </c>
      <c r="J150" s="208">
        <f t="shared" si="9"/>
        <v>18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8.1000000000000003E-2</v>
      </c>
      <c r="J152" s="208">
        <f t="shared" si="9"/>
        <v>10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8.0999999999999996E-3</v>
      </c>
      <c r="J154" s="208">
        <f t="shared" si="9"/>
        <v>1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8.0999999999999996E-3</v>
      </c>
      <c r="J157" s="208">
        <f t="shared" si="9"/>
        <v>1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5.3999999999999999E-2</v>
      </c>
      <c r="J163" s="208">
        <f t="shared" si="9"/>
        <v>5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0</v>
      </c>
      <c r="J167" s="208">
        <f t="shared" si="9"/>
        <v>0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1.44E-2</v>
      </c>
      <c r="J175" s="208">
        <f t="shared" si="9"/>
        <v>2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0.25</v>
      </c>
      <c r="J177" s="208">
        <f t="shared" si="9"/>
        <v>25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J177:K177"/>
    <mergeCell ref="L177:M177"/>
    <mergeCell ref="J172:K172"/>
    <mergeCell ref="L172:M172"/>
    <mergeCell ref="J173:K173"/>
    <mergeCell ref="L173:M173"/>
    <mergeCell ref="J174:K174"/>
    <mergeCell ref="L174:M174"/>
    <mergeCell ref="J175:K175"/>
    <mergeCell ref="L175:M175"/>
    <mergeCell ref="J176:K176"/>
    <mergeCell ref="L176:M176"/>
    <mergeCell ref="J167:K167"/>
    <mergeCell ref="L167:M167"/>
    <mergeCell ref="J168:K168"/>
    <mergeCell ref="L168:M168"/>
    <mergeCell ref="J169:K169"/>
    <mergeCell ref="L169:M169"/>
    <mergeCell ref="J170:K170"/>
    <mergeCell ref="L170:M170"/>
    <mergeCell ref="J171:K171"/>
    <mergeCell ref="L171:M171"/>
    <mergeCell ref="J162:K162"/>
    <mergeCell ref="L162:M162"/>
    <mergeCell ref="J163:K163"/>
    <mergeCell ref="L163:M163"/>
    <mergeCell ref="J164:K164"/>
    <mergeCell ref="L164:M164"/>
    <mergeCell ref="J165:K165"/>
    <mergeCell ref="L165:M165"/>
    <mergeCell ref="J166:K166"/>
    <mergeCell ref="L166:M166"/>
    <mergeCell ref="J157:K157"/>
    <mergeCell ref="L157:M157"/>
    <mergeCell ref="J158:K158"/>
    <mergeCell ref="L158:M158"/>
    <mergeCell ref="J159:K159"/>
    <mergeCell ref="L159:M159"/>
    <mergeCell ref="J160:K160"/>
    <mergeCell ref="L160:M160"/>
    <mergeCell ref="J161:K161"/>
    <mergeCell ref="L161:M161"/>
    <mergeCell ref="J152:K152"/>
    <mergeCell ref="L152:M152"/>
    <mergeCell ref="J153:K153"/>
    <mergeCell ref="L153:M153"/>
    <mergeCell ref="J154:K154"/>
    <mergeCell ref="L154:M154"/>
    <mergeCell ref="J155:K155"/>
    <mergeCell ref="L155:M155"/>
    <mergeCell ref="J156:K156"/>
    <mergeCell ref="L156:M156"/>
    <mergeCell ref="J147:K147"/>
    <mergeCell ref="J148:K148"/>
    <mergeCell ref="L148:M148"/>
    <mergeCell ref="J149:K149"/>
    <mergeCell ref="L149:M149"/>
    <mergeCell ref="J150:K150"/>
    <mergeCell ref="L150:M150"/>
    <mergeCell ref="J151:K151"/>
    <mergeCell ref="L151:M151"/>
    <mergeCell ref="J141:K141"/>
    <mergeCell ref="L141:M141"/>
    <mergeCell ref="J142:K142"/>
    <mergeCell ref="L142:M142"/>
    <mergeCell ref="J143:K143"/>
    <mergeCell ref="L143:M143"/>
    <mergeCell ref="J144:K144"/>
    <mergeCell ref="J145:K145"/>
    <mergeCell ref="J146:K146"/>
    <mergeCell ref="J135:K135"/>
    <mergeCell ref="L135:M135"/>
    <mergeCell ref="J136:K136"/>
    <mergeCell ref="L136:M136"/>
    <mergeCell ref="J137:K137"/>
    <mergeCell ref="J138:K138"/>
    <mergeCell ref="J139:K139"/>
    <mergeCell ref="L139:M139"/>
    <mergeCell ref="J140:K140"/>
    <mergeCell ref="L140:M140"/>
    <mergeCell ref="E76:F76"/>
    <mergeCell ref="E77:F77"/>
    <mergeCell ref="E78:F78"/>
    <mergeCell ref="E79:F79"/>
    <mergeCell ref="E80:F80"/>
    <mergeCell ref="J84:K84"/>
    <mergeCell ref="L84:M84"/>
    <mergeCell ref="J99:K99"/>
    <mergeCell ref="L99:M99"/>
    <mergeCell ref="J79:K79"/>
    <mergeCell ref="L79:M79"/>
    <mergeCell ref="J80:K80"/>
    <mergeCell ref="L80:M80"/>
    <mergeCell ref="J81:K81"/>
    <mergeCell ref="L81:M81"/>
    <mergeCell ref="J76:K76"/>
    <mergeCell ref="L76:M76"/>
    <mergeCell ref="J77:K77"/>
    <mergeCell ref="L77:M77"/>
    <mergeCell ref="J78:K78"/>
    <mergeCell ref="L78:M78"/>
    <mergeCell ref="J86:K86"/>
    <mergeCell ref="L86:M86"/>
    <mergeCell ref="J87:K87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C9:F9"/>
    <mergeCell ref="J9:K9"/>
    <mergeCell ref="L9:M9"/>
    <mergeCell ref="C10:D10"/>
    <mergeCell ref="E10:F10"/>
    <mergeCell ref="C13:D13"/>
    <mergeCell ref="E13:F13"/>
    <mergeCell ref="J13:K13"/>
    <mergeCell ref="L13:M13"/>
    <mergeCell ref="C14:D14"/>
    <mergeCell ref="E14:F14"/>
    <mergeCell ref="J14:K14"/>
    <mergeCell ref="L14:M14"/>
    <mergeCell ref="C11:D11"/>
    <mergeCell ref="E11:F11"/>
    <mergeCell ref="J11:K11"/>
    <mergeCell ref="L11:M11"/>
    <mergeCell ref="C12:D12"/>
    <mergeCell ref="E12:F12"/>
    <mergeCell ref="J12:K12"/>
    <mergeCell ref="L12:M12"/>
    <mergeCell ref="C17:D17"/>
    <mergeCell ref="E17:F17"/>
    <mergeCell ref="J17:K17"/>
    <mergeCell ref="L17:M17"/>
    <mergeCell ref="C18:D18"/>
    <mergeCell ref="E18:F18"/>
    <mergeCell ref="J18:K18"/>
    <mergeCell ref="L18:M18"/>
    <mergeCell ref="C15:D15"/>
    <mergeCell ref="E15:F15"/>
    <mergeCell ref="J15:K15"/>
    <mergeCell ref="L15:M15"/>
    <mergeCell ref="C16:D16"/>
    <mergeCell ref="E16:F16"/>
    <mergeCell ref="J16:K16"/>
    <mergeCell ref="L16:M16"/>
    <mergeCell ref="J22:K22"/>
    <mergeCell ref="L22:M22"/>
    <mergeCell ref="C23:D23"/>
    <mergeCell ref="E23:F23"/>
    <mergeCell ref="J23:K23"/>
    <mergeCell ref="L23:M23"/>
    <mergeCell ref="J19:K19"/>
    <mergeCell ref="L19:M19"/>
    <mergeCell ref="J20:K20"/>
    <mergeCell ref="L20:M20"/>
    <mergeCell ref="J21:K21"/>
    <mergeCell ref="L21:M21"/>
    <mergeCell ref="C19:D19"/>
    <mergeCell ref="E19:F19"/>
    <mergeCell ref="C20:D20"/>
    <mergeCell ref="E20:F20"/>
    <mergeCell ref="J27:K27"/>
    <mergeCell ref="L27:M27"/>
    <mergeCell ref="J28:K28"/>
    <mergeCell ref="L28:M28"/>
    <mergeCell ref="J24:K24"/>
    <mergeCell ref="L24:M24"/>
    <mergeCell ref="C25:D25"/>
    <mergeCell ref="J25:K25"/>
    <mergeCell ref="L25:M25"/>
    <mergeCell ref="J26:K26"/>
    <mergeCell ref="L26:M26"/>
    <mergeCell ref="C24:D24"/>
    <mergeCell ref="E24:F24"/>
    <mergeCell ref="E25:F25"/>
    <mergeCell ref="E31:F31"/>
    <mergeCell ref="J31:K31"/>
    <mergeCell ref="L31:M31"/>
    <mergeCell ref="E32:F32"/>
    <mergeCell ref="J32:K32"/>
    <mergeCell ref="L32:M32"/>
    <mergeCell ref="J29:K29"/>
    <mergeCell ref="L29:M29"/>
    <mergeCell ref="E30:F30"/>
    <mergeCell ref="J30:K30"/>
    <mergeCell ref="L30:M30"/>
    <mergeCell ref="C29:G29"/>
    <mergeCell ref="E35:F35"/>
    <mergeCell ref="J35:K35"/>
    <mergeCell ref="L35:M35"/>
    <mergeCell ref="E36:F36"/>
    <mergeCell ref="J36:K36"/>
    <mergeCell ref="L36:M36"/>
    <mergeCell ref="E33:F33"/>
    <mergeCell ref="J33:K33"/>
    <mergeCell ref="L33:M33"/>
    <mergeCell ref="E34:F34"/>
    <mergeCell ref="J34:K34"/>
    <mergeCell ref="L34:M34"/>
    <mergeCell ref="E39:F39"/>
    <mergeCell ref="J39:K39"/>
    <mergeCell ref="L39:M39"/>
    <mergeCell ref="E40:F40"/>
    <mergeCell ref="J40:K40"/>
    <mergeCell ref="L40:M40"/>
    <mergeCell ref="E37:F37"/>
    <mergeCell ref="J37:K37"/>
    <mergeCell ref="L37:M37"/>
    <mergeCell ref="E38:F38"/>
    <mergeCell ref="J38:K38"/>
    <mergeCell ref="L38:M38"/>
    <mergeCell ref="E43:F43"/>
    <mergeCell ref="J43:K43"/>
    <mergeCell ref="L43:M43"/>
    <mergeCell ref="E44:F44"/>
    <mergeCell ref="J44:K44"/>
    <mergeCell ref="L44:M44"/>
    <mergeCell ref="E41:F41"/>
    <mergeCell ref="J41:K41"/>
    <mergeCell ref="L41:M41"/>
    <mergeCell ref="E42:F42"/>
    <mergeCell ref="J42:K42"/>
    <mergeCell ref="L42:M42"/>
    <mergeCell ref="E47:F47"/>
    <mergeCell ref="J47:K47"/>
    <mergeCell ref="L47:M47"/>
    <mergeCell ref="E48:F48"/>
    <mergeCell ref="J48:K48"/>
    <mergeCell ref="L48:M48"/>
    <mergeCell ref="E45:F45"/>
    <mergeCell ref="J45:K45"/>
    <mergeCell ref="L45:M45"/>
    <mergeCell ref="E46:F46"/>
    <mergeCell ref="J46:K46"/>
    <mergeCell ref="L46:M46"/>
    <mergeCell ref="E51:F51"/>
    <mergeCell ref="J51:K51"/>
    <mergeCell ref="L51:M51"/>
    <mergeCell ref="E52:F52"/>
    <mergeCell ref="J52:K52"/>
    <mergeCell ref="L52:M52"/>
    <mergeCell ref="E49:F49"/>
    <mergeCell ref="J49:K49"/>
    <mergeCell ref="L49:M49"/>
    <mergeCell ref="E50:F50"/>
    <mergeCell ref="J50:K50"/>
    <mergeCell ref="L50:M50"/>
    <mergeCell ref="J55:K55"/>
    <mergeCell ref="L55:M55"/>
    <mergeCell ref="J56:K56"/>
    <mergeCell ref="L56:M56"/>
    <mergeCell ref="J57:K57"/>
    <mergeCell ref="L57:M57"/>
    <mergeCell ref="E53:F53"/>
    <mergeCell ref="J53:K53"/>
    <mergeCell ref="L53:M53"/>
    <mergeCell ref="E54:F54"/>
    <mergeCell ref="J54:K54"/>
    <mergeCell ref="L54:M54"/>
    <mergeCell ref="E55:F55"/>
    <mergeCell ref="E56:F56"/>
    <mergeCell ref="E57:F57"/>
    <mergeCell ref="J61:K61"/>
    <mergeCell ref="L61:M61"/>
    <mergeCell ref="J62:K62"/>
    <mergeCell ref="L62:M62"/>
    <mergeCell ref="J63:K63"/>
    <mergeCell ref="L63:M63"/>
    <mergeCell ref="J58:K58"/>
    <mergeCell ref="L58:M58"/>
    <mergeCell ref="J59:K59"/>
    <mergeCell ref="L59:M59"/>
    <mergeCell ref="J60:K60"/>
    <mergeCell ref="L60:M60"/>
    <mergeCell ref="J67:K67"/>
    <mergeCell ref="L67:M67"/>
    <mergeCell ref="J68:K68"/>
    <mergeCell ref="L68:M68"/>
    <mergeCell ref="J69:K69"/>
    <mergeCell ref="L69:M69"/>
    <mergeCell ref="J64:K64"/>
    <mergeCell ref="L64:M64"/>
    <mergeCell ref="J65:K65"/>
    <mergeCell ref="L65:M65"/>
    <mergeCell ref="J66:K66"/>
    <mergeCell ref="L66:M66"/>
    <mergeCell ref="J73:K73"/>
    <mergeCell ref="L73:M73"/>
    <mergeCell ref="J74:K74"/>
    <mergeCell ref="L74:M74"/>
    <mergeCell ref="J75:K75"/>
    <mergeCell ref="L75:M75"/>
    <mergeCell ref="J70:K70"/>
    <mergeCell ref="L70:M70"/>
    <mergeCell ref="J71:K71"/>
    <mergeCell ref="L71:M71"/>
    <mergeCell ref="J72:K72"/>
    <mergeCell ref="L72:M72"/>
    <mergeCell ref="L87:M87"/>
    <mergeCell ref="J88:K88"/>
    <mergeCell ref="L88:M88"/>
    <mergeCell ref="J82:K82"/>
    <mergeCell ref="L82:M82"/>
    <mergeCell ref="J83:K83"/>
    <mergeCell ref="L83:M83"/>
    <mergeCell ref="J85:K85"/>
    <mergeCell ref="L85:M85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J98:K98"/>
    <mergeCell ref="L98:M98"/>
    <mergeCell ref="J101:K101"/>
    <mergeCell ref="L101:M101"/>
    <mergeCell ref="J102:K102"/>
    <mergeCell ref="J95:K95"/>
    <mergeCell ref="L95:M95"/>
    <mergeCell ref="J96:K96"/>
    <mergeCell ref="L96:M96"/>
    <mergeCell ref="J97:K97"/>
    <mergeCell ref="L97:M97"/>
    <mergeCell ref="J100:K100"/>
    <mergeCell ref="L100:M100"/>
    <mergeCell ref="J108:K108"/>
    <mergeCell ref="L108:M108"/>
    <mergeCell ref="J109:K109"/>
    <mergeCell ref="L109:M109"/>
    <mergeCell ref="J110:K110"/>
    <mergeCell ref="L110:M110"/>
    <mergeCell ref="J103:K103"/>
    <mergeCell ref="J104:K104"/>
    <mergeCell ref="J105:K105"/>
    <mergeCell ref="L105:M105"/>
    <mergeCell ref="J106:K106"/>
    <mergeCell ref="L106:M106"/>
    <mergeCell ref="J107:K107"/>
    <mergeCell ref="L107:M107"/>
    <mergeCell ref="J114:K114"/>
    <mergeCell ref="L114:M114"/>
    <mergeCell ref="J115:K115"/>
    <mergeCell ref="L115:M115"/>
    <mergeCell ref="J116:K116"/>
    <mergeCell ref="L116:M116"/>
    <mergeCell ref="J111:K111"/>
    <mergeCell ref="L111:M111"/>
    <mergeCell ref="J112:K112"/>
    <mergeCell ref="L112:M112"/>
    <mergeCell ref="J113:K113"/>
    <mergeCell ref="L113:M113"/>
    <mergeCell ref="J120:K120"/>
    <mergeCell ref="L120:M120"/>
    <mergeCell ref="J121:K121"/>
    <mergeCell ref="J122:K122"/>
    <mergeCell ref="J117:K117"/>
    <mergeCell ref="J118:K118"/>
    <mergeCell ref="L118:M118"/>
    <mergeCell ref="J119:K119"/>
    <mergeCell ref="L119:M119"/>
    <mergeCell ref="J126:K126"/>
    <mergeCell ref="J127:K127"/>
    <mergeCell ref="L127:M127"/>
    <mergeCell ref="J128:K128"/>
    <mergeCell ref="L128:M128"/>
    <mergeCell ref="J123:K123"/>
    <mergeCell ref="J124:K124"/>
    <mergeCell ref="J125:K125"/>
    <mergeCell ref="J132:K132"/>
    <mergeCell ref="L132:M132"/>
    <mergeCell ref="J133:K133"/>
    <mergeCell ref="L133:M133"/>
    <mergeCell ref="J134:K134"/>
    <mergeCell ref="L134:M134"/>
    <mergeCell ref="J129:K129"/>
    <mergeCell ref="L129:M129"/>
    <mergeCell ref="J130:K130"/>
    <mergeCell ref="L130:M130"/>
    <mergeCell ref="J131:K131"/>
    <mergeCell ref="L131:M13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sheetPr codeName="Sheet40"/>
  <dimension ref="A1:S177"/>
  <sheetViews>
    <sheetView workbookViewId="0">
      <selection activeCell="B2" sqref="B2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 s="121">
        <v>501</v>
      </c>
      <c r="B2" s="122">
        <v>35</v>
      </c>
      <c r="D2" s="35"/>
      <c r="E2" s="53"/>
      <c r="F2" s="53" t="s">
        <v>154</v>
      </c>
      <c r="G2" s="35"/>
      <c r="H2" s="35"/>
      <c r="K2" s="100">
        <f>SUM(I86:I142)+SUM(I169:I174)/1000</f>
        <v>1.2681480000000001</v>
      </c>
      <c r="L2" s="3">
        <f>SUM(J86:K142)+SUM(J169:K174)</f>
        <v>125</v>
      </c>
      <c r="M2" s="4" t="s">
        <v>162</v>
      </c>
      <c r="N2" s="35"/>
      <c r="S2" s="5" t="s">
        <v>2</v>
      </c>
    </row>
    <row r="3" spans="1:19" ht="18.75">
      <c r="A3" s="121">
        <v>502</v>
      </c>
      <c r="B3" s="122">
        <v>30</v>
      </c>
      <c r="E3" s="72" t="s">
        <v>284</v>
      </c>
      <c r="F3" s="54" t="s">
        <v>155</v>
      </c>
      <c r="G3" s="43"/>
      <c r="H3" s="43"/>
      <c r="K3" s="101">
        <f>SUM(I143:I168)+SUM(I175:I177)</f>
        <v>0.2445</v>
      </c>
      <c r="L3" s="1">
        <f>SUM(J143:K168)+SUM(J175:K177)</f>
        <v>25</v>
      </c>
      <c r="M3" s="7" t="s">
        <v>242</v>
      </c>
      <c r="N3" s="35"/>
      <c r="S3" s="5">
        <f>L2+L4</f>
        <v>125</v>
      </c>
    </row>
    <row r="4" spans="1:19" ht="18.75">
      <c r="A4" s="121">
        <v>518</v>
      </c>
      <c r="B4" s="122">
        <v>5</v>
      </c>
      <c r="D4" s="36"/>
      <c r="E4" s="38"/>
      <c r="F4" s="33"/>
      <c r="G4" s="42"/>
      <c r="H4" s="42"/>
      <c r="K4" s="102">
        <f>SUM(I11:I27)+SUM(I73:I85)</f>
        <v>0</v>
      </c>
      <c r="L4" s="8">
        <f>SUM(J11:K27)+SUM(J73:K85)</f>
        <v>0</v>
      </c>
      <c r="M4" s="9" t="s">
        <v>3</v>
      </c>
      <c r="N4" s="35"/>
      <c r="S4" s="10" t="s">
        <v>4</v>
      </c>
    </row>
    <row r="5" spans="1:19" ht="18.75">
      <c r="A5" s="121">
        <v>536</v>
      </c>
      <c r="B5" s="122">
        <v>5</v>
      </c>
      <c r="D5" s="39"/>
      <c r="E5" s="40"/>
      <c r="F5" s="40"/>
      <c r="G5" s="42"/>
      <c r="H5" s="42"/>
      <c r="K5" s="103">
        <f>SUM(I28:I72)</f>
        <v>0</v>
      </c>
      <c r="L5" s="12">
        <f>SUM(J28:K72)</f>
        <v>0</v>
      </c>
      <c r="M5" s="13" t="s">
        <v>243</v>
      </c>
      <c r="N5" s="35"/>
      <c r="S5" s="10">
        <f>L3+L5</f>
        <v>25</v>
      </c>
    </row>
    <row r="6" spans="1:19" ht="18.75">
      <c r="A6" s="121">
        <v>548</v>
      </c>
      <c r="B6" s="122">
        <v>15</v>
      </c>
      <c r="C6" s="37"/>
      <c r="D6" s="39"/>
      <c r="E6" s="40"/>
      <c r="F6" s="40"/>
      <c r="G6" s="41"/>
      <c r="H6" s="41"/>
      <c r="K6" s="104">
        <f>C80</f>
        <v>0</v>
      </c>
      <c r="L6" s="14">
        <f>D80</f>
        <v>0</v>
      </c>
      <c r="M6" s="15" t="s">
        <v>6</v>
      </c>
      <c r="N6" s="35"/>
    </row>
    <row r="7" spans="1:19" ht="18.75">
      <c r="A7" s="121">
        <v>555</v>
      </c>
      <c r="B7" s="122">
        <v>10</v>
      </c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 s="121">
        <v>578</v>
      </c>
      <c r="B8" s="122">
        <v>5</v>
      </c>
      <c r="C8" s="37"/>
      <c r="D8" s="39"/>
      <c r="E8" s="40"/>
      <c r="F8" s="40"/>
      <c r="G8" s="41"/>
      <c r="H8" s="41"/>
      <c r="K8" s="106">
        <f>SUM(K2:K7)</f>
        <v>1.512648</v>
      </c>
      <c r="L8" s="107">
        <f>SUM(L2:L7)</f>
        <v>150</v>
      </c>
      <c r="M8" s="18" t="s">
        <v>5</v>
      </c>
      <c r="N8" s="35"/>
    </row>
    <row r="9" spans="1:19">
      <c r="A9" s="121">
        <v>557</v>
      </c>
      <c r="B9" s="122">
        <v>35</v>
      </c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 s="121">
        <v>682</v>
      </c>
      <c r="B10" s="122">
        <v>10</v>
      </c>
      <c r="C10" s="189" t="s">
        <v>216</v>
      </c>
      <c r="D10" s="190"/>
      <c r="E10" s="189" t="s">
        <v>65</v>
      </c>
      <c r="F10" s="190"/>
      <c r="G10" s="80" t="s">
        <v>66</v>
      </c>
      <c r="I10" s="6"/>
      <c r="J10" s="74"/>
      <c r="K10" s="75"/>
      <c r="L10" s="74"/>
      <c r="M10" s="75"/>
      <c r="N10" s="6"/>
    </row>
    <row r="11" spans="1:19">
      <c r="B11" s="120"/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 s="69"/>
      <c r="B12" s="63"/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B13" s="120"/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B14" s="120"/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</v>
      </c>
      <c r="J14" s="176">
        <f t="shared" si="1"/>
        <v>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B15" s="120"/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</v>
      </c>
      <c r="J15" s="176">
        <f t="shared" si="1"/>
        <v>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69"/>
      <c r="B16" s="63"/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</v>
      </c>
      <c r="J16" s="176">
        <f t="shared" si="1"/>
        <v>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69"/>
      <c r="B17" s="63"/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 ht="16.5">
      <c r="A18" s="51"/>
      <c r="B18" s="51"/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 ht="16.5">
      <c r="A19" s="51"/>
      <c r="B19" s="51"/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 ht="16.5">
      <c r="A20" s="51"/>
      <c r="B20" s="51"/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 ht="16.5">
      <c r="A21" s="51"/>
      <c r="B21" s="51"/>
      <c r="C21" s="77"/>
      <c r="D21" s="46"/>
      <c r="E21" s="44"/>
      <c r="F21" s="45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 ht="16.5">
      <c r="A22" s="51"/>
      <c r="B22" s="51"/>
      <c r="C22" s="77"/>
      <c r="D22" s="46"/>
      <c r="E22" s="44"/>
      <c r="F22" s="45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 ht="16.5">
      <c r="A23" s="51"/>
      <c r="B23" s="47"/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 ht="16.5">
      <c r="A24" s="51"/>
      <c r="B24" s="51"/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 ht="16.5">
      <c r="A25" s="51"/>
      <c r="B25" s="51"/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 ht="16.5">
      <c r="A26" s="51"/>
      <c r="B26" s="51"/>
      <c r="C26" s="24"/>
      <c r="D26" s="2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 ht="16.5">
      <c r="A27" s="51"/>
      <c r="B27" s="51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 ht="16.5">
      <c r="A28" s="51"/>
      <c r="B28" s="51"/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 ht="16.5">
      <c r="A29" s="51"/>
      <c r="B29" s="51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 ht="16.5">
      <c r="A30" s="51"/>
      <c r="B30" s="51"/>
      <c r="C30" s="20" t="s">
        <v>92</v>
      </c>
      <c r="D30" s="20" t="s">
        <v>93</v>
      </c>
      <c r="E30" s="191" t="s">
        <v>65</v>
      </c>
      <c r="F30" s="191"/>
      <c r="G30" s="20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</v>
      </c>
      <c r="D31" s="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</v>
      </c>
      <c r="D36" s="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</v>
      </c>
      <c r="D37" s="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</v>
      </c>
      <c r="J55" s="182">
        <f t="shared" si="1"/>
        <v>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0</v>
      </c>
      <c r="D80" s="80">
        <f>SUM(D31:D79)</f>
        <v>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</v>
      </c>
      <c r="J93" s="170">
        <f t="shared" si="8"/>
        <v>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</v>
      </c>
      <c r="J97" s="170">
        <f t="shared" si="8"/>
        <v>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</v>
      </c>
      <c r="J98" s="170">
        <f t="shared" si="8"/>
        <v>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92"/>
      <c r="M102" s="93"/>
      <c r="N102" s="90"/>
      <c r="O102" s="23"/>
    </row>
    <row r="103" spans="1:15">
      <c r="I103" s="91"/>
      <c r="J103" s="170">
        <f t="shared" si="8"/>
        <v>0</v>
      </c>
      <c r="K103" s="171"/>
      <c r="L103" s="92"/>
      <c r="M103" s="93"/>
      <c r="N103" s="90"/>
      <c r="O103" s="23"/>
    </row>
    <row r="104" spans="1:15">
      <c r="I104" s="91"/>
      <c r="J104" s="170">
        <f t="shared" si="8"/>
        <v>0</v>
      </c>
      <c r="K104" s="171"/>
      <c r="L104" s="92"/>
      <c r="M104" s="93"/>
      <c r="N104" s="90"/>
      <c r="O104" s="23"/>
    </row>
    <row r="105" spans="1:15">
      <c r="I105" s="91">
        <f>J105*1.2*8/1000</f>
        <v>0.33600000000000002</v>
      </c>
      <c r="J105" s="170">
        <f t="shared" si="8"/>
        <v>35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0.13</v>
      </c>
      <c r="J106" s="170">
        <f t="shared" si="8"/>
        <v>10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0.312</v>
      </c>
      <c r="J109" s="170">
        <f t="shared" si="8"/>
        <v>30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0.49</v>
      </c>
      <c r="J111" s="170">
        <f t="shared" si="8"/>
        <v>35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</v>
      </c>
      <c r="J113" s="170">
        <f t="shared" si="8"/>
        <v>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92"/>
      <c r="M117" s="93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</v>
      </c>
      <c r="J119" s="170">
        <f t="shared" si="8"/>
        <v>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92"/>
      <c r="M121" s="93"/>
      <c r="N121" s="90"/>
    </row>
    <row r="122" spans="3:15">
      <c r="I122" s="91"/>
      <c r="J122" s="170">
        <f t="shared" si="8"/>
        <v>0</v>
      </c>
      <c r="K122" s="171"/>
      <c r="L122" s="92"/>
      <c r="M122" s="93"/>
      <c r="N122" s="90"/>
    </row>
    <row r="123" spans="3:15">
      <c r="I123" s="91"/>
      <c r="J123" s="170">
        <f t="shared" si="8"/>
        <v>0</v>
      </c>
      <c r="K123" s="171"/>
      <c r="L123" s="92"/>
      <c r="M123" s="93"/>
      <c r="N123" s="90"/>
    </row>
    <row r="124" spans="3:15">
      <c r="I124" s="91"/>
      <c r="J124" s="170">
        <f t="shared" si="8"/>
        <v>0</v>
      </c>
      <c r="K124" s="171"/>
      <c r="L124" s="92"/>
      <c r="M124" s="93"/>
      <c r="N124" s="90"/>
    </row>
    <row r="125" spans="3:15">
      <c r="I125" s="91"/>
      <c r="J125" s="170">
        <f t="shared" si="8"/>
        <v>0</v>
      </c>
      <c r="K125" s="171"/>
      <c r="L125" s="92"/>
      <c r="M125" s="93"/>
      <c r="N125" s="90"/>
    </row>
    <row r="126" spans="3:15">
      <c r="I126" s="91"/>
      <c r="J126" s="170">
        <f t="shared" si="8"/>
        <v>0</v>
      </c>
      <c r="K126" s="171"/>
      <c r="L126" s="92"/>
      <c r="M126" s="93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</v>
      </c>
      <c r="J129" s="170">
        <f t="shared" si="8"/>
        <v>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</v>
      </c>
      <c r="J133" s="170">
        <f t="shared" si="8"/>
        <v>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92"/>
      <c r="M137" s="93"/>
      <c r="N137" s="90"/>
    </row>
    <row r="138" spans="9:15">
      <c r="I138" s="91"/>
      <c r="J138" s="170">
        <f t="shared" si="8"/>
        <v>0</v>
      </c>
      <c r="K138" s="171"/>
      <c r="L138" s="92"/>
      <c r="M138" s="93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96"/>
      <c r="M144" s="97"/>
      <c r="N144" s="95"/>
    </row>
    <row r="145" spans="9:15">
      <c r="I145" s="94"/>
      <c r="J145" s="208">
        <f t="shared" si="9"/>
        <v>0</v>
      </c>
      <c r="K145" s="209"/>
      <c r="L145" s="96"/>
      <c r="M145" s="97"/>
      <c r="N145" s="95"/>
    </row>
    <row r="146" spans="9:15">
      <c r="I146" s="94"/>
      <c r="J146" s="208">
        <f t="shared" si="9"/>
        <v>0</v>
      </c>
      <c r="K146" s="209"/>
      <c r="L146" s="96"/>
      <c r="M146" s="97"/>
      <c r="N146" s="95"/>
    </row>
    <row r="147" spans="9:15">
      <c r="I147" s="94"/>
      <c r="J147" s="208">
        <f t="shared" si="9"/>
        <v>0</v>
      </c>
      <c r="K147" s="209"/>
      <c r="L147" s="96"/>
      <c r="M147" s="97"/>
      <c r="N147" s="95"/>
    </row>
    <row r="148" spans="9:15">
      <c r="I148" s="94">
        <f>J148*0.9*8/1000</f>
        <v>0</v>
      </c>
      <c r="J148" s="208">
        <f t="shared" si="9"/>
        <v>0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</v>
      </c>
      <c r="J150" s="208">
        <f t="shared" si="9"/>
        <v>0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4.0500000000000001E-2</v>
      </c>
      <c r="J152" s="208">
        <f t="shared" si="9"/>
        <v>5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0</v>
      </c>
      <c r="J154" s="208">
        <f t="shared" si="9"/>
        <v>0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0</v>
      </c>
      <c r="J157" s="208">
        <f t="shared" si="9"/>
        <v>0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5.3999999999999999E-2</v>
      </c>
      <c r="J163" s="208">
        <f t="shared" si="9"/>
        <v>5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0</v>
      </c>
      <c r="J167" s="208">
        <f t="shared" si="9"/>
        <v>0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8.7999999999999995E-2</v>
      </c>
      <c r="J170" s="212">
        <f t="shared" si="9"/>
        <v>10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0.06</v>
      </c>
      <c r="J174" s="212">
        <f t="shared" si="9"/>
        <v>5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</v>
      </c>
      <c r="J175" s="208">
        <f t="shared" si="9"/>
        <v>0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0.15</v>
      </c>
      <c r="J177" s="208">
        <f t="shared" si="9"/>
        <v>15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J177:K177"/>
    <mergeCell ref="L177:M177"/>
    <mergeCell ref="J172:K172"/>
    <mergeCell ref="L172:M172"/>
    <mergeCell ref="J173:K173"/>
    <mergeCell ref="L173:M173"/>
    <mergeCell ref="J174:K174"/>
    <mergeCell ref="L174:M174"/>
    <mergeCell ref="J175:K175"/>
    <mergeCell ref="L175:M175"/>
    <mergeCell ref="J176:K176"/>
    <mergeCell ref="L176:M176"/>
    <mergeCell ref="J167:K167"/>
    <mergeCell ref="L167:M167"/>
    <mergeCell ref="J168:K168"/>
    <mergeCell ref="L168:M168"/>
    <mergeCell ref="J169:K169"/>
    <mergeCell ref="L169:M169"/>
    <mergeCell ref="J170:K170"/>
    <mergeCell ref="L170:M170"/>
    <mergeCell ref="J171:K171"/>
    <mergeCell ref="L171:M171"/>
    <mergeCell ref="J162:K162"/>
    <mergeCell ref="L162:M162"/>
    <mergeCell ref="J163:K163"/>
    <mergeCell ref="L163:M163"/>
    <mergeCell ref="J164:K164"/>
    <mergeCell ref="L164:M164"/>
    <mergeCell ref="J165:K165"/>
    <mergeCell ref="L165:M165"/>
    <mergeCell ref="J166:K166"/>
    <mergeCell ref="L166:M166"/>
    <mergeCell ref="J157:K157"/>
    <mergeCell ref="L157:M157"/>
    <mergeCell ref="J158:K158"/>
    <mergeCell ref="L158:M158"/>
    <mergeCell ref="J159:K159"/>
    <mergeCell ref="L159:M159"/>
    <mergeCell ref="J160:K160"/>
    <mergeCell ref="L160:M160"/>
    <mergeCell ref="J161:K161"/>
    <mergeCell ref="L161:M161"/>
    <mergeCell ref="J152:K152"/>
    <mergeCell ref="L152:M152"/>
    <mergeCell ref="J153:K153"/>
    <mergeCell ref="L153:M153"/>
    <mergeCell ref="J154:K154"/>
    <mergeCell ref="L154:M154"/>
    <mergeCell ref="J155:K155"/>
    <mergeCell ref="L155:M155"/>
    <mergeCell ref="J156:K156"/>
    <mergeCell ref="L156:M156"/>
    <mergeCell ref="J147:K147"/>
    <mergeCell ref="J148:K148"/>
    <mergeCell ref="L148:M148"/>
    <mergeCell ref="J149:K149"/>
    <mergeCell ref="L149:M149"/>
    <mergeCell ref="J150:K150"/>
    <mergeCell ref="L150:M150"/>
    <mergeCell ref="J151:K151"/>
    <mergeCell ref="L151:M151"/>
    <mergeCell ref="J141:K141"/>
    <mergeCell ref="L141:M141"/>
    <mergeCell ref="J142:K142"/>
    <mergeCell ref="L142:M142"/>
    <mergeCell ref="J143:K143"/>
    <mergeCell ref="L143:M143"/>
    <mergeCell ref="J144:K144"/>
    <mergeCell ref="J145:K145"/>
    <mergeCell ref="J146:K146"/>
    <mergeCell ref="J135:K135"/>
    <mergeCell ref="L135:M135"/>
    <mergeCell ref="J136:K136"/>
    <mergeCell ref="L136:M136"/>
    <mergeCell ref="J137:K137"/>
    <mergeCell ref="J138:K138"/>
    <mergeCell ref="J139:K139"/>
    <mergeCell ref="L139:M139"/>
    <mergeCell ref="J140:K140"/>
    <mergeCell ref="L140:M140"/>
    <mergeCell ref="E76:F76"/>
    <mergeCell ref="E77:F77"/>
    <mergeCell ref="E78:F78"/>
    <mergeCell ref="E79:F79"/>
    <mergeCell ref="E80:F80"/>
    <mergeCell ref="J84:K84"/>
    <mergeCell ref="L84:M84"/>
    <mergeCell ref="J99:K99"/>
    <mergeCell ref="L99:M99"/>
    <mergeCell ref="J79:K79"/>
    <mergeCell ref="L79:M79"/>
    <mergeCell ref="J80:K80"/>
    <mergeCell ref="L80:M80"/>
    <mergeCell ref="J81:K81"/>
    <mergeCell ref="L81:M81"/>
    <mergeCell ref="J76:K76"/>
    <mergeCell ref="L76:M76"/>
    <mergeCell ref="J77:K77"/>
    <mergeCell ref="L77:M77"/>
    <mergeCell ref="J78:K78"/>
    <mergeCell ref="L78:M78"/>
    <mergeCell ref="J86:K86"/>
    <mergeCell ref="L86:M86"/>
    <mergeCell ref="J87:K87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C9:F9"/>
    <mergeCell ref="J9:K9"/>
    <mergeCell ref="L9:M9"/>
    <mergeCell ref="C10:D10"/>
    <mergeCell ref="E10:F10"/>
    <mergeCell ref="C13:D13"/>
    <mergeCell ref="E13:F13"/>
    <mergeCell ref="J13:K13"/>
    <mergeCell ref="L13:M13"/>
    <mergeCell ref="C14:D14"/>
    <mergeCell ref="E14:F14"/>
    <mergeCell ref="J14:K14"/>
    <mergeCell ref="L14:M14"/>
    <mergeCell ref="C11:D11"/>
    <mergeCell ref="E11:F11"/>
    <mergeCell ref="J11:K11"/>
    <mergeCell ref="L11:M11"/>
    <mergeCell ref="C12:D12"/>
    <mergeCell ref="E12:F12"/>
    <mergeCell ref="J12:K12"/>
    <mergeCell ref="L12:M12"/>
    <mergeCell ref="C17:D17"/>
    <mergeCell ref="E17:F17"/>
    <mergeCell ref="J17:K17"/>
    <mergeCell ref="L17:M17"/>
    <mergeCell ref="C18:D18"/>
    <mergeCell ref="E18:F18"/>
    <mergeCell ref="J18:K18"/>
    <mergeCell ref="L18:M18"/>
    <mergeCell ref="C15:D15"/>
    <mergeCell ref="E15:F15"/>
    <mergeCell ref="J15:K15"/>
    <mergeCell ref="L15:M15"/>
    <mergeCell ref="C16:D16"/>
    <mergeCell ref="E16:F16"/>
    <mergeCell ref="J16:K16"/>
    <mergeCell ref="L16:M16"/>
    <mergeCell ref="J22:K22"/>
    <mergeCell ref="L22:M22"/>
    <mergeCell ref="C23:D23"/>
    <mergeCell ref="E23:F23"/>
    <mergeCell ref="J23:K23"/>
    <mergeCell ref="L23:M23"/>
    <mergeCell ref="J19:K19"/>
    <mergeCell ref="L19:M19"/>
    <mergeCell ref="J20:K20"/>
    <mergeCell ref="L20:M20"/>
    <mergeCell ref="J21:K21"/>
    <mergeCell ref="L21:M21"/>
    <mergeCell ref="C19:D19"/>
    <mergeCell ref="E19:F19"/>
    <mergeCell ref="C20:D20"/>
    <mergeCell ref="E20:F20"/>
    <mergeCell ref="J27:K27"/>
    <mergeCell ref="L27:M27"/>
    <mergeCell ref="J28:K28"/>
    <mergeCell ref="L28:M28"/>
    <mergeCell ref="J24:K24"/>
    <mergeCell ref="L24:M24"/>
    <mergeCell ref="C25:D25"/>
    <mergeCell ref="J25:K25"/>
    <mergeCell ref="L25:M25"/>
    <mergeCell ref="J26:K26"/>
    <mergeCell ref="L26:M26"/>
    <mergeCell ref="C24:D24"/>
    <mergeCell ref="E24:F24"/>
    <mergeCell ref="E25:F25"/>
    <mergeCell ref="E31:F31"/>
    <mergeCell ref="J31:K31"/>
    <mergeCell ref="L31:M31"/>
    <mergeCell ref="E32:F32"/>
    <mergeCell ref="J32:K32"/>
    <mergeCell ref="L32:M32"/>
    <mergeCell ref="J29:K29"/>
    <mergeCell ref="L29:M29"/>
    <mergeCell ref="E30:F30"/>
    <mergeCell ref="J30:K30"/>
    <mergeCell ref="L30:M30"/>
    <mergeCell ref="C29:G29"/>
    <mergeCell ref="E35:F35"/>
    <mergeCell ref="J35:K35"/>
    <mergeCell ref="L35:M35"/>
    <mergeCell ref="E36:F36"/>
    <mergeCell ref="J36:K36"/>
    <mergeCell ref="L36:M36"/>
    <mergeCell ref="E33:F33"/>
    <mergeCell ref="J33:K33"/>
    <mergeCell ref="L33:M33"/>
    <mergeCell ref="E34:F34"/>
    <mergeCell ref="J34:K34"/>
    <mergeCell ref="L34:M34"/>
    <mergeCell ref="E39:F39"/>
    <mergeCell ref="J39:K39"/>
    <mergeCell ref="L39:M39"/>
    <mergeCell ref="E40:F40"/>
    <mergeCell ref="J40:K40"/>
    <mergeCell ref="L40:M40"/>
    <mergeCell ref="E37:F37"/>
    <mergeCell ref="J37:K37"/>
    <mergeCell ref="L37:M37"/>
    <mergeCell ref="E38:F38"/>
    <mergeCell ref="J38:K38"/>
    <mergeCell ref="L38:M38"/>
    <mergeCell ref="E43:F43"/>
    <mergeCell ref="J43:K43"/>
    <mergeCell ref="L43:M43"/>
    <mergeCell ref="E44:F44"/>
    <mergeCell ref="J44:K44"/>
    <mergeCell ref="L44:M44"/>
    <mergeCell ref="E41:F41"/>
    <mergeCell ref="J41:K41"/>
    <mergeCell ref="L41:M41"/>
    <mergeCell ref="E42:F42"/>
    <mergeCell ref="J42:K42"/>
    <mergeCell ref="L42:M42"/>
    <mergeCell ref="E47:F47"/>
    <mergeCell ref="J47:K47"/>
    <mergeCell ref="L47:M47"/>
    <mergeCell ref="E48:F48"/>
    <mergeCell ref="J48:K48"/>
    <mergeCell ref="L48:M48"/>
    <mergeCell ref="E45:F45"/>
    <mergeCell ref="J45:K45"/>
    <mergeCell ref="L45:M45"/>
    <mergeCell ref="E46:F46"/>
    <mergeCell ref="J46:K46"/>
    <mergeCell ref="L46:M46"/>
    <mergeCell ref="E51:F51"/>
    <mergeCell ref="J51:K51"/>
    <mergeCell ref="L51:M51"/>
    <mergeCell ref="E52:F52"/>
    <mergeCell ref="J52:K52"/>
    <mergeCell ref="L52:M52"/>
    <mergeCell ref="E49:F49"/>
    <mergeCell ref="J49:K49"/>
    <mergeCell ref="L49:M49"/>
    <mergeCell ref="E50:F50"/>
    <mergeCell ref="J50:K50"/>
    <mergeCell ref="L50:M50"/>
    <mergeCell ref="J55:K55"/>
    <mergeCell ref="L55:M55"/>
    <mergeCell ref="J56:K56"/>
    <mergeCell ref="L56:M56"/>
    <mergeCell ref="J57:K57"/>
    <mergeCell ref="L57:M57"/>
    <mergeCell ref="E53:F53"/>
    <mergeCell ref="J53:K53"/>
    <mergeCell ref="L53:M53"/>
    <mergeCell ref="E54:F54"/>
    <mergeCell ref="J54:K54"/>
    <mergeCell ref="L54:M54"/>
    <mergeCell ref="E55:F55"/>
    <mergeCell ref="E56:F56"/>
    <mergeCell ref="E57:F57"/>
    <mergeCell ref="J61:K61"/>
    <mergeCell ref="L61:M61"/>
    <mergeCell ref="J62:K62"/>
    <mergeCell ref="L62:M62"/>
    <mergeCell ref="J63:K63"/>
    <mergeCell ref="L63:M63"/>
    <mergeCell ref="J58:K58"/>
    <mergeCell ref="L58:M58"/>
    <mergeCell ref="J59:K59"/>
    <mergeCell ref="L59:M59"/>
    <mergeCell ref="J60:K60"/>
    <mergeCell ref="L60:M60"/>
    <mergeCell ref="J67:K67"/>
    <mergeCell ref="L67:M67"/>
    <mergeCell ref="J68:K68"/>
    <mergeCell ref="L68:M68"/>
    <mergeCell ref="J69:K69"/>
    <mergeCell ref="L69:M69"/>
    <mergeCell ref="J64:K64"/>
    <mergeCell ref="L64:M64"/>
    <mergeCell ref="J65:K65"/>
    <mergeCell ref="L65:M65"/>
    <mergeCell ref="J66:K66"/>
    <mergeCell ref="L66:M66"/>
    <mergeCell ref="J73:K73"/>
    <mergeCell ref="L73:M73"/>
    <mergeCell ref="J74:K74"/>
    <mergeCell ref="L74:M74"/>
    <mergeCell ref="J75:K75"/>
    <mergeCell ref="L75:M75"/>
    <mergeCell ref="J70:K70"/>
    <mergeCell ref="L70:M70"/>
    <mergeCell ref="J71:K71"/>
    <mergeCell ref="L71:M71"/>
    <mergeCell ref="J72:K72"/>
    <mergeCell ref="L72:M72"/>
    <mergeCell ref="L87:M87"/>
    <mergeCell ref="J88:K88"/>
    <mergeCell ref="L88:M88"/>
    <mergeCell ref="J82:K82"/>
    <mergeCell ref="L82:M82"/>
    <mergeCell ref="J83:K83"/>
    <mergeCell ref="L83:M83"/>
    <mergeCell ref="J85:K85"/>
    <mergeCell ref="L85:M85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J98:K98"/>
    <mergeCell ref="L98:M98"/>
    <mergeCell ref="J101:K101"/>
    <mergeCell ref="L101:M101"/>
    <mergeCell ref="J102:K102"/>
    <mergeCell ref="J95:K95"/>
    <mergeCell ref="L95:M95"/>
    <mergeCell ref="J96:K96"/>
    <mergeCell ref="L96:M96"/>
    <mergeCell ref="J97:K97"/>
    <mergeCell ref="L97:M97"/>
    <mergeCell ref="J100:K100"/>
    <mergeCell ref="L100:M100"/>
    <mergeCell ref="J108:K108"/>
    <mergeCell ref="L108:M108"/>
    <mergeCell ref="J109:K109"/>
    <mergeCell ref="L109:M109"/>
    <mergeCell ref="J110:K110"/>
    <mergeCell ref="L110:M110"/>
    <mergeCell ref="J103:K103"/>
    <mergeCell ref="J104:K104"/>
    <mergeCell ref="J105:K105"/>
    <mergeCell ref="L105:M105"/>
    <mergeCell ref="J106:K106"/>
    <mergeCell ref="L106:M106"/>
    <mergeCell ref="J107:K107"/>
    <mergeCell ref="L107:M107"/>
    <mergeCell ref="J114:K114"/>
    <mergeCell ref="L114:M114"/>
    <mergeCell ref="J115:K115"/>
    <mergeCell ref="L115:M115"/>
    <mergeCell ref="J116:K116"/>
    <mergeCell ref="L116:M116"/>
    <mergeCell ref="J111:K111"/>
    <mergeCell ref="L111:M111"/>
    <mergeCell ref="J112:K112"/>
    <mergeCell ref="L112:M112"/>
    <mergeCell ref="J113:K113"/>
    <mergeCell ref="L113:M113"/>
    <mergeCell ref="J120:K120"/>
    <mergeCell ref="L120:M120"/>
    <mergeCell ref="J121:K121"/>
    <mergeCell ref="J122:K122"/>
    <mergeCell ref="J117:K117"/>
    <mergeCell ref="J118:K118"/>
    <mergeCell ref="L118:M118"/>
    <mergeCell ref="J119:K119"/>
    <mergeCell ref="L119:M119"/>
    <mergeCell ref="J126:K126"/>
    <mergeCell ref="J127:K127"/>
    <mergeCell ref="L127:M127"/>
    <mergeCell ref="J128:K128"/>
    <mergeCell ref="L128:M128"/>
    <mergeCell ref="J123:K123"/>
    <mergeCell ref="J124:K124"/>
    <mergeCell ref="J125:K125"/>
    <mergeCell ref="J132:K132"/>
    <mergeCell ref="L132:M132"/>
    <mergeCell ref="J133:K133"/>
    <mergeCell ref="L133:M133"/>
    <mergeCell ref="J134:K134"/>
    <mergeCell ref="L134:M134"/>
    <mergeCell ref="J129:K129"/>
    <mergeCell ref="L129:M129"/>
    <mergeCell ref="J130:K130"/>
    <mergeCell ref="L130:M130"/>
    <mergeCell ref="J131:K131"/>
    <mergeCell ref="L131:M13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sheetPr codeName="Sheet41"/>
  <dimension ref="A1:S177"/>
  <sheetViews>
    <sheetView workbookViewId="0">
      <selection activeCell="A2" sqref="A2:B8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B2" s="120"/>
      <c r="D2" s="35"/>
      <c r="E2" s="53"/>
      <c r="F2" s="53" t="s">
        <v>154</v>
      </c>
      <c r="G2" s="35"/>
      <c r="H2" s="35"/>
      <c r="K2" s="100">
        <f>SUM(I86:I142)+SUM(I169:I174)/1000</f>
        <v>0</v>
      </c>
      <c r="L2" s="3">
        <f>SUM(J86:K142)+SUM(J169:K174)</f>
        <v>0</v>
      </c>
      <c r="M2" s="4" t="s">
        <v>162</v>
      </c>
      <c r="N2" s="35"/>
      <c r="S2" s="5" t="s">
        <v>2</v>
      </c>
    </row>
    <row r="3" spans="1:19" ht="18.75">
      <c r="B3" s="120"/>
      <c r="E3" s="72" t="s">
        <v>285</v>
      </c>
      <c r="F3" s="54" t="s">
        <v>155</v>
      </c>
      <c r="G3" s="43"/>
      <c r="H3" s="43"/>
      <c r="K3" s="101">
        <f>SUM(I143:I168)+SUM(I175:I177)</f>
        <v>0</v>
      </c>
      <c r="L3" s="1">
        <f>SUM(J143:K168)+SUM(J175:K177)</f>
        <v>0</v>
      </c>
      <c r="M3" s="7" t="s">
        <v>242</v>
      </c>
      <c r="N3" s="35"/>
      <c r="S3" s="5">
        <f>L2+L4</f>
        <v>0</v>
      </c>
    </row>
    <row r="4" spans="1:19" ht="18.75">
      <c r="B4" s="120"/>
      <c r="D4" s="36"/>
      <c r="E4" s="38"/>
      <c r="F4" s="33"/>
      <c r="G4" s="42"/>
      <c r="H4" s="42"/>
      <c r="K4" s="102">
        <f>SUM(I11:I27)+SUM(I73:I85)</f>
        <v>0</v>
      </c>
      <c r="L4" s="8">
        <f>SUM(J11:K27)+SUM(J73:K85)</f>
        <v>0</v>
      </c>
      <c r="M4" s="9" t="s">
        <v>3</v>
      </c>
      <c r="N4" s="35"/>
      <c r="S4" s="10" t="s">
        <v>4</v>
      </c>
    </row>
    <row r="5" spans="1:19" ht="18.75">
      <c r="B5" s="120"/>
      <c r="D5" s="39"/>
      <c r="E5" s="40"/>
      <c r="F5" s="40"/>
      <c r="G5" s="42"/>
      <c r="H5" s="42"/>
      <c r="K5" s="103">
        <f>SUM(I28:I72)</f>
        <v>0</v>
      </c>
      <c r="L5" s="12">
        <f>SUM(J28:K72)</f>
        <v>0</v>
      </c>
      <c r="M5" s="13" t="s">
        <v>243</v>
      </c>
      <c r="N5" s="35"/>
      <c r="S5" s="10">
        <f>L3+L5</f>
        <v>0</v>
      </c>
    </row>
    <row r="6" spans="1:19" ht="18.75">
      <c r="B6" s="120"/>
      <c r="C6" s="37"/>
      <c r="D6" s="39"/>
      <c r="E6" s="40"/>
      <c r="F6" s="40"/>
      <c r="G6" s="41"/>
      <c r="H6" s="41"/>
      <c r="K6" s="104">
        <f>C80</f>
        <v>0</v>
      </c>
      <c r="L6" s="14">
        <f>D80</f>
        <v>0</v>
      </c>
      <c r="M6" s="15" t="s">
        <v>6</v>
      </c>
      <c r="N6" s="35"/>
    </row>
    <row r="7" spans="1:19" ht="18.75">
      <c r="B7" s="120"/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B8" s="120"/>
      <c r="C8" s="37"/>
      <c r="D8" s="39"/>
      <c r="E8" s="40"/>
      <c r="F8" s="40"/>
      <c r="G8" s="41"/>
      <c r="H8" s="41"/>
      <c r="K8" s="106">
        <f>SUM(K2:K7)</f>
        <v>0</v>
      </c>
      <c r="L8" s="107">
        <f>SUM(L2:L7)</f>
        <v>0</v>
      </c>
      <c r="M8" s="18" t="s">
        <v>5</v>
      </c>
      <c r="N8" s="35"/>
    </row>
    <row r="9" spans="1:19">
      <c r="A9" s="69"/>
      <c r="B9" s="63"/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 s="69"/>
      <c r="B10" s="63"/>
      <c r="C10" s="189" t="s">
        <v>216</v>
      </c>
      <c r="D10" s="190"/>
      <c r="E10" s="189" t="s">
        <v>65</v>
      </c>
      <c r="F10" s="190"/>
      <c r="G10" s="80" t="s">
        <v>66</v>
      </c>
      <c r="I10" s="6"/>
      <c r="J10" s="74"/>
      <c r="K10" s="75"/>
      <c r="L10" s="74"/>
      <c r="M10" s="75"/>
      <c r="N10" s="6"/>
    </row>
    <row r="11" spans="1:19">
      <c r="A11" s="69"/>
      <c r="B11" s="63"/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 s="69"/>
      <c r="B12" s="63"/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 s="69"/>
      <c r="B13" s="63"/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 s="69"/>
      <c r="B14" s="63"/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</v>
      </c>
      <c r="J14" s="176">
        <f t="shared" si="1"/>
        <v>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 s="69"/>
      <c r="B15" s="63"/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</v>
      </c>
      <c r="J15" s="176">
        <f t="shared" si="1"/>
        <v>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69"/>
      <c r="B16" s="63"/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</v>
      </c>
      <c r="J16" s="176">
        <f t="shared" si="1"/>
        <v>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69"/>
      <c r="B17" s="63"/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 ht="16.5">
      <c r="A18" s="51"/>
      <c r="B18" s="51"/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 ht="16.5">
      <c r="A19" s="51"/>
      <c r="B19" s="51"/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 ht="16.5">
      <c r="A20" s="51"/>
      <c r="B20" s="51"/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 ht="16.5">
      <c r="A21" s="51"/>
      <c r="B21" s="51"/>
      <c r="C21" s="77"/>
      <c r="D21" s="46"/>
      <c r="E21" s="44"/>
      <c r="F21" s="45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 ht="16.5">
      <c r="A22" s="51"/>
      <c r="B22" s="51"/>
      <c r="C22" s="77"/>
      <c r="D22" s="46"/>
      <c r="E22" s="44"/>
      <c r="F22" s="45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 ht="16.5">
      <c r="A23" s="51"/>
      <c r="B23" s="47"/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 ht="16.5">
      <c r="A24" s="51"/>
      <c r="B24" s="51"/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 ht="16.5">
      <c r="A25" s="51"/>
      <c r="B25" s="51"/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 ht="16.5">
      <c r="A26" s="51"/>
      <c r="B26" s="51"/>
      <c r="C26" s="24"/>
      <c r="D26" s="2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 ht="16.5">
      <c r="A27" s="51"/>
      <c r="B27" s="51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 ht="16.5">
      <c r="A28" s="51"/>
      <c r="B28" s="51"/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 ht="16.5">
      <c r="A29" s="51"/>
      <c r="B29" s="51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 ht="16.5">
      <c r="A30" s="51"/>
      <c r="B30" s="51"/>
      <c r="C30" s="20" t="s">
        <v>92</v>
      </c>
      <c r="D30" s="20" t="s">
        <v>93</v>
      </c>
      <c r="E30" s="191" t="s">
        <v>65</v>
      </c>
      <c r="F30" s="191"/>
      <c r="G30" s="20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</v>
      </c>
      <c r="D31" s="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</v>
      </c>
      <c r="D36" s="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</v>
      </c>
      <c r="D37" s="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</v>
      </c>
      <c r="J55" s="182">
        <f t="shared" si="1"/>
        <v>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0</v>
      </c>
      <c r="D80" s="80">
        <f>SUM(D31:D79)</f>
        <v>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</v>
      </c>
      <c r="J93" s="170">
        <f t="shared" si="8"/>
        <v>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</v>
      </c>
      <c r="J97" s="170">
        <f t="shared" si="8"/>
        <v>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</v>
      </c>
      <c r="J98" s="170">
        <f t="shared" si="8"/>
        <v>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92"/>
      <c r="M102" s="93"/>
      <c r="N102" s="90"/>
      <c r="O102" s="23"/>
    </row>
    <row r="103" spans="1:15">
      <c r="I103" s="91"/>
      <c r="J103" s="170">
        <f t="shared" si="8"/>
        <v>0</v>
      </c>
      <c r="K103" s="171"/>
      <c r="L103" s="92"/>
      <c r="M103" s="93"/>
      <c r="N103" s="90"/>
      <c r="O103" s="23"/>
    </row>
    <row r="104" spans="1:15">
      <c r="I104" s="91"/>
      <c r="J104" s="170">
        <f t="shared" si="8"/>
        <v>0</v>
      </c>
      <c r="K104" s="171"/>
      <c r="L104" s="92"/>
      <c r="M104" s="93"/>
      <c r="N104" s="90"/>
      <c r="O104" s="23"/>
    </row>
    <row r="105" spans="1:15">
      <c r="I105" s="91">
        <f>J105*1.2*8/1000</f>
        <v>0</v>
      </c>
      <c r="J105" s="170">
        <f t="shared" si="8"/>
        <v>0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</v>
      </c>
      <c r="J109" s="170">
        <f t="shared" si="8"/>
        <v>0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</v>
      </c>
      <c r="J113" s="170">
        <f t="shared" si="8"/>
        <v>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92"/>
      <c r="M117" s="93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</v>
      </c>
      <c r="J119" s="170">
        <f t="shared" si="8"/>
        <v>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92"/>
      <c r="M121" s="93"/>
      <c r="N121" s="90"/>
    </row>
    <row r="122" spans="3:15">
      <c r="I122" s="91"/>
      <c r="J122" s="170">
        <f t="shared" si="8"/>
        <v>0</v>
      </c>
      <c r="K122" s="171"/>
      <c r="L122" s="92"/>
      <c r="M122" s="93"/>
      <c r="N122" s="90"/>
    </row>
    <row r="123" spans="3:15">
      <c r="I123" s="91"/>
      <c r="J123" s="170">
        <f t="shared" si="8"/>
        <v>0</v>
      </c>
      <c r="K123" s="171"/>
      <c r="L123" s="92"/>
      <c r="M123" s="93"/>
      <c r="N123" s="90"/>
    </row>
    <row r="124" spans="3:15">
      <c r="I124" s="91"/>
      <c r="J124" s="170">
        <f t="shared" si="8"/>
        <v>0</v>
      </c>
      <c r="K124" s="171"/>
      <c r="L124" s="92"/>
      <c r="M124" s="93"/>
      <c r="N124" s="90"/>
    </row>
    <row r="125" spans="3:15">
      <c r="I125" s="91"/>
      <c r="J125" s="170">
        <f t="shared" si="8"/>
        <v>0</v>
      </c>
      <c r="K125" s="171"/>
      <c r="L125" s="92"/>
      <c r="M125" s="93"/>
      <c r="N125" s="90"/>
    </row>
    <row r="126" spans="3:15">
      <c r="I126" s="91"/>
      <c r="J126" s="170">
        <f t="shared" si="8"/>
        <v>0</v>
      </c>
      <c r="K126" s="171"/>
      <c r="L126" s="92"/>
      <c r="M126" s="93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</v>
      </c>
      <c r="J129" s="170">
        <f t="shared" si="8"/>
        <v>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</v>
      </c>
      <c r="J133" s="170">
        <f t="shared" si="8"/>
        <v>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92"/>
      <c r="M137" s="93"/>
      <c r="N137" s="90"/>
    </row>
    <row r="138" spans="9:15">
      <c r="I138" s="91"/>
      <c r="J138" s="170">
        <f t="shared" si="8"/>
        <v>0</v>
      </c>
      <c r="K138" s="171"/>
      <c r="L138" s="92"/>
      <c r="M138" s="93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96"/>
      <c r="M144" s="97"/>
      <c r="N144" s="95"/>
    </row>
    <row r="145" spans="9:15">
      <c r="I145" s="94"/>
      <c r="J145" s="208">
        <f t="shared" si="9"/>
        <v>0</v>
      </c>
      <c r="K145" s="209"/>
      <c r="L145" s="96"/>
      <c r="M145" s="97"/>
      <c r="N145" s="95"/>
    </row>
    <row r="146" spans="9:15">
      <c r="I146" s="94"/>
      <c r="J146" s="208">
        <f t="shared" si="9"/>
        <v>0</v>
      </c>
      <c r="K146" s="209"/>
      <c r="L146" s="96"/>
      <c r="M146" s="97"/>
      <c r="N146" s="95"/>
    </row>
    <row r="147" spans="9:15">
      <c r="I147" s="94"/>
      <c r="J147" s="208">
        <f t="shared" si="9"/>
        <v>0</v>
      </c>
      <c r="K147" s="209"/>
      <c r="L147" s="96"/>
      <c r="M147" s="97"/>
      <c r="N147" s="95"/>
    </row>
    <row r="148" spans="9:15">
      <c r="I148" s="94">
        <f>J148*0.9*8/1000</f>
        <v>0</v>
      </c>
      <c r="J148" s="208">
        <f t="shared" si="9"/>
        <v>0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</v>
      </c>
      <c r="J150" s="208">
        <f t="shared" si="9"/>
        <v>0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0</v>
      </c>
      <c r="J152" s="208">
        <f t="shared" si="9"/>
        <v>0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0</v>
      </c>
      <c r="J154" s="208">
        <f t="shared" si="9"/>
        <v>0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0</v>
      </c>
      <c r="J157" s="208">
        <f t="shared" si="9"/>
        <v>0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0</v>
      </c>
      <c r="J163" s="208">
        <f t="shared" si="9"/>
        <v>0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0</v>
      </c>
      <c r="J167" s="208">
        <f t="shared" si="9"/>
        <v>0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</v>
      </c>
      <c r="J175" s="208">
        <f t="shared" si="9"/>
        <v>0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J177:K177"/>
    <mergeCell ref="L177:M177"/>
    <mergeCell ref="J172:K172"/>
    <mergeCell ref="L172:M172"/>
    <mergeCell ref="J173:K173"/>
    <mergeCell ref="L173:M173"/>
    <mergeCell ref="J174:K174"/>
    <mergeCell ref="L174:M174"/>
    <mergeCell ref="J175:K175"/>
    <mergeCell ref="L175:M175"/>
    <mergeCell ref="J176:K176"/>
    <mergeCell ref="L176:M176"/>
    <mergeCell ref="J167:K167"/>
    <mergeCell ref="L167:M167"/>
    <mergeCell ref="J168:K168"/>
    <mergeCell ref="L168:M168"/>
    <mergeCell ref="J169:K169"/>
    <mergeCell ref="L169:M169"/>
    <mergeCell ref="J170:K170"/>
    <mergeCell ref="L170:M170"/>
    <mergeCell ref="J171:K171"/>
    <mergeCell ref="L171:M171"/>
    <mergeCell ref="J162:K162"/>
    <mergeCell ref="L162:M162"/>
    <mergeCell ref="J163:K163"/>
    <mergeCell ref="L163:M163"/>
    <mergeCell ref="J164:K164"/>
    <mergeCell ref="L164:M164"/>
    <mergeCell ref="J165:K165"/>
    <mergeCell ref="L165:M165"/>
    <mergeCell ref="J166:K166"/>
    <mergeCell ref="L166:M166"/>
    <mergeCell ref="J157:K157"/>
    <mergeCell ref="L157:M157"/>
    <mergeCell ref="J158:K158"/>
    <mergeCell ref="L158:M158"/>
    <mergeCell ref="J159:K159"/>
    <mergeCell ref="L159:M159"/>
    <mergeCell ref="J160:K160"/>
    <mergeCell ref="L160:M160"/>
    <mergeCell ref="J161:K161"/>
    <mergeCell ref="L161:M161"/>
    <mergeCell ref="J152:K152"/>
    <mergeCell ref="L152:M152"/>
    <mergeCell ref="J153:K153"/>
    <mergeCell ref="L153:M153"/>
    <mergeCell ref="J154:K154"/>
    <mergeCell ref="L154:M154"/>
    <mergeCell ref="J155:K155"/>
    <mergeCell ref="L155:M155"/>
    <mergeCell ref="J156:K156"/>
    <mergeCell ref="L156:M156"/>
    <mergeCell ref="J147:K147"/>
    <mergeCell ref="J148:K148"/>
    <mergeCell ref="L148:M148"/>
    <mergeCell ref="J149:K149"/>
    <mergeCell ref="L149:M149"/>
    <mergeCell ref="J150:K150"/>
    <mergeCell ref="L150:M150"/>
    <mergeCell ref="J151:K151"/>
    <mergeCell ref="L151:M151"/>
    <mergeCell ref="J141:K141"/>
    <mergeCell ref="L141:M141"/>
    <mergeCell ref="J142:K142"/>
    <mergeCell ref="L142:M142"/>
    <mergeCell ref="J143:K143"/>
    <mergeCell ref="L143:M143"/>
    <mergeCell ref="J144:K144"/>
    <mergeCell ref="J145:K145"/>
    <mergeCell ref="J146:K146"/>
    <mergeCell ref="J135:K135"/>
    <mergeCell ref="L135:M135"/>
    <mergeCell ref="J136:K136"/>
    <mergeCell ref="L136:M136"/>
    <mergeCell ref="J137:K137"/>
    <mergeCell ref="J138:K138"/>
    <mergeCell ref="J139:K139"/>
    <mergeCell ref="L139:M139"/>
    <mergeCell ref="J140:K140"/>
    <mergeCell ref="L140:M140"/>
    <mergeCell ref="E76:F76"/>
    <mergeCell ref="E77:F77"/>
    <mergeCell ref="E78:F78"/>
    <mergeCell ref="E79:F79"/>
    <mergeCell ref="E80:F80"/>
    <mergeCell ref="J84:K84"/>
    <mergeCell ref="L84:M84"/>
    <mergeCell ref="J99:K99"/>
    <mergeCell ref="L99:M99"/>
    <mergeCell ref="J79:K79"/>
    <mergeCell ref="L79:M79"/>
    <mergeCell ref="J80:K80"/>
    <mergeCell ref="L80:M80"/>
    <mergeCell ref="J81:K81"/>
    <mergeCell ref="L81:M81"/>
    <mergeCell ref="J76:K76"/>
    <mergeCell ref="L76:M76"/>
    <mergeCell ref="J77:K77"/>
    <mergeCell ref="L77:M77"/>
    <mergeCell ref="J78:K78"/>
    <mergeCell ref="L78:M78"/>
    <mergeCell ref="J86:K86"/>
    <mergeCell ref="L86:M86"/>
    <mergeCell ref="J87:K87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C9:F9"/>
    <mergeCell ref="J9:K9"/>
    <mergeCell ref="L9:M9"/>
    <mergeCell ref="C10:D10"/>
    <mergeCell ref="E10:F10"/>
    <mergeCell ref="C13:D13"/>
    <mergeCell ref="E13:F13"/>
    <mergeCell ref="J13:K13"/>
    <mergeCell ref="L13:M13"/>
    <mergeCell ref="C14:D14"/>
    <mergeCell ref="E14:F14"/>
    <mergeCell ref="J14:K14"/>
    <mergeCell ref="L14:M14"/>
    <mergeCell ref="C11:D11"/>
    <mergeCell ref="E11:F11"/>
    <mergeCell ref="J11:K11"/>
    <mergeCell ref="L11:M11"/>
    <mergeCell ref="C12:D12"/>
    <mergeCell ref="E12:F12"/>
    <mergeCell ref="J12:K12"/>
    <mergeCell ref="L12:M12"/>
    <mergeCell ref="C17:D17"/>
    <mergeCell ref="E17:F17"/>
    <mergeCell ref="J17:K17"/>
    <mergeCell ref="L17:M17"/>
    <mergeCell ref="C18:D18"/>
    <mergeCell ref="E18:F18"/>
    <mergeCell ref="J18:K18"/>
    <mergeCell ref="L18:M18"/>
    <mergeCell ref="C15:D15"/>
    <mergeCell ref="E15:F15"/>
    <mergeCell ref="J15:K15"/>
    <mergeCell ref="L15:M15"/>
    <mergeCell ref="C16:D16"/>
    <mergeCell ref="E16:F16"/>
    <mergeCell ref="J16:K16"/>
    <mergeCell ref="L16:M16"/>
    <mergeCell ref="J22:K22"/>
    <mergeCell ref="L22:M22"/>
    <mergeCell ref="C23:D23"/>
    <mergeCell ref="E23:F23"/>
    <mergeCell ref="J23:K23"/>
    <mergeCell ref="L23:M23"/>
    <mergeCell ref="J19:K19"/>
    <mergeCell ref="L19:M19"/>
    <mergeCell ref="J20:K20"/>
    <mergeCell ref="L20:M20"/>
    <mergeCell ref="J21:K21"/>
    <mergeCell ref="L21:M21"/>
    <mergeCell ref="C19:D19"/>
    <mergeCell ref="E19:F19"/>
    <mergeCell ref="C20:D20"/>
    <mergeCell ref="E20:F20"/>
    <mergeCell ref="J27:K27"/>
    <mergeCell ref="L27:M27"/>
    <mergeCell ref="J28:K28"/>
    <mergeCell ref="L28:M28"/>
    <mergeCell ref="J24:K24"/>
    <mergeCell ref="L24:M24"/>
    <mergeCell ref="C25:D25"/>
    <mergeCell ref="J25:K25"/>
    <mergeCell ref="L25:M25"/>
    <mergeCell ref="J26:K26"/>
    <mergeCell ref="L26:M26"/>
    <mergeCell ref="C24:D24"/>
    <mergeCell ref="E24:F24"/>
    <mergeCell ref="E25:F25"/>
    <mergeCell ref="E31:F31"/>
    <mergeCell ref="J31:K31"/>
    <mergeCell ref="L31:M31"/>
    <mergeCell ref="E32:F32"/>
    <mergeCell ref="J32:K32"/>
    <mergeCell ref="L32:M32"/>
    <mergeCell ref="J29:K29"/>
    <mergeCell ref="L29:M29"/>
    <mergeCell ref="E30:F30"/>
    <mergeCell ref="J30:K30"/>
    <mergeCell ref="L30:M30"/>
    <mergeCell ref="C29:G29"/>
    <mergeCell ref="E35:F35"/>
    <mergeCell ref="J35:K35"/>
    <mergeCell ref="L35:M35"/>
    <mergeCell ref="E36:F36"/>
    <mergeCell ref="J36:K36"/>
    <mergeCell ref="L36:M36"/>
    <mergeCell ref="E33:F33"/>
    <mergeCell ref="J33:K33"/>
    <mergeCell ref="L33:M33"/>
    <mergeCell ref="E34:F34"/>
    <mergeCell ref="J34:K34"/>
    <mergeCell ref="L34:M34"/>
    <mergeCell ref="E39:F39"/>
    <mergeCell ref="J39:K39"/>
    <mergeCell ref="L39:M39"/>
    <mergeCell ref="E40:F40"/>
    <mergeCell ref="J40:K40"/>
    <mergeCell ref="L40:M40"/>
    <mergeCell ref="E37:F37"/>
    <mergeCell ref="J37:K37"/>
    <mergeCell ref="L37:M37"/>
    <mergeCell ref="E38:F38"/>
    <mergeCell ref="J38:K38"/>
    <mergeCell ref="L38:M38"/>
    <mergeCell ref="E43:F43"/>
    <mergeCell ref="J43:K43"/>
    <mergeCell ref="L43:M43"/>
    <mergeCell ref="E44:F44"/>
    <mergeCell ref="J44:K44"/>
    <mergeCell ref="L44:M44"/>
    <mergeCell ref="E41:F41"/>
    <mergeCell ref="J41:K41"/>
    <mergeCell ref="L41:M41"/>
    <mergeCell ref="E42:F42"/>
    <mergeCell ref="J42:K42"/>
    <mergeCell ref="L42:M42"/>
    <mergeCell ref="E47:F47"/>
    <mergeCell ref="J47:K47"/>
    <mergeCell ref="L47:M47"/>
    <mergeCell ref="E48:F48"/>
    <mergeCell ref="J48:K48"/>
    <mergeCell ref="L48:M48"/>
    <mergeCell ref="E45:F45"/>
    <mergeCell ref="J45:K45"/>
    <mergeCell ref="L45:M45"/>
    <mergeCell ref="E46:F46"/>
    <mergeCell ref="J46:K46"/>
    <mergeCell ref="L46:M46"/>
    <mergeCell ref="E51:F51"/>
    <mergeCell ref="J51:K51"/>
    <mergeCell ref="L51:M51"/>
    <mergeCell ref="E52:F52"/>
    <mergeCell ref="J52:K52"/>
    <mergeCell ref="L52:M52"/>
    <mergeCell ref="E49:F49"/>
    <mergeCell ref="J49:K49"/>
    <mergeCell ref="L49:M49"/>
    <mergeCell ref="E50:F50"/>
    <mergeCell ref="J50:K50"/>
    <mergeCell ref="L50:M50"/>
    <mergeCell ref="J55:K55"/>
    <mergeCell ref="L55:M55"/>
    <mergeCell ref="J56:K56"/>
    <mergeCell ref="L56:M56"/>
    <mergeCell ref="J57:K57"/>
    <mergeCell ref="L57:M57"/>
    <mergeCell ref="E53:F53"/>
    <mergeCell ref="J53:K53"/>
    <mergeCell ref="L53:M53"/>
    <mergeCell ref="E54:F54"/>
    <mergeCell ref="J54:K54"/>
    <mergeCell ref="L54:M54"/>
    <mergeCell ref="E55:F55"/>
    <mergeCell ref="E56:F56"/>
    <mergeCell ref="E57:F57"/>
    <mergeCell ref="J61:K61"/>
    <mergeCell ref="L61:M61"/>
    <mergeCell ref="J62:K62"/>
    <mergeCell ref="L62:M62"/>
    <mergeCell ref="J63:K63"/>
    <mergeCell ref="L63:M63"/>
    <mergeCell ref="J58:K58"/>
    <mergeCell ref="L58:M58"/>
    <mergeCell ref="J59:K59"/>
    <mergeCell ref="L59:M59"/>
    <mergeCell ref="J60:K60"/>
    <mergeCell ref="L60:M60"/>
    <mergeCell ref="J67:K67"/>
    <mergeCell ref="L67:M67"/>
    <mergeCell ref="J68:K68"/>
    <mergeCell ref="L68:M68"/>
    <mergeCell ref="J69:K69"/>
    <mergeCell ref="L69:M69"/>
    <mergeCell ref="J64:K64"/>
    <mergeCell ref="L64:M64"/>
    <mergeCell ref="J65:K65"/>
    <mergeCell ref="L65:M65"/>
    <mergeCell ref="J66:K66"/>
    <mergeCell ref="L66:M66"/>
    <mergeCell ref="J73:K73"/>
    <mergeCell ref="L73:M73"/>
    <mergeCell ref="J74:K74"/>
    <mergeCell ref="L74:M74"/>
    <mergeCell ref="J75:K75"/>
    <mergeCell ref="L75:M75"/>
    <mergeCell ref="J70:K70"/>
    <mergeCell ref="L70:M70"/>
    <mergeCell ref="J71:K71"/>
    <mergeCell ref="L71:M71"/>
    <mergeCell ref="J72:K72"/>
    <mergeCell ref="L72:M72"/>
    <mergeCell ref="L87:M87"/>
    <mergeCell ref="J88:K88"/>
    <mergeCell ref="L88:M88"/>
    <mergeCell ref="J82:K82"/>
    <mergeCell ref="L82:M82"/>
    <mergeCell ref="J83:K83"/>
    <mergeCell ref="L83:M83"/>
    <mergeCell ref="J85:K85"/>
    <mergeCell ref="L85:M85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J98:K98"/>
    <mergeCell ref="L98:M98"/>
    <mergeCell ref="J101:K101"/>
    <mergeCell ref="L101:M101"/>
    <mergeCell ref="J102:K102"/>
    <mergeCell ref="J95:K95"/>
    <mergeCell ref="L95:M95"/>
    <mergeCell ref="J96:K96"/>
    <mergeCell ref="L96:M96"/>
    <mergeCell ref="J97:K97"/>
    <mergeCell ref="L97:M97"/>
    <mergeCell ref="J100:K100"/>
    <mergeCell ref="L100:M100"/>
    <mergeCell ref="J108:K108"/>
    <mergeCell ref="L108:M108"/>
    <mergeCell ref="J109:K109"/>
    <mergeCell ref="L109:M109"/>
    <mergeCell ref="J110:K110"/>
    <mergeCell ref="L110:M110"/>
    <mergeCell ref="J103:K103"/>
    <mergeCell ref="J104:K104"/>
    <mergeCell ref="J105:K105"/>
    <mergeCell ref="L105:M105"/>
    <mergeCell ref="J106:K106"/>
    <mergeCell ref="L106:M106"/>
    <mergeCell ref="J107:K107"/>
    <mergeCell ref="L107:M107"/>
    <mergeCell ref="J114:K114"/>
    <mergeCell ref="L114:M114"/>
    <mergeCell ref="J115:K115"/>
    <mergeCell ref="L115:M115"/>
    <mergeCell ref="J116:K116"/>
    <mergeCell ref="L116:M116"/>
    <mergeCell ref="J111:K111"/>
    <mergeCell ref="L111:M111"/>
    <mergeCell ref="J112:K112"/>
    <mergeCell ref="L112:M112"/>
    <mergeCell ref="J113:K113"/>
    <mergeCell ref="L113:M113"/>
    <mergeCell ref="J120:K120"/>
    <mergeCell ref="L120:M120"/>
    <mergeCell ref="J121:K121"/>
    <mergeCell ref="J122:K122"/>
    <mergeCell ref="J117:K117"/>
    <mergeCell ref="J118:K118"/>
    <mergeCell ref="L118:M118"/>
    <mergeCell ref="J119:K119"/>
    <mergeCell ref="L119:M119"/>
    <mergeCell ref="J126:K126"/>
    <mergeCell ref="J127:K127"/>
    <mergeCell ref="L127:M127"/>
    <mergeCell ref="J128:K128"/>
    <mergeCell ref="L128:M128"/>
    <mergeCell ref="J123:K123"/>
    <mergeCell ref="J124:K124"/>
    <mergeCell ref="J125:K125"/>
    <mergeCell ref="J132:K132"/>
    <mergeCell ref="L132:M132"/>
    <mergeCell ref="J133:K133"/>
    <mergeCell ref="L133:M133"/>
    <mergeCell ref="J134:K134"/>
    <mergeCell ref="L134:M134"/>
    <mergeCell ref="J129:K129"/>
    <mergeCell ref="L129:M129"/>
    <mergeCell ref="J130:K130"/>
    <mergeCell ref="L130:M130"/>
    <mergeCell ref="J131:K131"/>
    <mergeCell ref="L131:M13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sheetPr codeName="Sheet42"/>
  <dimension ref="A1:S177"/>
  <sheetViews>
    <sheetView topLeftCell="A19" workbookViewId="0">
      <selection activeCell="A41" sqref="A41:B41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 s="121">
        <v>499</v>
      </c>
      <c r="B2" s="122">
        <v>20</v>
      </c>
      <c r="D2" s="35"/>
      <c r="E2" s="53"/>
      <c r="F2" s="53" t="s">
        <v>154</v>
      </c>
      <c r="G2" s="35"/>
      <c r="H2" s="35"/>
      <c r="K2" s="100">
        <f>SUM(I86:I142)+SUM(I169:I174)/1000</f>
        <v>3.3136000000000001</v>
      </c>
      <c r="L2" s="3">
        <f>SUM(J86:K142)+SUM(J169:K174)</f>
        <v>354</v>
      </c>
      <c r="M2" s="4" t="s">
        <v>162</v>
      </c>
      <c r="N2" s="35"/>
      <c r="S2" s="5" t="s">
        <v>2</v>
      </c>
    </row>
    <row r="3" spans="1:19" ht="18.75">
      <c r="A3" s="121">
        <v>500</v>
      </c>
      <c r="B3" s="122">
        <v>20</v>
      </c>
      <c r="E3" s="72" t="s">
        <v>286</v>
      </c>
      <c r="F3" s="54" t="s">
        <v>155</v>
      </c>
      <c r="G3" s="43"/>
      <c r="H3" s="43"/>
      <c r="K3" s="101">
        <f>SUM(I143:I168)+SUM(I175:I177)</f>
        <v>1.4792999999999998</v>
      </c>
      <c r="L3" s="1">
        <f>SUM(J143:K168)+SUM(J175:K177)</f>
        <v>170</v>
      </c>
      <c r="M3" s="7" t="s">
        <v>242</v>
      </c>
      <c r="N3" s="35"/>
      <c r="S3" s="5">
        <f>L2+L4</f>
        <v>1434</v>
      </c>
    </row>
    <row r="4" spans="1:19" ht="18.75">
      <c r="A4" s="121">
        <v>501</v>
      </c>
      <c r="B4" s="122">
        <v>30</v>
      </c>
      <c r="D4" s="36"/>
      <c r="E4" s="38"/>
      <c r="F4" s="33"/>
      <c r="G4" s="42"/>
      <c r="H4" s="42"/>
      <c r="K4" s="102">
        <f>SUM(I11:I27)+SUM(I73:I85)</f>
        <v>12.420000000000002</v>
      </c>
      <c r="L4" s="8">
        <f>SUM(J11:K27)+SUM(J73:K85)</f>
        <v>1080</v>
      </c>
      <c r="M4" s="9" t="s">
        <v>3</v>
      </c>
      <c r="N4" s="35"/>
      <c r="S4" s="10" t="s">
        <v>4</v>
      </c>
    </row>
    <row r="5" spans="1:19" ht="18.75">
      <c r="A5" s="121">
        <v>502</v>
      </c>
      <c r="B5" s="122">
        <v>45</v>
      </c>
      <c r="D5" s="39"/>
      <c r="E5" s="40"/>
      <c r="F5" s="40"/>
      <c r="G5" s="42"/>
      <c r="H5" s="42"/>
      <c r="K5" s="103">
        <f>SUM(I28:I72)</f>
        <v>3.2850000000000001</v>
      </c>
      <c r="L5" s="12">
        <f>SUM(J28:K72)</f>
        <v>410</v>
      </c>
      <c r="M5" s="13" t="s">
        <v>243</v>
      </c>
      <c r="N5" s="35"/>
      <c r="S5" s="10">
        <f>L3+L5</f>
        <v>580</v>
      </c>
    </row>
    <row r="6" spans="1:19" ht="18.75">
      <c r="A6" s="121">
        <v>503</v>
      </c>
      <c r="B6" s="122">
        <v>12</v>
      </c>
      <c r="C6" s="37"/>
      <c r="D6" s="39"/>
      <c r="E6" s="40"/>
      <c r="F6" s="40"/>
      <c r="G6" s="41"/>
      <c r="H6" s="41"/>
      <c r="K6" s="104">
        <f>C80</f>
        <v>0.7</v>
      </c>
      <c r="L6" s="14">
        <f>D80</f>
        <v>70</v>
      </c>
      <c r="M6" s="15" t="s">
        <v>6</v>
      </c>
      <c r="N6" s="35"/>
    </row>
    <row r="7" spans="1:19" ht="18.75">
      <c r="A7" s="121">
        <v>504</v>
      </c>
      <c r="B7" s="122">
        <v>10</v>
      </c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 s="121">
        <v>506</v>
      </c>
      <c r="B8" s="122">
        <v>8</v>
      </c>
      <c r="C8" s="37"/>
      <c r="D8" s="39"/>
      <c r="E8" s="40"/>
      <c r="F8" s="40"/>
      <c r="G8" s="41"/>
      <c r="H8" s="41"/>
      <c r="K8" s="106">
        <f>SUM(K2:K7)</f>
        <v>21.197900000000001</v>
      </c>
      <c r="L8" s="107">
        <f>SUM(L2:L7)</f>
        <v>2084</v>
      </c>
      <c r="M8" s="18" t="s">
        <v>5</v>
      </c>
      <c r="N8" s="35"/>
    </row>
    <row r="9" spans="1:19">
      <c r="A9" s="121">
        <v>507</v>
      </c>
      <c r="B9" s="122">
        <v>25</v>
      </c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 s="121">
        <v>508</v>
      </c>
      <c r="B10" s="122">
        <v>6</v>
      </c>
      <c r="C10" s="189" t="s">
        <v>216</v>
      </c>
      <c r="D10" s="190"/>
      <c r="E10" s="189" t="s">
        <v>65</v>
      </c>
      <c r="F10" s="190"/>
      <c r="G10" s="80" t="s">
        <v>66</v>
      </c>
      <c r="I10" s="6"/>
      <c r="J10" s="74"/>
      <c r="K10" s="75"/>
      <c r="L10" s="74"/>
      <c r="M10" s="75"/>
      <c r="N10" s="6"/>
    </row>
    <row r="11" spans="1:19">
      <c r="A11" s="121">
        <v>513</v>
      </c>
      <c r="B11" s="122">
        <v>15</v>
      </c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 s="121">
        <v>518</v>
      </c>
      <c r="B12" s="122">
        <v>20</v>
      </c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1.08</v>
      </c>
      <c r="J12" s="176">
        <f t="shared" ref="J12:J75" si="1">IFERROR(IF(VLOOKUP(O12,$A$2:$B$200,2,0)="",0,VLOOKUP(O12,$A$2:$B$200,2,0)),0)</f>
        <v>120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 s="121">
        <v>536</v>
      </c>
      <c r="B13" s="122">
        <v>25</v>
      </c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2.4</v>
      </c>
      <c r="J13" s="176">
        <f t="shared" si="1"/>
        <v>240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 s="121">
        <v>543</v>
      </c>
      <c r="B14" s="122">
        <v>26</v>
      </c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2.64</v>
      </c>
      <c r="J14" s="176">
        <f t="shared" si="1"/>
        <v>240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 s="121">
        <v>545</v>
      </c>
      <c r="B15" s="122">
        <v>10</v>
      </c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2.16</v>
      </c>
      <c r="J15" s="176">
        <f t="shared" si="1"/>
        <v>180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121">
        <v>546</v>
      </c>
      <c r="B16" s="122">
        <v>10</v>
      </c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1.56</v>
      </c>
      <c r="J16" s="176">
        <f t="shared" si="1"/>
        <v>120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121">
        <v>547</v>
      </c>
      <c r="B17" s="122">
        <v>10</v>
      </c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>
      <c r="A18" s="121">
        <v>555</v>
      </c>
      <c r="B18" s="122">
        <v>50</v>
      </c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1.68</v>
      </c>
      <c r="J18" s="176">
        <f t="shared" si="1"/>
        <v>120</v>
      </c>
      <c r="K18" s="177"/>
      <c r="L18" s="178" t="s">
        <v>18</v>
      </c>
      <c r="M18" s="179"/>
      <c r="N18" s="86">
        <v>7</v>
      </c>
      <c r="O18">
        <v>534</v>
      </c>
    </row>
    <row r="19" spans="1:15">
      <c r="A19" s="121">
        <v>556</v>
      </c>
      <c r="B19" s="122">
        <v>50</v>
      </c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0.9</v>
      </c>
      <c r="J19" s="176">
        <f t="shared" si="1"/>
        <v>60</v>
      </c>
      <c r="K19" s="177"/>
      <c r="L19" s="178" t="s">
        <v>19</v>
      </c>
      <c r="M19" s="179"/>
      <c r="N19" s="86">
        <v>8</v>
      </c>
      <c r="O19">
        <v>535</v>
      </c>
    </row>
    <row r="20" spans="1:15">
      <c r="A20" s="121">
        <v>585</v>
      </c>
      <c r="B20" s="122">
        <v>15</v>
      </c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>
      <c r="A21" s="121">
        <v>690</v>
      </c>
      <c r="B21" s="122">
        <v>24</v>
      </c>
      <c r="C21" s="77"/>
      <c r="D21" s="46"/>
      <c r="E21" s="44"/>
      <c r="F21" s="45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>
      <c r="A22" s="121">
        <v>691</v>
      </c>
      <c r="B22" s="122">
        <v>30</v>
      </c>
      <c r="C22" s="77"/>
      <c r="D22" s="46"/>
      <c r="E22" s="44"/>
      <c r="F22" s="45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>
      <c r="A23" s="121">
        <v>692</v>
      </c>
      <c r="B23" s="122">
        <v>23</v>
      </c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>
      <c r="A24" s="121">
        <v>689</v>
      </c>
      <c r="B24" s="122">
        <v>30</v>
      </c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>
      <c r="A25" s="121">
        <v>658</v>
      </c>
      <c r="B25" s="122">
        <v>10</v>
      </c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 ht="16.5">
      <c r="A26" s="51"/>
      <c r="B26" s="51"/>
      <c r="C26" s="24"/>
      <c r="D26" s="2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 ht="16.5">
      <c r="A27" s="51"/>
      <c r="B27" s="51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>
      <c r="A28">
        <v>493</v>
      </c>
      <c r="B28" s="120">
        <v>240</v>
      </c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>
      <c r="A29">
        <v>510</v>
      </c>
      <c r="B29" s="120">
        <v>120</v>
      </c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>
      <c r="A30">
        <v>530</v>
      </c>
      <c r="B30" s="120">
        <v>50</v>
      </c>
      <c r="C30" s="20" t="s">
        <v>92</v>
      </c>
      <c r="D30" s="20" t="s">
        <v>93</v>
      </c>
      <c r="E30" s="191" t="s">
        <v>65</v>
      </c>
      <c r="F30" s="191"/>
      <c r="G30" s="20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>
      <c r="A31">
        <v>531</v>
      </c>
      <c r="B31" s="120">
        <v>240</v>
      </c>
      <c r="C31" s="26">
        <f>D31*12*0.4/1000</f>
        <v>0</v>
      </c>
      <c r="D31" s="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0.48</v>
      </c>
      <c r="J31" s="182">
        <f t="shared" si="1"/>
        <v>60</v>
      </c>
      <c r="K31" s="183"/>
      <c r="L31" s="184" t="s">
        <v>28</v>
      </c>
      <c r="M31" s="185"/>
      <c r="N31" s="83">
        <v>18</v>
      </c>
      <c r="O31">
        <v>539</v>
      </c>
    </row>
    <row r="32" spans="1:15">
      <c r="A32">
        <v>532</v>
      </c>
      <c r="B32" s="120">
        <v>180</v>
      </c>
      <c r="C32" s="26">
        <f t="shared" ref="C32:C33" si="3">D32*12*0.4/1000</f>
        <v>0</v>
      </c>
      <c r="D32" s="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>
      <c r="A33">
        <v>533</v>
      </c>
      <c r="B33" s="120">
        <v>120</v>
      </c>
      <c r="C33" s="26">
        <f t="shared" si="3"/>
        <v>0</v>
      </c>
      <c r="D33" s="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>
      <c r="A34">
        <v>534</v>
      </c>
      <c r="B34" s="120">
        <v>120</v>
      </c>
      <c r="C34" s="26">
        <f>D34*28*0.18/1000</f>
        <v>0</v>
      </c>
      <c r="D34" s="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>
        <v>535</v>
      </c>
      <c r="B35" s="120">
        <v>60</v>
      </c>
      <c r="C35" s="26">
        <f>D35*12*0.4/1000</f>
        <v>0</v>
      </c>
      <c r="D35" s="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>
        <v>539</v>
      </c>
      <c r="B36" s="120">
        <v>60</v>
      </c>
      <c r="C36" s="26">
        <f>D36*12*0.4/1000</f>
        <v>0</v>
      </c>
      <c r="D36" s="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>
        <v>541</v>
      </c>
      <c r="B37" s="120">
        <v>300</v>
      </c>
      <c r="C37" s="26">
        <f>D37*1*18/1000</f>
        <v>0</v>
      </c>
      <c r="D37" s="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>
        <v>795</v>
      </c>
      <c r="B41" s="120">
        <v>70</v>
      </c>
      <c r="C41" s="26">
        <f>D41*0.75*10/1000</f>
        <v>0</v>
      </c>
      <c r="D41" s="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2.4</v>
      </c>
      <c r="J55" s="182">
        <f t="shared" si="1"/>
        <v>300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0.40500000000000003</v>
      </c>
      <c r="J70" s="182">
        <f t="shared" si="1"/>
        <v>50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0.7</v>
      </c>
      <c r="D73" s="1">
        <f t="shared" si="4"/>
        <v>70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0.7</v>
      </c>
      <c r="D80" s="80">
        <f>SUM(D31:D79)</f>
        <v>70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0.18</v>
      </c>
      <c r="J88" s="170">
        <f t="shared" si="8"/>
        <v>30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0.2</v>
      </c>
      <c r="J89" s="170">
        <f t="shared" si="8"/>
        <v>20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0.10560000000000001</v>
      </c>
      <c r="J93" s="170">
        <f t="shared" si="8"/>
        <v>24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0.17599999999999999</v>
      </c>
      <c r="J97" s="170">
        <f t="shared" si="8"/>
        <v>20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0.14399999999999999</v>
      </c>
      <c r="J98" s="170">
        <f t="shared" si="8"/>
        <v>30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0.6</v>
      </c>
      <c r="J99" s="170">
        <f t="shared" si="8"/>
        <v>50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92"/>
      <c r="M102" s="93"/>
      <c r="N102" s="90"/>
      <c r="O102" s="23"/>
    </row>
    <row r="103" spans="1:15">
      <c r="I103" s="91"/>
      <c r="J103" s="170">
        <f t="shared" si="8"/>
        <v>0</v>
      </c>
      <c r="K103" s="171"/>
      <c r="L103" s="92"/>
      <c r="M103" s="93"/>
      <c r="N103" s="90"/>
      <c r="O103" s="23"/>
    </row>
    <row r="104" spans="1:15">
      <c r="I104" s="91"/>
      <c r="J104" s="170">
        <f t="shared" si="8"/>
        <v>0</v>
      </c>
      <c r="K104" s="171"/>
      <c r="L104" s="92"/>
      <c r="M104" s="93"/>
      <c r="N104" s="90"/>
      <c r="O104" s="23"/>
    </row>
    <row r="105" spans="1:15">
      <c r="I105" s="91">
        <f>J105*1.2*8/1000</f>
        <v>0.28799999999999998</v>
      </c>
      <c r="J105" s="170">
        <f t="shared" si="8"/>
        <v>30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0.65</v>
      </c>
      <c r="J106" s="170">
        <f t="shared" si="8"/>
        <v>50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0.11960000000000001</v>
      </c>
      <c r="J108" s="170">
        <f t="shared" si="8"/>
        <v>23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0.46800000000000003</v>
      </c>
      <c r="J109" s="170">
        <f t="shared" si="8"/>
        <v>45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0.13439999999999996</v>
      </c>
      <c r="J113" s="170">
        <f t="shared" si="8"/>
        <v>12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92"/>
      <c r="M117" s="93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0.12</v>
      </c>
      <c r="J119" s="170">
        <f t="shared" si="8"/>
        <v>10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92"/>
      <c r="M121" s="93"/>
      <c r="N121" s="90"/>
    </row>
    <row r="122" spans="3:15">
      <c r="I122" s="91"/>
      <c r="J122" s="170">
        <f t="shared" si="8"/>
        <v>0</v>
      </c>
      <c r="K122" s="171"/>
      <c r="L122" s="92"/>
      <c r="M122" s="93"/>
      <c r="N122" s="90"/>
    </row>
    <row r="123" spans="3:15">
      <c r="I123" s="91"/>
      <c r="J123" s="170">
        <f t="shared" si="8"/>
        <v>0</v>
      </c>
      <c r="K123" s="171"/>
      <c r="L123" s="92"/>
      <c r="M123" s="93"/>
      <c r="N123" s="90"/>
    </row>
    <row r="124" spans="3:15">
      <c r="I124" s="91"/>
      <c r="J124" s="170">
        <f t="shared" si="8"/>
        <v>0</v>
      </c>
      <c r="K124" s="171"/>
      <c r="L124" s="92"/>
      <c r="M124" s="93"/>
      <c r="N124" s="90"/>
    </row>
    <row r="125" spans="3:15">
      <c r="I125" s="91"/>
      <c r="J125" s="170">
        <f t="shared" si="8"/>
        <v>0</v>
      </c>
      <c r="K125" s="171"/>
      <c r="L125" s="92"/>
      <c r="M125" s="93"/>
      <c r="N125" s="90"/>
    </row>
    <row r="126" spans="3:15">
      <c r="I126" s="91"/>
      <c r="J126" s="170">
        <f t="shared" si="8"/>
        <v>0</v>
      </c>
      <c r="K126" s="171"/>
      <c r="L126" s="92"/>
      <c r="M126" s="93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</v>
      </c>
      <c r="J129" s="170">
        <f t="shared" si="8"/>
        <v>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0.128</v>
      </c>
      <c r="J130" s="170">
        <f t="shared" si="8"/>
        <v>10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</v>
      </c>
      <c r="J133" s="170">
        <f t="shared" si="8"/>
        <v>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92"/>
      <c r="M137" s="93"/>
      <c r="N137" s="90"/>
    </row>
    <row r="138" spans="9:15">
      <c r="I138" s="91"/>
      <c r="J138" s="170">
        <f t="shared" si="8"/>
        <v>0</v>
      </c>
      <c r="K138" s="171"/>
      <c r="L138" s="92"/>
      <c r="M138" s="93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0.1</v>
      </c>
      <c r="J143" s="208">
        <f t="shared" si="9"/>
        <v>10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96"/>
      <c r="M144" s="97"/>
      <c r="N144" s="95"/>
    </row>
    <row r="145" spans="9:15">
      <c r="I145" s="94"/>
      <c r="J145" s="208">
        <f t="shared" si="9"/>
        <v>0</v>
      </c>
      <c r="K145" s="209"/>
      <c r="L145" s="96"/>
      <c r="M145" s="97"/>
      <c r="N145" s="95"/>
    </row>
    <row r="146" spans="9:15">
      <c r="I146" s="94"/>
      <c r="J146" s="208">
        <f t="shared" si="9"/>
        <v>0</v>
      </c>
      <c r="K146" s="209"/>
      <c r="L146" s="96"/>
      <c r="M146" s="97"/>
      <c r="N146" s="95"/>
    </row>
    <row r="147" spans="9:15">
      <c r="I147" s="94"/>
      <c r="J147" s="208">
        <f t="shared" si="9"/>
        <v>0</v>
      </c>
      <c r="K147" s="209"/>
      <c r="L147" s="96"/>
      <c r="M147" s="97"/>
      <c r="N147" s="95"/>
    </row>
    <row r="148" spans="9:15">
      <c r="I148" s="94">
        <f>J148*0.9*8/1000</f>
        <v>5.7599999999999998E-2</v>
      </c>
      <c r="J148" s="208">
        <f t="shared" si="9"/>
        <v>8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0.18</v>
      </c>
      <c r="J150" s="208">
        <f t="shared" si="9"/>
        <v>25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0.26</v>
      </c>
      <c r="J151" s="208">
        <f t="shared" si="9"/>
        <v>26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0.20250000000000001</v>
      </c>
      <c r="J152" s="208">
        <f t="shared" si="9"/>
        <v>25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8.1000000000000003E-2</v>
      </c>
      <c r="J154" s="208">
        <f t="shared" si="9"/>
        <v>10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8.1000000000000003E-2</v>
      </c>
      <c r="J157" s="208">
        <f t="shared" si="9"/>
        <v>10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0.15</v>
      </c>
      <c r="J159" s="208">
        <f t="shared" si="9"/>
        <v>15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0.216</v>
      </c>
      <c r="J163" s="208">
        <f t="shared" si="9"/>
        <v>20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4.3200000000000002E-2</v>
      </c>
      <c r="J167" s="208">
        <f t="shared" si="9"/>
        <v>6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0.108</v>
      </c>
      <c r="J175" s="208">
        <f t="shared" si="9"/>
        <v>15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J177:K177"/>
    <mergeCell ref="L177:M177"/>
    <mergeCell ref="J172:K172"/>
    <mergeCell ref="L172:M172"/>
    <mergeCell ref="J173:K173"/>
    <mergeCell ref="L173:M173"/>
    <mergeCell ref="J174:K174"/>
    <mergeCell ref="L174:M174"/>
    <mergeCell ref="J175:K175"/>
    <mergeCell ref="L175:M175"/>
    <mergeCell ref="J176:K176"/>
    <mergeCell ref="L176:M176"/>
    <mergeCell ref="J167:K167"/>
    <mergeCell ref="L167:M167"/>
    <mergeCell ref="J168:K168"/>
    <mergeCell ref="L168:M168"/>
    <mergeCell ref="J169:K169"/>
    <mergeCell ref="L169:M169"/>
    <mergeCell ref="J170:K170"/>
    <mergeCell ref="L170:M170"/>
    <mergeCell ref="J171:K171"/>
    <mergeCell ref="L171:M171"/>
    <mergeCell ref="J162:K162"/>
    <mergeCell ref="L162:M162"/>
    <mergeCell ref="J163:K163"/>
    <mergeCell ref="L163:M163"/>
    <mergeCell ref="J164:K164"/>
    <mergeCell ref="L164:M164"/>
    <mergeCell ref="J165:K165"/>
    <mergeCell ref="L165:M165"/>
    <mergeCell ref="J166:K166"/>
    <mergeCell ref="L166:M166"/>
    <mergeCell ref="J157:K157"/>
    <mergeCell ref="L157:M157"/>
    <mergeCell ref="J158:K158"/>
    <mergeCell ref="L158:M158"/>
    <mergeCell ref="J159:K159"/>
    <mergeCell ref="L159:M159"/>
    <mergeCell ref="J160:K160"/>
    <mergeCell ref="L160:M160"/>
    <mergeCell ref="J161:K161"/>
    <mergeCell ref="L161:M161"/>
    <mergeCell ref="J152:K152"/>
    <mergeCell ref="L152:M152"/>
    <mergeCell ref="J153:K153"/>
    <mergeCell ref="L153:M153"/>
    <mergeCell ref="J154:K154"/>
    <mergeCell ref="L154:M154"/>
    <mergeCell ref="J155:K155"/>
    <mergeCell ref="L155:M155"/>
    <mergeCell ref="J156:K156"/>
    <mergeCell ref="L156:M156"/>
    <mergeCell ref="J147:K147"/>
    <mergeCell ref="J148:K148"/>
    <mergeCell ref="L148:M148"/>
    <mergeCell ref="J149:K149"/>
    <mergeCell ref="L149:M149"/>
    <mergeCell ref="J150:K150"/>
    <mergeCell ref="L150:M150"/>
    <mergeCell ref="J151:K151"/>
    <mergeCell ref="L151:M151"/>
    <mergeCell ref="J141:K141"/>
    <mergeCell ref="L141:M141"/>
    <mergeCell ref="J142:K142"/>
    <mergeCell ref="L142:M142"/>
    <mergeCell ref="J143:K143"/>
    <mergeCell ref="L143:M143"/>
    <mergeCell ref="J144:K144"/>
    <mergeCell ref="J145:K145"/>
    <mergeCell ref="J146:K146"/>
    <mergeCell ref="J135:K135"/>
    <mergeCell ref="L135:M135"/>
    <mergeCell ref="J136:K136"/>
    <mergeCell ref="L136:M136"/>
    <mergeCell ref="J137:K137"/>
    <mergeCell ref="J138:K138"/>
    <mergeCell ref="J139:K139"/>
    <mergeCell ref="L139:M139"/>
    <mergeCell ref="J140:K140"/>
    <mergeCell ref="L140:M140"/>
    <mergeCell ref="E76:F76"/>
    <mergeCell ref="E77:F77"/>
    <mergeCell ref="E78:F78"/>
    <mergeCell ref="E79:F79"/>
    <mergeCell ref="E80:F80"/>
    <mergeCell ref="J84:K84"/>
    <mergeCell ref="L84:M84"/>
    <mergeCell ref="J99:K99"/>
    <mergeCell ref="L99:M99"/>
    <mergeCell ref="J79:K79"/>
    <mergeCell ref="L79:M79"/>
    <mergeCell ref="J80:K80"/>
    <mergeCell ref="L80:M80"/>
    <mergeCell ref="J81:K81"/>
    <mergeCell ref="L81:M81"/>
    <mergeCell ref="J76:K76"/>
    <mergeCell ref="L76:M76"/>
    <mergeCell ref="J77:K77"/>
    <mergeCell ref="L77:M77"/>
    <mergeCell ref="J78:K78"/>
    <mergeCell ref="L78:M78"/>
    <mergeCell ref="J86:K86"/>
    <mergeCell ref="L86:M86"/>
    <mergeCell ref="J87:K87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C9:F9"/>
    <mergeCell ref="J9:K9"/>
    <mergeCell ref="L9:M9"/>
    <mergeCell ref="C10:D10"/>
    <mergeCell ref="E10:F10"/>
    <mergeCell ref="C13:D13"/>
    <mergeCell ref="E13:F13"/>
    <mergeCell ref="J13:K13"/>
    <mergeCell ref="L13:M13"/>
    <mergeCell ref="C14:D14"/>
    <mergeCell ref="E14:F14"/>
    <mergeCell ref="J14:K14"/>
    <mergeCell ref="L14:M14"/>
    <mergeCell ref="C11:D11"/>
    <mergeCell ref="E11:F11"/>
    <mergeCell ref="J11:K11"/>
    <mergeCell ref="L11:M11"/>
    <mergeCell ref="C12:D12"/>
    <mergeCell ref="E12:F12"/>
    <mergeCell ref="J12:K12"/>
    <mergeCell ref="L12:M12"/>
    <mergeCell ref="C17:D17"/>
    <mergeCell ref="E17:F17"/>
    <mergeCell ref="J17:K17"/>
    <mergeCell ref="L17:M17"/>
    <mergeCell ref="C18:D18"/>
    <mergeCell ref="E18:F18"/>
    <mergeCell ref="J18:K18"/>
    <mergeCell ref="L18:M18"/>
    <mergeCell ref="C15:D15"/>
    <mergeCell ref="E15:F15"/>
    <mergeCell ref="J15:K15"/>
    <mergeCell ref="L15:M15"/>
    <mergeCell ref="C16:D16"/>
    <mergeCell ref="E16:F16"/>
    <mergeCell ref="J16:K16"/>
    <mergeCell ref="L16:M16"/>
    <mergeCell ref="J22:K22"/>
    <mergeCell ref="L22:M22"/>
    <mergeCell ref="C23:D23"/>
    <mergeCell ref="E23:F23"/>
    <mergeCell ref="J23:K23"/>
    <mergeCell ref="L23:M23"/>
    <mergeCell ref="J19:K19"/>
    <mergeCell ref="L19:M19"/>
    <mergeCell ref="J20:K20"/>
    <mergeCell ref="L20:M20"/>
    <mergeCell ref="J21:K21"/>
    <mergeCell ref="L21:M21"/>
    <mergeCell ref="C19:D19"/>
    <mergeCell ref="E19:F19"/>
    <mergeCell ref="C20:D20"/>
    <mergeCell ref="E20:F20"/>
    <mergeCell ref="J27:K27"/>
    <mergeCell ref="L27:M27"/>
    <mergeCell ref="J28:K28"/>
    <mergeCell ref="L28:M28"/>
    <mergeCell ref="J24:K24"/>
    <mergeCell ref="L24:M24"/>
    <mergeCell ref="C25:D25"/>
    <mergeCell ref="J25:K25"/>
    <mergeCell ref="L25:M25"/>
    <mergeCell ref="J26:K26"/>
    <mergeCell ref="L26:M26"/>
    <mergeCell ref="C24:D24"/>
    <mergeCell ref="E24:F24"/>
    <mergeCell ref="E25:F25"/>
    <mergeCell ref="E31:F31"/>
    <mergeCell ref="J31:K31"/>
    <mergeCell ref="L31:M31"/>
    <mergeCell ref="E32:F32"/>
    <mergeCell ref="J32:K32"/>
    <mergeCell ref="L32:M32"/>
    <mergeCell ref="J29:K29"/>
    <mergeCell ref="L29:M29"/>
    <mergeCell ref="E30:F30"/>
    <mergeCell ref="J30:K30"/>
    <mergeCell ref="L30:M30"/>
    <mergeCell ref="C29:G29"/>
    <mergeCell ref="E35:F35"/>
    <mergeCell ref="J35:K35"/>
    <mergeCell ref="L35:M35"/>
    <mergeCell ref="E36:F36"/>
    <mergeCell ref="J36:K36"/>
    <mergeCell ref="L36:M36"/>
    <mergeCell ref="E33:F33"/>
    <mergeCell ref="J33:K33"/>
    <mergeCell ref="L33:M33"/>
    <mergeCell ref="E34:F34"/>
    <mergeCell ref="J34:K34"/>
    <mergeCell ref="L34:M34"/>
    <mergeCell ref="E39:F39"/>
    <mergeCell ref="J39:K39"/>
    <mergeCell ref="L39:M39"/>
    <mergeCell ref="E40:F40"/>
    <mergeCell ref="J40:K40"/>
    <mergeCell ref="L40:M40"/>
    <mergeCell ref="E37:F37"/>
    <mergeCell ref="J37:K37"/>
    <mergeCell ref="L37:M37"/>
    <mergeCell ref="E38:F38"/>
    <mergeCell ref="J38:K38"/>
    <mergeCell ref="L38:M38"/>
    <mergeCell ref="E43:F43"/>
    <mergeCell ref="J43:K43"/>
    <mergeCell ref="L43:M43"/>
    <mergeCell ref="E44:F44"/>
    <mergeCell ref="J44:K44"/>
    <mergeCell ref="L44:M44"/>
    <mergeCell ref="E41:F41"/>
    <mergeCell ref="J41:K41"/>
    <mergeCell ref="L41:M41"/>
    <mergeCell ref="E42:F42"/>
    <mergeCell ref="J42:K42"/>
    <mergeCell ref="L42:M42"/>
    <mergeCell ref="E47:F47"/>
    <mergeCell ref="J47:K47"/>
    <mergeCell ref="L47:M47"/>
    <mergeCell ref="E48:F48"/>
    <mergeCell ref="J48:K48"/>
    <mergeCell ref="L48:M48"/>
    <mergeCell ref="E45:F45"/>
    <mergeCell ref="J45:K45"/>
    <mergeCell ref="L45:M45"/>
    <mergeCell ref="E46:F46"/>
    <mergeCell ref="J46:K46"/>
    <mergeCell ref="L46:M46"/>
    <mergeCell ref="E51:F51"/>
    <mergeCell ref="J51:K51"/>
    <mergeCell ref="L51:M51"/>
    <mergeCell ref="E52:F52"/>
    <mergeCell ref="J52:K52"/>
    <mergeCell ref="L52:M52"/>
    <mergeCell ref="E49:F49"/>
    <mergeCell ref="J49:K49"/>
    <mergeCell ref="L49:M49"/>
    <mergeCell ref="E50:F50"/>
    <mergeCell ref="J50:K50"/>
    <mergeCell ref="L50:M50"/>
    <mergeCell ref="J55:K55"/>
    <mergeCell ref="L55:M55"/>
    <mergeCell ref="J56:K56"/>
    <mergeCell ref="L56:M56"/>
    <mergeCell ref="J57:K57"/>
    <mergeCell ref="L57:M57"/>
    <mergeCell ref="E53:F53"/>
    <mergeCell ref="J53:K53"/>
    <mergeCell ref="L53:M53"/>
    <mergeCell ref="E54:F54"/>
    <mergeCell ref="J54:K54"/>
    <mergeCell ref="L54:M54"/>
    <mergeCell ref="E55:F55"/>
    <mergeCell ref="E56:F56"/>
    <mergeCell ref="E57:F57"/>
    <mergeCell ref="J61:K61"/>
    <mergeCell ref="L61:M61"/>
    <mergeCell ref="J62:K62"/>
    <mergeCell ref="L62:M62"/>
    <mergeCell ref="J63:K63"/>
    <mergeCell ref="L63:M63"/>
    <mergeCell ref="J58:K58"/>
    <mergeCell ref="L58:M58"/>
    <mergeCell ref="J59:K59"/>
    <mergeCell ref="L59:M59"/>
    <mergeCell ref="J60:K60"/>
    <mergeCell ref="L60:M60"/>
    <mergeCell ref="J67:K67"/>
    <mergeCell ref="L67:M67"/>
    <mergeCell ref="J68:K68"/>
    <mergeCell ref="L68:M68"/>
    <mergeCell ref="J69:K69"/>
    <mergeCell ref="L69:M69"/>
    <mergeCell ref="J64:K64"/>
    <mergeCell ref="L64:M64"/>
    <mergeCell ref="J65:K65"/>
    <mergeCell ref="L65:M65"/>
    <mergeCell ref="J66:K66"/>
    <mergeCell ref="L66:M66"/>
    <mergeCell ref="J73:K73"/>
    <mergeCell ref="L73:M73"/>
    <mergeCell ref="J74:K74"/>
    <mergeCell ref="L74:M74"/>
    <mergeCell ref="J75:K75"/>
    <mergeCell ref="L75:M75"/>
    <mergeCell ref="J70:K70"/>
    <mergeCell ref="L70:M70"/>
    <mergeCell ref="J71:K71"/>
    <mergeCell ref="L71:M71"/>
    <mergeCell ref="J72:K72"/>
    <mergeCell ref="L72:M72"/>
    <mergeCell ref="L87:M87"/>
    <mergeCell ref="J88:K88"/>
    <mergeCell ref="L88:M88"/>
    <mergeCell ref="J82:K82"/>
    <mergeCell ref="L82:M82"/>
    <mergeCell ref="J83:K83"/>
    <mergeCell ref="L83:M83"/>
    <mergeCell ref="J85:K85"/>
    <mergeCell ref="L85:M85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J98:K98"/>
    <mergeCell ref="L98:M98"/>
    <mergeCell ref="J101:K101"/>
    <mergeCell ref="L101:M101"/>
    <mergeCell ref="J102:K102"/>
    <mergeCell ref="J95:K95"/>
    <mergeCell ref="L95:M95"/>
    <mergeCell ref="J96:K96"/>
    <mergeCell ref="L96:M96"/>
    <mergeCell ref="J97:K97"/>
    <mergeCell ref="L97:M97"/>
    <mergeCell ref="J100:K100"/>
    <mergeCell ref="L100:M100"/>
    <mergeCell ref="J108:K108"/>
    <mergeCell ref="L108:M108"/>
    <mergeCell ref="J109:K109"/>
    <mergeCell ref="L109:M109"/>
    <mergeCell ref="J110:K110"/>
    <mergeCell ref="L110:M110"/>
    <mergeCell ref="J103:K103"/>
    <mergeCell ref="J104:K104"/>
    <mergeCell ref="J105:K105"/>
    <mergeCell ref="L105:M105"/>
    <mergeCell ref="J106:K106"/>
    <mergeCell ref="L106:M106"/>
    <mergeCell ref="J107:K107"/>
    <mergeCell ref="L107:M107"/>
    <mergeCell ref="J114:K114"/>
    <mergeCell ref="L114:M114"/>
    <mergeCell ref="J115:K115"/>
    <mergeCell ref="L115:M115"/>
    <mergeCell ref="J116:K116"/>
    <mergeCell ref="L116:M116"/>
    <mergeCell ref="J111:K111"/>
    <mergeCell ref="L111:M111"/>
    <mergeCell ref="J112:K112"/>
    <mergeCell ref="L112:M112"/>
    <mergeCell ref="J113:K113"/>
    <mergeCell ref="L113:M113"/>
    <mergeCell ref="J120:K120"/>
    <mergeCell ref="L120:M120"/>
    <mergeCell ref="J121:K121"/>
    <mergeCell ref="J122:K122"/>
    <mergeCell ref="J117:K117"/>
    <mergeCell ref="J118:K118"/>
    <mergeCell ref="L118:M118"/>
    <mergeCell ref="J119:K119"/>
    <mergeCell ref="L119:M119"/>
    <mergeCell ref="J126:K126"/>
    <mergeCell ref="J127:K127"/>
    <mergeCell ref="L127:M127"/>
    <mergeCell ref="J128:K128"/>
    <mergeCell ref="L128:M128"/>
    <mergeCell ref="J123:K123"/>
    <mergeCell ref="J124:K124"/>
    <mergeCell ref="J125:K125"/>
    <mergeCell ref="J132:K132"/>
    <mergeCell ref="L132:M132"/>
    <mergeCell ref="J133:K133"/>
    <mergeCell ref="L133:M133"/>
    <mergeCell ref="J134:K134"/>
    <mergeCell ref="L134:M134"/>
    <mergeCell ref="J129:K129"/>
    <mergeCell ref="L129:M129"/>
    <mergeCell ref="J130:K130"/>
    <mergeCell ref="L130:M130"/>
    <mergeCell ref="J131:K131"/>
    <mergeCell ref="L131:M13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>
    <tabColor rgb="FFFF0000"/>
  </sheetPr>
  <dimension ref="A1:J70"/>
  <sheetViews>
    <sheetView zoomScaleNormal="100" workbookViewId="0">
      <pane ySplit="1" topLeftCell="A2" activePane="bottomLeft" state="frozen"/>
      <selection pane="bottomLeft" activeCell="A44" sqref="A44"/>
    </sheetView>
  </sheetViews>
  <sheetFormatPr defaultRowHeight="15"/>
  <cols>
    <col min="1" max="1" width="16.28515625" customWidth="1"/>
    <col min="2" max="2" width="10.140625" bestFit="1" customWidth="1"/>
    <col min="3" max="3" width="16" bestFit="1" customWidth="1"/>
    <col min="4" max="4" width="18.28515625" bestFit="1" customWidth="1"/>
    <col min="5" max="5" width="15.42578125" bestFit="1" customWidth="1"/>
    <col min="6" max="6" width="17.28515625" bestFit="1" customWidth="1"/>
    <col min="7" max="7" width="39.5703125" bestFit="1" customWidth="1"/>
    <col min="8" max="8" width="11.140625" bestFit="1" customWidth="1"/>
  </cols>
  <sheetData>
    <row r="1" spans="1:10" ht="18.75">
      <c r="A1" s="59" t="s">
        <v>169</v>
      </c>
      <c r="B1" s="59" t="s">
        <v>168</v>
      </c>
      <c r="C1" s="59" t="s">
        <v>167</v>
      </c>
      <c r="D1" s="59" t="s">
        <v>166</v>
      </c>
      <c r="E1" s="59" t="s">
        <v>165</v>
      </c>
      <c r="F1" s="59" t="s">
        <v>164</v>
      </c>
      <c r="G1" s="59" t="s">
        <v>155</v>
      </c>
      <c r="H1" s="61" t="s">
        <v>171</v>
      </c>
    </row>
    <row r="2" spans="1:10" ht="18.75">
      <c r="A2" s="145">
        <f>SUM(B2:F2)</f>
        <v>20.7179</v>
      </c>
      <c r="B2" s="146">
        <f>'محمد صاحب'!K6</f>
        <v>2.1604999999999999</v>
      </c>
      <c r="C2" s="146">
        <f>'محمد صاحب'!K5</f>
        <v>1.468</v>
      </c>
      <c r="D2" s="146">
        <f>'محمد صاحب'!K4</f>
        <v>11.734999999999999</v>
      </c>
      <c r="E2" s="146">
        <f>'محمد صاحب'!K3</f>
        <v>2.4500000000000002</v>
      </c>
      <c r="F2" s="146">
        <f>'محمد صاحب'!K2</f>
        <v>2.9044000000000008</v>
      </c>
      <c r="G2" s="147" t="str">
        <f>'محمد صاحب'!E3</f>
        <v>ﻣﺣﻣﺩ ﺻﺎﺣﺏ ﻣﻬﺩﻱ ﺍﻟﺳﺑﺗﻲ/ﻭﻛﻳﻝ/ﻋﺎﻡ</v>
      </c>
      <c r="H2" s="150" t="s">
        <v>175</v>
      </c>
      <c r="J2" s="11"/>
    </row>
    <row r="3" spans="1:10" ht="18.75">
      <c r="A3" s="145">
        <f t="shared" ref="A3:A65" si="0">SUM(B3:F3)</f>
        <v>8.7996959999999973</v>
      </c>
      <c r="B3" s="146">
        <f>'عبد الحميد ماجد'!K6</f>
        <v>0</v>
      </c>
      <c r="C3" s="146">
        <f>'عبد الحميد ماجد'!K5</f>
        <v>0</v>
      </c>
      <c r="D3" s="146">
        <f>'عبد الحميد ماجد'!K4</f>
        <v>0</v>
      </c>
      <c r="E3" s="146">
        <f>'عبد الحميد ماجد'!K3</f>
        <v>0.51600000000000001</v>
      </c>
      <c r="F3" s="146">
        <f>'عبد الحميد ماجد'!K2</f>
        <v>8.2836959999999973</v>
      </c>
      <c r="G3" s="147" t="str">
        <f>'عبد الحميد ماجد'!E3</f>
        <v>ﻋﺑﺩ ﺍﻟﺣﻣﻳﺩ ﻣﺎﺟﺩ ﺣﻣﻳﺩ ﺍﻟﺭﺍﻭﻱ/ﻭﻛﻳﻝ/ﻋﺎﻡ</v>
      </c>
      <c r="H3" s="150" t="s">
        <v>175</v>
      </c>
    </row>
    <row r="4" spans="1:10" ht="18.75">
      <c r="A4" s="145">
        <f t="shared" si="0"/>
        <v>0</v>
      </c>
      <c r="B4" s="146">
        <f>'علي مهدي'!K6</f>
        <v>0</v>
      </c>
      <c r="C4" s="146">
        <f>'علي مهدي'!K5</f>
        <v>0</v>
      </c>
      <c r="D4" s="146">
        <f>'علي مهدي'!K4</f>
        <v>0</v>
      </c>
      <c r="E4" s="146">
        <f>'علي مهدي'!K3</f>
        <v>0</v>
      </c>
      <c r="F4" s="146">
        <f>'علي مهدي'!K2</f>
        <v>0</v>
      </c>
      <c r="G4" s="147" t="str">
        <f>'علي مهدي'!E3</f>
        <v>علي مهدي</v>
      </c>
      <c r="H4" s="150" t="s">
        <v>175</v>
      </c>
    </row>
    <row r="5" spans="1:10" ht="18.75">
      <c r="A5" s="145">
        <f t="shared" si="0"/>
        <v>0</v>
      </c>
      <c r="B5" s="146">
        <f>' ظل المها '!K6</f>
        <v>0</v>
      </c>
      <c r="C5" s="146">
        <f>' ظل المها '!K5</f>
        <v>0</v>
      </c>
      <c r="D5" s="146">
        <f>' ظل المها '!K4</f>
        <v>0</v>
      </c>
      <c r="E5" s="146">
        <f>' ظل المها '!K3</f>
        <v>0</v>
      </c>
      <c r="F5" s="146">
        <f>' ظل المها '!K2</f>
        <v>0</v>
      </c>
      <c r="G5" s="147" t="str">
        <f>' ظل المها '!E3</f>
        <v xml:space="preserve">ظل المها </v>
      </c>
      <c r="H5" s="150" t="s">
        <v>175</v>
      </c>
    </row>
    <row r="6" spans="1:10" ht="18.75">
      <c r="A6" s="145">
        <f t="shared" si="0"/>
        <v>10.72</v>
      </c>
      <c r="B6" s="146">
        <f>'علي حاتم'!K6</f>
        <v>0</v>
      </c>
      <c r="C6" s="146">
        <f>'علي حاتم'!K5</f>
        <v>2.3200000000000003</v>
      </c>
      <c r="D6" s="146">
        <f>'علي حاتم'!K4</f>
        <v>8.4</v>
      </c>
      <c r="E6" s="146">
        <f>'علي حاتم'!K3</f>
        <v>0</v>
      </c>
      <c r="F6" s="146">
        <f>'علي حاتم'!K2</f>
        <v>0</v>
      </c>
      <c r="G6" s="147" t="str">
        <f>'علي حاتم'!E3</f>
        <v xml:space="preserve">علي حاتم </v>
      </c>
      <c r="H6" s="150" t="s">
        <v>175</v>
      </c>
    </row>
    <row r="7" spans="1:10" ht="18.75">
      <c r="A7" s="145">
        <f t="shared" si="0"/>
        <v>11.79</v>
      </c>
      <c r="B7" s="146">
        <f>'سلام جبار  '!K6</f>
        <v>2.5949999999999998</v>
      </c>
      <c r="C7" s="146">
        <f>'سلام جبار  '!K5</f>
        <v>1.9250000000000003</v>
      </c>
      <c r="D7" s="146">
        <f>'سلام جبار  '!K4</f>
        <v>7.27</v>
      </c>
      <c r="E7" s="146">
        <f>'سلام جبار  '!K3</f>
        <v>0</v>
      </c>
      <c r="F7" s="146">
        <f>'سلام جبار  '!K2</f>
        <v>0</v>
      </c>
      <c r="G7" s="147" t="str">
        <f>'سلام جبار  '!E3</f>
        <v xml:space="preserve">سلام جبار  </v>
      </c>
      <c r="H7" s="150" t="s">
        <v>175</v>
      </c>
    </row>
    <row r="8" spans="1:10" ht="18.75">
      <c r="A8" s="145">
        <f t="shared" si="0"/>
        <v>4.5781000000000001</v>
      </c>
      <c r="B8" s="146">
        <f>'موفق احمد '!K6</f>
        <v>0</v>
      </c>
      <c r="C8" s="146">
        <f>'موفق احمد '!K5</f>
        <v>0</v>
      </c>
      <c r="D8" s="146">
        <f>'موفق احمد '!K4</f>
        <v>0</v>
      </c>
      <c r="E8" s="146">
        <f>'موفق احمد '!K3</f>
        <v>1.8645</v>
      </c>
      <c r="F8" s="146">
        <f>'موفق احمد '!K2</f>
        <v>2.7136</v>
      </c>
      <c r="G8" s="147" t="str">
        <f>'موفق احمد '!E3</f>
        <v>ﻣﻭﻓﻖ ﺍﺣﻣﺩ ﺳﻌﻳﺩ ﺍﻟﺭﺿﻲ/ﻭﻛﻳﻝ/ﻋﺎﻡ</v>
      </c>
      <c r="H8" s="150" t="s">
        <v>174</v>
      </c>
      <c r="J8" s="11"/>
    </row>
    <row r="9" spans="1:10" ht="18.75">
      <c r="A9" s="145">
        <f t="shared" si="0"/>
        <v>2.2841</v>
      </c>
      <c r="B9" s="146">
        <f>'ليث كاظم '!K6</f>
        <v>0</v>
      </c>
      <c r="C9" s="146">
        <f>'ليث كاظم '!K5</f>
        <v>0.108</v>
      </c>
      <c r="D9" s="146">
        <f>'ليث كاظم '!K4</f>
        <v>0.375</v>
      </c>
      <c r="E9" s="146">
        <f>'ليث كاظم '!K3</f>
        <v>0.52829999999999999</v>
      </c>
      <c r="F9" s="146">
        <f>'ليث كاظم '!K2</f>
        <v>1.2728000000000002</v>
      </c>
      <c r="G9" s="147" t="str">
        <f>'ليث كاظم '!E3</f>
        <v>ﻟﻳﺙ ﻛﺎﻅﻡ ﺣﺳﻳﻥ/ﻭﻛﻳﻝ/ﻋﺎﻡ</v>
      </c>
      <c r="H9" s="150" t="s">
        <v>174</v>
      </c>
    </row>
    <row r="10" spans="1:10" ht="18.75">
      <c r="A10" s="145">
        <f t="shared" si="0"/>
        <v>0</v>
      </c>
      <c r="B10" s="146">
        <f>'عاطر '!K6</f>
        <v>0</v>
      </c>
      <c r="C10" s="146">
        <f>'عاطر '!K5</f>
        <v>0</v>
      </c>
      <c r="D10" s="146">
        <f>'عاطر '!K4</f>
        <v>0</v>
      </c>
      <c r="E10" s="146">
        <f>'عاطر '!K3</f>
        <v>0</v>
      </c>
      <c r="F10" s="146">
        <f>'عاطر '!K2</f>
        <v>0</v>
      </c>
      <c r="G10" s="147" t="str">
        <f>'عاطر '!E3</f>
        <v>ﻋﺎﻁﺭ ﻣﻬﺩﻱ ﻋﺑﺩ ﺍﻻﻣﻳﺭ ﺍﻟﺻﺎﻟﺣﻲ/ﻭﻛﻳﻝ/ﻋﺎﻡ</v>
      </c>
      <c r="H10" s="150" t="s">
        <v>174</v>
      </c>
    </row>
    <row r="11" spans="1:10" ht="18.75">
      <c r="A11" s="145">
        <f t="shared" si="0"/>
        <v>0</v>
      </c>
      <c r="B11" s="146">
        <f>'كرار علي'!K6</f>
        <v>0</v>
      </c>
      <c r="C11" s="146">
        <f>'كرار علي'!K5</f>
        <v>0</v>
      </c>
      <c r="D11" s="146">
        <f>'كرار علي'!K4</f>
        <v>0</v>
      </c>
      <c r="E11" s="146">
        <f>'كرار علي'!K3</f>
        <v>0</v>
      </c>
      <c r="F11" s="146">
        <f>'كرار علي'!K2</f>
        <v>0</v>
      </c>
      <c r="G11" s="147" t="str">
        <f>'كرار علي'!E3</f>
        <v>كرار علي</v>
      </c>
      <c r="H11" s="150" t="s">
        <v>174</v>
      </c>
    </row>
    <row r="12" spans="1:10" ht="18.75">
      <c r="A12" s="145">
        <f t="shared" si="0"/>
        <v>0</v>
      </c>
      <c r="B12" s="146">
        <f>'محمد غانم '!K6</f>
        <v>0</v>
      </c>
      <c r="C12" s="146">
        <f>'محمد غانم '!K5</f>
        <v>0</v>
      </c>
      <c r="D12" s="146">
        <f>'محمد غانم '!K4</f>
        <v>0</v>
      </c>
      <c r="E12" s="146">
        <f>'محمد غانم '!K3</f>
        <v>0</v>
      </c>
      <c r="F12" s="146">
        <f>'محمد غانم '!K2</f>
        <v>0</v>
      </c>
      <c r="G12" s="147" t="str">
        <f>'محمد غانم '!E3</f>
        <v>محمد غانم</v>
      </c>
      <c r="H12" s="150" t="s">
        <v>174</v>
      </c>
    </row>
    <row r="13" spans="1:10" ht="18.75">
      <c r="A13" s="145">
        <f t="shared" si="0"/>
        <v>0</v>
      </c>
      <c r="B13" s="146">
        <f>'منتظر سليم'!K6</f>
        <v>0</v>
      </c>
      <c r="C13" s="146">
        <f>'منتظر سليم'!K5</f>
        <v>0</v>
      </c>
      <c r="D13" s="146">
        <f>'منتظر سليم'!K4</f>
        <v>0</v>
      </c>
      <c r="E13" s="146">
        <f>'منتظر سليم'!K3</f>
        <v>0</v>
      </c>
      <c r="F13" s="146">
        <f>'منتظر سليم'!K2</f>
        <v>0</v>
      </c>
      <c r="G13" s="147" t="str">
        <f>'منتظر سليم'!E3</f>
        <v>منتظر سليم</v>
      </c>
      <c r="H13" s="150" t="s">
        <v>174</v>
      </c>
    </row>
    <row r="14" spans="1:10" ht="18.75">
      <c r="A14" s="145">
        <f t="shared" si="0"/>
        <v>2.5335000000000001</v>
      </c>
      <c r="B14" s="146">
        <f>'مقداد فاضل'!K6</f>
        <v>0</v>
      </c>
      <c r="C14" s="146">
        <f>'مقداد فاضل'!K5</f>
        <v>0</v>
      </c>
      <c r="D14" s="146">
        <f>'مقداد فاضل'!K4</f>
        <v>0</v>
      </c>
      <c r="E14" s="146">
        <f>'مقداد فاضل'!K3</f>
        <v>0.65969999999999995</v>
      </c>
      <c r="F14" s="146">
        <f>'مقداد فاضل'!K2</f>
        <v>1.8737999999999999</v>
      </c>
      <c r="G14" s="147" t="str">
        <f>'مقداد فاضل'!E3</f>
        <v>ﻣﻘﺩﺍﺩ ﻓﺎﺿﻝ ﻋﺑﺩ ﺍﻟﻛﺎﻅﻡ ﺍﻟﻛﻳﻡ/ﻭﻛﻳﻝ/ﻋﺎﻡ</v>
      </c>
      <c r="H14" s="150" t="s">
        <v>174</v>
      </c>
    </row>
    <row r="15" spans="1:10" ht="18.75">
      <c r="A15" s="145">
        <f t="shared" si="0"/>
        <v>11.287500000000001</v>
      </c>
      <c r="B15" s="146">
        <f>'مصطفى سعيد '!K6</f>
        <v>1.5375000000000001</v>
      </c>
      <c r="C15" s="146">
        <f>'مصطفى سعيد '!K5</f>
        <v>4.6899999999999995</v>
      </c>
      <c r="D15" s="146">
        <f>'مصطفى سعيد '!K4</f>
        <v>5.0600000000000014</v>
      </c>
      <c r="E15" s="146">
        <f>'مصطفى سعيد '!K3</f>
        <v>0</v>
      </c>
      <c r="F15" s="146">
        <f>'مصطفى سعيد '!K2</f>
        <v>0</v>
      </c>
      <c r="G15" s="147" t="str">
        <f>'مصطفى سعيد '!E3</f>
        <v>ﻣﺻﻁﻔﻰ ﺳﻌﻳﺩ ﻋﺑﺎﺱ ﺗﺎﺝ ﺍﻟﺩﻳﻥ/ﻭﻛﻳﻝ/ﻋﺎﻡ</v>
      </c>
      <c r="H15" s="150" t="s">
        <v>174</v>
      </c>
    </row>
    <row r="16" spans="1:10" ht="18.75">
      <c r="A16" s="145">
        <f t="shared" si="0"/>
        <v>0</v>
      </c>
      <c r="B16" s="146">
        <f>'حكيم وهاب '!K6</f>
        <v>0</v>
      </c>
      <c r="C16" s="146">
        <f>'حكيم وهاب '!K5</f>
        <v>0</v>
      </c>
      <c r="D16" s="146">
        <f>'حكيم وهاب '!K4</f>
        <v>0</v>
      </c>
      <c r="E16" s="146">
        <f>'حكيم وهاب '!K3</f>
        <v>0</v>
      </c>
      <c r="F16" s="146">
        <f>'حكيم وهاب '!K2</f>
        <v>0</v>
      </c>
      <c r="G16" s="147" t="str">
        <f>'حكيم وهاب '!E3</f>
        <v xml:space="preserve">حكيم وهاب </v>
      </c>
      <c r="H16" s="150" t="s">
        <v>174</v>
      </c>
    </row>
    <row r="17" spans="1:8" ht="18.75">
      <c r="A17" s="145">
        <f t="shared" si="0"/>
        <v>1.1008</v>
      </c>
      <c r="B17" s="146">
        <f>'احمد رحيم  '!K6</f>
        <v>0</v>
      </c>
      <c r="C17" s="146">
        <f>'احمد رحيم  '!K5</f>
        <v>0</v>
      </c>
      <c r="D17" s="146">
        <f>'احمد رحيم  '!K4</f>
        <v>0</v>
      </c>
      <c r="E17" s="146">
        <f>'احمد رحيم  '!K3</f>
        <v>0.71479999999999999</v>
      </c>
      <c r="F17" s="146">
        <f>'احمد رحيم  '!K2</f>
        <v>0.38600000000000001</v>
      </c>
      <c r="G17" s="147" t="str">
        <f>'احمد رحيم  '!E3</f>
        <v xml:space="preserve">احمد رحيم  </v>
      </c>
      <c r="H17" s="150" t="s">
        <v>176</v>
      </c>
    </row>
    <row r="18" spans="1:8" ht="18.75">
      <c r="A18" s="145">
        <f t="shared" si="0"/>
        <v>0</v>
      </c>
      <c r="B18" s="146">
        <f>'محمد رضا '!K6</f>
        <v>0</v>
      </c>
      <c r="C18" s="146">
        <f>'محمد رضا '!K5</f>
        <v>0</v>
      </c>
      <c r="D18" s="146">
        <f>'محمد رضا '!K4</f>
        <v>0</v>
      </c>
      <c r="E18" s="146">
        <f>'محمد رضا '!K3</f>
        <v>0</v>
      </c>
      <c r="F18" s="146">
        <f>'محمد رضا '!K2</f>
        <v>0</v>
      </c>
      <c r="G18" s="147" t="str">
        <f>'محمد رضا '!E3</f>
        <v xml:space="preserve">محمد رضا </v>
      </c>
      <c r="H18" s="150" t="s">
        <v>176</v>
      </c>
    </row>
    <row r="19" spans="1:8" ht="18.75">
      <c r="A19" s="145">
        <f t="shared" si="0"/>
        <v>7.1124999999999989</v>
      </c>
      <c r="B19" s="146">
        <f>'احمد حمزه '!K6</f>
        <v>0</v>
      </c>
      <c r="C19" s="146">
        <f>'احمد حمزه '!K5</f>
        <v>0</v>
      </c>
      <c r="D19" s="146">
        <f>'احمد حمزه '!K4</f>
        <v>0</v>
      </c>
      <c r="E19" s="146">
        <f>'احمد حمزه '!K3</f>
        <v>1.9255</v>
      </c>
      <c r="F19" s="146">
        <f>'احمد حمزه '!K2</f>
        <v>5.1869999999999994</v>
      </c>
      <c r="G19" s="147" t="str">
        <f>'احمد حمزه '!E3</f>
        <v>ﺍﺣﻣﺩ ﺣﻣﺯﻩ ﻣﻬﺩﻱ ﺍﻟﻣﺣﻧﻪ/ﻭﻛﻳﻝ/ﻋﺎﻡ</v>
      </c>
      <c r="H19" s="150" t="s">
        <v>176</v>
      </c>
    </row>
    <row r="20" spans="1:8" ht="18.75">
      <c r="A20" s="145">
        <f t="shared" si="0"/>
        <v>1.2138000000000002</v>
      </c>
      <c r="B20" s="146">
        <f>'ظافر عبد'!K6</f>
        <v>7.4399999999999994E-2</v>
      </c>
      <c r="C20" s="146">
        <f>'ظافر عبد'!K5</f>
        <v>0.1144</v>
      </c>
      <c r="D20" s="146">
        <f>'ظافر عبد'!K4</f>
        <v>1.0250000000000001</v>
      </c>
      <c r="E20" s="146">
        <f>'ظافر عبد'!K3</f>
        <v>0</v>
      </c>
      <c r="F20" s="146">
        <f>'ظافر عبد'!K2</f>
        <v>0</v>
      </c>
      <c r="G20" s="147" t="str">
        <f>'ظافر عبد'!E3</f>
        <v>ظافر عبد العباس</v>
      </c>
      <c r="H20" s="150" t="s">
        <v>176</v>
      </c>
    </row>
    <row r="21" spans="1:8" ht="18.75">
      <c r="A21" s="145">
        <f t="shared" si="0"/>
        <v>0</v>
      </c>
      <c r="B21" s="146">
        <f>'محمد عبد الهادي '!K6</f>
        <v>0</v>
      </c>
      <c r="C21" s="146">
        <f>'محمد عبد الهادي '!K5</f>
        <v>0</v>
      </c>
      <c r="D21" s="146">
        <f>'محمد عبد الهادي '!K4</f>
        <v>0</v>
      </c>
      <c r="E21" s="146">
        <f>'محمد عبد الهادي '!K3</f>
        <v>0</v>
      </c>
      <c r="F21" s="146">
        <f>'محمد عبد الهادي '!K2</f>
        <v>0</v>
      </c>
      <c r="G21" s="147" t="str">
        <f>'محمد عبد الهادي '!E3</f>
        <v xml:space="preserve">محمد عبد الهادي </v>
      </c>
      <c r="H21" s="150" t="s">
        <v>176</v>
      </c>
    </row>
    <row r="22" spans="1:8" ht="18.75">
      <c r="A22" s="145">
        <f t="shared" si="0"/>
        <v>0</v>
      </c>
      <c r="B22" s="146">
        <f>'فاضل عبد الهادي'!K6</f>
        <v>0</v>
      </c>
      <c r="C22" s="146">
        <f>'فاضل عبد الهادي'!K5</f>
        <v>0</v>
      </c>
      <c r="D22" s="146">
        <f>'فاضل عبد الهادي'!K4</f>
        <v>0</v>
      </c>
      <c r="E22" s="146">
        <f>'فاضل عبد الهادي'!K3</f>
        <v>0</v>
      </c>
      <c r="F22" s="146">
        <f>'فاضل عبد الهادي'!K2</f>
        <v>0</v>
      </c>
      <c r="G22" s="147" t="str">
        <f>'فاضل عبد الهادي'!E3</f>
        <v>فاضل عبد الهادي</v>
      </c>
      <c r="H22" s="150" t="s">
        <v>176</v>
      </c>
    </row>
    <row r="23" spans="1:8" ht="18.75">
      <c r="A23" s="145">
        <f t="shared" si="0"/>
        <v>0</v>
      </c>
      <c r="B23" s="146">
        <f>'صالح حميد  '!K6</f>
        <v>0</v>
      </c>
      <c r="C23" s="146">
        <f>'صالح حميد  '!K5</f>
        <v>0</v>
      </c>
      <c r="D23" s="146">
        <f>'صالح حميد  '!K4</f>
        <v>0</v>
      </c>
      <c r="E23" s="146">
        <f>'صالح حميد  '!K3</f>
        <v>0</v>
      </c>
      <c r="F23" s="146">
        <f>'صالح حميد  '!K2</f>
        <v>0</v>
      </c>
      <c r="G23" s="147" t="str">
        <f>'صالح حميد  '!E3</f>
        <v xml:space="preserve">صالح حميد  </v>
      </c>
      <c r="H23" s="150" t="s">
        <v>176</v>
      </c>
    </row>
    <row r="24" spans="1:8" ht="18.75">
      <c r="A24" s="145">
        <f t="shared" si="0"/>
        <v>0</v>
      </c>
      <c r="B24" s="146">
        <f>'حسن عبدالهادي '!K6</f>
        <v>0</v>
      </c>
      <c r="C24" s="146">
        <f>'حسن عبدالهادي '!K5</f>
        <v>0</v>
      </c>
      <c r="D24" s="146">
        <f>'حسن عبدالهادي '!K4</f>
        <v>0</v>
      </c>
      <c r="E24" s="146">
        <f>'حسن عبدالهادي '!K3</f>
        <v>0</v>
      </c>
      <c r="F24" s="146">
        <f>'حسن عبدالهادي '!K2</f>
        <v>0</v>
      </c>
      <c r="G24" s="147" t="str">
        <f>'حسن عبدالهادي '!E3</f>
        <v xml:space="preserve">حسن عبدالهادي </v>
      </c>
      <c r="H24" s="150" t="s">
        <v>176</v>
      </c>
    </row>
    <row r="25" spans="1:8" ht="18.75">
      <c r="A25" s="145">
        <f t="shared" si="0"/>
        <v>0</v>
      </c>
      <c r="B25" s="146">
        <f>'محمد لؤي '!K6</f>
        <v>0</v>
      </c>
      <c r="C25" s="146">
        <f>'محمد لؤي '!K5</f>
        <v>0</v>
      </c>
      <c r="D25" s="146">
        <f>'محمد لؤي '!K4</f>
        <v>0</v>
      </c>
      <c r="E25" s="146">
        <f>'محمد لؤي '!K3</f>
        <v>0</v>
      </c>
      <c r="F25" s="146">
        <f>'محمد لؤي '!K2</f>
        <v>0</v>
      </c>
      <c r="G25" s="147" t="str">
        <f>'محمد لؤي '!E3</f>
        <v xml:space="preserve">محمد لؤي </v>
      </c>
      <c r="H25" s="150" t="s">
        <v>176</v>
      </c>
    </row>
    <row r="26" spans="1:8" ht="18.75">
      <c r="A26" s="145">
        <f t="shared" si="0"/>
        <v>0</v>
      </c>
      <c r="B26" s="146">
        <f>'عمار خالد  '!K6</f>
        <v>0</v>
      </c>
      <c r="C26" s="146">
        <f>'عمار خالد  '!K5</f>
        <v>0</v>
      </c>
      <c r="D26" s="146">
        <f>'عمار خالد  '!K4</f>
        <v>0</v>
      </c>
      <c r="E26" s="146">
        <f>'عمار خالد  '!K3</f>
        <v>0</v>
      </c>
      <c r="F26" s="146">
        <f>'عمار خالد  '!K2</f>
        <v>0</v>
      </c>
      <c r="G26" s="147" t="str">
        <f>'عمار خالد  '!E3</f>
        <v xml:space="preserve">عمار خالد  </v>
      </c>
      <c r="H26" s="150" t="s">
        <v>173</v>
      </c>
    </row>
    <row r="27" spans="1:8" ht="18.75">
      <c r="A27" s="145">
        <f t="shared" si="0"/>
        <v>10.661033600000001</v>
      </c>
      <c r="B27" s="146">
        <f>'الحاج رضا '!K6</f>
        <v>1.9674</v>
      </c>
      <c r="C27" s="146">
        <f>'الحاج رضا '!K5</f>
        <v>0.77600000000000002</v>
      </c>
      <c r="D27" s="146">
        <f>'الحاج رضا '!K4</f>
        <v>0.78</v>
      </c>
      <c r="E27" s="146">
        <f>'الحاج رضا '!K3</f>
        <v>3.0768000000000004</v>
      </c>
      <c r="F27" s="146">
        <f>'الحاج رضا '!K2</f>
        <v>4.0608336000000005</v>
      </c>
      <c r="G27" s="147" t="str">
        <f>'الحاج رضا '!E3</f>
        <v>ﺍﻟﺣﺎﺝ ﺭﺿﺎ ﺍﻟﺷﻣﺭﺗﻲ/ﻭﻛﻳﻝ/ﻋﺎﻡ</v>
      </c>
      <c r="H27" s="150" t="s">
        <v>173</v>
      </c>
    </row>
    <row r="28" spans="1:8" ht="18.75">
      <c r="A28" s="145">
        <f t="shared" si="0"/>
        <v>0</v>
      </c>
      <c r="B28" s="146">
        <f>'شوقي عبد الجبار '!K6</f>
        <v>0</v>
      </c>
      <c r="C28" s="146">
        <f>'شوقي عبد الجبار '!K5</f>
        <v>0</v>
      </c>
      <c r="D28" s="146">
        <f>'شوقي عبد الجبار '!K4</f>
        <v>0</v>
      </c>
      <c r="E28" s="146">
        <f>'شوقي عبد الجبار '!K3</f>
        <v>0</v>
      </c>
      <c r="F28" s="146">
        <f>'شوقي عبد الجبار '!K2</f>
        <v>0</v>
      </c>
      <c r="G28" s="147" t="str">
        <f>'شوقي عبد الجبار '!E3</f>
        <v xml:space="preserve">شوقي عبد الجبار </v>
      </c>
      <c r="H28" s="150" t="s">
        <v>173</v>
      </c>
    </row>
    <row r="29" spans="1:8" ht="18.75">
      <c r="A29" s="145">
        <f t="shared" si="0"/>
        <v>0</v>
      </c>
      <c r="B29" s="146">
        <f>'ليث محمد '!K6</f>
        <v>0</v>
      </c>
      <c r="C29" s="146">
        <f>'ليث محمد '!K5</f>
        <v>0</v>
      </c>
      <c r="D29" s="146">
        <f>'ليث محمد '!K4</f>
        <v>0</v>
      </c>
      <c r="E29" s="146">
        <f>'ليث محمد '!K3</f>
        <v>0</v>
      </c>
      <c r="F29" s="146">
        <f>'ليث محمد '!K2</f>
        <v>0</v>
      </c>
      <c r="G29" s="147" t="str">
        <f>'ليث محمد '!E3</f>
        <v xml:space="preserve">ليث محمد </v>
      </c>
      <c r="H29" s="150" t="s">
        <v>173</v>
      </c>
    </row>
    <row r="30" spans="1:8" ht="18.75">
      <c r="A30" s="145">
        <f t="shared" si="0"/>
        <v>12.486800000000002</v>
      </c>
      <c r="B30" s="146">
        <f>'علي كاظم '!K6</f>
        <v>1.268</v>
      </c>
      <c r="C30" s="146">
        <f>'علي كاظم '!K5</f>
        <v>1.6</v>
      </c>
      <c r="D30" s="146">
        <f>'علي كاظم '!K4</f>
        <v>8.9400000000000013</v>
      </c>
      <c r="E30" s="146">
        <f>'علي كاظم '!K3</f>
        <v>0.56679999999999997</v>
      </c>
      <c r="F30" s="146">
        <f>'علي كاظم '!K2</f>
        <v>0.11199999999999999</v>
      </c>
      <c r="G30" s="147" t="str">
        <f>'علي كاظم '!E3</f>
        <v xml:space="preserve">علي كاظم </v>
      </c>
      <c r="H30" s="150" t="s">
        <v>173</v>
      </c>
    </row>
    <row r="31" spans="1:8" ht="18.75">
      <c r="A31" s="145">
        <f t="shared" si="0"/>
        <v>5.2096</v>
      </c>
      <c r="B31" s="146">
        <f>'حاتم اكريم '!K6</f>
        <v>0</v>
      </c>
      <c r="C31" s="146">
        <f>'حاتم اكريم '!K5</f>
        <v>0</v>
      </c>
      <c r="D31" s="146">
        <f>'حاتم اكريم '!K4</f>
        <v>0</v>
      </c>
      <c r="E31" s="146">
        <f>'حاتم اكريم '!K3</f>
        <v>0.85680000000000001</v>
      </c>
      <c r="F31" s="146">
        <f>'حاتم اكريم '!K2</f>
        <v>4.3528000000000002</v>
      </c>
      <c r="G31" s="147" t="str">
        <f>'حاتم اكريم '!E3</f>
        <v xml:space="preserve">حاتم اكريم </v>
      </c>
      <c r="H31" s="150" t="s">
        <v>177</v>
      </c>
    </row>
    <row r="32" spans="1:8" ht="18.75">
      <c r="A32" s="145">
        <f t="shared" si="0"/>
        <v>6.5158000000000005</v>
      </c>
      <c r="B32" s="146">
        <f>'قيصر نعمة  '!K6</f>
        <v>0</v>
      </c>
      <c r="C32" s="146">
        <f>'قيصر نعمة  '!K5</f>
        <v>0</v>
      </c>
      <c r="D32" s="146">
        <f>'قيصر نعمة  '!K4</f>
        <v>0</v>
      </c>
      <c r="E32" s="146">
        <f>'قيصر نعمة  '!K3</f>
        <v>0.33659999999999995</v>
      </c>
      <c r="F32" s="146">
        <f>'قيصر نعمة  '!K2</f>
        <v>6.1792000000000007</v>
      </c>
      <c r="G32" s="147" t="str">
        <f>'قيصر نعمة  '!E3</f>
        <v xml:space="preserve">قيصر نعمة  </v>
      </c>
      <c r="H32" s="150" t="s">
        <v>177</v>
      </c>
    </row>
    <row r="33" spans="1:8" ht="18.75">
      <c r="A33" s="145">
        <f t="shared" si="0"/>
        <v>15.288</v>
      </c>
      <c r="B33" s="146">
        <f>'نوري محجوب '!K6</f>
        <v>1.7135000000000002</v>
      </c>
      <c r="C33" s="146">
        <f>'نوري محجوب '!K5</f>
        <v>6.4455000000000009</v>
      </c>
      <c r="D33" s="146">
        <f>'نوري محجوب '!K4</f>
        <v>7.1290000000000004</v>
      </c>
      <c r="E33" s="146">
        <f>'نوري محجوب '!K3</f>
        <v>0</v>
      </c>
      <c r="F33" s="146">
        <f>'نوري محجوب '!K2</f>
        <v>0</v>
      </c>
      <c r="G33" s="147" t="str">
        <f>'نوري محجوب '!E3</f>
        <v xml:space="preserve">نوري محجوب </v>
      </c>
      <c r="H33" s="150" t="s">
        <v>177</v>
      </c>
    </row>
    <row r="34" spans="1:8" ht="18.75">
      <c r="A34" s="145">
        <f t="shared" si="0"/>
        <v>0</v>
      </c>
      <c r="B34" s="146">
        <f>'مصطفى طارق'!K6</f>
        <v>0</v>
      </c>
      <c r="C34" s="146">
        <f>'مصطفى طارق'!K5</f>
        <v>0</v>
      </c>
      <c r="D34" s="146">
        <f>'مصطفى طارق'!K4</f>
        <v>0</v>
      </c>
      <c r="E34" s="146">
        <f>'مصطفى طارق'!K3</f>
        <v>0</v>
      </c>
      <c r="F34" s="146">
        <f>'مصطفى طارق'!K2</f>
        <v>0</v>
      </c>
      <c r="G34" s="147" t="str">
        <f>'مصطفى طارق '!E3</f>
        <v xml:space="preserve">مصطفى طارق </v>
      </c>
      <c r="H34" s="150" t="s">
        <v>178</v>
      </c>
    </row>
    <row r="35" spans="1:8" ht="18.75">
      <c r="A35" s="145">
        <f t="shared" si="0"/>
        <v>0</v>
      </c>
      <c r="B35" s="146">
        <f>'مالك هشام '!K6</f>
        <v>0</v>
      </c>
      <c r="C35" s="146">
        <f>'مالك هشام '!K5</f>
        <v>0</v>
      </c>
      <c r="D35" s="146">
        <f>'مالك هشام '!K4</f>
        <v>0</v>
      </c>
      <c r="E35" s="146">
        <f>'مالك هشام '!K3</f>
        <v>0</v>
      </c>
      <c r="F35" s="146">
        <f>'مالك هشام '!K2</f>
        <v>0</v>
      </c>
      <c r="G35" s="147" t="str">
        <f>'مالك هشام '!E3</f>
        <v>ﻣﺎﻟﻙ ﻫﺷﺎﻡ ﻋﺑﺩ ﺍﻟﺣﻲ ﺍﻟﻌﺑﺎﺩﻱ/ﻭﻛﻳﻝ/ﻋﺎﻡ</v>
      </c>
      <c r="H35" s="150" t="s">
        <v>178</v>
      </c>
    </row>
    <row r="36" spans="1:8" ht="18.75">
      <c r="A36" s="145">
        <f>SUM(B36:F36)</f>
        <v>0</v>
      </c>
      <c r="B36" s="146">
        <f>'علي عبد الكاطم'!K6</f>
        <v>0</v>
      </c>
      <c r="C36" s="146">
        <f>'علي عبد الكاطم'!K5</f>
        <v>0</v>
      </c>
      <c r="D36" s="146">
        <f>'علي عبد الكاطم'!K4</f>
        <v>0</v>
      </c>
      <c r="E36" s="146">
        <f>'علي عبد الكاطم'!K3</f>
        <v>0</v>
      </c>
      <c r="F36" s="146">
        <f>'علي عبد الكاطم'!K2</f>
        <v>0</v>
      </c>
      <c r="G36" s="147" t="str">
        <f>'علي عبد الكاطم'!E3</f>
        <v>علي عبد الكاطم</v>
      </c>
      <c r="H36" s="150" t="s">
        <v>170</v>
      </c>
    </row>
    <row r="37" spans="1:8" ht="18.75">
      <c r="A37" s="145">
        <f>SUM(B37:F37)</f>
        <v>1.512648</v>
      </c>
      <c r="B37" s="146">
        <f>'بشار كاظم '!K6</f>
        <v>0</v>
      </c>
      <c r="C37" s="146">
        <f>'بشار كاظم '!K5</f>
        <v>0</v>
      </c>
      <c r="D37" s="146">
        <f>'بشار كاظم '!K4</f>
        <v>0</v>
      </c>
      <c r="E37" s="146">
        <f>'بشار كاظم '!K3</f>
        <v>0.2445</v>
      </c>
      <c r="F37" s="146">
        <f>'بشار كاظم '!K2</f>
        <v>1.2681480000000001</v>
      </c>
      <c r="G37" s="147" t="str">
        <f>'بشار كاظم '!E3</f>
        <v xml:space="preserve">بشار كاظم </v>
      </c>
      <c r="H37" s="150" t="s">
        <v>170</v>
      </c>
    </row>
    <row r="38" spans="1:8" ht="18.75">
      <c r="A38" s="145">
        <f t="shared" si="0"/>
        <v>0</v>
      </c>
      <c r="B38" s="146">
        <f>'مهدي سلمان '!K6</f>
        <v>0</v>
      </c>
      <c r="C38" s="146">
        <f>'مهدي سلمان '!K5</f>
        <v>0</v>
      </c>
      <c r="D38" s="146">
        <f>'مهدي سلمان '!K4</f>
        <v>0</v>
      </c>
      <c r="E38" s="146">
        <f>'مهدي سلمان '!K3</f>
        <v>0</v>
      </c>
      <c r="F38" s="146">
        <f>'مهدي سلمان '!K2</f>
        <v>0</v>
      </c>
      <c r="G38" s="147" t="str">
        <f>'مهدي سلمان '!E3</f>
        <v xml:space="preserve">مهدي سلمان </v>
      </c>
      <c r="H38" s="150" t="s">
        <v>172</v>
      </c>
    </row>
    <row r="39" spans="1:8" ht="18.75">
      <c r="A39" s="145">
        <f t="shared" si="0"/>
        <v>3.1946000000000008</v>
      </c>
      <c r="B39" s="146">
        <f>'رامي محمود'!K6</f>
        <v>0</v>
      </c>
      <c r="C39" s="146">
        <f>'رامي محمود'!K5</f>
        <v>0</v>
      </c>
      <c r="D39" s="146">
        <f>'رامي محمود'!K4</f>
        <v>0</v>
      </c>
      <c r="E39" s="146">
        <f>'رامي محمود'!K3</f>
        <v>0.35459999999999997</v>
      </c>
      <c r="F39" s="146">
        <f>'رامي محمود'!K2</f>
        <v>2.8400000000000007</v>
      </c>
      <c r="G39" s="147" t="str">
        <f>'رامي محمود'!E3</f>
        <v>ﺭﺍﻣﻲ ﻣﺣﻣﻭﺩ ﻧﻌﻣﺔ/ﻭﻛﻳﻝ/ﻋﺎﻡ</v>
      </c>
      <c r="H39" s="150" t="s">
        <v>172</v>
      </c>
    </row>
    <row r="40" spans="1:8" ht="18.75">
      <c r="A40" s="145">
        <f t="shared" si="0"/>
        <v>21.197900000000001</v>
      </c>
      <c r="B40" s="146">
        <f>'عمر داوود '!K6</f>
        <v>0.7</v>
      </c>
      <c r="C40" s="146">
        <f>'عمر داوود '!K5</f>
        <v>3.2850000000000001</v>
      </c>
      <c r="D40" s="146">
        <f>'عمر داوود '!K4</f>
        <v>12.420000000000002</v>
      </c>
      <c r="E40" s="146">
        <f>'عمر داوود '!K3</f>
        <v>1.4792999999999998</v>
      </c>
      <c r="F40" s="146">
        <f>'عمر داوود '!K2</f>
        <v>3.3136000000000001</v>
      </c>
      <c r="G40" s="147" t="str">
        <f>'عمر داوود '!E3</f>
        <v xml:space="preserve">عمر داوود </v>
      </c>
      <c r="H40" s="150" t="s">
        <v>179</v>
      </c>
    </row>
    <row r="41" spans="1:8" ht="18.75">
      <c r="A41" s="145">
        <f t="shared" si="0"/>
        <v>0</v>
      </c>
      <c r="B41" s="146">
        <f>'محمود محمد '!K6</f>
        <v>0</v>
      </c>
      <c r="C41" s="146">
        <f>'محمود محمد '!K5</f>
        <v>0</v>
      </c>
      <c r="D41" s="146">
        <f>'محمود محمد '!K4</f>
        <v>0</v>
      </c>
      <c r="E41" s="146">
        <f>'محمود محمد '!K3</f>
        <v>0</v>
      </c>
      <c r="F41" s="146">
        <f>'محمود محمد '!K2</f>
        <v>0</v>
      </c>
      <c r="G41" s="147" t="str">
        <f>'محمود محمد '!E3</f>
        <v xml:space="preserve">محمود محمد </v>
      </c>
      <c r="H41" s="150" t="s">
        <v>180</v>
      </c>
    </row>
    <row r="42" spans="1:8" ht="18.75">
      <c r="A42" s="145">
        <f t="shared" si="0"/>
        <v>3.7143000000000006</v>
      </c>
      <c r="B42" s="146">
        <f>'احمد عبدلرحمن'!K6</f>
        <v>0</v>
      </c>
      <c r="C42" s="146">
        <f>'احمد عبدلرحمن'!K5</f>
        <v>0</v>
      </c>
      <c r="D42" s="146">
        <f>'احمد عبدلرحمن'!K4</f>
        <v>0</v>
      </c>
      <c r="E42" s="146">
        <f>'احمد عبدلرحمن'!K3</f>
        <v>0.56430000000000002</v>
      </c>
      <c r="F42" s="146">
        <f>'احمد عبدلرحمن'!K2</f>
        <v>3.1500000000000004</v>
      </c>
      <c r="G42" s="147" t="str">
        <f>'احمد عبدلرحمن'!E3</f>
        <v>احمد عبدلرحمن</v>
      </c>
      <c r="H42" s="150" t="s">
        <v>180</v>
      </c>
    </row>
    <row r="43" spans="1:8" ht="18.75">
      <c r="A43" s="145">
        <f t="shared" si="0"/>
        <v>0</v>
      </c>
      <c r="B43" s="146">
        <f>'خالد علي '!K6</f>
        <v>0</v>
      </c>
      <c r="C43" s="146">
        <f>'خالد علي '!K5</f>
        <v>0</v>
      </c>
      <c r="D43" s="146">
        <f>'خالد علي '!K4</f>
        <v>0</v>
      </c>
      <c r="E43" s="146">
        <f>'خالد علي '!K3</f>
        <v>0</v>
      </c>
      <c r="F43" s="146">
        <f>'خالد علي '!K2</f>
        <v>0</v>
      </c>
      <c r="G43" s="147" t="str">
        <f>'خالد علي '!E3</f>
        <v xml:space="preserve">خالد علي </v>
      </c>
      <c r="H43" s="150" t="s">
        <v>181</v>
      </c>
    </row>
    <row r="44" spans="1:8" ht="18.75">
      <c r="A44" s="145">
        <f t="shared" si="0"/>
        <v>0.7611</v>
      </c>
      <c r="B44" s="146">
        <f>'محمد عبدالمنعم'!K6</f>
        <v>0</v>
      </c>
      <c r="C44" s="146">
        <f>'محمد عبدالمنعم'!K5</f>
        <v>0</v>
      </c>
      <c r="D44" s="146">
        <f>'محمد عبدالمنعم'!K4</f>
        <v>0</v>
      </c>
      <c r="E44" s="146">
        <f>'محمد عبدالمنعم'!K3</f>
        <v>0.17549999999999999</v>
      </c>
      <c r="F44" s="146">
        <f>'محمد عبدالمنعم'!K2</f>
        <v>0.58560000000000001</v>
      </c>
      <c r="G44" s="147" t="str">
        <f>'محمد عبدالمنعم'!E3</f>
        <v>ﻣﺣﻣﺩ ﻋﺑﺩ ﺍﻟﻣﻧﻌﻡ ﺍﺣﻣﺩ ﺍﻟﺩﺭﺍﻭﻳﺵ/ﻭﻛﻳﻝ/ﻋﺎﻡ</v>
      </c>
      <c r="H44" s="150" t="s">
        <v>181</v>
      </c>
    </row>
    <row r="45" spans="1:8" ht="18.75">
      <c r="A45" s="145">
        <f t="shared" si="0"/>
        <v>5.9854000000000003</v>
      </c>
      <c r="B45" s="146">
        <f>'فاضل محمد '!K6</f>
        <v>0</v>
      </c>
      <c r="C45" s="146">
        <f>'فاضل محمد '!K5</f>
        <v>0.20250000000000001</v>
      </c>
      <c r="D45" s="146">
        <f>'فاضل محمد '!K4</f>
        <v>3.78</v>
      </c>
      <c r="E45" s="146">
        <f>'فاضل محمد '!K3</f>
        <v>0.73450000000000004</v>
      </c>
      <c r="F45" s="146">
        <f>'فاضل محمد '!K2</f>
        <v>1.2684000000000002</v>
      </c>
      <c r="G45" s="147" t="str">
        <f>'فاضل محمد '!E3</f>
        <v>ﻓﺎﺿﻝ ﻣﺣﻣﺩ ﺍﻟﺯﺍﻣﻠﻲ/ﻭﻛﻳﻝ/ﻋﺎﻡ</v>
      </c>
      <c r="H45" s="150" t="s">
        <v>182</v>
      </c>
    </row>
    <row r="46" spans="1:8" ht="18.75">
      <c r="A46" s="145">
        <f t="shared" si="0"/>
        <v>4.3322000000000003</v>
      </c>
      <c r="B46" s="146">
        <f>'سيف خالد '!K6</f>
        <v>0.34199999999999997</v>
      </c>
      <c r="C46" s="146">
        <f>'سيف خالد '!K5</f>
        <v>1.01</v>
      </c>
      <c r="D46" s="146">
        <f>'سيف خالد '!K4</f>
        <v>1.7000000000000002</v>
      </c>
      <c r="E46" s="146">
        <f>'سيف خالد '!K3</f>
        <v>0.26100000000000001</v>
      </c>
      <c r="F46" s="146">
        <f>'سيف خالد '!K2</f>
        <v>1.0192000000000001</v>
      </c>
      <c r="G46" s="147" t="str">
        <f>'سيف خالد '!E3</f>
        <v>ﺳﻳﻑ ﺧﺎﻟﺩ ﻛﺎﻅﻡ ﺍﻟﻘﻁﺑﻲ/ﻭﻛﻳﻝ/ﻋﺎﻡ</v>
      </c>
      <c r="H46" s="150" t="s">
        <v>183</v>
      </c>
    </row>
    <row r="47" spans="1:8" ht="18.75">
      <c r="A47" s="145">
        <f t="shared" si="0"/>
        <v>15.710799999999999</v>
      </c>
      <c r="B47" s="146">
        <f>'عقيل ابراهيم  '!K6</f>
        <v>3.1108000000000002</v>
      </c>
      <c r="C47" s="146">
        <f>'عقيل ابراهيم  '!K5</f>
        <v>4.1183999999999994</v>
      </c>
      <c r="D47" s="146">
        <f>'عقيل ابراهيم  '!K4</f>
        <v>8.4816000000000003</v>
      </c>
      <c r="E47" s="146">
        <f>'عقيل ابراهيم  '!K3</f>
        <v>0</v>
      </c>
      <c r="F47" s="146">
        <f>'عقيل ابراهيم  '!K2</f>
        <v>0</v>
      </c>
      <c r="G47" s="147" t="str">
        <f>'عقيل ابراهيم  '!E3</f>
        <v xml:space="preserve">عقيل ابراهيم  </v>
      </c>
      <c r="H47" s="150" t="s">
        <v>184</v>
      </c>
    </row>
    <row r="48" spans="1:8" ht="18.75">
      <c r="A48" s="145">
        <f t="shared" si="0"/>
        <v>0</v>
      </c>
      <c r="B48" s="146">
        <f>'العتبة العباسية'!K6</f>
        <v>0</v>
      </c>
      <c r="C48" s="146">
        <f>'العتبة العباسية'!K5</f>
        <v>0</v>
      </c>
      <c r="D48" s="146">
        <f>'العتبة العباسية'!K4</f>
        <v>0</v>
      </c>
      <c r="E48" s="146">
        <f>'العتبة العباسية'!K3</f>
        <v>0</v>
      </c>
      <c r="F48" s="146">
        <f>'العتبة العباسية'!K2</f>
        <v>0</v>
      </c>
      <c r="G48" s="147" t="str">
        <f>'العتبة العباسية'!E3</f>
        <v>العتبة العباسية</v>
      </c>
      <c r="H48" s="150" t="s">
        <v>176</v>
      </c>
    </row>
    <row r="49" spans="1:8" ht="18.75">
      <c r="A49" s="145">
        <f t="shared" si="0"/>
        <v>0</v>
      </c>
      <c r="B49" s="146">
        <f>'معمل كولد'!K6</f>
        <v>0</v>
      </c>
      <c r="C49" s="146">
        <f>'معمل كولد'!K5</f>
        <v>0</v>
      </c>
      <c r="D49" s="146">
        <f>'معمل كولد'!K4</f>
        <v>0</v>
      </c>
      <c r="E49" s="146">
        <f>'معمل كولد'!K3</f>
        <v>0</v>
      </c>
      <c r="F49" s="146">
        <f>'معمل كولد'!K2</f>
        <v>0</v>
      </c>
      <c r="G49" s="147" t="str">
        <f>'معمل كولد'!E3</f>
        <v>معمل كولد</v>
      </c>
      <c r="H49" s="150" t="s">
        <v>185</v>
      </c>
    </row>
    <row r="50" spans="1:8" ht="18.75">
      <c r="A50" s="145" t="e">
        <f t="shared" si="0"/>
        <v>#REF!</v>
      </c>
      <c r="B50" s="146" t="e">
        <f>#REF!</f>
        <v>#REF!</v>
      </c>
      <c r="C50" s="146" t="e">
        <f>#REF!</f>
        <v>#REF!</v>
      </c>
      <c r="D50" s="146" t="e">
        <f>#REF!</f>
        <v>#REF!</v>
      </c>
      <c r="E50" s="146" t="e">
        <f>#REF!</f>
        <v>#REF!</v>
      </c>
      <c r="F50" s="146" t="e">
        <f>#REF!</f>
        <v>#REF!</v>
      </c>
      <c r="G50" s="147" t="e">
        <f>#REF!</f>
        <v>#REF!</v>
      </c>
      <c r="H50" s="150" t="s">
        <v>176</v>
      </c>
    </row>
    <row r="51" spans="1:8" ht="18.75">
      <c r="A51" s="145" t="e">
        <f t="shared" si="0"/>
        <v>#REF!</v>
      </c>
      <c r="B51" s="146" t="e">
        <f>#REF!</f>
        <v>#REF!</v>
      </c>
      <c r="C51" s="146" t="e">
        <f>#REF!</f>
        <v>#REF!</v>
      </c>
      <c r="D51" s="146" t="e">
        <f>#REF!</f>
        <v>#REF!</v>
      </c>
      <c r="E51" s="146" t="e">
        <f>#REF!</f>
        <v>#REF!</v>
      </c>
      <c r="F51" s="146" t="e">
        <f>#REF!</f>
        <v>#REF!</v>
      </c>
      <c r="G51" s="147" t="e">
        <f>#REF!</f>
        <v>#REF!</v>
      </c>
      <c r="H51" s="150" t="s">
        <v>176</v>
      </c>
    </row>
    <row r="52" spans="1:8" ht="18.75">
      <c r="A52" s="145">
        <f t="shared" si="0"/>
        <v>0</v>
      </c>
      <c r="B52" s="146">
        <f>'العتبة الحسينية'!K6</f>
        <v>0</v>
      </c>
      <c r="C52" s="146">
        <f>'العتبة الحسينية'!K5</f>
        <v>0</v>
      </c>
      <c r="D52" s="146">
        <f>'العتبة الحسينية'!K4</f>
        <v>0</v>
      </c>
      <c r="E52" s="146">
        <f>'العتبة الحسينية'!K3</f>
        <v>0</v>
      </c>
      <c r="F52" s="146">
        <f>'العتبة الحسينية'!K2</f>
        <v>0</v>
      </c>
      <c r="G52" s="147" t="str">
        <f>'العتبة الحسينية'!E3</f>
        <v>العتبة الحسينية</v>
      </c>
      <c r="H52" s="150" t="s">
        <v>176</v>
      </c>
    </row>
    <row r="53" spans="1:8" ht="18.75">
      <c r="A53" s="145" t="e">
        <f t="shared" si="0"/>
        <v>#REF!</v>
      </c>
      <c r="B53" s="146" t="e">
        <f>#REF!</f>
        <v>#REF!</v>
      </c>
      <c r="C53" s="146" t="e">
        <f>#REF!</f>
        <v>#REF!</v>
      </c>
      <c r="D53" s="146" t="e">
        <f>#REF!</f>
        <v>#REF!</v>
      </c>
      <c r="E53" s="146" t="e">
        <f>#REF!</f>
        <v>#REF!</v>
      </c>
      <c r="F53" s="146" t="e">
        <f>#REF!</f>
        <v>#REF!</v>
      </c>
      <c r="G53" s="147" t="e">
        <f>#REF!</f>
        <v>#REF!</v>
      </c>
      <c r="H53" s="150" t="s">
        <v>176</v>
      </c>
    </row>
    <row r="54" spans="1:8" ht="18.75">
      <c r="A54" s="145" t="e">
        <f t="shared" si="0"/>
        <v>#REF!</v>
      </c>
      <c r="B54" s="146" t="e">
        <f>#REF!</f>
        <v>#REF!</v>
      </c>
      <c r="C54" s="146" t="e">
        <f>#REF!</f>
        <v>#REF!</v>
      </c>
      <c r="D54" s="146" t="e">
        <f>#REF!</f>
        <v>#REF!</v>
      </c>
      <c r="E54" s="146" t="e">
        <f>#REF!</f>
        <v>#REF!</v>
      </c>
      <c r="F54" s="146" t="e">
        <f>#REF!</f>
        <v>#REF!</v>
      </c>
      <c r="G54" s="147" t="e">
        <f>#REF!</f>
        <v>#REF!</v>
      </c>
      <c r="H54" s="150" t="s">
        <v>176</v>
      </c>
    </row>
    <row r="55" spans="1:8" ht="18.75">
      <c r="A55" s="145" t="e">
        <f t="shared" si="0"/>
        <v>#REF!</v>
      </c>
      <c r="B55" s="146" t="e">
        <f>#REF!</f>
        <v>#REF!</v>
      </c>
      <c r="C55" s="146" t="e">
        <f>#REF!</f>
        <v>#REF!</v>
      </c>
      <c r="D55" s="146" t="e">
        <f>#REF!</f>
        <v>#REF!</v>
      </c>
      <c r="E55" s="146" t="e">
        <f>#REF!</f>
        <v>#REF!</v>
      </c>
      <c r="F55" s="146" t="e">
        <f>#REF!</f>
        <v>#REF!</v>
      </c>
      <c r="G55" s="147" t="e">
        <f>#REF!</f>
        <v>#REF!</v>
      </c>
      <c r="H55" s="150" t="s">
        <v>176</v>
      </c>
    </row>
    <row r="56" spans="1:8" ht="18.75">
      <c r="A56" s="145" t="e">
        <f t="shared" si="0"/>
        <v>#REF!</v>
      </c>
      <c r="B56" s="146" t="e">
        <f>#REF!</f>
        <v>#REF!</v>
      </c>
      <c r="C56" s="146" t="e">
        <f>#REF!</f>
        <v>#REF!</v>
      </c>
      <c r="D56" s="146" t="e">
        <f>#REF!</f>
        <v>#REF!</v>
      </c>
      <c r="E56" s="146" t="e">
        <f>#REF!</f>
        <v>#REF!</v>
      </c>
      <c r="F56" s="146" t="e">
        <f>#REF!</f>
        <v>#REF!</v>
      </c>
      <c r="G56" s="147" t="e">
        <f>#REF!</f>
        <v>#REF!</v>
      </c>
      <c r="H56" s="150" t="s">
        <v>176</v>
      </c>
    </row>
    <row r="57" spans="1:8" ht="18.75">
      <c r="A57" s="145" t="e">
        <f t="shared" si="0"/>
        <v>#REF!</v>
      </c>
      <c r="B57" s="146" t="e">
        <f>#REF!</f>
        <v>#REF!</v>
      </c>
      <c r="C57" s="146" t="e">
        <f>#REF!</f>
        <v>#REF!</v>
      </c>
      <c r="D57" s="146" t="e">
        <f>#REF!</f>
        <v>#REF!</v>
      </c>
      <c r="E57" s="146" t="e">
        <f>#REF!</f>
        <v>#REF!</v>
      </c>
      <c r="F57" s="146" t="e">
        <f>#REF!</f>
        <v>#REF!</v>
      </c>
      <c r="G57" s="147" t="e">
        <f>#REF!</f>
        <v>#REF!</v>
      </c>
      <c r="H57" s="150" t="s">
        <v>176</v>
      </c>
    </row>
    <row r="58" spans="1:8" ht="18.75">
      <c r="A58" s="145" t="e">
        <f t="shared" si="0"/>
        <v>#REF!</v>
      </c>
      <c r="B58" s="146" t="e">
        <f>#REF!</f>
        <v>#REF!</v>
      </c>
      <c r="C58" s="146" t="e">
        <f>#REF!</f>
        <v>#REF!</v>
      </c>
      <c r="D58" s="146" t="e">
        <f>#REF!</f>
        <v>#REF!</v>
      </c>
      <c r="E58" s="146" t="e">
        <f>#REF!</f>
        <v>#REF!</v>
      </c>
      <c r="F58" s="146" t="e">
        <f>#REF!</f>
        <v>#REF!</v>
      </c>
      <c r="G58" s="147" t="e">
        <f>#REF!</f>
        <v>#REF!</v>
      </c>
      <c r="H58" s="150" t="s">
        <v>176</v>
      </c>
    </row>
    <row r="59" spans="1:8" ht="18.75">
      <c r="A59" s="145" t="e">
        <f t="shared" si="0"/>
        <v>#REF!</v>
      </c>
      <c r="B59" s="146" t="e">
        <f>#REF!</f>
        <v>#REF!</v>
      </c>
      <c r="C59" s="146" t="e">
        <f>#REF!</f>
        <v>#REF!</v>
      </c>
      <c r="D59" s="146" t="e">
        <f>#REF!</f>
        <v>#REF!</v>
      </c>
      <c r="E59" s="146" t="e">
        <f>#REF!</f>
        <v>#REF!</v>
      </c>
      <c r="F59" s="146" t="e">
        <f>#REF!</f>
        <v>#REF!</v>
      </c>
      <c r="G59" s="147" t="e">
        <f>#REF!</f>
        <v>#REF!</v>
      </c>
      <c r="H59" s="150" t="s">
        <v>176</v>
      </c>
    </row>
    <row r="60" spans="1:8" ht="18.75">
      <c r="A60" s="145" t="e">
        <f t="shared" si="0"/>
        <v>#REF!</v>
      </c>
      <c r="B60" s="146" t="e">
        <f>#REF!</f>
        <v>#REF!</v>
      </c>
      <c r="C60" s="146" t="e">
        <f>#REF!</f>
        <v>#REF!</v>
      </c>
      <c r="D60" s="146" t="e">
        <f>#REF!</f>
        <v>#REF!</v>
      </c>
      <c r="E60" s="146" t="e">
        <f>#REF!</f>
        <v>#REF!</v>
      </c>
      <c r="F60" s="146" t="e">
        <f>#REF!</f>
        <v>#REF!</v>
      </c>
      <c r="G60" s="147" t="e">
        <f>#REF!</f>
        <v>#REF!</v>
      </c>
      <c r="H60" s="150" t="s">
        <v>184</v>
      </c>
    </row>
    <row r="61" spans="1:8" ht="18.75">
      <c r="A61" s="145" t="e">
        <f t="shared" si="0"/>
        <v>#REF!</v>
      </c>
      <c r="B61" s="146" t="e">
        <f>#REF!</f>
        <v>#REF!</v>
      </c>
      <c r="C61" s="146" t="e">
        <f>#REF!</f>
        <v>#REF!</v>
      </c>
      <c r="D61" s="146" t="e">
        <f>#REF!</f>
        <v>#REF!</v>
      </c>
      <c r="E61" s="146" t="e">
        <f>#REF!</f>
        <v>#REF!</v>
      </c>
      <c r="F61" s="146" t="e">
        <f>#REF!</f>
        <v>#REF!</v>
      </c>
      <c r="G61" s="147" t="e">
        <f>#REF!</f>
        <v>#REF!</v>
      </c>
      <c r="H61" s="150" t="s">
        <v>181</v>
      </c>
    </row>
    <row r="62" spans="1:8" ht="18.75">
      <c r="A62" s="145" t="e">
        <f t="shared" si="0"/>
        <v>#REF!</v>
      </c>
      <c r="B62" s="146" t="e">
        <f>#REF!</f>
        <v>#REF!</v>
      </c>
      <c r="C62" s="146" t="e">
        <f>#REF!</f>
        <v>#REF!</v>
      </c>
      <c r="D62" s="146" t="e">
        <f>#REF!</f>
        <v>#REF!</v>
      </c>
      <c r="E62" s="146" t="e">
        <f>#REF!</f>
        <v>#REF!</v>
      </c>
      <c r="F62" s="146" t="e">
        <f>#REF!</f>
        <v>#REF!</v>
      </c>
      <c r="G62" s="147" t="e">
        <f>#REF!</f>
        <v>#REF!</v>
      </c>
      <c r="H62" s="150" t="s">
        <v>181</v>
      </c>
    </row>
    <row r="63" spans="1:8" ht="18.75">
      <c r="A63" s="141" t="e">
        <f t="shared" si="0"/>
        <v>#REF!</v>
      </c>
      <c r="B63" s="142" t="e">
        <f>#REF!</f>
        <v>#REF!</v>
      </c>
      <c r="C63" s="142" t="e">
        <f>#REF!</f>
        <v>#REF!</v>
      </c>
      <c r="D63" s="142" t="e">
        <f>#REF!</f>
        <v>#REF!</v>
      </c>
      <c r="E63" s="142" t="e">
        <f>#REF!</f>
        <v>#REF!</v>
      </c>
      <c r="F63" s="142" t="e">
        <f>#REF!</f>
        <v>#REF!</v>
      </c>
      <c r="G63" s="58" t="e">
        <f>#REF!</f>
        <v>#REF!</v>
      </c>
      <c r="H63" s="63"/>
    </row>
    <row r="64" spans="1:8" ht="18.75">
      <c r="A64" s="141" t="e">
        <f t="shared" si="0"/>
        <v>#REF!</v>
      </c>
      <c r="B64" s="142" t="e">
        <f>#REF!</f>
        <v>#REF!</v>
      </c>
      <c r="C64" s="142" t="e">
        <f>#REF!</f>
        <v>#REF!</v>
      </c>
      <c r="D64" s="142" t="e">
        <f>#REF!</f>
        <v>#REF!</v>
      </c>
      <c r="E64" s="142" t="e">
        <f>#REF!</f>
        <v>#REF!</v>
      </c>
      <c r="F64" s="142" t="e">
        <f>#REF!</f>
        <v>#REF!</v>
      </c>
      <c r="G64" s="58" t="e">
        <f>#REF!</f>
        <v>#REF!</v>
      </c>
      <c r="H64" s="63"/>
    </row>
    <row r="65" spans="1:8" ht="18.75">
      <c r="A65" s="141">
        <f t="shared" si="0"/>
        <v>0</v>
      </c>
      <c r="B65" s="142"/>
      <c r="C65" s="142"/>
      <c r="D65" s="142"/>
      <c r="E65" s="142"/>
      <c r="F65" s="142"/>
      <c r="G65" s="58"/>
      <c r="H65" s="63"/>
    </row>
    <row r="66" spans="1:8" ht="18.75">
      <c r="A66" s="141" t="e">
        <f>SUM(A2:A65)</f>
        <v>#REF!</v>
      </c>
      <c r="B66" s="141" t="e">
        <f t="shared" ref="B66:F66" si="1">SUM(B2:B65)</f>
        <v>#REF!</v>
      </c>
      <c r="C66" s="141" t="e">
        <f t="shared" si="1"/>
        <v>#REF!</v>
      </c>
      <c r="D66" s="141" t="e">
        <f t="shared" si="1"/>
        <v>#REF!</v>
      </c>
      <c r="E66" s="141" t="e">
        <f t="shared" si="1"/>
        <v>#REF!</v>
      </c>
      <c r="F66" s="141" t="e">
        <f t="shared" si="1"/>
        <v>#REF!</v>
      </c>
      <c r="G66" s="58" t="s">
        <v>169</v>
      </c>
      <c r="H66" s="63"/>
    </row>
    <row r="67" spans="1:8" ht="18.75">
      <c r="A67" s="143">
        <v>211.3</v>
      </c>
    </row>
    <row r="68" spans="1:8">
      <c r="A68" s="62">
        <v>0.5</v>
      </c>
    </row>
    <row r="69" spans="1:8">
      <c r="A69" s="118">
        <f>A67-A68</f>
        <v>210.8</v>
      </c>
    </row>
    <row r="70" spans="1:8">
      <c r="A70" s="62" t="e">
        <f>A66-A69</f>
        <v>#REF!</v>
      </c>
    </row>
  </sheetData>
  <autoFilter ref="A1:H66"/>
  <pageMargins left="0.7" right="0.7" top="0.75" bottom="0.75" header="0.3" footer="0.3"/>
  <pageSetup scale="63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>
  <sheetPr codeName="Sheet43"/>
  <dimension ref="A1:S177"/>
  <sheetViews>
    <sheetView workbookViewId="0">
      <selection activeCell="E4" sqref="E4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 s="69"/>
      <c r="B2" s="63"/>
      <c r="D2" s="35"/>
      <c r="E2" s="53"/>
      <c r="F2" s="53" t="s">
        <v>154</v>
      </c>
      <c r="G2" s="35"/>
      <c r="H2" s="35"/>
      <c r="K2" s="100">
        <f>SUM(I86:I142)+SUM(I169:I174)/1000</f>
        <v>0</v>
      </c>
      <c r="L2" s="3">
        <f>SUM(J86:K142)+SUM(J169:K174)</f>
        <v>0</v>
      </c>
      <c r="M2" s="4" t="s">
        <v>162</v>
      </c>
      <c r="N2" s="35"/>
      <c r="S2" s="5" t="s">
        <v>2</v>
      </c>
    </row>
    <row r="3" spans="1:19" ht="18.75">
      <c r="A3" s="69"/>
      <c r="B3" s="63"/>
      <c r="E3" s="72" t="s">
        <v>287</v>
      </c>
      <c r="F3" s="54" t="s">
        <v>155</v>
      </c>
      <c r="G3" s="43"/>
      <c r="H3" s="43"/>
      <c r="K3" s="101">
        <f>SUM(I143:I168)+SUM(I175:I177)</f>
        <v>0</v>
      </c>
      <c r="L3" s="1">
        <f>SUM(J143:K168)+SUM(J175:K177)</f>
        <v>0</v>
      </c>
      <c r="M3" s="7" t="s">
        <v>242</v>
      </c>
      <c r="N3" s="35"/>
      <c r="S3" s="5">
        <f>L2+L4</f>
        <v>0</v>
      </c>
    </row>
    <row r="4" spans="1:19" ht="18.75">
      <c r="A4" s="69"/>
      <c r="B4" s="63"/>
      <c r="D4" s="36"/>
      <c r="E4" s="38"/>
      <c r="F4" s="33"/>
      <c r="G4" s="42"/>
      <c r="H4" s="42"/>
      <c r="K4" s="102">
        <f>SUM(I11:I27)+SUM(I73:I85)</f>
        <v>0</v>
      </c>
      <c r="L4" s="8">
        <f>SUM(J11:K27)+SUM(J73:K85)</f>
        <v>0</v>
      </c>
      <c r="M4" s="9" t="s">
        <v>3</v>
      </c>
      <c r="N4" s="35"/>
      <c r="S4" s="10" t="s">
        <v>4</v>
      </c>
    </row>
    <row r="5" spans="1:19" ht="18.75">
      <c r="A5" s="69"/>
      <c r="B5" s="63"/>
      <c r="D5" s="39"/>
      <c r="E5" s="40"/>
      <c r="F5" s="40"/>
      <c r="G5" s="42"/>
      <c r="H5" s="42"/>
      <c r="K5" s="103">
        <f>SUM(I28:I72)</f>
        <v>0</v>
      </c>
      <c r="L5" s="12">
        <f>SUM(J28:K72)</f>
        <v>0</v>
      </c>
      <c r="M5" s="13" t="s">
        <v>243</v>
      </c>
      <c r="N5" s="35"/>
      <c r="S5" s="10">
        <f>L3+L5</f>
        <v>0</v>
      </c>
    </row>
    <row r="6" spans="1:19" ht="18.75">
      <c r="A6" s="69"/>
      <c r="B6" s="63"/>
      <c r="C6" s="37"/>
      <c r="D6" s="39"/>
      <c r="E6" s="40"/>
      <c r="F6" s="40"/>
      <c r="G6" s="41"/>
      <c r="H6" s="41"/>
      <c r="K6" s="104">
        <f>C80</f>
        <v>0</v>
      </c>
      <c r="L6" s="14">
        <f>D80</f>
        <v>0</v>
      </c>
      <c r="M6" s="15" t="s">
        <v>6</v>
      </c>
      <c r="N6" s="35"/>
    </row>
    <row r="7" spans="1:19" ht="18.75">
      <c r="A7" s="69"/>
      <c r="B7" s="63"/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 s="69"/>
      <c r="B8" s="63"/>
      <c r="C8" s="37"/>
      <c r="D8" s="39"/>
      <c r="E8" s="40"/>
      <c r="F8" s="40"/>
      <c r="G8" s="41"/>
      <c r="H8" s="41"/>
      <c r="K8" s="106">
        <f>SUM(K2:K7)</f>
        <v>0</v>
      </c>
      <c r="L8" s="107">
        <f>SUM(L2:L7)</f>
        <v>0</v>
      </c>
      <c r="M8" s="18" t="s">
        <v>5</v>
      </c>
      <c r="N8" s="35"/>
    </row>
    <row r="9" spans="1:19">
      <c r="A9" s="69"/>
      <c r="B9" s="63"/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 s="69"/>
      <c r="B10" s="63"/>
      <c r="C10" s="189" t="s">
        <v>216</v>
      </c>
      <c r="D10" s="190"/>
      <c r="E10" s="189" t="s">
        <v>65</v>
      </c>
      <c r="F10" s="190"/>
      <c r="G10" s="80" t="s">
        <v>66</v>
      </c>
      <c r="I10" s="6"/>
      <c r="J10" s="74"/>
      <c r="K10" s="75"/>
      <c r="L10" s="74"/>
      <c r="M10" s="75"/>
      <c r="N10" s="6"/>
    </row>
    <row r="11" spans="1:19">
      <c r="A11" s="69"/>
      <c r="B11" s="63"/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 s="69"/>
      <c r="B12" s="63"/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 s="69"/>
      <c r="B13" s="63"/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 s="69"/>
      <c r="B14" s="63"/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</v>
      </c>
      <c r="J14" s="176">
        <f t="shared" si="1"/>
        <v>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 s="69"/>
      <c r="B15" s="63"/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</v>
      </c>
      <c r="J15" s="176">
        <f t="shared" si="1"/>
        <v>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69"/>
      <c r="B16" s="63"/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</v>
      </c>
      <c r="J16" s="176">
        <f t="shared" si="1"/>
        <v>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69"/>
      <c r="B17" s="63"/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 ht="16.5">
      <c r="A18" s="51"/>
      <c r="B18" s="51"/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 ht="16.5">
      <c r="A19" s="51"/>
      <c r="B19" s="51"/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 ht="16.5">
      <c r="A20" s="51"/>
      <c r="B20" s="51"/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 ht="16.5">
      <c r="A21" s="51"/>
      <c r="B21" s="51"/>
      <c r="C21" s="77"/>
      <c r="D21" s="46"/>
      <c r="E21" s="44"/>
      <c r="F21" s="45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 ht="16.5">
      <c r="A22" s="51"/>
      <c r="B22" s="51"/>
      <c r="C22" s="77"/>
      <c r="D22" s="46"/>
      <c r="E22" s="44"/>
      <c r="F22" s="45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 ht="16.5">
      <c r="A23" s="51"/>
      <c r="B23" s="47"/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 ht="16.5">
      <c r="A24" s="51"/>
      <c r="B24" s="51"/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 ht="16.5">
      <c r="A25" s="51"/>
      <c r="B25" s="51"/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 ht="16.5">
      <c r="A26" s="51"/>
      <c r="B26" s="51"/>
      <c r="C26" s="24"/>
      <c r="D26" s="2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 ht="16.5">
      <c r="A27" s="51"/>
      <c r="B27" s="51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 ht="16.5">
      <c r="A28" s="51"/>
      <c r="B28" s="51"/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 ht="16.5">
      <c r="A29" s="51"/>
      <c r="B29" s="51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 ht="16.5">
      <c r="A30" s="51"/>
      <c r="B30" s="51"/>
      <c r="C30" s="20" t="s">
        <v>92</v>
      </c>
      <c r="D30" s="20" t="s">
        <v>93</v>
      </c>
      <c r="E30" s="191" t="s">
        <v>65</v>
      </c>
      <c r="F30" s="191"/>
      <c r="G30" s="20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</v>
      </c>
      <c r="D31" s="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</v>
      </c>
      <c r="D36" s="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</v>
      </c>
      <c r="D37" s="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</v>
      </c>
      <c r="J55" s="182">
        <f t="shared" si="1"/>
        <v>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0</v>
      </c>
      <c r="D80" s="80">
        <f>SUM(D31:D79)</f>
        <v>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</v>
      </c>
      <c r="J93" s="170">
        <f t="shared" si="8"/>
        <v>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</v>
      </c>
      <c r="J97" s="170">
        <f t="shared" si="8"/>
        <v>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</v>
      </c>
      <c r="J98" s="170">
        <f t="shared" si="8"/>
        <v>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92"/>
      <c r="M102" s="93"/>
      <c r="N102" s="90"/>
      <c r="O102" s="23"/>
    </row>
    <row r="103" spans="1:15">
      <c r="I103" s="91"/>
      <c r="J103" s="170">
        <f t="shared" si="8"/>
        <v>0</v>
      </c>
      <c r="K103" s="171"/>
      <c r="L103" s="92"/>
      <c r="M103" s="93"/>
      <c r="N103" s="90"/>
      <c r="O103" s="23"/>
    </row>
    <row r="104" spans="1:15">
      <c r="I104" s="91"/>
      <c r="J104" s="170">
        <f t="shared" si="8"/>
        <v>0</v>
      </c>
      <c r="K104" s="171"/>
      <c r="L104" s="92"/>
      <c r="M104" s="93"/>
      <c r="N104" s="90"/>
      <c r="O104" s="23"/>
    </row>
    <row r="105" spans="1:15">
      <c r="I105" s="91">
        <f>J105*1.2*8/1000</f>
        <v>0</v>
      </c>
      <c r="J105" s="170">
        <f t="shared" si="8"/>
        <v>0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</v>
      </c>
      <c r="J109" s="170">
        <f t="shared" si="8"/>
        <v>0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</v>
      </c>
      <c r="J113" s="170">
        <f t="shared" si="8"/>
        <v>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92"/>
      <c r="M117" s="93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</v>
      </c>
      <c r="J119" s="170">
        <f t="shared" si="8"/>
        <v>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92"/>
      <c r="M121" s="93"/>
      <c r="N121" s="90"/>
    </row>
    <row r="122" spans="3:15">
      <c r="I122" s="91"/>
      <c r="J122" s="170">
        <f t="shared" si="8"/>
        <v>0</v>
      </c>
      <c r="K122" s="171"/>
      <c r="L122" s="92"/>
      <c r="M122" s="93"/>
      <c r="N122" s="90"/>
    </row>
    <row r="123" spans="3:15">
      <c r="I123" s="91"/>
      <c r="J123" s="170">
        <f t="shared" si="8"/>
        <v>0</v>
      </c>
      <c r="K123" s="171"/>
      <c r="L123" s="92"/>
      <c r="M123" s="93"/>
      <c r="N123" s="90"/>
    </row>
    <row r="124" spans="3:15">
      <c r="I124" s="91"/>
      <c r="J124" s="170">
        <f t="shared" si="8"/>
        <v>0</v>
      </c>
      <c r="K124" s="171"/>
      <c r="L124" s="92"/>
      <c r="M124" s="93"/>
      <c r="N124" s="90"/>
    </row>
    <row r="125" spans="3:15">
      <c r="I125" s="91"/>
      <c r="J125" s="170">
        <f t="shared" si="8"/>
        <v>0</v>
      </c>
      <c r="K125" s="171"/>
      <c r="L125" s="92"/>
      <c r="M125" s="93"/>
      <c r="N125" s="90"/>
    </row>
    <row r="126" spans="3:15">
      <c r="I126" s="91"/>
      <c r="J126" s="170">
        <f t="shared" si="8"/>
        <v>0</v>
      </c>
      <c r="K126" s="171"/>
      <c r="L126" s="92"/>
      <c r="M126" s="93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</v>
      </c>
      <c r="J129" s="170">
        <f t="shared" si="8"/>
        <v>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</v>
      </c>
      <c r="J133" s="170">
        <f t="shared" si="8"/>
        <v>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92"/>
      <c r="M137" s="93"/>
      <c r="N137" s="90"/>
    </row>
    <row r="138" spans="9:15">
      <c r="I138" s="91"/>
      <c r="J138" s="170">
        <f t="shared" si="8"/>
        <v>0</v>
      </c>
      <c r="K138" s="171"/>
      <c r="L138" s="92"/>
      <c r="M138" s="93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96"/>
      <c r="M144" s="97"/>
      <c r="N144" s="95"/>
    </row>
    <row r="145" spans="9:15">
      <c r="I145" s="94"/>
      <c r="J145" s="208">
        <f t="shared" si="9"/>
        <v>0</v>
      </c>
      <c r="K145" s="209"/>
      <c r="L145" s="96"/>
      <c r="M145" s="97"/>
      <c r="N145" s="95"/>
    </row>
    <row r="146" spans="9:15">
      <c r="I146" s="94"/>
      <c r="J146" s="208">
        <f t="shared" si="9"/>
        <v>0</v>
      </c>
      <c r="K146" s="209"/>
      <c r="L146" s="96"/>
      <c r="M146" s="97"/>
      <c r="N146" s="95"/>
    </row>
    <row r="147" spans="9:15">
      <c r="I147" s="94"/>
      <c r="J147" s="208">
        <f t="shared" si="9"/>
        <v>0</v>
      </c>
      <c r="K147" s="209"/>
      <c r="L147" s="96"/>
      <c r="M147" s="97"/>
      <c r="N147" s="95"/>
    </row>
    <row r="148" spans="9:15">
      <c r="I148" s="94">
        <f>J148*0.9*8/1000</f>
        <v>0</v>
      </c>
      <c r="J148" s="208">
        <f t="shared" si="9"/>
        <v>0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</v>
      </c>
      <c r="J150" s="208">
        <f t="shared" si="9"/>
        <v>0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0</v>
      </c>
      <c r="J152" s="208">
        <f t="shared" si="9"/>
        <v>0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0</v>
      </c>
      <c r="J154" s="208">
        <f t="shared" si="9"/>
        <v>0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0</v>
      </c>
      <c r="J157" s="208">
        <f t="shared" si="9"/>
        <v>0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0</v>
      </c>
      <c r="J163" s="208">
        <f t="shared" si="9"/>
        <v>0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0</v>
      </c>
      <c r="J167" s="208">
        <f t="shared" si="9"/>
        <v>0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</v>
      </c>
      <c r="J175" s="208">
        <f t="shared" si="9"/>
        <v>0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J177:K177"/>
    <mergeCell ref="L177:M177"/>
    <mergeCell ref="J172:K172"/>
    <mergeCell ref="L172:M172"/>
    <mergeCell ref="J173:K173"/>
    <mergeCell ref="L173:M173"/>
    <mergeCell ref="J174:K174"/>
    <mergeCell ref="L174:M174"/>
    <mergeCell ref="J175:K175"/>
    <mergeCell ref="L175:M175"/>
    <mergeCell ref="J176:K176"/>
    <mergeCell ref="L176:M176"/>
    <mergeCell ref="J167:K167"/>
    <mergeCell ref="L167:M167"/>
    <mergeCell ref="J168:K168"/>
    <mergeCell ref="L168:M168"/>
    <mergeCell ref="J169:K169"/>
    <mergeCell ref="L169:M169"/>
    <mergeCell ref="J170:K170"/>
    <mergeCell ref="L170:M170"/>
    <mergeCell ref="J171:K171"/>
    <mergeCell ref="L171:M171"/>
    <mergeCell ref="J162:K162"/>
    <mergeCell ref="L162:M162"/>
    <mergeCell ref="J163:K163"/>
    <mergeCell ref="L163:M163"/>
    <mergeCell ref="J164:K164"/>
    <mergeCell ref="L164:M164"/>
    <mergeCell ref="J165:K165"/>
    <mergeCell ref="L165:M165"/>
    <mergeCell ref="J166:K166"/>
    <mergeCell ref="L166:M166"/>
    <mergeCell ref="J157:K157"/>
    <mergeCell ref="L157:M157"/>
    <mergeCell ref="J158:K158"/>
    <mergeCell ref="L158:M158"/>
    <mergeCell ref="J159:K159"/>
    <mergeCell ref="L159:M159"/>
    <mergeCell ref="J160:K160"/>
    <mergeCell ref="L160:M160"/>
    <mergeCell ref="J161:K161"/>
    <mergeCell ref="L161:M161"/>
    <mergeCell ref="J152:K152"/>
    <mergeCell ref="L152:M152"/>
    <mergeCell ref="J153:K153"/>
    <mergeCell ref="L153:M153"/>
    <mergeCell ref="J154:K154"/>
    <mergeCell ref="L154:M154"/>
    <mergeCell ref="J155:K155"/>
    <mergeCell ref="L155:M155"/>
    <mergeCell ref="J156:K156"/>
    <mergeCell ref="L156:M156"/>
    <mergeCell ref="J147:K147"/>
    <mergeCell ref="J148:K148"/>
    <mergeCell ref="L148:M148"/>
    <mergeCell ref="J149:K149"/>
    <mergeCell ref="L149:M149"/>
    <mergeCell ref="J150:K150"/>
    <mergeCell ref="L150:M150"/>
    <mergeCell ref="J151:K151"/>
    <mergeCell ref="L151:M151"/>
    <mergeCell ref="J141:K141"/>
    <mergeCell ref="L141:M141"/>
    <mergeCell ref="J142:K142"/>
    <mergeCell ref="L142:M142"/>
    <mergeCell ref="J143:K143"/>
    <mergeCell ref="L143:M143"/>
    <mergeCell ref="J144:K144"/>
    <mergeCell ref="J145:K145"/>
    <mergeCell ref="J146:K146"/>
    <mergeCell ref="J135:K135"/>
    <mergeCell ref="L135:M135"/>
    <mergeCell ref="J136:K136"/>
    <mergeCell ref="L136:M136"/>
    <mergeCell ref="J137:K137"/>
    <mergeCell ref="J138:K138"/>
    <mergeCell ref="J139:K139"/>
    <mergeCell ref="L139:M139"/>
    <mergeCell ref="J140:K140"/>
    <mergeCell ref="L140:M140"/>
    <mergeCell ref="E76:F76"/>
    <mergeCell ref="E77:F77"/>
    <mergeCell ref="E78:F78"/>
    <mergeCell ref="E79:F79"/>
    <mergeCell ref="E80:F80"/>
    <mergeCell ref="J84:K84"/>
    <mergeCell ref="L84:M84"/>
    <mergeCell ref="J99:K99"/>
    <mergeCell ref="L99:M99"/>
    <mergeCell ref="J79:K79"/>
    <mergeCell ref="L79:M79"/>
    <mergeCell ref="J80:K80"/>
    <mergeCell ref="L80:M80"/>
    <mergeCell ref="J81:K81"/>
    <mergeCell ref="L81:M81"/>
    <mergeCell ref="J76:K76"/>
    <mergeCell ref="L76:M76"/>
    <mergeCell ref="J77:K77"/>
    <mergeCell ref="L77:M77"/>
    <mergeCell ref="J78:K78"/>
    <mergeCell ref="L78:M78"/>
    <mergeCell ref="J86:K86"/>
    <mergeCell ref="L86:M86"/>
    <mergeCell ref="J87:K87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C9:F9"/>
    <mergeCell ref="J9:K9"/>
    <mergeCell ref="L9:M9"/>
    <mergeCell ref="C10:D10"/>
    <mergeCell ref="E10:F10"/>
    <mergeCell ref="C13:D13"/>
    <mergeCell ref="E13:F13"/>
    <mergeCell ref="J13:K13"/>
    <mergeCell ref="L13:M13"/>
    <mergeCell ref="C14:D14"/>
    <mergeCell ref="E14:F14"/>
    <mergeCell ref="J14:K14"/>
    <mergeCell ref="L14:M14"/>
    <mergeCell ref="C11:D11"/>
    <mergeCell ref="E11:F11"/>
    <mergeCell ref="J11:K11"/>
    <mergeCell ref="L11:M11"/>
    <mergeCell ref="C12:D12"/>
    <mergeCell ref="E12:F12"/>
    <mergeCell ref="J12:K12"/>
    <mergeCell ref="L12:M12"/>
    <mergeCell ref="C17:D17"/>
    <mergeCell ref="E17:F17"/>
    <mergeCell ref="J17:K17"/>
    <mergeCell ref="L17:M17"/>
    <mergeCell ref="C18:D18"/>
    <mergeCell ref="E18:F18"/>
    <mergeCell ref="J18:K18"/>
    <mergeCell ref="L18:M18"/>
    <mergeCell ref="C15:D15"/>
    <mergeCell ref="E15:F15"/>
    <mergeCell ref="J15:K15"/>
    <mergeCell ref="L15:M15"/>
    <mergeCell ref="C16:D16"/>
    <mergeCell ref="E16:F16"/>
    <mergeCell ref="J16:K16"/>
    <mergeCell ref="L16:M16"/>
    <mergeCell ref="J22:K22"/>
    <mergeCell ref="L22:M22"/>
    <mergeCell ref="C23:D23"/>
    <mergeCell ref="E23:F23"/>
    <mergeCell ref="J23:K23"/>
    <mergeCell ref="L23:M23"/>
    <mergeCell ref="J19:K19"/>
    <mergeCell ref="L19:M19"/>
    <mergeCell ref="J20:K20"/>
    <mergeCell ref="L20:M20"/>
    <mergeCell ref="J21:K21"/>
    <mergeCell ref="L21:M21"/>
    <mergeCell ref="C19:D19"/>
    <mergeCell ref="E19:F19"/>
    <mergeCell ref="C20:D20"/>
    <mergeCell ref="E20:F20"/>
    <mergeCell ref="J27:K27"/>
    <mergeCell ref="L27:M27"/>
    <mergeCell ref="J28:K28"/>
    <mergeCell ref="L28:M28"/>
    <mergeCell ref="J24:K24"/>
    <mergeCell ref="L24:M24"/>
    <mergeCell ref="C25:D25"/>
    <mergeCell ref="J25:K25"/>
    <mergeCell ref="L25:M25"/>
    <mergeCell ref="J26:K26"/>
    <mergeCell ref="L26:M26"/>
    <mergeCell ref="C24:D24"/>
    <mergeCell ref="E24:F24"/>
    <mergeCell ref="E25:F25"/>
    <mergeCell ref="E31:F31"/>
    <mergeCell ref="J31:K31"/>
    <mergeCell ref="L31:M31"/>
    <mergeCell ref="E32:F32"/>
    <mergeCell ref="J32:K32"/>
    <mergeCell ref="L32:M32"/>
    <mergeCell ref="J29:K29"/>
    <mergeCell ref="L29:M29"/>
    <mergeCell ref="E30:F30"/>
    <mergeCell ref="J30:K30"/>
    <mergeCell ref="L30:M30"/>
    <mergeCell ref="C29:G29"/>
    <mergeCell ref="E35:F35"/>
    <mergeCell ref="J35:K35"/>
    <mergeCell ref="L35:M35"/>
    <mergeCell ref="E36:F36"/>
    <mergeCell ref="J36:K36"/>
    <mergeCell ref="L36:M36"/>
    <mergeCell ref="E33:F33"/>
    <mergeCell ref="J33:K33"/>
    <mergeCell ref="L33:M33"/>
    <mergeCell ref="E34:F34"/>
    <mergeCell ref="J34:K34"/>
    <mergeCell ref="L34:M34"/>
    <mergeCell ref="E39:F39"/>
    <mergeCell ref="J39:K39"/>
    <mergeCell ref="L39:M39"/>
    <mergeCell ref="E40:F40"/>
    <mergeCell ref="J40:K40"/>
    <mergeCell ref="L40:M40"/>
    <mergeCell ref="E37:F37"/>
    <mergeCell ref="J37:K37"/>
    <mergeCell ref="L37:M37"/>
    <mergeCell ref="E38:F38"/>
    <mergeCell ref="J38:K38"/>
    <mergeCell ref="L38:M38"/>
    <mergeCell ref="E43:F43"/>
    <mergeCell ref="J43:K43"/>
    <mergeCell ref="L43:M43"/>
    <mergeCell ref="E44:F44"/>
    <mergeCell ref="J44:K44"/>
    <mergeCell ref="L44:M44"/>
    <mergeCell ref="E41:F41"/>
    <mergeCell ref="J41:K41"/>
    <mergeCell ref="L41:M41"/>
    <mergeCell ref="E42:F42"/>
    <mergeCell ref="J42:K42"/>
    <mergeCell ref="L42:M42"/>
    <mergeCell ref="E47:F47"/>
    <mergeCell ref="J47:K47"/>
    <mergeCell ref="L47:M47"/>
    <mergeCell ref="E48:F48"/>
    <mergeCell ref="J48:K48"/>
    <mergeCell ref="L48:M48"/>
    <mergeCell ref="E45:F45"/>
    <mergeCell ref="J45:K45"/>
    <mergeCell ref="L45:M45"/>
    <mergeCell ref="E46:F46"/>
    <mergeCell ref="J46:K46"/>
    <mergeCell ref="L46:M46"/>
    <mergeCell ref="E51:F51"/>
    <mergeCell ref="J51:K51"/>
    <mergeCell ref="L51:M51"/>
    <mergeCell ref="E52:F52"/>
    <mergeCell ref="J52:K52"/>
    <mergeCell ref="L52:M52"/>
    <mergeCell ref="E49:F49"/>
    <mergeCell ref="J49:K49"/>
    <mergeCell ref="L49:M49"/>
    <mergeCell ref="E50:F50"/>
    <mergeCell ref="J50:K50"/>
    <mergeCell ref="L50:M50"/>
    <mergeCell ref="J55:K55"/>
    <mergeCell ref="L55:M55"/>
    <mergeCell ref="J56:K56"/>
    <mergeCell ref="L56:M56"/>
    <mergeCell ref="J57:K57"/>
    <mergeCell ref="L57:M57"/>
    <mergeCell ref="E53:F53"/>
    <mergeCell ref="J53:K53"/>
    <mergeCell ref="L53:M53"/>
    <mergeCell ref="E54:F54"/>
    <mergeCell ref="J54:K54"/>
    <mergeCell ref="L54:M54"/>
    <mergeCell ref="E55:F55"/>
    <mergeCell ref="E56:F56"/>
    <mergeCell ref="E57:F57"/>
    <mergeCell ref="J61:K61"/>
    <mergeCell ref="L61:M61"/>
    <mergeCell ref="J62:K62"/>
    <mergeCell ref="L62:M62"/>
    <mergeCell ref="J63:K63"/>
    <mergeCell ref="L63:M63"/>
    <mergeCell ref="J58:K58"/>
    <mergeCell ref="L58:M58"/>
    <mergeCell ref="J59:K59"/>
    <mergeCell ref="L59:M59"/>
    <mergeCell ref="J60:K60"/>
    <mergeCell ref="L60:M60"/>
    <mergeCell ref="J67:K67"/>
    <mergeCell ref="L67:M67"/>
    <mergeCell ref="J68:K68"/>
    <mergeCell ref="L68:M68"/>
    <mergeCell ref="J69:K69"/>
    <mergeCell ref="L69:M69"/>
    <mergeCell ref="J64:K64"/>
    <mergeCell ref="L64:M64"/>
    <mergeCell ref="J65:K65"/>
    <mergeCell ref="L65:M65"/>
    <mergeCell ref="J66:K66"/>
    <mergeCell ref="L66:M66"/>
    <mergeCell ref="J73:K73"/>
    <mergeCell ref="L73:M73"/>
    <mergeCell ref="J74:K74"/>
    <mergeCell ref="L74:M74"/>
    <mergeCell ref="J75:K75"/>
    <mergeCell ref="L75:M75"/>
    <mergeCell ref="J70:K70"/>
    <mergeCell ref="L70:M70"/>
    <mergeCell ref="J71:K71"/>
    <mergeCell ref="L71:M71"/>
    <mergeCell ref="J72:K72"/>
    <mergeCell ref="L72:M72"/>
    <mergeCell ref="L87:M87"/>
    <mergeCell ref="J88:K88"/>
    <mergeCell ref="L88:M88"/>
    <mergeCell ref="J82:K82"/>
    <mergeCell ref="L82:M82"/>
    <mergeCell ref="J83:K83"/>
    <mergeCell ref="L83:M83"/>
    <mergeCell ref="J85:K85"/>
    <mergeCell ref="L85:M85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J98:K98"/>
    <mergeCell ref="L98:M98"/>
    <mergeCell ref="J101:K101"/>
    <mergeCell ref="L101:M101"/>
    <mergeCell ref="J102:K102"/>
    <mergeCell ref="J95:K95"/>
    <mergeCell ref="L95:M95"/>
    <mergeCell ref="J96:K96"/>
    <mergeCell ref="L96:M96"/>
    <mergeCell ref="J97:K97"/>
    <mergeCell ref="L97:M97"/>
    <mergeCell ref="J100:K100"/>
    <mergeCell ref="L100:M100"/>
    <mergeCell ref="J108:K108"/>
    <mergeCell ref="L108:M108"/>
    <mergeCell ref="J109:K109"/>
    <mergeCell ref="L109:M109"/>
    <mergeCell ref="J110:K110"/>
    <mergeCell ref="L110:M110"/>
    <mergeCell ref="J103:K103"/>
    <mergeCell ref="J104:K104"/>
    <mergeCell ref="J105:K105"/>
    <mergeCell ref="L105:M105"/>
    <mergeCell ref="J106:K106"/>
    <mergeCell ref="L106:M106"/>
    <mergeCell ref="J107:K107"/>
    <mergeCell ref="L107:M107"/>
    <mergeCell ref="J114:K114"/>
    <mergeCell ref="L114:M114"/>
    <mergeCell ref="J115:K115"/>
    <mergeCell ref="L115:M115"/>
    <mergeCell ref="J116:K116"/>
    <mergeCell ref="L116:M116"/>
    <mergeCell ref="J111:K111"/>
    <mergeCell ref="L111:M111"/>
    <mergeCell ref="J112:K112"/>
    <mergeCell ref="L112:M112"/>
    <mergeCell ref="J113:K113"/>
    <mergeCell ref="L113:M113"/>
    <mergeCell ref="J120:K120"/>
    <mergeCell ref="L120:M120"/>
    <mergeCell ref="J121:K121"/>
    <mergeCell ref="J122:K122"/>
    <mergeCell ref="J117:K117"/>
    <mergeCell ref="J118:K118"/>
    <mergeCell ref="L118:M118"/>
    <mergeCell ref="J119:K119"/>
    <mergeCell ref="L119:M119"/>
    <mergeCell ref="J126:K126"/>
    <mergeCell ref="J127:K127"/>
    <mergeCell ref="L127:M127"/>
    <mergeCell ref="J128:K128"/>
    <mergeCell ref="L128:M128"/>
    <mergeCell ref="J123:K123"/>
    <mergeCell ref="J124:K124"/>
    <mergeCell ref="J125:K125"/>
    <mergeCell ref="J132:K132"/>
    <mergeCell ref="L132:M132"/>
    <mergeCell ref="J133:K133"/>
    <mergeCell ref="L133:M133"/>
    <mergeCell ref="J134:K134"/>
    <mergeCell ref="L134:M134"/>
    <mergeCell ref="J129:K129"/>
    <mergeCell ref="L129:M129"/>
    <mergeCell ref="J130:K130"/>
    <mergeCell ref="L130:M130"/>
    <mergeCell ref="J131:K131"/>
    <mergeCell ref="L131:M13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sheetPr codeName="Sheet44"/>
  <dimension ref="A1:S177"/>
  <sheetViews>
    <sheetView workbookViewId="0">
      <selection activeCell="E4" sqref="E4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 s="69"/>
      <c r="B2" s="63"/>
      <c r="D2" s="35"/>
      <c r="E2" s="53"/>
      <c r="F2" s="53" t="s">
        <v>154</v>
      </c>
      <c r="G2" s="35"/>
      <c r="H2" s="35"/>
      <c r="K2" s="100">
        <f>SUM(I86:I142)+SUM(I169:I174)/1000</f>
        <v>0</v>
      </c>
      <c r="L2" s="3">
        <f>SUM(J86:K142)+SUM(J169:K174)</f>
        <v>0</v>
      </c>
      <c r="M2" s="4" t="s">
        <v>162</v>
      </c>
      <c r="N2" s="35"/>
      <c r="S2" s="5" t="s">
        <v>2</v>
      </c>
    </row>
    <row r="3" spans="1:19" ht="18.75">
      <c r="A3" s="69"/>
      <c r="B3" s="63"/>
      <c r="E3" s="72" t="s">
        <v>288</v>
      </c>
      <c r="F3" s="54" t="s">
        <v>155</v>
      </c>
      <c r="G3" s="43"/>
      <c r="H3" s="43"/>
      <c r="K3" s="101">
        <f>SUM(I143:I168)+SUM(I175:I177)</f>
        <v>0</v>
      </c>
      <c r="L3" s="1">
        <f>SUM(J143:K168)+SUM(J175:K177)</f>
        <v>0</v>
      </c>
      <c r="M3" s="7" t="s">
        <v>242</v>
      </c>
      <c r="N3" s="35"/>
      <c r="S3" s="5">
        <f>L2+L4</f>
        <v>0</v>
      </c>
    </row>
    <row r="4" spans="1:19" ht="18.75">
      <c r="A4" s="69"/>
      <c r="B4" s="63"/>
      <c r="D4" s="36"/>
      <c r="E4" s="38"/>
      <c r="F4" s="33"/>
      <c r="G4" s="42"/>
      <c r="H4" s="42"/>
      <c r="K4" s="102">
        <f>SUM(I11:I27)+SUM(I73:I85)</f>
        <v>0</v>
      </c>
      <c r="L4" s="8">
        <f>SUM(J11:K27)+SUM(J73:K85)</f>
        <v>0</v>
      </c>
      <c r="M4" s="9" t="s">
        <v>3</v>
      </c>
      <c r="N4" s="35"/>
      <c r="S4" s="10" t="s">
        <v>4</v>
      </c>
    </row>
    <row r="5" spans="1:19" ht="18.75">
      <c r="A5" s="69"/>
      <c r="B5" s="63"/>
      <c r="D5" s="39"/>
      <c r="E5" s="40"/>
      <c r="F5" s="40"/>
      <c r="G5" s="42"/>
      <c r="H5" s="42"/>
      <c r="K5" s="103">
        <f>SUM(I28:I72)</f>
        <v>0</v>
      </c>
      <c r="L5" s="12">
        <f>SUM(J28:K72)</f>
        <v>0</v>
      </c>
      <c r="M5" s="13" t="s">
        <v>243</v>
      </c>
      <c r="N5" s="35"/>
      <c r="S5" s="10">
        <f>L3+L5</f>
        <v>0</v>
      </c>
    </row>
    <row r="6" spans="1:19" ht="18.75">
      <c r="A6" s="69"/>
      <c r="B6" s="63"/>
      <c r="C6" s="37"/>
      <c r="D6" s="39"/>
      <c r="E6" s="40"/>
      <c r="F6" s="40"/>
      <c r="G6" s="41"/>
      <c r="H6" s="41"/>
      <c r="K6" s="104">
        <f>C80</f>
        <v>0</v>
      </c>
      <c r="L6" s="14">
        <f>D80</f>
        <v>0</v>
      </c>
      <c r="M6" s="15" t="s">
        <v>6</v>
      </c>
      <c r="N6" s="35"/>
    </row>
    <row r="7" spans="1:19" ht="18.75">
      <c r="A7" s="69"/>
      <c r="B7" s="63"/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 s="69"/>
      <c r="B8" s="63"/>
      <c r="C8" s="37"/>
      <c r="D8" s="39"/>
      <c r="E8" s="40"/>
      <c r="F8" s="40"/>
      <c r="G8" s="41"/>
      <c r="H8" s="41"/>
      <c r="K8" s="106">
        <f>SUM(K2:K7)</f>
        <v>0</v>
      </c>
      <c r="L8" s="107">
        <f>SUM(L2:L7)</f>
        <v>0</v>
      </c>
      <c r="M8" s="18" t="s">
        <v>5</v>
      </c>
      <c r="N8" s="35"/>
    </row>
    <row r="9" spans="1:19">
      <c r="A9" s="69"/>
      <c r="B9" s="63"/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 s="69"/>
      <c r="B10" s="63"/>
      <c r="C10" s="189" t="s">
        <v>216</v>
      </c>
      <c r="D10" s="190"/>
      <c r="E10" s="189" t="s">
        <v>65</v>
      </c>
      <c r="F10" s="190"/>
      <c r="G10" s="80" t="s">
        <v>66</v>
      </c>
      <c r="I10" s="6"/>
      <c r="J10" s="74"/>
      <c r="K10" s="75"/>
      <c r="L10" s="74"/>
      <c r="M10" s="75"/>
      <c r="N10" s="6"/>
    </row>
    <row r="11" spans="1:19">
      <c r="A11" s="69"/>
      <c r="B11" s="63"/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 s="69"/>
      <c r="B12" s="63"/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 s="69"/>
      <c r="B13" s="63"/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 s="69"/>
      <c r="B14" s="63"/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</v>
      </c>
      <c r="J14" s="176">
        <f t="shared" si="1"/>
        <v>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 s="69"/>
      <c r="B15" s="63"/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</v>
      </c>
      <c r="J15" s="176">
        <f t="shared" si="1"/>
        <v>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69"/>
      <c r="B16" s="63"/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</v>
      </c>
      <c r="J16" s="176">
        <f t="shared" si="1"/>
        <v>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69"/>
      <c r="B17" s="63"/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 ht="16.5">
      <c r="A18" s="51"/>
      <c r="B18" s="51"/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 ht="16.5">
      <c r="A19" s="51"/>
      <c r="B19" s="51"/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 ht="16.5">
      <c r="A20" s="51"/>
      <c r="B20" s="51"/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 ht="16.5">
      <c r="A21" s="51"/>
      <c r="B21" s="51"/>
      <c r="C21" s="77"/>
      <c r="D21" s="46"/>
      <c r="E21" s="44"/>
      <c r="F21" s="45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 ht="16.5">
      <c r="A22" s="51"/>
      <c r="B22" s="51"/>
      <c r="C22" s="77"/>
      <c r="D22" s="46"/>
      <c r="E22" s="44"/>
      <c r="F22" s="45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 ht="16.5">
      <c r="A23" s="51"/>
      <c r="B23" s="47"/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 ht="16.5">
      <c r="A24" s="51"/>
      <c r="B24" s="51"/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 ht="16.5">
      <c r="A25" s="51"/>
      <c r="B25" s="51"/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 ht="16.5">
      <c r="A26" s="51"/>
      <c r="B26" s="51"/>
      <c r="C26" s="24"/>
      <c r="D26" s="2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 ht="16.5">
      <c r="A27" s="51"/>
      <c r="B27" s="51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 ht="16.5">
      <c r="A28" s="51"/>
      <c r="B28" s="51"/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 ht="16.5">
      <c r="A29" s="51"/>
      <c r="B29" s="51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 ht="16.5">
      <c r="A30" s="51"/>
      <c r="B30" s="51"/>
      <c r="C30" s="20" t="s">
        <v>92</v>
      </c>
      <c r="D30" s="20" t="s">
        <v>93</v>
      </c>
      <c r="E30" s="191" t="s">
        <v>65</v>
      </c>
      <c r="F30" s="191"/>
      <c r="G30" s="20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</v>
      </c>
      <c r="D31" s="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</v>
      </c>
      <c r="D36" s="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</v>
      </c>
      <c r="D37" s="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</v>
      </c>
      <c r="J55" s="182">
        <f t="shared" si="1"/>
        <v>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0</v>
      </c>
      <c r="D80" s="80">
        <f>SUM(D31:D79)</f>
        <v>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</v>
      </c>
      <c r="J93" s="170">
        <f t="shared" si="8"/>
        <v>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</v>
      </c>
      <c r="J97" s="170">
        <f t="shared" si="8"/>
        <v>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</v>
      </c>
      <c r="J98" s="170">
        <f t="shared" si="8"/>
        <v>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92"/>
      <c r="M102" s="93"/>
      <c r="N102" s="90"/>
      <c r="O102" s="23"/>
    </row>
    <row r="103" spans="1:15">
      <c r="I103" s="91"/>
      <c r="J103" s="170">
        <f t="shared" si="8"/>
        <v>0</v>
      </c>
      <c r="K103" s="171"/>
      <c r="L103" s="92"/>
      <c r="M103" s="93"/>
      <c r="N103" s="90"/>
      <c r="O103" s="23"/>
    </row>
    <row r="104" spans="1:15">
      <c r="I104" s="91"/>
      <c r="J104" s="170">
        <f t="shared" si="8"/>
        <v>0</v>
      </c>
      <c r="K104" s="171"/>
      <c r="L104" s="92"/>
      <c r="M104" s="93"/>
      <c r="N104" s="90"/>
      <c r="O104" s="23"/>
    </row>
    <row r="105" spans="1:15">
      <c r="I105" s="91">
        <f>J105*1.2*8/1000</f>
        <v>0</v>
      </c>
      <c r="J105" s="170">
        <f t="shared" si="8"/>
        <v>0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</v>
      </c>
      <c r="J109" s="170">
        <f t="shared" si="8"/>
        <v>0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</v>
      </c>
      <c r="J113" s="170">
        <f t="shared" si="8"/>
        <v>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92"/>
      <c r="M117" s="93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</v>
      </c>
      <c r="J119" s="170">
        <f t="shared" si="8"/>
        <v>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92"/>
      <c r="M121" s="93"/>
      <c r="N121" s="90"/>
    </row>
    <row r="122" spans="3:15">
      <c r="I122" s="91"/>
      <c r="J122" s="170">
        <f t="shared" si="8"/>
        <v>0</v>
      </c>
      <c r="K122" s="171"/>
      <c r="L122" s="92"/>
      <c r="M122" s="93"/>
      <c r="N122" s="90"/>
    </row>
    <row r="123" spans="3:15">
      <c r="I123" s="91"/>
      <c r="J123" s="170">
        <f t="shared" si="8"/>
        <v>0</v>
      </c>
      <c r="K123" s="171"/>
      <c r="L123" s="92"/>
      <c r="M123" s="93"/>
      <c r="N123" s="90"/>
    </row>
    <row r="124" spans="3:15">
      <c r="I124" s="91"/>
      <c r="J124" s="170">
        <f t="shared" si="8"/>
        <v>0</v>
      </c>
      <c r="K124" s="171"/>
      <c r="L124" s="92"/>
      <c r="M124" s="93"/>
      <c r="N124" s="90"/>
    </row>
    <row r="125" spans="3:15">
      <c r="I125" s="91"/>
      <c r="J125" s="170">
        <f t="shared" si="8"/>
        <v>0</v>
      </c>
      <c r="K125" s="171"/>
      <c r="L125" s="92"/>
      <c r="M125" s="93"/>
      <c r="N125" s="90"/>
    </row>
    <row r="126" spans="3:15">
      <c r="I126" s="91"/>
      <c r="J126" s="170">
        <f t="shared" si="8"/>
        <v>0</v>
      </c>
      <c r="K126" s="171"/>
      <c r="L126" s="92"/>
      <c r="M126" s="93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</v>
      </c>
      <c r="J129" s="170">
        <f t="shared" si="8"/>
        <v>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</v>
      </c>
      <c r="J133" s="170">
        <f t="shared" si="8"/>
        <v>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92"/>
      <c r="M137" s="93"/>
      <c r="N137" s="90"/>
    </row>
    <row r="138" spans="9:15">
      <c r="I138" s="91"/>
      <c r="J138" s="170">
        <f t="shared" si="8"/>
        <v>0</v>
      </c>
      <c r="K138" s="171"/>
      <c r="L138" s="92"/>
      <c r="M138" s="93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96"/>
      <c r="M144" s="97"/>
      <c r="N144" s="95"/>
    </row>
    <row r="145" spans="9:15">
      <c r="I145" s="94"/>
      <c r="J145" s="208">
        <f t="shared" si="9"/>
        <v>0</v>
      </c>
      <c r="K145" s="209"/>
      <c r="L145" s="96"/>
      <c r="M145" s="97"/>
      <c r="N145" s="95"/>
    </row>
    <row r="146" spans="9:15">
      <c r="I146" s="94"/>
      <c r="J146" s="208">
        <f t="shared" si="9"/>
        <v>0</v>
      </c>
      <c r="K146" s="209"/>
      <c r="L146" s="96"/>
      <c r="M146" s="97"/>
      <c r="N146" s="95"/>
    </row>
    <row r="147" spans="9:15">
      <c r="I147" s="94"/>
      <c r="J147" s="208">
        <f t="shared" si="9"/>
        <v>0</v>
      </c>
      <c r="K147" s="209"/>
      <c r="L147" s="96"/>
      <c r="M147" s="97"/>
      <c r="N147" s="95"/>
    </row>
    <row r="148" spans="9:15">
      <c r="I148" s="94">
        <f>J148*0.9*8/1000</f>
        <v>0</v>
      </c>
      <c r="J148" s="208">
        <f t="shared" si="9"/>
        <v>0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</v>
      </c>
      <c r="J150" s="208">
        <f t="shared" si="9"/>
        <v>0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0</v>
      </c>
      <c r="J152" s="208">
        <f t="shared" si="9"/>
        <v>0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0</v>
      </c>
      <c r="J154" s="208">
        <f t="shared" si="9"/>
        <v>0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0</v>
      </c>
      <c r="J157" s="208">
        <f t="shared" si="9"/>
        <v>0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0</v>
      </c>
      <c r="J163" s="208">
        <f t="shared" si="9"/>
        <v>0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0</v>
      </c>
      <c r="J167" s="208">
        <f t="shared" si="9"/>
        <v>0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</v>
      </c>
      <c r="J175" s="208">
        <f t="shared" si="9"/>
        <v>0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J177:K177"/>
    <mergeCell ref="L177:M177"/>
    <mergeCell ref="J172:K172"/>
    <mergeCell ref="L172:M172"/>
    <mergeCell ref="J173:K173"/>
    <mergeCell ref="L173:M173"/>
    <mergeCell ref="J174:K174"/>
    <mergeCell ref="L174:M174"/>
    <mergeCell ref="J175:K175"/>
    <mergeCell ref="L175:M175"/>
    <mergeCell ref="J176:K176"/>
    <mergeCell ref="L176:M176"/>
    <mergeCell ref="J167:K167"/>
    <mergeCell ref="L167:M167"/>
    <mergeCell ref="J168:K168"/>
    <mergeCell ref="L168:M168"/>
    <mergeCell ref="J169:K169"/>
    <mergeCell ref="L169:M169"/>
    <mergeCell ref="J170:K170"/>
    <mergeCell ref="L170:M170"/>
    <mergeCell ref="J171:K171"/>
    <mergeCell ref="L171:M171"/>
    <mergeCell ref="J162:K162"/>
    <mergeCell ref="L162:M162"/>
    <mergeCell ref="J163:K163"/>
    <mergeCell ref="L163:M163"/>
    <mergeCell ref="J164:K164"/>
    <mergeCell ref="L164:M164"/>
    <mergeCell ref="J165:K165"/>
    <mergeCell ref="L165:M165"/>
    <mergeCell ref="J166:K166"/>
    <mergeCell ref="L166:M166"/>
    <mergeCell ref="J157:K157"/>
    <mergeCell ref="L157:M157"/>
    <mergeCell ref="J158:K158"/>
    <mergeCell ref="L158:M158"/>
    <mergeCell ref="J159:K159"/>
    <mergeCell ref="L159:M159"/>
    <mergeCell ref="J160:K160"/>
    <mergeCell ref="L160:M160"/>
    <mergeCell ref="J161:K161"/>
    <mergeCell ref="L161:M161"/>
    <mergeCell ref="J152:K152"/>
    <mergeCell ref="L152:M152"/>
    <mergeCell ref="J153:K153"/>
    <mergeCell ref="L153:M153"/>
    <mergeCell ref="J154:K154"/>
    <mergeCell ref="L154:M154"/>
    <mergeCell ref="J155:K155"/>
    <mergeCell ref="L155:M155"/>
    <mergeCell ref="J156:K156"/>
    <mergeCell ref="L156:M156"/>
    <mergeCell ref="J147:K147"/>
    <mergeCell ref="J148:K148"/>
    <mergeCell ref="L148:M148"/>
    <mergeCell ref="J149:K149"/>
    <mergeCell ref="L149:M149"/>
    <mergeCell ref="J150:K150"/>
    <mergeCell ref="L150:M150"/>
    <mergeCell ref="J151:K151"/>
    <mergeCell ref="L151:M151"/>
    <mergeCell ref="J141:K141"/>
    <mergeCell ref="L141:M141"/>
    <mergeCell ref="J142:K142"/>
    <mergeCell ref="L142:M142"/>
    <mergeCell ref="J143:K143"/>
    <mergeCell ref="L143:M143"/>
    <mergeCell ref="J144:K144"/>
    <mergeCell ref="J145:K145"/>
    <mergeCell ref="J146:K146"/>
    <mergeCell ref="J135:K135"/>
    <mergeCell ref="L135:M135"/>
    <mergeCell ref="J136:K136"/>
    <mergeCell ref="L136:M136"/>
    <mergeCell ref="J137:K137"/>
    <mergeCell ref="J138:K138"/>
    <mergeCell ref="J139:K139"/>
    <mergeCell ref="L139:M139"/>
    <mergeCell ref="J140:K140"/>
    <mergeCell ref="L140:M140"/>
    <mergeCell ref="E76:F76"/>
    <mergeCell ref="E77:F77"/>
    <mergeCell ref="E78:F78"/>
    <mergeCell ref="E79:F79"/>
    <mergeCell ref="E80:F80"/>
    <mergeCell ref="J84:K84"/>
    <mergeCell ref="L84:M84"/>
    <mergeCell ref="J99:K99"/>
    <mergeCell ref="L99:M99"/>
    <mergeCell ref="J79:K79"/>
    <mergeCell ref="L79:M79"/>
    <mergeCell ref="J80:K80"/>
    <mergeCell ref="L80:M80"/>
    <mergeCell ref="J81:K81"/>
    <mergeCell ref="L81:M81"/>
    <mergeCell ref="J76:K76"/>
    <mergeCell ref="L76:M76"/>
    <mergeCell ref="J77:K77"/>
    <mergeCell ref="L77:M77"/>
    <mergeCell ref="J78:K78"/>
    <mergeCell ref="L78:M78"/>
    <mergeCell ref="J86:K86"/>
    <mergeCell ref="L86:M86"/>
    <mergeCell ref="J87:K87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C9:F9"/>
    <mergeCell ref="J9:K9"/>
    <mergeCell ref="L9:M9"/>
    <mergeCell ref="C10:D10"/>
    <mergeCell ref="E10:F10"/>
    <mergeCell ref="C13:D13"/>
    <mergeCell ref="E13:F13"/>
    <mergeCell ref="J13:K13"/>
    <mergeCell ref="L13:M13"/>
    <mergeCell ref="C14:D14"/>
    <mergeCell ref="E14:F14"/>
    <mergeCell ref="J14:K14"/>
    <mergeCell ref="L14:M14"/>
    <mergeCell ref="C11:D11"/>
    <mergeCell ref="E11:F11"/>
    <mergeCell ref="J11:K11"/>
    <mergeCell ref="L11:M11"/>
    <mergeCell ref="C12:D12"/>
    <mergeCell ref="E12:F12"/>
    <mergeCell ref="J12:K12"/>
    <mergeCell ref="L12:M12"/>
    <mergeCell ref="C17:D17"/>
    <mergeCell ref="E17:F17"/>
    <mergeCell ref="J17:K17"/>
    <mergeCell ref="L17:M17"/>
    <mergeCell ref="C18:D18"/>
    <mergeCell ref="E18:F18"/>
    <mergeCell ref="J18:K18"/>
    <mergeCell ref="L18:M18"/>
    <mergeCell ref="C15:D15"/>
    <mergeCell ref="E15:F15"/>
    <mergeCell ref="J15:K15"/>
    <mergeCell ref="L15:M15"/>
    <mergeCell ref="C16:D16"/>
    <mergeCell ref="E16:F16"/>
    <mergeCell ref="J16:K16"/>
    <mergeCell ref="L16:M16"/>
    <mergeCell ref="J22:K22"/>
    <mergeCell ref="L22:M22"/>
    <mergeCell ref="C23:D23"/>
    <mergeCell ref="E23:F23"/>
    <mergeCell ref="J23:K23"/>
    <mergeCell ref="L23:M23"/>
    <mergeCell ref="J19:K19"/>
    <mergeCell ref="L19:M19"/>
    <mergeCell ref="J20:K20"/>
    <mergeCell ref="L20:M20"/>
    <mergeCell ref="J21:K21"/>
    <mergeCell ref="L21:M21"/>
    <mergeCell ref="C19:D19"/>
    <mergeCell ref="E19:F19"/>
    <mergeCell ref="C20:D20"/>
    <mergeCell ref="E20:F20"/>
    <mergeCell ref="J27:K27"/>
    <mergeCell ref="L27:M27"/>
    <mergeCell ref="J28:K28"/>
    <mergeCell ref="L28:M28"/>
    <mergeCell ref="J24:K24"/>
    <mergeCell ref="L24:M24"/>
    <mergeCell ref="C25:D25"/>
    <mergeCell ref="J25:K25"/>
    <mergeCell ref="L25:M25"/>
    <mergeCell ref="J26:K26"/>
    <mergeCell ref="L26:M26"/>
    <mergeCell ref="C24:D24"/>
    <mergeCell ref="E24:F24"/>
    <mergeCell ref="E25:F25"/>
    <mergeCell ref="E31:F31"/>
    <mergeCell ref="J31:K31"/>
    <mergeCell ref="L31:M31"/>
    <mergeCell ref="E32:F32"/>
    <mergeCell ref="J32:K32"/>
    <mergeCell ref="L32:M32"/>
    <mergeCell ref="J29:K29"/>
    <mergeCell ref="L29:M29"/>
    <mergeCell ref="E30:F30"/>
    <mergeCell ref="J30:K30"/>
    <mergeCell ref="L30:M30"/>
    <mergeCell ref="C29:G29"/>
    <mergeCell ref="E35:F35"/>
    <mergeCell ref="J35:K35"/>
    <mergeCell ref="L35:M35"/>
    <mergeCell ref="E36:F36"/>
    <mergeCell ref="J36:K36"/>
    <mergeCell ref="L36:M36"/>
    <mergeCell ref="E33:F33"/>
    <mergeCell ref="J33:K33"/>
    <mergeCell ref="L33:M33"/>
    <mergeCell ref="E34:F34"/>
    <mergeCell ref="J34:K34"/>
    <mergeCell ref="L34:M34"/>
    <mergeCell ref="E39:F39"/>
    <mergeCell ref="J39:K39"/>
    <mergeCell ref="L39:M39"/>
    <mergeCell ref="E40:F40"/>
    <mergeCell ref="J40:K40"/>
    <mergeCell ref="L40:M40"/>
    <mergeCell ref="E37:F37"/>
    <mergeCell ref="J37:K37"/>
    <mergeCell ref="L37:M37"/>
    <mergeCell ref="E38:F38"/>
    <mergeCell ref="J38:K38"/>
    <mergeCell ref="L38:M38"/>
    <mergeCell ref="E43:F43"/>
    <mergeCell ref="J43:K43"/>
    <mergeCell ref="L43:M43"/>
    <mergeCell ref="E44:F44"/>
    <mergeCell ref="J44:K44"/>
    <mergeCell ref="L44:M44"/>
    <mergeCell ref="E41:F41"/>
    <mergeCell ref="J41:K41"/>
    <mergeCell ref="L41:M41"/>
    <mergeCell ref="E42:F42"/>
    <mergeCell ref="J42:K42"/>
    <mergeCell ref="L42:M42"/>
    <mergeCell ref="E47:F47"/>
    <mergeCell ref="J47:K47"/>
    <mergeCell ref="L47:M47"/>
    <mergeCell ref="E48:F48"/>
    <mergeCell ref="J48:K48"/>
    <mergeCell ref="L48:M48"/>
    <mergeCell ref="E45:F45"/>
    <mergeCell ref="J45:K45"/>
    <mergeCell ref="L45:M45"/>
    <mergeCell ref="E46:F46"/>
    <mergeCell ref="J46:K46"/>
    <mergeCell ref="L46:M46"/>
    <mergeCell ref="E51:F51"/>
    <mergeCell ref="J51:K51"/>
    <mergeCell ref="L51:M51"/>
    <mergeCell ref="E52:F52"/>
    <mergeCell ref="J52:K52"/>
    <mergeCell ref="L52:M52"/>
    <mergeCell ref="E49:F49"/>
    <mergeCell ref="J49:K49"/>
    <mergeCell ref="L49:M49"/>
    <mergeCell ref="E50:F50"/>
    <mergeCell ref="J50:K50"/>
    <mergeCell ref="L50:M50"/>
    <mergeCell ref="J55:K55"/>
    <mergeCell ref="L55:M55"/>
    <mergeCell ref="J56:K56"/>
    <mergeCell ref="L56:M56"/>
    <mergeCell ref="J57:K57"/>
    <mergeCell ref="L57:M57"/>
    <mergeCell ref="E53:F53"/>
    <mergeCell ref="J53:K53"/>
    <mergeCell ref="L53:M53"/>
    <mergeCell ref="E54:F54"/>
    <mergeCell ref="J54:K54"/>
    <mergeCell ref="L54:M54"/>
    <mergeCell ref="E55:F55"/>
    <mergeCell ref="E56:F56"/>
    <mergeCell ref="E57:F57"/>
    <mergeCell ref="J61:K61"/>
    <mergeCell ref="L61:M61"/>
    <mergeCell ref="J62:K62"/>
    <mergeCell ref="L62:M62"/>
    <mergeCell ref="J63:K63"/>
    <mergeCell ref="L63:M63"/>
    <mergeCell ref="J58:K58"/>
    <mergeCell ref="L58:M58"/>
    <mergeCell ref="J59:K59"/>
    <mergeCell ref="L59:M59"/>
    <mergeCell ref="J60:K60"/>
    <mergeCell ref="L60:M60"/>
    <mergeCell ref="J67:K67"/>
    <mergeCell ref="L67:M67"/>
    <mergeCell ref="J68:K68"/>
    <mergeCell ref="L68:M68"/>
    <mergeCell ref="J69:K69"/>
    <mergeCell ref="L69:M69"/>
    <mergeCell ref="J64:K64"/>
    <mergeCell ref="L64:M64"/>
    <mergeCell ref="J65:K65"/>
    <mergeCell ref="L65:M65"/>
    <mergeCell ref="J66:K66"/>
    <mergeCell ref="L66:M66"/>
    <mergeCell ref="J73:K73"/>
    <mergeCell ref="L73:M73"/>
    <mergeCell ref="J74:K74"/>
    <mergeCell ref="L74:M74"/>
    <mergeCell ref="J75:K75"/>
    <mergeCell ref="L75:M75"/>
    <mergeCell ref="J70:K70"/>
    <mergeCell ref="L70:M70"/>
    <mergeCell ref="J71:K71"/>
    <mergeCell ref="L71:M71"/>
    <mergeCell ref="J72:K72"/>
    <mergeCell ref="L72:M72"/>
    <mergeCell ref="L87:M87"/>
    <mergeCell ref="J88:K88"/>
    <mergeCell ref="L88:M88"/>
    <mergeCell ref="J82:K82"/>
    <mergeCell ref="L82:M82"/>
    <mergeCell ref="J83:K83"/>
    <mergeCell ref="L83:M83"/>
    <mergeCell ref="J85:K85"/>
    <mergeCell ref="L85:M85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J98:K98"/>
    <mergeCell ref="L98:M98"/>
    <mergeCell ref="J101:K101"/>
    <mergeCell ref="L101:M101"/>
    <mergeCell ref="J102:K102"/>
    <mergeCell ref="J95:K95"/>
    <mergeCell ref="L95:M95"/>
    <mergeCell ref="J96:K96"/>
    <mergeCell ref="L96:M96"/>
    <mergeCell ref="J97:K97"/>
    <mergeCell ref="L97:M97"/>
    <mergeCell ref="J100:K100"/>
    <mergeCell ref="L100:M100"/>
    <mergeCell ref="J108:K108"/>
    <mergeCell ref="L108:M108"/>
    <mergeCell ref="J109:K109"/>
    <mergeCell ref="L109:M109"/>
    <mergeCell ref="J110:K110"/>
    <mergeCell ref="L110:M110"/>
    <mergeCell ref="J103:K103"/>
    <mergeCell ref="J104:K104"/>
    <mergeCell ref="J105:K105"/>
    <mergeCell ref="L105:M105"/>
    <mergeCell ref="J106:K106"/>
    <mergeCell ref="L106:M106"/>
    <mergeCell ref="J107:K107"/>
    <mergeCell ref="L107:M107"/>
    <mergeCell ref="J114:K114"/>
    <mergeCell ref="L114:M114"/>
    <mergeCell ref="J115:K115"/>
    <mergeCell ref="L115:M115"/>
    <mergeCell ref="J116:K116"/>
    <mergeCell ref="L116:M116"/>
    <mergeCell ref="J111:K111"/>
    <mergeCell ref="L111:M111"/>
    <mergeCell ref="J112:K112"/>
    <mergeCell ref="L112:M112"/>
    <mergeCell ref="J113:K113"/>
    <mergeCell ref="L113:M113"/>
    <mergeCell ref="J120:K120"/>
    <mergeCell ref="L120:M120"/>
    <mergeCell ref="J121:K121"/>
    <mergeCell ref="J122:K122"/>
    <mergeCell ref="J117:K117"/>
    <mergeCell ref="J118:K118"/>
    <mergeCell ref="L118:M118"/>
    <mergeCell ref="J119:K119"/>
    <mergeCell ref="L119:M119"/>
    <mergeCell ref="J126:K126"/>
    <mergeCell ref="J127:K127"/>
    <mergeCell ref="L127:M127"/>
    <mergeCell ref="J128:K128"/>
    <mergeCell ref="L128:M128"/>
    <mergeCell ref="J123:K123"/>
    <mergeCell ref="J124:K124"/>
    <mergeCell ref="J125:K125"/>
    <mergeCell ref="J132:K132"/>
    <mergeCell ref="L132:M132"/>
    <mergeCell ref="J133:K133"/>
    <mergeCell ref="L133:M133"/>
    <mergeCell ref="J134:K134"/>
    <mergeCell ref="L134:M134"/>
    <mergeCell ref="J129:K129"/>
    <mergeCell ref="L129:M129"/>
    <mergeCell ref="J130:K130"/>
    <mergeCell ref="L130:M130"/>
    <mergeCell ref="J131:K131"/>
    <mergeCell ref="L131:M13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sheetPr codeName="Sheet45"/>
  <dimension ref="A1:S177"/>
  <sheetViews>
    <sheetView topLeftCell="A7" workbookViewId="0">
      <selection activeCell="A28" sqref="A28:B31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 s="121">
        <v>503</v>
      </c>
      <c r="B2" s="122">
        <v>2</v>
      </c>
      <c r="D2" s="35"/>
      <c r="E2" s="53"/>
      <c r="F2" s="53" t="s">
        <v>154</v>
      </c>
      <c r="G2" s="35"/>
      <c r="H2" s="35"/>
      <c r="K2" s="100">
        <f>SUM(I86:I142)+SUM(I169:I174)/1000</f>
        <v>1.0192000000000001</v>
      </c>
      <c r="L2" s="3">
        <f>SUM(J86:K142)+SUM(J169:K174)</f>
        <v>87</v>
      </c>
      <c r="M2" s="4" t="s">
        <v>162</v>
      </c>
      <c r="N2" s="35"/>
      <c r="S2" s="5" t="s">
        <v>2</v>
      </c>
    </row>
    <row r="3" spans="1:19" ht="18.75">
      <c r="A3" s="121">
        <v>506</v>
      </c>
      <c r="B3" s="122">
        <v>1</v>
      </c>
      <c r="E3" s="136" t="s">
        <v>246</v>
      </c>
      <c r="F3" s="54" t="s">
        <v>155</v>
      </c>
      <c r="G3" s="43"/>
      <c r="H3" s="43"/>
      <c r="K3" s="101">
        <f>SUM(I143:I168)+SUM(I175:I177)</f>
        <v>0.26100000000000001</v>
      </c>
      <c r="L3" s="1">
        <f>SUM(J143:K168)+SUM(J175:K177)</f>
        <v>32</v>
      </c>
      <c r="M3" s="7" t="s">
        <v>242</v>
      </c>
      <c r="N3" s="35"/>
      <c r="S3" s="5">
        <f>L2+L4</f>
        <v>237</v>
      </c>
    </row>
    <row r="4" spans="1:19" ht="18.75">
      <c r="A4" s="121">
        <v>507</v>
      </c>
      <c r="B4" s="122">
        <v>3</v>
      </c>
      <c r="D4" s="36"/>
      <c r="E4" s="38"/>
      <c r="F4" s="33"/>
      <c r="G4" s="42"/>
      <c r="H4" s="42"/>
      <c r="K4" s="102">
        <f>SUM(I11:I27)+SUM(I73:I85)</f>
        <v>1.7000000000000002</v>
      </c>
      <c r="L4" s="8">
        <f>SUM(J11:K27)+SUM(J73:K85)</f>
        <v>150</v>
      </c>
      <c r="M4" s="9" t="s">
        <v>3</v>
      </c>
      <c r="N4" s="35"/>
      <c r="S4" s="10" t="s">
        <v>4</v>
      </c>
    </row>
    <row r="5" spans="1:19" ht="18.75">
      <c r="A5" s="121">
        <v>508</v>
      </c>
      <c r="B5" s="122">
        <v>5</v>
      </c>
      <c r="D5" s="39"/>
      <c r="E5" s="40"/>
      <c r="F5" s="40"/>
      <c r="G5" s="42"/>
      <c r="H5" s="42"/>
      <c r="K5" s="103">
        <f>SUM(I28:I72)</f>
        <v>1.01</v>
      </c>
      <c r="L5" s="12">
        <f>SUM(J28:K72)</f>
        <v>125</v>
      </c>
      <c r="M5" s="13" t="s">
        <v>243</v>
      </c>
      <c r="N5" s="35"/>
      <c r="S5" s="10">
        <f>L3+L5</f>
        <v>157</v>
      </c>
    </row>
    <row r="6" spans="1:19" ht="18.75">
      <c r="A6" s="121">
        <v>513</v>
      </c>
      <c r="B6" s="122">
        <v>4</v>
      </c>
      <c r="C6" s="37"/>
      <c r="D6" s="39"/>
      <c r="E6" s="40"/>
      <c r="F6" s="40"/>
      <c r="G6" s="41"/>
      <c r="H6" s="41"/>
      <c r="K6" s="104">
        <f>C80</f>
        <v>0.34199999999999997</v>
      </c>
      <c r="L6" s="14">
        <f>D80</f>
        <v>70</v>
      </c>
      <c r="M6" s="15" t="s">
        <v>6</v>
      </c>
      <c r="N6" s="35"/>
    </row>
    <row r="7" spans="1:19" ht="18.75">
      <c r="A7" s="121">
        <v>518</v>
      </c>
      <c r="B7" s="122">
        <v>5</v>
      </c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 s="121">
        <v>536</v>
      </c>
      <c r="B8" s="122">
        <v>5</v>
      </c>
      <c r="C8" s="37"/>
      <c r="D8" s="39"/>
      <c r="E8" s="40"/>
      <c r="F8" s="40"/>
      <c r="G8" s="41"/>
      <c r="H8" s="41"/>
      <c r="K8" s="106">
        <f>SUM(K2:K7)</f>
        <v>4.3322000000000003</v>
      </c>
      <c r="L8" s="107">
        <f>SUM(L2:L7)</f>
        <v>464</v>
      </c>
      <c r="M8" s="18" t="s">
        <v>5</v>
      </c>
      <c r="N8" s="35"/>
    </row>
    <row r="9" spans="1:19">
      <c r="A9" s="121">
        <v>546</v>
      </c>
      <c r="B9" s="122">
        <v>3</v>
      </c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 s="121">
        <v>547</v>
      </c>
      <c r="B10" s="122">
        <v>3</v>
      </c>
      <c r="C10" s="189" t="s">
        <v>216</v>
      </c>
      <c r="D10" s="190"/>
      <c r="E10" s="189" t="s">
        <v>65</v>
      </c>
      <c r="F10" s="190"/>
      <c r="G10" s="80" t="s">
        <v>66</v>
      </c>
      <c r="I10" s="6"/>
      <c r="J10" s="74"/>
      <c r="K10" s="75"/>
      <c r="L10" s="74"/>
      <c r="M10" s="75"/>
      <c r="N10" s="6"/>
    </row>
    <row r="11" spans="1:19">
      <c r="A11" s="121">
        <v>555</v>
      </c>
      <c r="B11" s="122">
        <v>70</v>
      </c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 s="121">
        <v>561</v>
      </c>
      <c r="B12" s="122">
        <v>2</v>
      </c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 s="121">
        <v>690</v>
      </c>
      <c r="B13" s="122">
        <v>8</v>
      </c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1</v>
      </c>
      <c r="J13" s="176">
        <f t="shared" si="1"/>
        <v>100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 s="121">
        <v>692</v>
      </c>
      <c r="B14" s="122">
        <v>5</v>
      </c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0.27500000000000008</v>
      </c>
      <c r="J14" s="176">
        <f t="shared" si="1"/>
        <v>25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 s="121">
        <v>516</v>
      </c>
      <c r="B15" s="122">
        <v>3</v>
      </c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</v>
      </c>
      <c r="J15" s="176">
        <f t="shared" si="1"/>
        <v>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69"/>
      <c r="B16" s="63"/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</v>
      </c>
      <c r="J16" s="176">
        <f t="shared" si="1"/>
        <v>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69"/>
      <c r="B17" s="63"/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 ht="16.5">
      <c r="A18" s="51"/>
      <c r="B18" s="51"/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>
      <c r="A19">
        <v>493</v>
      </c>
      <c r="B19" s="120">
        <v>100</v>
      </c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>
      <c r="A20">
        <v>494</v>
      </c>
      <c r="B20" s="120">
        <v>25</v>
      </c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>
      <c r="A21">
        <v>495</v>
      </c>
      <c r="B21" s="120">
        <v>25</v>
      </c>
      <c r="C21" s="77"/>
      <c r="D21" s="46"/>
      <c r="E21" s="44"/>
      <c r="F21" s="45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>
      <c r="A22">
        <v>524</v>
      </c>
      <c r="B22" s="120">
        <v>25</v>
      </c>
      <c r="C22" s="77"/>
      <c r="D22" s="46"/>
      <c r="E22" s="44"/>
      <c r="F22" s="45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>
      <c r="A23">
        <v>531</v>
      </c>
      <c r="B23" s="120">
        <v>25</v>
      </c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0.42499999999999999</v>
      </c>
      <c r="J23" s="176">
        <f t="shared" si="1"/>
        <v>25</v>
      </c>
      <c r="K23" s="177"/>
      <c r="L23" s="178" t="s">
        <v>21</v>
      </c>
      <c r="M23" s="179"/>
      <c r="N23" s="86">
        <v>10</v>
      </c>
      <c r="O23">
        <v>572</v>
      </c>
    </row>
    <row r="24" spans="1:15">
      <c r="A24">
        <v>541</v>
      </c>
      <c r="B24" s="120">
        <v>50</v>
      </c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>
      <c r="A25">
        <v>572</v>
      </c>
      <c r="B25" s="120">
        <v>25</v>
      </c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 ht="16.5">
      <c r="A26" s="51"/>
      <c r="B26" s="51"/>
      <c r="C26" s="24"/>
      <c r="D26" s="2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 ht="16.5">
      <c r="A27" s="51"/>
      <c r="B27" s="51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>
      <c r="A28">
        <v>711</v>
      </c>
      <c r="B28" s="120">
        <v>25</v>
      </c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>
      <c r="A29">
        <v>754</v>
      </c>
      <c r="B29" s="120">
        <v>25</v>
      </c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>
      <c r="A30">
        <v>825</v>
      </c>
      <c r="B30" s="120">
        <v>10</v>
      </c>
      <c r="C30" s="20" t="s">
        <v>92</v>
      </c>
      <c r="D30" s="20" t="s">
        <v>93</v>
      </c>
      <c r="E30" s="191" t="s">
        <v>65</v>
      </c>
      <c r="F30" s="191"/>
      <c r="G30" s="20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>
      <c r="A31">
        <v>826</v>
      </c>
      <c r="B31" s="120">
        <v>10</v>
      </c>
      <c r="C31" s="26">
        <f>D31*12*0.4/1000</f>
        <v>0</v>
      </c>
      <c r="D31" s="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0.126</v>
      </c>
      <c r="D34" s="1">
        <f t="shared" si="4"/>
        <v>25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</v>
      </c>
      <c r="D36" s="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</v>
      </c>
      <c r="D37" s="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0.18</v>
      </c>
      <c r="J41" s="182">
        <f t="shared" si="1"/>
        <v>25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0.25</v>
      </c>
      <c r="J43" s="182">
        <f t="shared" si="1"/>
        <v>25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0.18</v>
      </c>
      <c r="J47" s="182">
        <f t="shared" si="1"/>
        <v>25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4.8000000000000001E-2</v>
      </c>
      <c r="D53" s="1">
        <f t="shared" si="4"/>
        <v>10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4.8000000000000001E-2</v>
      </c>
      <c r="D54" s="1">
        <f t="shared" si="4"/>
        <v>10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0.4</v>
      </c>
      <c r="J55" s="182">
        <f t="shared" si="1"/>
        <v>50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0.12</v>
      </c>
      <c r="D79" s="1">
        <f t="shared" si="4"/>
        <v>25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0.34199999999999997</v>
      </c>
      <c r="D80" s="80">
        <f>SUM(D31:D79)</f>
        <v>70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3.5200000000000002E-2</v>
      </c>
      <c r="J93" s="170">
        <f t="shared" si="8"/>
        <v>8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</v>
      </c>
      <c r="J97" s="170">
        <f t="shared" si="8"/>
        <v>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</v>
      </c>
      <c r="J98" s="170">
        <f t="shared" si="8"/>
        <v>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92"/>
      <c r="M102" s="93"/>
      <c r="N102" s="90"/>
      <c r="O102" s="23"/>
    </row>
    <row r="103" spans="1:15">
      <c r="I103" s="91"/>
      <c r="J103" s="170">
        <f t="shared" si="8"/>
        <v>0</v>
      </c>
      <c r="K103" s="171"/>
      <c r="L103" s="92"/>
      <c r="M103" s="93"/>
      <c r="N103" s="90"/>
      <c r="O103" s="23"/>
    </row>
    <row r="104" spans="1:15">
      <c r="I104" s="91"/>
      <c r="J104" s="170">
        <f t="shared" si="8"/>
        <v>0</v>
      </c>
      <c r="K104" s="171"/>
      <c r="L104" s="92"/>
      <c r="M104" s="93"/>
      <c r="N104" s="90"/>
      <c r="O104" s="23"/>
    </row>
    <row r="105" spans="1:15">
      <c r="I105" s="91">
        <f>J105*1.2*8/1000</f>
        <v>0</v>
      </c>
      <c r="J105" s="170">
        <f t="shared" si="8"/>
        <v>0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0.91</v>
      </c>
      <c r="J106" s="170">
        <f t="shared" si="8"/>
        <v>70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2.5999999999999999E-2</v>
      </c>
      <c r="J108" s="170">
        <f t="shared" si="8"/>
        <v>5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</v>
      </c>
      <c r="J109" s="170">
        <f t="shared" si="8"/>
        <v>0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2.24E-2</v>
      </c>
      <c r="J113" s="170">
        <f t="shared" si="8"/>
        <v>2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92"/>
      <c r="M117" s="93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</v>
      </c>
      <c r="J119" s="170">
        <f t="shared" si="8"/>
        <v>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92"/>
      <c r="M121" s="93"/>
      <c r="N121" s="90"/>
    </row>
    <row r="122" spans="3:15">
      <c r="I122" s="91"/>
      <c r="J122" s="170">
        <f t="shared" si="8"/>
        <v>0</v>
      </c>
      <c r="K122" s="171"/>
      <c r="L122" s="92"/>
      <c r="M122" s="93"/>
      <c r="N122" s="90"/>
    </row>
    <row r="123" spans="3:15">
      <c r="I123" s="91"/>
      <c r="J123" s="170">
        <f t="shared" si="8"/>
        <v>0</v>
      </c>
      <c r="K123" s="171"/>
      <c r="L123" s="92"/>
      <c r="M123" s="93"/>
      <c r="N123" s="90"/>
    </row>
    <row r="124" spans="3:15">
      <c r="I124" s="91"/>
      <c r="J124" s="170">
        <f t="shared" si="8"/>
        <v>0</v>
      </c>
      <c r="K124" s="171"/>
      <c r="L124" s="92"/>
      <c r="M124" s="93"/>
      <c r="N124" s="90"/>
    </row>
    <row r="125" spans="3:15">
      <c r="I125" s="91"/>
      <c r="J125" s="170">
        <f t="shared" si="8"/>
        <v>0</v>
      </c>
      <c r="K125" s="171"/>
      <c r="L125" s="92"/>
      <c r="M125" s="93"/>
      <c r="N125" s="90"/>
    </row>
    <row r="126" spans="3:15">
      <c r="I126" s="91"/>
      <c r="J126" s="170">
        <f t="shared" si="8"/>
        <v>0</v>
      </c>
      <c r="K126" s="171"/>
      <c r="L126" s="92"/>
      <c r="M126" s="93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2.5600000000000001E-2</v>
      </c>
      <c r="J129" s="170">
        <f t="shared" si="8"/>
        <v>2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</v>
      </c>
      <c r="J133" s="170">
        <f t="shared" si="8"/>
        <v>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92"/>
      <c r="M137" s="93"/>
      <c r="N137" s="90"/>
    </row>
    <row r="138" spans="9:15">
      <c r="I138" s="91"/>
      <c r="J138" s="170">
        <f t="shared" si="8"/>
        <v>0</v>
      </c>
      <c r="K138" s="171"/>
      <c r="L138" s="92"/>
      <c r="M138" s="93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96"/>
      <c r="M144" s="97"/>
      <c r="N144" s="95"/>
    </row>
    <row r="145" spans="9:15">
      <c r="I145" s="94"/>
      <c r="J145" s="208">
        <f t="shared" si="9"/>
        <v>0</v>
      </c>
      <c r="K145" s="209"/>
      <c r="L145" s="96"/>
      <c r="M145" s="97"/>
      <c r="N145" s="95"/>
    </row>
    <row r="146" spans="9:15">
      <c r="I146" s="94"/>
      <c r="J146" s="208">
        <f t="shared" si="9"/>
        <v>0</v>
      </c>
      <c r="K146" s="209"/>
      <c r="L146" s="96"/>
      <c r="M146" s="97"/>
      <c r="N146" s="95"/>
    </row>
    <row r="147" spans="9:15">
      <c r="I147" s="94"/>
      <c r="J147" s="208">
        <f t="shared" si="9"/>
        <v>0</v>
      </c>
      <c r="K147" s="209"/>
      <c r="L147" s="96"/>
      <c r="M147" s="97"/>
      <c r="N147" s="95"/>
    </row>
    <row r="148" spans="9:15">
      <c r="I148" s="94">
        <f>J148*0.9*8/1000</f>
        <v>7.1999999999999998E-3</v>
      </c>
      <c r="J148" s="208">
        <f t="shared" si="9"/>
        <v>1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2.1600000000000001E-2</v>
      </c>
      <c r="J150" s="208">
        <f t="shared" si="9"/>
        <v>3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4.0500000000000001E-2</v>
      </c>
      <c r="J152" s="208">
        <f t="shared" si="9"/>
        <v>5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2.4300000000000002E-2</v>
      </c>
      <c r="J154" s="208">
        <f t="shared" si="9"/>
        <v>3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2.4300000000000002E-2</v>
      </c>
      <c r="J157" s="208">
        <f t="shared" si="9"/>
        <v>3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5.3999999999999999E-2</v>
      </c>
      <c r="J163" s="208">
        <f t="shared" si="9"/>
        <v>5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2.4300000000000002E-2</v>
      </c>
      <c r="J165" s="208">
        <f t="shared" si="9"/>
        <v>3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3.5999999999999997E-2</v>
      </c>
      <c r="J167" s="208">
        <f t="shared" si="9"/>
        <v>5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2.8799999999999999E-2</v>
      </c>
      <c r="J175" s="208">
        <f t="shared" si="9"/>
        <v>4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J177:K177"/>
    <mergeCell ref="L177:M177"/>
    <mergeCell ref="J172:K172"/>
    <mergeCell ref="L172:M172"/>
    <mergeCell ref="J173:K173"/>
    <mergeCell ref="L173:M173"/>
    <mergeCell ref="J174:K174"/>
    <mergeCell ref="L174:M174"/>
    <mergeCell ref="J175:K175"/>
    <mergeCell ref="L175:M175"/>
    <mergeCell ref="J176:K176"/>
    <mergeCell ref="L176:M176"/>
    <mergeCell ref="J167:K167"/>
    <mergeCell ref="L167:M167"/>
    <mergeCell ref="J168:K168"/>
    <mergeCell ref="L168:M168"/>
    <mergeCell ref="J169:K169"/>
    <mergeCell ref="L169:M169"/>
    <mergeCell ref="J170:K170"/>
    <mergeCell ref="L170:M170"/>
    <mergeCell ref="J171:K171"/>
    <mergeCell ref="L171:M171"/>
    <mergeCell ref="J162:K162"/>
    <mergeCell ref="L162:M162"/>
    <mergeCell ref="J163:K163"/>
    <mergeCell ref="L163:M163"/>
    <mergeCell ref="J164:K164"/>
    <mergeCell ref="L164:M164"/>
    <mergeCell ref="J165:K165"/>
    <mergeCell ref="L165:M165"/>
    <mergeCell ref="J166:K166"/>
    <mergeCell ref="L166:M166"/>
    <mergeCell ref="J157:K157"/>
    <mergeCell ref="L157:M157"/>
    <mergeCell ref="J158:K158"/>
    <mergeCell ref="L158:M158"/>
    <mergeCell ref="J159:K159"/>
    <mergeCell ref="L159:M159"/>
    <mergeCell ref="J160:K160"/>
    <mergeCell ref="L160:M160"/>
    <mergeCell ref="J161:K161"/>
    <mergeCell ref="L161:M161"/>
    <mergeCell ref="J152:K152"/>
    <mergeCell ref="L152:M152"/>
    <mergeCell ref="J153:K153"/>
    <mergeCell ref="L153:M153"/>
    <mergeCell ref="J154:K154"/>
    <mergeCell ref="L154:M154"/>
    <mergeCell ref="J155:K155"/>
    <mergeCell ref="L155:M155"/>
    <mergeCell ref="J156:K156"/>
    <mergeCell ref="L156:M156"/>
    <mergeCell ref="J147:K147"/>
    <mergeCell ref="J148:K148"/>
    <mergeCell ref="L148:M148"/>
    <mergeCell ref="J149:K149"/>
    <mergeCell ref="L149:M149"/>
    <mergeCell ref="J150:K150"/>
    <mergeCell ref="L150:M150"/>
    <mergeCell ref="J151:K151"/>
    <mergeCell ref="L151:M151"/>
    <mergeCell ref="J141:K141"/>
    <mergeCell ref="L141:M141"/>
    <mergeCell ref="J142:K142"/>
    <mergeCell ref="L142:M142"/>
    <mergeCell ref="J143:K143"/>
    <mergeCell ref="L143:M143"/>
    <mergeCell ref="J144:K144"/>
    <mergeCell ref="J145:K145"/>
    <mergeCell ref="J146:K146"/>
    <mergeCell ref="J135:K135"/>
    <mergeCell ref="L135:M135"/>
    <mergeCell ref="J136:K136"/>
    <mergeCell ref="L136:M136"/>
    <mergeCell ref="J137:K137"/>
    <mergeCell ref="J138:K138"/>
    <mergeCell ref="J139:K139"/>
    <mergeCell ref="L139:M139"/>
    <mergeCell ref="J140:K140"/>
    <mergeCell ref="L140:M140"/>
    <mergeCell ref="E76:F76"/>
    <mergeCell ref="E77:F77"/>
    <mergeCell ref="E78:F78"/>
    <mergeCell ref="E79:F79"/>
    <mergeCell ref="E80:F80"/>
    <mergeCell ref="J84:K84"/>
    <mergeCell ref="L84:M84"/>
    <mergeCell ref="J99:K99"/>
    <mergeCell ref="L99:M99"/>
    <mergeCell ref="J79:K79"/>
    <mergeCell ref="L79:M79"/>
    <mergeCell ref="J80:K80"/>
    <mergeCell ref="L80:M80"/>
    <mergeCell ref="J81:K81"/>
    <mergeCell ref="L81:M81"/>
    <mergeCell ref="J76:K76"/>
    <mergeCell ref="L76:M76"/>
    <mergeCell ref="J77:K77"/>
    <mergeCell ref="L77:M77"/>
    <mergeCell ref="J78:K78"/>
    <mergeCell ref="L78:M78"/>
    <mergeCell ref="J86:K86"/>
    <mergeCell ref="L86:M86"/>
    <mergeCell ref="J87:K87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C9:F9"/>
    <mergeCell ref="J9:K9"/>
    <mergeCell ref="L9:M9"/>
    <mergeCell ref="C10:D10"/>
    <mergeCell ref="E10:F10"/>
    <mergeCell ref="C13:D13"/>
    <mergeCell ref="E13:F13"/>
    <mergeCell ref="J13:K13"/>
    <mergeCell ref="L13:M13"/>
    <mergeCell ref="C14:D14"/>
    <mergeCell ref="E14:F14"/>
    <mergeCell ref="J14:K14"/>
    <mergeCell ref="L14:M14"/>
    <mergeCell ref="C11:D11"/>
    <mergeCell ref="E11:F11"/>
    <mergeCell ref="J11:K11"/>
    <mergeCell ref="L11:M11"/>
    <mergeCell ref="C12:D12"/>
    <mergeCell ref="E12:F12"/>
    <mergeCell ref="J12:K12"/>
    <mergeCell ref="L12:M12"/>
    <mergeCell ref="C17:D17"/>
    <mergeCell ref="E17:F17"/>
    <mergeCell ref="J17:K17"/>
    <mergeCell ref="L17:M17"/>
    <mergeCell ref="C18:D18"/>
    <mergeCell ref="E18:F18"/>
    <mergeCell ref="J18:K18"/>
    <mergeCell ref="L18:M18"/>
    <mergeCell ref="C15:D15"/>
    <mergeCell ref="E15:F15"/>
    <mergeCell ref="J15:K15"/>
    <mergeCell ref="L15:M15"/>
    <mergeCell ref="C16:D16"/>
    <mergeCell ref="E16:F16"/>
    <mergeCell ref="J16:K16"/>
    <mergeCell ref="L16:M16"/>
    <mergeCell ref="J22:K22"/>
    <mergeCell ref="L22:M22"/>
    <mergeCell ref="C23:D23"/>
    <mergeCell ref="E23:F23"/>
    <mergeCell ref="J23:K23"/>
    <mergeCell ref="L23:M23"/>
    <mergeCell ref="J19:K19"/>
    <mergeCell ref="L19:M19"/>
    <mergeCell ref="J20:K20"/>
    <mergeCell ref="L20:M20"/>
    <mergeCell ref="J21:K21"/>
    <mergeCell ref="L21:M21"/>
    <mergeCell ref="C19:D19"/>
    <mergeCell ref="E19:F19"/>
    <mergeCell ref="C20:D20"/>
    <mergeCell ref="E20:F20"/>
    <mergeCell ref="J27:K27"/>
    <mergeCell ref="L27:M27"/>
    <mergeCell ref="J28:K28"/>
    <mergeCell ref="L28:M28"/>
    <mergeCell ref="J24:K24"/>
    <mergeCell ref="L24:M24"/>
    <mergeCell ref="C25:D25"/>
    <mergeCell ref="J25:K25"/>
    <mergeCell ref="L25:M25"/>
    <mergeCell ref="J26:K26"/>
    <mergeCell ref="L26:M26"/>
    <mergeCell ref="C24:D24"/>
    <mergeCell ref="E24:F24"/>
    <mergeCell ref="E25:F25"/>
    <mergeCell ref="E31:F31"/>
    <mergeCell ref="J31:K31"/>
    <mergeCell ref="L31:M31"/>
    <mergeCell ref="E32:F32"/>
    <mergeCell ref="J32:K32"/>
    <mergeCell ref="L32:M32"/>
    <mergeCell ref="J29:K29"/>
    <mergeCell ref="L29:M29"/>
    <mergeCell ref="E30:F30"/>
    <mergeCell ref="J30:K30"/>
    <mergeCell ref="L30:M30"/>
    <mergeCell ref="C29:G29"/>
    <mergeCell ref="E35:F35"/>
    <mergeCell ref="J35:K35"/>
    <mergeCell ref="L35:M35"/>
    <mergeCell ref="E36:F36"/>
    <mergeCell ref="J36:K36"/>
    <mergeCell ref="L36:M36"/>
    <mergeCell ref="E33:F33"/>
    <mergeCell ref="J33:K33"/>
    <mergeCell ref="L33:M33"/>
    <mergeCell ref="E34:F34"/>
    <mergeCell ref="J34:K34"/>
    <mergeCell ref="L34:M34"/>
    <mergeCell ref="E39:F39"/>
    <mergeCell ref="J39:K39"/>
    <mergeCell ref="L39:M39"/>
    <mergeCell ref="E40:F40"/>
    <mergeCell ref="J40:K40"/>
    <mergeCell ref="L40:M40"/>
    <mergeCell ref="E37:F37"/>
    <mergeCell ref="J37:K37"/>
    <mergeCell ref="L37:M37"/>
    <mergeCell ref="E38:F38"/>
    <mergeCell ref="J38:K38"/>
    <mergeCell ref="L38:M38"/>
    <mergeCell ref="E43:F43"/>
    <mergeCell ref="J43:K43"/>
    <mergeCell ref="L43:M43"/>
    <mergeCell ref="E44:F44"/>
    <mergeCell ref="J44:K44"/>
    <mergeCell ref="L44:M44"/>
    <mergeCell ref="E41:F41"/>
    <mergeCell ref="J41:K41"/>
    <mergeCell ref="L41:M41"/>
    <mergeCell ref="E42:F42"/>
    <mergeCell ref="J42:K42"/>
    <mergeCell ref="L42:M42"/>
    <mergeCell ref="E47:F47"/>
    <mergeCell ref="J47:K47"/>
    <mergeCell ref="L47:M47"/>
    <mergeCell ref="E48:F48"/>
    <mergeCell ref="J48:K48"/>
    <mergeCell ref="L48:M48"/>
    <mergeCell ref="E45:F45"/>
    <mergeCell ref="J45:K45"/>
    <mergeCell ref="L45:M45"/>
    <mergeCell ref="E46:F46"/>
    <mergeCell ref="J46:K46"/>
    <mergeCell ref="L46:M46"/>
    <mergeCell ref="E51:F51"/>
    <mergeCell ref="J51:K51"/>
    <mergeCell ref="L51:M51"/>
    <mergeCell ref="E52:F52"/>
    <mergeCell ref="J52:K52"/>
    <mergeCell ref="L52:M52"/>
    <mergeCell ref="E49:F49"/>
    <mergeCell ref="J49:K49"/>
    <mergeCell ref="L49:M49"/>
    <mergeCell ref="E50:F50"/>
    <mergeCell ref="J50:K50"/>
    <mergeCell ref="L50:M50"/>
    <mergeCell ref="J55:K55"/>
    <mergeCell ref="L55:M55"/>
    <mergeCell ref="J56:K56"/>
    <mergeCell ref="L56:M56"/>
    <mergeCell ref="J57:K57"/>
    <mergeCell ref="L57:M57"/>
    <mergeCell ref="E53:F53"/>
    <mergeCell ref="J53:K53"/>
    <mergeCell ref="L53:M53"/>
    <mergeCell ref="E54:F54"/>
    <mergeCell ref="J54:K54"/>
    <mergeCell ref="L54:M54"/>
    <mergeCell ref="E55:F55"/>
    <mergeCell ref="E56:F56"/>
    <mergeCell ref="E57:F57"/>
    <mergeCell ref="J61:K61"/>
    <mergeCell ref="L61:M61"/>
    <mergeCell ref="J62:K62"/>
    <mergeCell ref="L62:M62"/>
    <mergeCell ref="J63:K63"/>
    <mergeCell ref="L63:M63"/>
    <mergeCell ref="J58:K58"/>
    <mergeCell ref="L58:M58"/>
    <mergeCell ref="J59:K59"/>
    <mergeCell ref="L59:M59"/>
    <mergeCell ref="J60:K60"/>
    <mergeCell ref="L60:M60"/>
    <mergeCell ref="J67:K67"/>
    <mergeCell ref="L67:M67"/>
    <mergeCell ref="J68:K68"/>
    <mergeCell ref="L68:M68"/>
    <mergeCell ref="J69:K69"/>
    <mergeCell ref="L69:M69"/>
    <mergeCell ref="J64:K64"/>
    <mergeCell ref="L64:M64"/>
    <mergeCell ref="J65:K65"/>
    <mergeCell ref="L65:M65"/>
    <mergeCell ref="J66:K66"/>
    <mergeCell ref="L66:M66"/>
    <mergeCell ref="J73:K73"/>
    <mergeCell ref="L73:M73"/>
    <mergeCell ref="J74:K74"/>
    <mergeCell ref="L74:M74"/>
    <mergeCell ref="J75:K75"/>
    <mergeCell ref="L75:M75"/>
    <mergeCell ref="J70:K70"/>
    <mergeCell ref="L70:M70"/>
    <mergeCell ref="J71:K71"/>
    <mergeCell ref="L71:M71"/>
    <mergeCell ref="J72:K72"/>
    <mergeCell ref="L72:M72"/>
    <mergeCell ref="L87:M87"/>
    <mergeCell ref="J88:K88"/>
    <mergeCell ref="L88:M88"/>
    <mergeCell ref="J82:K82"/>
    <mergeCell ref="L82:M82"/>
    <mergeCell ref="J83:K83"/>
    <mergeCell ref="L83:M83"/>
    <mergeCell ref="J85:K85"/>
    <mergeCell ref="L85:M85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J98:K98"/>
    <mergeCell ref="L98:M98"/>
    <mergeCell ref="J101:K101"/>
    <mergeCell ref="L101:M101"/>
    <mergeCell ref="J102:K102"/>
    <mergeCell ref="J95:K95"/>
    <mergeCell ref="L95:M95"/>
    <mergeCell ref="J96:K96"/>
    <mergeCell ref="L96:M96"/>
    <mergeCell ref="J97:K97"/>
    <mergeCell ref="L97:M97"/>
    <mergeCell ref="J100:K100"/>
    <mergeCell ref="L100:M100"/>
    <mergeCell ref="J108:K108"/>
    <mergeCell ref="L108:M108"/>
    <mergeCell ref="J109:K109"/>
    <mergeCell ref="L109:M109"/>
    <mergeCell ref="J110:K110"/>
    <mergeCell ref="L110:M110"/>
    <mergeCell ref="J103:K103"/>
    <mergeCell ref="J104:K104"/>
    <mergeCell ref="J105:K105"/>
    <mergeCell ref="L105:M105"/>
    <mergeCell ref="J106:K106"/>
    <mergeCell ref="L106:M106"/>
    <mergeCell ref="J107:K107"/>
    <mergeCell ref="L107:M107"/>
    <mergeCell ref="J114:K114"/>
    <mergeCell ref="L114:M114"/>
    <mergeCell ref="J115:K115"/>
    <mergeCell ref="L115:M115"/>
    <mergeCell ref="J116:K116"/>
    <mergeCell ref="L116:M116"/>
    <mergeCell ref="J111:K111"/>
    <mergeCell ref="L111:M111"/>
    <mergeCell ref="J112:K112"/>
    <mergeCell ref="L112:M112"/>
    <mergeCell ref="J113:K113"/>
    <mergeCell ref="L113:M113"/>
    <mergeCell ref="J120:K120"/>
    <mergeCell ref="L120:M120"/>
    <mergeCell ref="J121:K121"/>
    <mergeCell ref="J122:K122"/>
    <mergeCell ref="J117:K117"/>
    <mergeCell ref="J118:K118"/>
    <mergeCell ref="L118:M118"/>
    <mergeCell ref="J119:K119"/>
    <mergeCell ref="L119:M119"/>
    <mergeCell ref="J126:K126"/>
    <mergeCell ref="J127:K127"/>
    <mergeCell ref="L127:M127"/>
    <mergeCell ref="J128:K128"/>
    <mergeCell ref="L128:M128"/>
    <mergeCell ref="J123:K123"/>
    <mergeCell ref="J124:K124"/>
    <mergeCell ref="J125:K125"/>
    <mergeCell ref="J132:K132"/>
    <mergeCell ref="L132:M132"/>
    <mergeCell ref="J133:K133"/>
    <mergeCell ref="L133:M133"/>
    <mergeCell ref="J134:K134"/>
    <mergeCell ref="L134:M134"/>
    <mergeCell ref="J129:K129"/>
    <mergeCell ref="L129:M129"/>
    <mergeCell ref="J130:K130"/>
    <mergeCell ref="L130:M130"/>
    <mergeCell ref="J131:K131"/>
    <mergeCell ref="L131:M13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sheetPr codeName="Sheet46"/>
  <dimension ref="A1:S177"/>
  <sheetViews>
    <sheetView workbookViewId="0">
      <selection activeCell="A17" sqref="A17:B28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>
        <v>493</v>
      </c>
      <c r="B2" s="120">
        <v>144</v>
      </c>
      <c r="D2" s="35"/>
      <c r="E2" s="53"/>
      <c r="F2" s="53" t="s">
        <v>154</v>
      </c>
      <c r="G2" s="35"/>
      <c r="H2" s="35"/>
      <c r="K2" s="100">
        <f>SUM(I86:I142)+SUM(I169:I174)/1000</f>
        <v>0</v>
      </c>
      <c r="L2" s="3">
        <f>SUM(J86:K142)+SUM(J169:K174)</f>
        <v>0</v>
      </c>
      <c r="M2" s="4" t="s">
        <v>162</v>
      </c>
      <c r="N2" s="35"/>
      <c r="S2" s="5" t="s">
        <v>2</v>
      </c>
    </row>
    <row r="3" spans="1:19" ht="18.75">
      <c r="A3">
        <v>494</v>
      </c>
      <c r="B3" s="120">
        <v>144</v>
      </c>
      <c r="E3" s="72" t="s">
        <v>289</v>
      </c>
      <c r="F3" s="54" t="s">
        <v>155</v>
      </c>
      <c r="G3" s="43"/>
      <c r="H3" s="43"/>
      <c r="K3" s="101">
        <f>SUM(I143:I168)+SUM(I175:I177)</f>
        <v>0</v>
      </c>
      <c r="L3" s="1">
        <f>SUM(J143:K168)+SUM(J175:K177)</f>
        <v>0</v>
      </c>
      <c r="M3" s="7" t="s">
        <v>242</v>
      </c>
      <c r="N3" s="35"/>
      <c r="S3" s="5">
        <f>L2+L4</f>
        <v>720</v>
      </c>
    </row>
    <row r="4" spans="1:19" ht="18.75">
      <c r="A4">
        <v>510</v>
      </c>
      <c r="B4" s="120">
        <v>72</v>
      </c>
      <c r="D4" s="36"/>
      <c r="E4" s="38"/>
      <c r="F4" s="33"/>
      <c r="G4" s="42"/>
      <c r="H4" s="42"/>
      <c r="K4" s="102">
        <f>SUM(I11:I27)+SUM(I73:I85)</f>
        <v>8.4816000000000003</v>
      </c>
      <c r="L4" s="8">
        <f>SUM(J11:K27)+SUM(J73:K85)</f>
        <v>720</v>
      </c>
      <c r="M4" s="9" t="s">
        <v>3</v>
      </c>
      <c r="N4" s="35"/>
      <c r="S4" s="10" t="s">
        <v>4</v>
      </c>
    </row>
    <row r="5" spans="1:19" ht="18.75">
      <c r="A5">
        <v>519</v>
      </c>
      <c r="B5" s="120">
        <v>144</v>
      </c>
      <c r="D5" s="39"/>
      <c r="E5" s="40"/>
      <c r="F5" s="40"/>
      <c r="G5" s="42"/>
      <c r="H5" s="42"/>
      <c r="K5" s="103">
        <f>SUM(I28:I72)</f>
        <v>4.1183999999999994</v>
      </c>
      <c r="L5" s="12">
        <f>SUM(J28:K72)</f>
        <v>576</v>
      </c>
      <c r="M5" s="13" t="s">
        <v>243</v>
      </c>
      <c r="N5" s="35"/>
      <c r="S5" s="10">
        <f>L3+L5</f>
        <v>576</v>
      </c>
    </row>
    <row r="6" spans="1:19" ht="18.75">
      <c r="A6">
        <v>531</v>
      </c>
      <c r="B6" s="120">
        <v>144</v>
      </c>
      <c r="C6" s="37"/>
      <c r="D6" s="39"/>
      <c r="E6" s="40"/>
      <c r="F6" s="40"/>
      <c r="G6" s="41"/>
      <c r="H6" s="41"/>
      <c r="K6" s="104">
        <f>C80</f>
        <v>3.1108000000000002</v>
      </c>
      <c r="L6" s="14">
        <f>D80</f>
        <v>560</v>
      </c>
      <c r="M6" s="15" t="s">
        <v>6</v>
      </c>
      <c r="N6" s="35"/>
    </row>
    <row r="7" spans="1:19" ht="18.75">
      <c r="A7">
        <v>533</v>
      </c>
      <c r="B7" s="120">
        <v>144</v>
      </c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>
        <v>534</v>
      </c>
      <c r="B8" s="120">
        <v>144</v>
      </c>
      <c r="C8" s="37"/>
      <c r="D8" s="39"/>
      <c r="E8" s="40"/>
      <c r="F8" s="40"/>
      <c r="G8" s="41"/>
      <c r="H8" s="41"/>
      <c r="K8" s="106">
        <f>SUM(K2:K7)</f>
        <v>15.710799999999999</v>
      </c>
      <c r="L8" s="107">
        <f>SUM(L2:L7)</f>
        <v>1856</v>
      </c>
      <c r="M8" s="18" t="s">
        <v>5</v>
      </c>
      <c r="N8" s="35"/>
    </row>
    <row r="9" spans="1:19">
      <c r="A9">
        <v>540</v>
      </c>
      <c r="B9" s="120">
        <v>72</v>
      </c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>
        <v>541</v>
      </c>
      <c r="B10" s="120">
        <v>144</v>
      </c>
      <c r="C10" s="189" t="s">
        <v>216</v>
      </c>
      <c r="D10" s="190"/>
      <c r="E10" s="189" t="s">
        <v>65</v>
      </c>
      <c r="F10" s="190"/>
      <c r="G10" s="80" t="s">
        <v>66</v>
      </c>
      <c r="I10" s="6"/>
      <c r="J10" s="74"/>
      <c r="K10" s="75"/>
      <c r="L10" s="74"/>
      <c r="M10" s="75"/>
      <c r="N10" s="6"/>
    </row>
    <row r="11" spans="1:19">
      <c r="A11">
        <v>863</v>
      </c>
      <c r="B11" s="120">
        <v>72</v>
      </c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>
        <v>798</v>
      </c>
      <c r="B12" s="120">
        <v>72</v>
      </c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0.64800000000000002</v>
      </c>
      <c r="J12" s="176">
        <f t="shared" ref="J12:J75" si="1">IFERROR(IF(VLOOKUP(O12,$A$2:$B$200,2,0)="",0,VLOOKUP(O12,$A$2:$B$200,2,0)),0)</f>
        <v>72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 s="69"/>
      <c r="B13" s="63"/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1.44</v>
      </c>
      <c r="J13" s="176">
        <f t="shared" si="1"/>
        <v>144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 s="69"/>
      <c r="B14" s="63"/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1.5840000000000001</v>
      </c>
      <c r="J14" s="176">
        <f t="shared" si="1"/>
        <v>144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 s="69"/>
      <c r="B15" s="63"/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</v>
      </c>
      <c r="J15" s="176">
        <f t="shared" si="1"/>
        <v>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69"/>
      <c r="B16" s="63"/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1.8720000000000003</v>
      </c>
      <c r="J16" s="176">
        <f t="shared" si="1"/>
        <v>144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>
        <v>726</v>
      </c>
      <c r="B17" s="120">
        <v>35</v>
      </c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>
      <c r="A18">
        <v>711</v>
      </c>
      <c r="B18" s="120">
        <v>105</v>
      </c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2.016</v>
      </c>
      <c r="J18" s="176">
        <f t="shared" si="1"/>
        <v>144</v>
      </c>
      <c r="K18" s="177"/>
      <c r="L18" s="178" t="s">
        <v>18</v>
      </c>
      <c r="M18" s="179"/>
      <c r="N18" s="86">
        <v>7</v>
      </c>
      <c r="O18">
        <v>534</v>
      </c>
    </row>
    <row r="19" spans="1:15">
      <c r="A19">
        <v>675</v>
      </c>
      <c r="B19" s="120">
        <v>35</v>
      </c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>
      <c r="A20">
        <v>732</v>
      </c>
      <c r="B20" s="120">
        <v>70</v>
      </c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>
      <c r="A21">
        <v>754</v>
      </c>
      <c r="B21" s="120">
        <v>70</v>
      </c>
      <c r="C21" s="77"/>
      <c r="D21" s="46"/>
      <c r="E21" s="44"/>
      <c r="F21" s="45"/>
      <c r="G21" s="21"/>
      <c r="H21" s="22"/>
      <c r="I21" s="85">
        <f>J21*1.6*8/1000</f>
        <v>0.92159999999999997</v>
      </c>
      <c r="J21" s="176">
        <f t="shared" si="1"/>
        <v>72</v>
      </c>
      <c r="K21" s="177"/>
      <c r="L21" s="178" t="s">
        <v>188</v>
      </c>
      <c r="M21" s="179"/>
      <c r="N21" s="86"/>
      <c r="O21">
        <v>798</v>
      </c>
    </row>
    <row r="22" spans="1:15">
      <c r="A22">
        <v>805</v>
      </c>
      <c r="B22" s="120">
        <v>35</v>
      </c>
      <c r="C22" s="77"/>
      <c r="D22" s="46"/>
      <c r="E22" s="44"/>
      <c r="F22" s="45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>
      <c r="A23">
        <v>745</v>
      </c>
      <c r="B23" s="120">
        <v>35</v>
      </c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>
      <c r="A24">
        <v>734</v>
      </c>
      <c r="B24" s="120">
        <v>35</v>
      </c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>
      <c r="A25">
        <v>744</v>
      </c>
      <c r="B25" s="120">
        <v>35</v>
      </c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>
      <c r="A26">
        <v>803</v>
      </c>
      <c r="B26" s="120">
        <v>35</v>
      </c>
      <c r="C26" s="24"/>
      <c r="D26" s="2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>
      <c r="A27">
        <v>674</v>
      </c>
      <c r="B27" s="120">
        <v>35</v>
      </c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>
      <c r="A28">
        <v>753</v>
      </c>
      <c r="B28" s="120">
        <v>35</v>
      </c>
      <c r="I28" s="82">
        <f>J28*0.45*12/1000</f>
        <v>0.77759999999999996</v>
      </c>
      <c r="J28" s="182">
        <f t="shared" si="1"/>
        <v>144</v>
      </c>
      <c r="K28" s="183"/>
      <c r="L28" s="184" t="s">
        <v>25</v>
      </c>
      <c r="M28" s="185"/>
      <c r="N28" s="83">
        <v>15</v>
      </c>
      <c r="O28">
        <v>519</v>
      </c>
    </row>
    <row r="29" spans="1:15" ht="16.5">
      <c r="A29" s="51"/>
      <c r="B29" s="51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 ht="16.5">
      <c r="A30" s="51"/>
      <c r="B30" s="51"/>
      <c r="C30" s="20" t="s">
        <v>92</v>
      </c>
      <c r="D30" s="20" t="s">
        <v>93</v>
      </c>
      <c r="E30" s="191" t="s">
        <v>65</v>
      </c>
      <c r="F30" s="191"/>
      <c r="G30" s="20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</v>
      </c>
      <c r="D31" s="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0.16800000000000001</v>
      </c>
      <c r="D33" s="1">
        <f t="shared" si="4"/>
        <v>35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0.3528</v>
      </c>
      <c r="D34" s="1">
        <f t="shared" si="4"/>
        <v>70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0.57599999999999996</v>
      </c>
      <c r="J35" s="182">
        <f t="shared" si="1"/>
        <v>72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</v>
      </c>
      <c r="D36" s="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</v>
      </c>
      <c r="D37" s="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0.378</v>
      </c>
      <c r="D38" s="1">
        <f t="shared" si="4"/>
        <v>70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0.126</v>
      </c>
      <c r="D40" s="1">
        <f t="shared" si="4"/>
        <v>35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0.26250000000000001</v>
      </c>
      <c r="D41" s="1">
        <f t="shared" si="4"/>
        <v>35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1.0367999999999999</v>
      </c>
      <c r="J41" s="182">
        <f t="shared" si="1"/>
        <v>144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0.26250000000000001</v>
      </c>
      <c r="D42" s="1">
        <f t="shared" si="4"/>
        <v>35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0.16800000000000001</v>
      </c>
      <c r="D43" s="1">
        <f t="shared" si="4"/>
        <v>35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0.26250000000000001</v>
      </c>
      <c r="D44" s="1">
        <f t="shared" si="4"/>
        <v>35</v>
      </c>
      <c r="E44" s="186" t="s">
        <v>107</v>
      </c>
      <c r="F44" s="186"/>
      <c r="G44" s="27">
        <v>14</v>
      </c>
      <c r="H44" s="22">
        <v>674</v>
      </c>
      <c r="I44" s="82">
        <f>J44*2*4/1000</f>
        <v>0.57599999999999996</v>
      </c>
      <c r="J44" s="182">
        <f t="shared" si="1"/>
        <v>72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1.1519999999999999</v>
      </c>
      <c r="J55" s="182">
        <f t="shared" si="1"/>
        <v>144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0.16800000000000001</v>
      </c>
      <c r="D61" s="1">
        <f t="shared" si="4"/>
        <v>35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0.19600000000000001</v>
      </c>
      <c r="D62" s="1">
        <f t="shared" si="4"/>
        <v>35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0.26250000000000001</v>
      </c>
      <c r="D72" s="1">
        <f t="shared" si="4"/>
        <v>35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0.504</v>
      </c>
      <c r="D79" s="1">
        <f t="shared" si="4"/>
        <v>105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3.1108000000000002</v>
      </c>
      <c r="D80" s="80">
        <f>SUM(D31:D79)</f>
        <v>560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</v>
      </c>
      <c r="J93" s="170">
        <f t="shared" si="8"/>
        <v>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</v>
      </c>
      <c r="J97" s="170">
        <f t="shared" si="8"/>
        <v>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</v>
      </c>
      <c r="J98" s="170">
        <f t="shared" si="8"/>
        <v>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92"/>
      <c r="M102" s="93"/>
      <c r="N102" s="90"/>
      <c r="O102" s="23"/>
    </row>
    <row r="103" spans="1:15">
      <c r="I103" s="91"/>
      <c r="J103" s="170">
        <f t="shared" si="8"/>
        <v>0</v>
      </c>
      <c r="K103" s="171"/>
      <c r="L103" s="92"/>
      <c r="M103" s="93"/>
      <c r="N103" s="90"/>
      <c r="O103" s="23"/>
    </row>
    <row r="104" spans="1:15">
      <c r="I104" s="91"/>
      <c r="J104" s="170">
        <f t="shared" si="8"/>
        <v>0</v>
      </c>
      <c r="K104" s="171"/>
      <c r="L104" s="92"/>
      <c r="M104" s="93"/>
      <c r="N104" s="90"/>
      <c r="O104" s="23"/>
    </row>
    <row r="105" spans="1:15">
      <c r="I105" s="91">
        <f>J105*1.2*8/1000</f>
        <v>0</v>
      </c>
      <c r="J105" s="170">
        <f t="shared" si="8"/>
        <v>0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</v>
      </c>
      <c r="J109" s="170">
        <f t="shared" si="8"/>
        <v>0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</v>
      </c>
      <c r="J113" s="170">
        <f t="shared" si="8"/>
        <v>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92"/>
      <c r="M117" s="93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</v>
      </c>
      <c r="J119" s="170">
        <f t="shared" si="8"/>
        <v>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92"/>
      <c r="M121" s="93"/>
      <c r="N121" s="90"/>
    </row>
    <row r="122" spans="3:15">
      <c r="I122" s="91"/>
      <c r="J122" s="170">
        <f t="shared" si="8"/>
        <v>0</v>
      </c>
      <c r="K122" s="171"/>
      <c r="L122" s="92"/>
      <c r="M122" s="93"/>
      <c r="N122" s="90"/>
    </row>
    <row r="123" spans="3:15">
      <c r="I123" s="91"/>
      <c r="J123" s="170">
        <f t="shared" si="8"/>
        <v>0</v>
      </c>
      <c r="K123" s="171"/>
      <c r="L123" s="92"/>
      <c r="M123" s="93"/>
      <c r="N123" s="90"/>
    </row>
    <row r="124" spans="3:15">
      <c r="I124" s="91"/>
      <c r="J124" s="170">
        <f t="shared" si="8"/>
        <v>0</v>
      </c>
      <c r="K124" s="171"/>
      <c r="L124" s="92"/>
      <c r="M124" s="93"/>
      <c r="N124" s="90"/>
    </row>
    <row r="125" spans="3:15">
      <c r="I125" s="91"/>
      <c r="J125" s="170">
        <f t="shared" si="8"/>
        <v>0</v>
      </c>
      <c r="K125" s="171"/>
      <c r="L125" s="92"/>
      <c r="M125" s="93"/>
      <c r="N125" s="90"/>
    </row>
    <row r="126" spans="3:15">
      <c r="I126" s="91"/>
      <c r="J126" s="170">
        <f t="shared" si="8"/>
        <v>0</v>
      </c>
      <c r="K126" s="171"/>
      <c r="L126" s="92"/>
      <c r="M126" s="93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</v>
      </c>
      <c r="J129" s="170">
        <f t="shared" si="8"/>
        <v>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</v>
      </c>
      <c r="J133" s="170">
        <f t="shared" si="8"/>
        <v>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92"/>
      <c r="M137" s="93"/>
      <c r="N137" s="90"/>
    </row>
    <row r="138" spans="9:15">
      <c r="I138" s="91"/>
      <c r="J138" s="170">
        <f t="shared" si="8"/>
        <v>0</v>
      </c>
      <c r="K138" s="171"/>
      <c r="L138" s="92"/>
      <c r="M138" s="93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96"/>
      <c r="M144" s="97"/>
      <c r="N144" s="95"/>
    </row>
    <row r="145" spans="9:15">
      <c r="I145" s="94"/>
      <c r="J145" s="208">
        <f t="shared" si="9"/>
        <v>0</v>
      </c>
      <c r="K145" s="209"/>
      <c r="L145" s="96"/>
      <c r="M145" s="97"/>
      <c r="N145" s="95"/>
    </row>
    <row r="146" spans="9:15">
      <c r="I146" s="94"/>
      <c r="J146" s="208">
        <f t="shared" si="9"/>
        <v>0</v>
      </c>
      <c r="K146" s="209"/>
      <c r="L146" s="96"/>
      <c r="M146" s="97"/>
      <c r="N146" s="95"/>
    </row>
    <row r="147" spans="9:15">
      <c r="I147" s="94"/>
      <c r="J147" s="208">
        <f t="shared" si="9"/>
        <v>0</v>
      </c>
      <c r="K147" s="209"/>
      <c r="L147" s="96"/>
      <c r="M147" s="97"/>
      <c r="N147" s="95"/>
    </row>
    <row r="148" spans="9:15">
      <c r="I148" s="94">
        <f>J148*0.9*8/1000</f>
        <v>0</v>
      </c>
      <c r="J148" s="208">
        <f t="shared" si="9"/>
        <v>0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</v>
      </c>
      <c r="J150" s="208">
        <f t="shared" si="9"/>
        <v>0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0</v>
      </c>
      <c r="J152" s="208">
        <f t="shared" si="9"/>
        <v>0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0</v>
      </c>
      <c r="J154" s="208">
        <f t="shared" si="9"/>
        <v>0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0</v>
      </c>
      <c r="J157" s="208">
        <f t="shared" si="9"/>
        <v>0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0</v>
      </c>
      <c r="J163" s="208">
        <f t="shared" si="9"/>
        <v>0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0</v>
      </c>
      <c r="J167" s="208">
        <f t="shared" si="9"/>
        <v>0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</v>
      </c>
      <c r="J175" s="208">
        <f t="shared" si="9"/>
        <v>0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J177:K177"/>
    <mergeCell ref="L177:M177"/>
    <mergeCell ref="J172:K172"/>
    <mergeCell ref="L172:M172"/>
    <mergeCell ref="J173:K173"/>
    <mergeCell ref="L173:M173"/>
    <mergeCell ref="J174:K174"/>
    <mergeCell ref="L174:M174"/>
    <mergeCell ref="J175:K175"/>
    <mergeCell ref="L175:M175"/>
    <mergeCell ref="J176:K176"/>
    <mergeCell ref="L176:M176"/>
    <mergeCell ref="J167:K167"/>
    <mergeCell ref="L167:M167"/>
    <mergeCell ref="J168:K168"/>
    <mergeCell ref="L168:M168"/>
    <mergeCell ref="J169:K169"/>
    <mergeCell ref="L169:M169"/>
    <mergeCell ref="J170:K170"/>
    <mergeCell ref="L170:M170"/>
    <mergeCell ref="J171:K171"/>
    <mergeCell ref="L171:M171"/>
    <mergeCell ref="J162:K162"/>
    <mergeCell ref="L162:M162"/>
    <mergeCell ref="J163:K163"/>
    <mergeCell ref="L163:M163"/>
    <mergeCell ref="J164:K164"/>
    <mergeCell ref="L164:M164"/>
    <mergeCell ref="J165:K165"/>
    <mergeCell ref="L165:M165"/>
    <mergeCell ref="J166:K166"/>
    <mergeCell ref="L166:M166"/>
    <mergeCell ref="J157:K157"/>
    <mergeCell ref="L157:M157"/>
    <mergeCell ref="J158:K158"/>
    <mergeCell ref="L158:M158"/>
    <mergeCell ref="J159:K159"/>
    <mergeCell ref="L159:M159"/>
    <mergeCell ref="J160:K160"/>
    <mergeCell ref="L160:M160"/>
    <mergeCell ref="J161:K161"/>
    <mergeCell ref="L161:M161"/>
    <mergeCell ref="J152:K152"/>
    <mergeCell ref="L152:M152"/>
    <mergeCell ref="J153:K153"/>
    <mergeCell ref="L153:M153"/>
    <mergeCell ref="J154:K154"/>
    <mergeCell ref="L154:M154"/>
    <mergeCell ref="J155:K155"/>
    <mergeCell ref="L155:M155"/>
    <mergeCell ref="J156:K156"/>
    <mergeCell ref="L156:M156"/>
    <mergeCell ref="J147:K147"/>
    <mergeCell ref="J148:K148"/>
    <mergeCell ref="L148:M148"/>
    <mergeCell ref="J149:K149"/>
    <mergeCell ref="L149:M149"/>
    <mergeCell ref="J150:K150"/>
    <mergeCell ref="L150:M150"/>
    <mergeCell ref="J151:K151"/>
    <mergeCell ref="L151:M151"/>
    <mergeCell ref="J141:K141"/>
    <mergeCell ref="L141:M141"/>
    <mergeCell ref="J142:K142"/>
    <mergeCell ref="L142:M142"/>
    <mergeCell ref="J143:K143"/>
    <mergeCell ref="L143:M143"/>
    <mergeCell ref="J144:K144"/>
    <mergeCell ref="J145:K145"/>
    <mergeCell ref="J146:K146"/>
    <mergeCell ref="J135:K135"/>
    <mergeCell ref="L135:M135"/>
    <mergeCell ref="J136:K136"/>
    <mergeCell ref="L136:M136"/>
    <mergeCell ref="J137:K137"/>
    <mergeCell ref="J138:K138"/>
    <mergeCell ref="J139:K139"/>
    <mergeCell ref="L139:M139"/>
    <mergeCell ref="J140:K140"/>
    <mergeCell ref="L140:M140"/>
    <mergeCell ref="E76:F76"/>
    <mergeCell ref="E77:F77"/>
    <mergeCell ref="E78:F78"/>
    <mergeCell ref="E79:F79"/>
    <mergeCell ref="E80:F80"/>
    <mergeCell ref="J84:K84"/>
    <mergeCell ref="L84:M84"/>
    <mergeCell ref="J99:K99"/>
    <mergeCell ref="L99:M99"/>
    <mergeCell ref="J79:K79"/>
    <mergeCell ref="L79:M79"/>
    <mergeCell ref="J80:K80"/>
    <mergeCell ref="L80:M80"/>
    <mergeCell ref="J81:K81"/>
    <mergeCell ref="L81:M81"/>
    <mergeCell ref="J76:K76"/>
    <mergeCell ref="L76:M76"/>
    <mergeCell ref="J77:K77"/>
    <mergeCell ref="L77:M77"/>
    <mergeCell ref="J78:K78"/>
    <mergeCell ref="L78:M78"/>
    <mergeCell ref="J86:K86"/>
    <mergeCell ref="L86:M86"/>
    <mergeCell ref="J87:K87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C9:F9"/>
    <mergeCell ref="J9:K9"/>
    <mergeCell ref="L9:M9"/>
    <mergeCell ref="C10:D10"/>
    <mergeCell ref="E10:F10"/>
    <mergeCell ref="C13:D13"/>
    <mergeCell ref="E13:F13"/>
    <mergeCell ref="J13:K13"/>
    <mergeCell ref="L13:M13"/>
    <mergeCell ref="C14:D14"/>
    <mergeCell ref="E14:F14"/>
    <mergeCell ref="J14:K14"/>
    <mergeCell ref="L14:M14"/>
    <mergeCell ref="C11:D11"/>
    <mergeCell ref="E11:F11"/>
    <mergeCell ref="J11:K11"/>
    <mergeCell ref="L11:M11"/>
    <mergeCell ref="C12:D12"/>
    <mergeCell ref="E12:F12"/>
    <mergeCell ref="J12:K12"/>
    <mergeCell ref="L12:M12"/>
    <mergeCell ref="C17:D17"/>
    <mergeCell ref="E17:F17"/>
    <mergeCell ref="J17:K17"/>
    <mergeCell ref="L17:M17"/>
    <mergeCell ref="C18:D18"/>
    <mergeCell ref="E18:F18"/>
    <mergeCell ref="J18:K18"/>
    <mergeCell ref="L18:M18"/>
    <mergeCell ref="C15:D15"/>
    <mergeCell ref="E15:F15"/>
    <mergeCell ref="J15:K15"/>
    <mergeCell ref="L15:M15"/>
    <mergeCell ref="C16:D16"/>
    <mergeCell ref="E16:F16"/>
    <mergeCell ref="J16:K16"/>
    <mergeCell ref="L16:M16"/>
    <mergeCell ref="J22:K22"/>
    <mergeCell ref="L22:M22"/>
    <mergeCell ref="C23:D23"/>
    <mergeCell ref="E23:F23"/>
    <mergeCell ref="J23:K23"/>
    <mergeCell ref="L23:M23"/>
    <mergeCell ref="J19:K19"/>
    <mergeCell ref="L19:M19"/>
    <mergeCell ref="J20:K20"/>
    <mergeCell ref="L20:M20"/>
    <mergeCell ref="J21:K21"/>
    <mergeCell ref="L21:M21"/>
    <mergeCell ref="C19:D19"/>
    <mergeCell ref="E19:F19"/>
    <mergeCell ref="C20:D20"/>
    <mergeCell ref="E20:F20"/>
    <mergeCell ref="J27:K27"/>
    <mergeCell ref="L27:M27"/>
    <mergeCell ref="J28:K28"/>
    <mergeCell ref="L28:M28"/>
    <mergeCell ref="J24:K24"/>
    <mergeCell ref="L24:M24"/>
    <mergeCell ref="C25:D25"/>
    <mergeCell ref="J25:K25"/>
    <mergeCell ref="L25:M25"/>
    <mergeCell ref="J26:K26"/>
    <mergeCell ref="L26:M26"/>
    <mergeCell ref="C24:D24"/>
    <mergeCell ref="E24:F24"/>
    <mergeCell ref="E25:F25"/>
    <mergeCell ref="E31:F31"/>
    <mergeCell ref="J31:K31"/>
    <mergeCell ref="L31:M31"/>
    <mergeCell ref="E32:F32"/>
    <mergeCell ref="J32:K32"/>
    <mergeCell ref="L32:M32"/>
    <mergeCell ref="J29:K29"/>
    <mergeCell ref="L29:M29"/>
    <mergeCell ref="E30:F30"/>
    <mergeCell ref="J30:K30"/>
    <mergeCell ref="L30:M30"/>
    <mergeCell ref="C29:G29"/>
    <mergeCell ref="E35:F35"/>
    <mergeCell ref="J35:K35"/>
    <mergeCell ref="L35:M35"/>
    <mergeCell ref="E36:F36"/>
    <mergeCell ref="J36:K36"/>
    <mergeCell ref="L36:M36"/>
    <mergeCell ref="E33:F33"/>
    <mergeCell ref="J33:K33"/>
    <mergeCell ref="L33:M33"/>
    <mergeCell ref="E34:F34"/>
    <mergeCell ref="J34:K34"/>
    <mergeCell ref="L34:M34"/>
    <mergeCell ref="E39:F39"/>
    <mergeCell ref="J39:K39"/>
    <mergeCell ref="L39:M39"/>
    <mergeCell ref="E40:F40"/>
    <mergeCell ref="J40:K40"/>
    <mergeCell ref="L40:M40"/>
    <mergeCell ref="E37:F37"/>
    <mergeCell ref="J37:K37"/>
    <mergeCell ref="L37:M37"/>
    <mergeCell ref="E38:F38"/>
    <mergeCell ref="J38:K38"/>
    <mergeCell ref="L38:M38"/>
    <mergeCell ref="E43:F43"/>
    <mergeCell ref="J43:K43"/>
    <mergeCell ref="L43:M43"/>
    <mergeCell ref="E44:F44"/>
    <mergeCell ref="J44:K44"/>
    <mergeCell ref="L44:M44"/>
    <mergeCell ref="E41:F41"/>
    <mergeCell ref="J41:K41"/>
    <mergeCell ref="L41:M41"/>
    <mergeCell ref="E42:F42"/>
    <mergeCell ref="J42:K42"/>
    <mergeCell ref="L42:M42"/>
    <mergeCell ref="E47:F47"/>
    <mergeCell ref="J47:K47"/>
    <mergeCell ref="L47:M47"/>
    <mergeCell ref="E48:F48"/>
    <mergeCell ref="J48:K48"/>
    <mergeCell ref="L48:M48"/>
    <mergeCell ref="E45:F45"/>
    <mergeCell ref="J45:K45"/>
    <mergeCell ref="L45:M45"/>
    <mergeCell ref="E46:F46"/>
    <mergeCell ref="J46:K46"/>
    <mergeCell ref="L46:M46"/>
    <mergeCell ref="E51:F51"/>
    <mergeCell ref="J51:K51"/>
    <mergeCell ref="L51:M51"/>
    <mergeCell ref="E52:F52"/>
    <mergeCell ref="J52:K52"/>
    <mergeCell ref="L52:M52"/>
    <mergeCell ref="E49:F49"/>
    <mergeCell ref="J49:K49"/>
    <mergeCell ref="L49:M49"/>
    <mergeCell ref="E50:F50"/>
    <mergeCell ref="J50:K50"/>
    <mergeCell ref="L50:M50"/>
    <mergeCell ref="J55:K55"/>
    <mergeCell ref="L55:M55"/>
    <mergeCell ref="J56:K56"/>
    <mergeCell ref="L56:M56"/>
    <mergeCell ref="J57:K57"/>
    <mergeCell ref="L57:M57"/>
    <mergeCell ref="E53:F53"/>
    <mergeCell ref="J53:K53"/>
    <mergeCell ref="L53:M53"/>
    <mergeCell ref="E54:F54"/>
    <mergeCell ref="J54:K54"/>
    <mergeCell ref="L54:M54"/>
    <mergeCell ref="E55:F55"/>
    <mergeCell ref="E56:F56"/>
    <mergeCell ref="E57:F57"/>
    <mergeCell ref="J61:K61"/>
    <mergeCell ref="L61:M61"/>
    <mergeCell ref="J62:K62"/>
    <mergeCell ref="L62:M62"/>
    <mergeCell ref="J63:K63"/>
    <mergeCell ref="L63:M63"/>
    <mergeCell ref="J58:K58"/>
    <mergeCell ref="L58:M58"/>
    <mergeCell ref="J59:K59"/>
    <mergeCell ref="L59:M59"/>
    <mergeCell ref="J60:K60"/>
    <mergeCell ref="L60:M60"/>
    <mergeCell ref="J67:K67"/>
    <mergeCell ref="L67:M67"/>
    <mergeCell ref="J68:K68"/>
    <mergeCell ref="L68:M68"/>
    <mergeCell ref="J69:K69"/>
    <mergeCell ref="L69:M69"/>
    <mergeCell ref="J64:K64"/>
    <mergeCell ref="L64:M64"/>
    <mergeCell ref="J65:K65"/>
    <mergeCell ref="L65:M65"/>
    <mergeCell ref="J66:K66"/>
    <mergeCell ref="L66:M66"/>
    <mergeCell ref="J73:K73"/>
    <mergeCell ref="L73:M73"/>
    <mergeCell ref="J74:K74"/>
    <mergeCell ref="L74:M74"/>
    <mergeCell ref="J75:K75"/>
    <mergeCell ref="L75:M75"/>
    <mergeCell ref="J70:K70"/>
    <mergeCell ref="L70:M70"/>
    <mergeCell ref="J71:K71"/>
    <mergeCell ref="L71:M71"/>
    <mergeCell ref="J72:K72"/>
    <mergeCell ref="L72:M72"/>
    <mergeCell ref="L87:M87"/>
    <mergeCell ref="J88:K88"/>
    <mergeCell ref="L88:M88"/>
    <mergeCell ref="J82:K82"/>
    <mergeCell ref="L82:M82"/>
    <mergeCell ref="J83:K83"/>
    <mergeCell ref="L83:M83"/>
    <mergeCell ref="J85:K85"/>
    <mergeCell ref="L85:M85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J98:K98"/>
    <mergeCell ref="L98:M98"/>
    <mergeCell ref="J101:K101"/>
    <mergeCell ref="L101:M101"/>
    <mergeCell ref="J102:K102"/>
    <mergeCell ref="J95:K95"/>
    <mergeCell ref="L95:M95"/>
    <mergeCell ref="J96:K96"/>
    <mergeCell ref="L96:M96"/>
    <mergeCell ref="J97:K97"/>
    <mergeCell ref="L97:M97"/>
    <mergeCell ref="J100:K100"/>
    <mergeCell ref="L100:M100"/>
    <mergeCell ref="J108:K108"/>
    <mergeCell ref="L108:M108"/>
    <mergeCell ref="J109:K109"/>
    <mergeCell ref="L109:M109"/>
    <mergeCell ref="J110:K110"/>
    <mergeCell ref="L110:M110"/>
    <mergeCell ref="J103:K103"/>
    <mergeCell ref="J104:K104"/>
    <mergeCell ref="J105:K105"/>
    <mergeCell ref="L105:M105"/>
    <mergeCell ref="J106:K106"/>
    <mergeCell ref="L106:M106"/>
    <mergeCell ref="J107:K107"/>
    <mergeCell ref="L107:M107"/>
    <mergeCell ref="J114:K114"/>
    <mergeCell ref="L114:M114"/>
    <mergeCell ref="J115:K115"/>
    <mergeCell ref="L115:M115"/>
    <mergeCell ref="J116:K116"/>
    <mergeCell ref="L116:M116"/>
    <mergeCell ref="J111:K111"/>
    <mergeCell ref="L111:M111"/>
    <mergeCell ref="J112:K112"/>
    <mergeCell ref="L112:M112"/>
    <mergeCell ref="J113:K113"/>
    <mergeCell ref="L113:M113"/>
    <mergeCell ref="J120:K120"/>
    <mergeCell ref="L120:M120"/>
    <mergeCell ref="J121:K121"/>
    <mergeCell ref="J122:K122"/>
    <mergeCell ref="J117:K117"/>
    <mergeCell ref="J118:K118"/>
    <mergeCell ref="L118:M118"/>
    <mergeCell ref="J119:K119"/>
    <mergeCell ref="L119:M119"/>
    <mergeCell ref="J126:K126"/>
    <mergeCell ref="J127:K127"/>
    <mergeCell ref="L127:M127"/>
    <mergeCell ref="J128:K128"/>
    <mergeCell ref="L128:M128"/>
    <mergeCell ref="J123:K123"/>
    <mergeCell ref="J124:K124"/>
    <mergeCell ref="J125:K125"/>
    <mergeCell ref="J132:K132"/>
    <mergeCell ref="L132:M132"/>
    <mergeCell ref="J133:K133"/>
    <mergeCell ref="L133:M133"/>
    <mergeCell ref="J134:K134"/>
    <mergeCell ref="L134:M134"/>
    <mergeCell ref="J129:K129"/>
    <mergeCell ref="L129:M129"/>
    <mergeCell ref="J130:K130"/>
    <mergeCell ref="L130:M130"/>
    <mergeCell ref="J131:K131"/>
    <mergeCell ref="L131:M131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sheetPr codeName="Sheet47"/>
  <dimension ref="A1:S177"/>
  <sheetViews>
    <sheetView workbookViewId="0">
      <selection activeCell="E6" sqref="E6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 s="69"/>
      <c r="B2" s="63"/>
      <c r="D2" s="35"/>
      <c r="E2" s="53"/>
      <c r="F2" s="53" t="s">
        <v>154</v>
      </c>
      <c r="G2" s="35"/>
      <c r="H2" s="35"/>
      <c r="K2" s="100">
        <f>SUM(I86:I142)+SUM(I169:I174)/1000</f>
        <v>0</v>
      </c>
      <c r="L2" s="3">
        <f>SUM(J86:K142)+SUM(J169:K174)</f>
        <v>0</v>
      </c>
      <c r="M2" s="4" t="s">
        <v>162</v>
      </c>
      <c r="N2" s="35"/>
      <c r="S2" s="5" t="s">
        <v>2</v>
      </c>
    </row>
    <row r="3" spans="1:19" ht="18.75">
      <c r="A3" s="69"/>
      <c r="B3" s="63"/>
      <c r="E3" s="72" t="s">
        <v>290</v>
      </c>
      <c r="F3" s="54" t="s">
        <v>155</v>
      </c>
      <c r="G3" s="43"/>
      <c r="H3" s="43"/>
      <c r="K3" s="101">
        <f>SUM(I143:I168)+SUM(I175:I177)</f>
        <v>0</v>
      </c>
      <c r="L3" s="1">
        <f>SUM(J143:K168)+SUM(J175:K177)</f>
        <v>0</v>
      </c>
      <c r="M3" s="7" t="s">
        <v>242</v>
      </c>
      <c r="N3" s="35"/>
      <c r="S3" s="5">
        <f>L2+L4</f>
        <v>0</v>
      </c>
    </row>
    <row r="4" spans="1:19" ht="18.75">
      <c r="A4" s="69"/>
      <c r="B4" s="63"/>
      <c r="D4" s="36"/>
      <c r="E4" s="38"/>
      <c r="F4" s="33"/>
      <c r="G4" s="42"/>
      <c r="H4" s="42"/>
      <c r="K4" s="102">
        <f>SUM(I11:I27)+SUM(I73:I85)</f>
        <v>0</v>
      </c>
      <c r="L4" s="8">
        <f>SUM(J11:K27)+SUM(J73:K85)</f>
        <v>0</v>
      </c>
      <c r="M4" s="9" t="s">
        <v>3</v>
      </c>
      <c r="N4" s="35"/>
      <c r="S4" s="10" t="s">
        <v>4</v>
      </c>
    </row>
    <row r="5" spans="1:19" ht="18.75">
      <c r="A5" s="69"/>
      <c r="B5" s="63"/>
      <c r="D5" s="39"/>
      <c r="E5" s="40"/>
      <c r="F5" s="40"/>
      <c r="G5" s="42"/>
      <c r="H5" s="42"/>
      <c r="K5" s="103">
        <f>SUM(I28:I72)</f>
        <v>0</v>
      </c>
      <c r="L5" s="12">
        <f>SUM(J28:K72)</f>
        <v>0</v>
      </c>
      <c r="M5" s="13" t="s">
        <v>243</v>
      </c>
      <c r="N5" s="35"/>
      <c r="S5" s="10">
        <f>L3+L5</f>
        <v>0</v>
      </c>
    </row>
    <row r="6" spans="1:19" ht="18.75">
      <c r="A6" s="69"/>
      <c r="B6" s="63"/>
      <c r="C6" s="37"/>
      <c r="D6" s="39"/>
      <c r="E6" s="40"/>
      <c r="F6" s="40"/>
      <c r="G6" s="41"/>
      <c r="H6" s="41"/>
      <c r="K6" s="104">
        <f>C80</f>
        <v>0</v>
      </c>
      <c r="L6" s="14">
        <f>D80</f>
        <v>0</v>
      </c>
      <c r="M6" s="15" t="s">
        <v>6</v>
      </c>
      <c r="N6" s="35"/>
    </row>
    <row r="7" spans="1:19" ht="18.75">
      <c r="A7" s="69"/>
      <c r="B7" s="63"/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 s="69"/>
      <c r="B8" s="63"/>
      <c r="C8" s="37"/>
      <c r="D8" s="39"/>
      <c r="E8" s="40"/>
      <c r="F8" s="40"/>
      <c r="G8" s="41"/>
      <c r="H8" s="41"/>
      <c r="K8" s="106">
        <f>SUM(K2:K7)</f>
        <v>0</v>
      </c>
      <c r="L8" s="107">
        <f>SUM(L2:L7)</f>
        <v>0</v>
      </c>
      <c r="M8" s="18" t="s">
        <v>5</v>
      </c>
      <c r="N8" s="35"/>
    </row>
    <row r="9" spans="1:19">
      <c r="A9" s="69"/>
      <c r="B9" s="63"/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 s="69"/>
      <c r="B10" s="63"/>
      <c r="C10" s="189" t="s">
        <v>216</v>
      </c>
      <c r="D10" s="190"/>
      <c r="E10" s="189" t="s">
        <v>65</v>
      </c>
      <c r="F10" s="190"/>
      <c r="G10" s="80" t="s">
        <v>66</v>
      </c>
      <c r="I10" s="6"/>
      <c r="J10" s="74"/>
      <c r="K10" s="75"/>
      <c r="L10" s="74"/>
      <c r="M10" s="75"/>
      <c r="N10" s="6"/>
    </row>
    <row r="11" spans="1:19">
      <c r="A11" s="69"/>
      <c r="B11" s="63"/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 s="69"/>
      <c r="B12" s="63"/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 s="69"/>
      <c r="B13" s="63"/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 s="69"/>
      <c r="B14" s="63"/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</v>
      </c>
      <c r="J14" s="176">
        <f t="shared" si="1"/>
        <v>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 s="69"/>
      <c r="B15" s="63"/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</v>
      </c>
      <c r="J15" s="176">
        <f t="shared" si="1"/>
        <v>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69"/>
      <c r="B16" s="63"/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</v>
      </c>
      <c r="J16" s="176">
        <f t="shared" si="1"/>
        <v>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69"/>
      <c r="B17" s="63"/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 ht="16.5">
      <c r="A18" s="51"/>
      <c r="B18" s="51"/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 ht="16.5">
      <c r="A19" s="51"/>
      <c r="B19" s="51"/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 ht="16.5">
      <c r="A20" s="51"/>
      <c r="B20" s="51"/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 ht="16.5">
      <c r="A21" s="51"/>
      <c r="B21" s="51"/>
      <c r="C21" s="77"/>
      <c r="D21" s="46"/>
      <c r="E21" s="44"/>
      <c r="F21" s="45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 ht="16.5">
      <c r="A22" s="51"/>
      <c r="B22" s="51"/>
      <c r="C22" s="77"/>
      <c r="D22" s="46"/>
      <c r="E22" s="44"/>
      <c r="F22" s="45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 ht="16.5">
      <c r="A23" s="51"/>
      <c r="B23" s="47"/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 ht="16.5">
      <c r="A24" s="51"/>
      <c r="B24" s="51"/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 ht="16.5">
      <c r="A25" s="51"/>
      <c r="B25" s="51"/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 ht="16.5">
      <c r="A26" s="51"/>
      <c r="B26" s="51"/>
      <c r="C26" s="24"/>
      <c r="D26" s="2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 ht="16.5">
      <c r="A27" s="51"/>
      <c r="B27" s="51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 ht="16.5">
      <c r="A28" s="51"/>
      <c r="B28" s="51"/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 ht="16.5">
      <c r="A29" s="51"/>
      <c r="B29" s="51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 ht="16.5">
      <c r="A30" s="51"/>
      <c r="B30" s="51"/>
      <c r="C30" s="20" t="s">
        <v>92</v>
      </c>
      <c r="D30" s="20" t="s">
        <v>93</v>
      </c>
      <c r="E30" s="191" t="s">
        <v>65</v>
      </c>
      <c r="F30" s="191"/>
      <c r="G30" s="20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</v>
      </c>
      <c r="D31" s="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</v>
      </c>
      <c r="D36" s="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</v>
      </c>
      <c r="D37" s="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</v>
      </c>
      <c r="J55" s="182">
        <f t="shared" si="1"/>
        <v>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0</v>
      </c>
      <c r="D80" s="80">
        <f>SUM(D31:D79)</f>
        <v>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</v>
      </c>
      <c r="J93" s="170">
        <f t="shared" si="8"/>
        <v>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</v>
      </c>
      <c r="J97" s="170">
        <f t="shared" si="8"/>
        <v>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</v>
      </c>
      <c r="J98" s="170">
        <f t="shared" si="8"/>
        <v>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92"/>
      <c r="M102" s="93"/>
      <c r="N102" s="90"/>
      <c r="O102" s="23"/>
    </row>
    <row r="103" spans="1:15">
      <c r="I103" s="91"/>
      <c r="J103" s="170">
        <f t="shared" si="8"/>
        <v>0</v>
      </c>
      <c r="K103" s="171"/>
      <c r="L103" s="92"/>
      <c r="M103" s="93"/>
      <c r="N103" s="90"/>
      <c r="O103" s="23"/>
    </row>
    <row r="104" spans="1:15">
      <c r="I104" s="91"/>
      <c r="J104" s="170">
        <f t="shared" si="8"/>
        <v>0</v>
      </c>
      <c r="K104" s="171"/>
      <c r="L104" s="92"/>
      <c r="M104" s="93"/>
      <c r="N104" s="90"/>
      <c r="O104" s="23"/>
    </row>
    <row r="105" spans="1:15">
      <c r="I105" s="91">
        <f>J105*1.2*8/1000</f>
        <v>0</v>
      </c>
      <c r="J105" s="170">
        <f t="shared" si="8"/>
        <v>0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</v>
      </c>
      <c r="J109" s="170">
        <f t="shared" si="8"/>
        <v>0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</v>
      </c>
      <c r="J113" s="170">
        <f t="shared" si="8"/>
        <v>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92"/>
      <c r="M117" s="93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</v>
      </c>
      <c r="J119" s="170">
        <f t="shared" si="8"/>
        <v>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92"/>
      <c r="M121" s="93"/>
      <c r="N121" s="90"/>
    </row>
    <row r="122" spans="3:15">
      <c r="I122" s="91"/>
      <c r="J122" s="170">
        <f t="shared" si="8"/>
        <v>0</v>
      </c>
      <c r="K122" s="171"/>
      <c r="L122" s="92"/>
      <c r="M122" s="93"/>
      <c r="N122" s="90"/>
    </row>
    <row r="123" spans="3:15">
      <c r="I123" s="91"/>
      <c r="J123" s="170">
        <f t="shared" si="8"/>
        <v>0</v>
      </c>
      <c r="K123" s="171"/>
      <c r="L123" s="92"/>
      <c r="M123" s="93"/>
      <c r="N123" s="90"/>
    </row>
    <row r="124" spans="3:15">
      <c r="I124" s="91"/>
      <c r="J124" s="170">
        <f t="shared" si="8"/>
        <v>0</v>
      </c>
      <c r="K124" s="171"/>
      <c r="L124" s="92"/>
      <c r="M124" s="93"/>
      <c r="N124" s="90"/>
    </row>
    <row r="125" spans="3:15">
      <c r="I125" s="91"/>
      <c r="J125" s="170">
        <f t="shared" si="8"/>
        <v>0</v>
      </c>
      <c r="K125" s="171"/>
      <c r="L125" s="92"/>
      <c r="M125" s="93"/>
      <c r="N125" s="90"/>
    </row>
    <row r="126" spans="3:15">
      <c r="I126" s="91"/>
      <c r="J126" s="170">
        <f t="shared" si="8"/>
        <v>0</v>
      </c>
      <c r="K126" s="171"/>
      <c r="L126" s="92"/>
      <c r="M126" s="93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</v>
      </c>
      <c r="J129" s="170">
        <f t="shared" si="8"/>
        <v>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</v>
      </c>
      <c r="J133" s="170">
        <f t="shared" si="8"/>
        <v>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92"/>
      <c r="M137" s="93"/>
      <c r="N137" s="90"/>
    </row>
    <row r="138" spans="9:15">
      <c r="I138" s="91"/>
      <c r="J138" s="170">
        <f t="shared" si="8"/>
        <v>0</v>
      </c>
      <c r="K138" s="171"/>
      <c r="L138" s="92"/>
      <c r="M138" s="93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96"/>
      <c r="M144" s="97"/>
      <c r="N144" s="95"/>
    </row>
    <row r="145" spans="9:15">
      <c r="I145" s="94"/>
      <c r="J145" s="208">
        <f t="shared" si="9"/>
        <v>0</v>
      </c>
      <c r="K145" s="209"/>
      <c r="L145" s="96"/>
      <c r="M145" s="97"/>
      <c r="N145" s="95"/>
    </row>
    <row r="146" spans="9:15">
      <c r="I146" s="94"/>
      <c r="J146" s="208">
        <f t="shared" si="9"/>
        <v>0</v>
      </c>
      <c r="K146" s="209"/>
      <c r="L146" s="96"/>
      <c r="M146" s="97"/>
      <c r="N146" s="95"/>
    </row>
    <row r="147" spans="9:15">
      <c r="I147" s="94"/>
      <c r="J147" s="208">
        <f t="shared" si="9"/>
        <v>0</v>
      </c>
      <c r="K147" s="209"/>
      <c r="L147" s="96"/>
      <c r="M147" s="97"/>
      <c r="N147" s="95"/>
    </row>
    <row r="148" spans="9:15">
      <c r="I148" s="94">
        <f>J148*0.9*8/1000</f>
        <v>0</v>
      </c>
      <c r="J148" s="208">
        <f t="shared" si="9"/>
        <v>0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</v>
      </c>
      <c r="J150" s="208">
        <f t="shared" si="9"/>
        <v>0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0</v>
      </c>
      <c r="J152" s="208">
        <f t="shared" si="9"/>
        <v>0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0</v>
      </c>
      <c r="J154" s="208">
        <f t="shared" si="9"/>
        <v>0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0</v>
      </c>
      <c r="J157" s="208">
        <f t="shared" si="9"/>
        <v>0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0</v>
      </c>
      <c r="J163" s="208">
        <f t="shared" si="9"/>
        <v>0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0</v>
      </c>
      <c r="J167" s="208">
        <f t="shared" si="9"/>
        <v>0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</v>
      </c>
      <c r="J175" s="208">
        <f t="shared" si="9"/>
        <v>0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J177:K177"/>
    <mergeCell ref="L177:M177"/>
    <mergeCell ref="J172:K172"/>
    <mergeCell ref="L172:M172"/>
    <mergeCell ref="J173:K173"/>
    <mergeCell ref="L173:M173"/>
    <mergeCell ref="J174:K174"/>
    <mergeCell ref="L174:M174"/>
    <mergeCell ref="J175:K175"/>
    <mergeCell ref="L175:M175"/>
    <mergeCell ref="J176:K176"/>
    <mergeCell ref="L176:M176"/>
    <mergeCell ref="J167:K167"/>
    <mergeCell ref="L167:M167"/>
    <mergeCell ref="J168:K168"/>
    <mergeCell ref="L168:M168"/>
    <mergeCell ref="J169:K169"/>
    <mergeCell ref="L169:M169"/>
    <mergeCell ref="J170:K170"/>
    <mergeCell ref="L170:M170"/>
    <mergeCell ref="J171:K171"/>
    <mergeCell ref="L171:M171"/>
    <mergeCell ref="J162:K162"/>
    <mergeCell ref="L162:M162"/>
    <mergeCell ref="J163:K163"/>
    <mergeCell ref="L163:M163"/>
    <mergeCell ref="J164:K164"/>
    <mergeCell ref="L164:M164"/>
    <mergeCell ref="J165:K165"/>
    <mergeCell ref="L165:M165"/>
    <mergeCell ref="J166:K166"/>
    <mergeCell ref="L166:M166"/>
    <mergeCell ref="J157:K157"/>
    <mergeCell ref="L157:M157"/>
    <mergeCell ref="J158:K158"/>
    <mergeCell ref="L158:M158"/>
    <mergeCell ref="J159:K159"/>
    <mergeCell ref="L159:M159"/>
    <mergeCell ref="J160:K160"/>
    <mergeCell ref="L160:M160"/>
    <mergeCell ref="J161:K161"/>
    <mergeCell ref="L161:M161"/>
    <mergeCell ref="J152:K152"/>
    <mergeCell ref="L152:M152"/>
    <mergeCell ref="J153:K153"/>
    <mergeCell ref="L153:M153"/>
    <mergeCell ref="J154:K154"/>
    <mergeCell ref="L154:M154"/>
    <mergeCell ref="J155:K155"/>
    <mergeCell ref="L155:M155"/>
    <mergeCell ref="J156:K156"/>
    <mergeCell ref="L156:M156"/>
    <mergeCell ref="J147:K147"/>
    <mergeCell ref="J148:K148"/>
    <mergeCell ref="L148:M148"/>
    <mergeCell ref="J149:K149"/>
    <mergeCell ref="L149:M149"/>
    <mergeCell ref="J150:K150"/>
    <mergeCell ref="L150:M150"/>
    <mergeCell ref="J151:K151"/>
    <mergeCell ref="L151:M151"/>
    <mergeCell ref="J141:K141"/>
    <mergeCell ref="L141:M141"/>
    <mergeCell ref="J142:K142"/>
    <mergeCell ref="L142:M142"/>
    <mergeCell ref="J143:K143"/>
    <mergeCell ref="L143:M143"/>
    <mergeCell ref="J144:K144"/>
    <mergeCell ref="J145:K145"/>
    <mergeCell ref="J146:K146"/>
    <mergeCell ref="J135:K135"/>
    <mergeCell ref="L135:M135"/>
    <mergeCell ref="J136:K136"/>
    <mergeCell ref="L136:M136"/>
    <mergeCell ref="J137:K137"/>
    <mergeCell ref="J138:K138"/>
    <mergeCell ref="J139:K139"/>
    <mergeCell ref="L139:M139"/>
    <mergeCell ref="J140:K140"/>
    <mergeCell ref="L140:M140"/>
    <mergeCell ref="E76:F76"/>
    <mergeCell ref="E77:F77"/>
    <mergeCell ref="E78:F78"/>
    <mergeCell ref="E79:F79"/>
    <mergeCell ref="E80:F80"/>
    <mergeCell ref="J84:K84"/>
    <mergeCell ref="L84:M84"/>
    <mergeCell ref="J99:K99"/>
    <mergeCell ref="L99:M99"/>
    <mergeCell ref="J79:K79"/>
    <mergeCell ref="L79:M79"/>
    <mergeCell ref="J80:K80"/>
    <mergeCell ref="L80:M80"/>
    <mergeCell ref="J81:K81"/>
    <mergeCell ref="L81:M81"/>
    <mergeCell ref="J76:K76"/>
    <mergeCell ref="L76:M76"/>
    <mergeCell ref="J77:K77"/>
    <mergeCell ref="L77:M77"/>
    <mergeCell ref="J78:K78"/>
    <mergeCell ref="L78:M78"/>
    <mergeCell ref="J86:K86"/>
    <mergeCell ref="L86:M86"/>
    <mergeCell ref="J87:K87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C9:F9"/>
    <mergeCell ref="J9:K9"/>
    <mergeCell ref="L9:M9"/>
    <mergeCell ref="C10:D10"/>
    <mergeCell ref="E10:F10"/>
    <mergeCell ref="C13:D13"/>
    <mergeCell ref="E13:F13"/>
    <mergeCell ref="J13:K13"/>
    <mergeCell ref="L13:M13"/>
    <mergeCell ref="C14:D14"/>
    <mergeCell ref="E14:F14"/>
    <mergeCell ref="J14:K14"/>
    <mergeCell ref="L14:M14"/>
    <mergeCell ref="C11:D11"/>
    <mergeCell ref="E11:F11"/>
    <mergeCell ref="J11:K11"/>
    <mergeCell ref="L11:M11"/>
    <mergeCell ref="C12:D12"/>
    <mergeCell ref="E12:F12"/>
    <mergeCell ref="J12:K12"/>
    <mergeCell ref="L12:M12"/>
    <mergeCell ref="C17:D17"/>
    <mergeCell ref="E17:F17"/>
    <mergeCell ref="J17:K17"/>
    <mergeCell ref="L17:M17"/>
    <mergeCell ref="C18:D18"/>
    <mergeCell ref="E18:F18"/>
    <mergeCell ref="J18:K18"/>
    <mergeCell ref="L18:M18"/>
    <mergeCell ref="C15:D15"/>
    <mergeCell ref="E15:F15"/>
    <mergeCell ref="J15:K15"/>
    <mergeCell ref="L15:M15"/>
    <mergeCell ref="C16:D16"/>
    <mergeCell ref="E16:F16"/>
    <mergeCell ref="J16:K16"/>
    <mergeCell ref="L16:M16"/>
    <mergeCell ref="J22:K22"/>
    <mergeCell ref="L22:M22"/>
    <mergeCell ref="C23:D23"/>
    <mergeCell ref="E23:F23"/>
    <mergeCell ref="J23:K23"/>
    <mergeCell ref="L23:M23"/>
    <mergeCell ref="J19:K19"/>
    <mergeCell ref="L19:M19"/>
    <mergeCell ref="J20:K20"/>
    <mergeCell ref="L20:M20"/>
    <mergeCell ref="J21:K21"/>
    <mergeCell ref="L21:M21"/>
    <mergeCell ref="C19:D19"/>
    <mergeCell ref="E19:F19"/>
    <mergeCell ref="C20:D20"/>
    <mergeCell ref="E20:F20"/>
    <mergeCell ref="J27:K27"/>
    <mergeCell ref="L27:M27"/>
    <mergeCell ref="J28:K28"/>
    <mergeCell ref="L28:M28"/>
    <mergeCell ref="J24:K24"/>
    <mergeCell ref="L24:M24"/>
    <mergeCell ref="C25:D25"/>
    <mergeCell ref="J25:K25"/>
    <mergeCell ref="L25:M25"/>
    <mergeCell ref="J26:K26"/>
    <mergeCell ref="L26:M26"/>
    <mergeCell ref="C24:D24"/>
    <mergeCell ref="E24:F24"/>
    <mergeCell ref="E25:F25"/>
    <mergeCell ref="E31:F31"/>
    <mergeCell ref="J31:K31"/>
    <mergeCell ref="L31:M31"/>
    <mergeCell ref="E32:F32"/>
    <mergeCell ref="J32:K32"/>
    <mergeCell ref="L32:M32"/>
    <mergeCell ref="J29:K29"/>
    <mergeCell ref="L29:M29"/>
    <mergeCell ref="E30:F30"/>
    <mergeCell ref="J30:K30"/>
    <mergeCell ref="L30:M30"/>
    <mergeCell ref="C29:G29"/>
    <mergeCell ref="E35:F35"/>
    <mergeCell ref="J35:K35"/>
    <mergeCell ref="L35:M35"/>
    <mergeCell ref="E36:F36"/>
    <mergeCell ref="J36:K36"/>
    <mergeCell ref="L36:M36"/>
    <mergeCell ref="E33:F33"/>
    <mergeCell ref="J33:K33"/>
    <mergeCell ref="L33:M33"/>
    <mergeCell ref="E34:F34"/>
    <mergeCell ref="J34:K34"/>
    <mergeCell ref="L34:M34"/>
    <mergeCell ref="E39:F39"/>
    <mergeCell ref="J39:K39"/>
    <mergeCell ref="L39:M39"/>
    <mergeCell ref="E40:F40"/>
    <mergeCell ref="J40:K40"/>
    <mergeCell ref="L40:M40"/>
    <mergeCell ref="E37:F37"/>
    <mergeCell ref="J37:K37"/>
    <mergeCell ref="L37:M37"/>
    <mergeCell ref="E38:F38"/>
    <mergeCell ref="J38:K38"/>
    <mergeCell ref="L38:M38"/>
    <mergeCell ref="E43:F43"/>
    <mergeCell ref="J43:K43"/>
    <mergeCell ref="L43:M43"/>
    <mergeCell ref="E44:F44"/>
    <mergeCell ref="J44:K44"/>
    <mergeCell ref="L44:M44"/>
    <mergeCell ref="E41:F41"/>
    <mergeCell ref="J41:K41"/>
    <mergeCell ref="L41:M41"/>
    <mergeCell ref="E42:F42"/>
    <mergeCell ref="J42:K42"/>
    <mergeCell ref="L42:M42"/>
    <mergeCell ref="E47:F47"/>
    <mergeCell ref="J47:K47"/>
    <mergeCell ref="L47:M47"/>
    <mergeCell ref="E48:F48"/>
    <mergeCell ref="J48:K48"/>
    <mergeCell ref="L48:M48"/>
    <mergeCell ref="E45:F45"/>
    <mergeCell ref="J45:K45"/>
    <mergeCell ref="L45:M45"/>
    <mergeCell ref="E46:F46"/>
    <mergeCell ref="J46:K46"/>
    <mergeCell ref="L46:M46"/>
    <mergeCell ref="E51:F51"/>
    <mergeCell ref="J51:K51"/>
    <mergeCell ref="L51:M51"/>
    <mergeCell ref="E52:F52"/>
    <mergeCell ref="J52:K52"/>
    <mergeCell ref="L52:M52"/>
    <mergeCell ref="E49:F49"/>
    <mergeCell ref="J49:K49"/>
    <mergeCell ref="L49:M49"/>
    <mergeCell ref="E50:F50"/>
    <mergeCell ref="J50:K50"/>
    <mergeCell ref="L50:M50"/>
    <mergeCell ref="J55:K55"/>
    <mergeCell ref="L55:M55"/>
    <mergeCell ref="J56:K56"/>
    <mergeCell ref="L56:M56"/>
    <mergeCell ref="J57:K57"/>
    <mergeCell ref="L57:M57"/>
    <mergeCell ref="E53:F53"/>
    <mergeCell ref="J53:K53"/>
    <mergeCell ref="L53:M53"/>
    <mergeCell ref="E54:F54"/>
    <mergeCell ref="J54:K54"/>
    <mergeCell ref="L54:M54"/>
    <mergeCell ref="E55:F55"/>
    <mergeCell ref="E56:F56"/>
    <mergeCell ref="E57:F57"/>
    <mergeCell ref="J61:K61"/>
    <mergeCell ref="L61:M61"/>
    <mergeCell ref="J62:K62"/>
    <mergeCell ref="L62:M62"/>
    <mergeCell ref="J63:K63"/>
    <mergeCell ref="L63:M63"/>
    <mergeCell ref="J58:K58"/>
    <mergeCell ref="L58:M58"/>
    <mergeCell ref="J59:K59"/>
    <mergeCell ref="L59:M59"/>
    <mergeCell ref="J60:K60"/>
    <mergeCell ref="L60:M60"/>
    <mergeCell ref="J67:K67"/>
    <mergeCell ref="L67:M67"/>
    <mergeCell ref="J68:K68"/>
    <mergeCell ref="L68:M68"/>
    <mergeCell ref="J69:K69"/>
    <mergeCell ref="L69:M69"/>
    <mergeCell ref="J64:K64"/>
    <mergeCell ref="L64:M64"/>
    <mergeCell ref="J65:K65"/>
    <mergeCell ref="L65:M65"/>
    <mergeCell ref="J66:K66"/>
    <mergeCell ref="L66:M66"/>
    <mergeCell ref="J73:K73"/>
    <mergeCell ref="L73:M73"/>
    <mergeCell ref="J74:K74"/>
    <mergeCell ref="L74:M74"/>
    <mergeCell ref="J75:K75"/>
    <mergeCell ref="L75:M75"/>
    <mergeCell ref="J70:K70"/>
    <mergeCell ref="L70:M70"/>
    <mergeCell ref="J71:K71"/>
    <mergeCell ref="L71:M71"/>
    <mergeCell ref="J72:K72"/>
    <mergeCell ref="L72:M72"/>
    <mergeCell ref="L87:M87"/>
    <mergeCell ref="J88:K88"/>
    <mergeCell ref="L88:M88"/>
    <mergeCell ref="J82:K82"/>
    <mergeCell ref="L82:M82"/>
    <mergeCell ref="J83:K83"/>
    <mergeCell ref="L83:M83"/>
    <mergeCell ref="J85:K85"/>
    <mergeCell ref="L85:M85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J98:K98"/>
    <mergeCell ref="L98:M98"/>
    <mergeCell ref="J101:K101"/>
    <mergeCell ref="L101:M101"/>
    <mergeCell ref="J102:K102"/>
    <mergeCell ref="J95:K95"/>
    <mergeCell ref="L95:M95"/>
    <mergeCell ref="J96:K96"/>
    <mergeCell ref="L96:M96"/>
    <mergeCell ref="J97:K97"/>
    <mergeCell ref="L97:M97"/>
    <mergeCell ref="J100:K100"/>
    <mergeCell ref="L100:M100"/>
    <mergeCell ref="J108:K108"/>
    <mergeCell ref="L108:M108"/>
    <mergeCell ref="J109:K109"/>
    <mergeCell ref="L109:M109"/>
    <mergeCell ref="J110:K110"/>
    <mergeCell ref="L110:M110"/>
    <mergeCell ref="J103:K103"/>
    <mergeCell ref="J104:K104"/>
    <mergeCell ref="J105:K105"/>
    <mergeCell ref="L105:M105"/>
    <mergeCell ref="J106:K106"/>
    <mergeCell ref="L106:M106"/>
    <mergeCell ref="J107:K107"/>
    <mergeCell ref="L107:M107"/>
    <mergeCell ref="J114:K114"/>
    <mergeCell ref="L114:M114"/>
    <mergeCell ref="J115:K115"/>
    <mergeCell ref="L115:M115"/>
    <mergeCell ref="J116:K116"/>
    <mergeCell ref="L116:M116"/>
    <mergeCell ref="J111:K111"/>
    <mergeCell ref="L111:M111"/>
    <mergeCell ref="J112:K112"/>
    <mergeCell ref="L112:M112"/>
    <mergeCell ref="J113:K113"/>
    <mergeCell ref="L113:M113"/>
    <mergeCell ref="J120:K120"/>
    <mergeCell ref="L120:M120"/>
    <mergeCell ref="J121:K121"/>
    <mergeCell ref="J122:K122"/>
    <mergeCell ref="J117:K117"/>
    <mergeCell ref="J118:K118"/>
    <mergeCell ref="L118:M118"/>
    <mergeCell ref="J119:K119"/>
    <mergeCell ref="L119:M119"/>
    <mergeCell ref="J126:K126"/>
    <mergeCell ref="J127:K127"/>
    <mergeCell ref="L127:M127"/>
    <mergeCell ref="J128:K128"/>
    <mergeCell ref="L128:M128"/>
    <mergeCell ref="J123:K123"/>
    <mergeCell ref="J124:K124"/>
    <mergeCell ref="J125:K125"/>
    <mergeCell ref="J132:K132"/>
    <mergeCell ref="L132:M132"/>
    <mergeCell ref="J133:K133"/>
    <mergeCell ref="L133:M133"/>
    <mergeCell ref="J134:K134"/>
    <mergeCell ref="L134:M134"/>
    <mergeCell ref="J129:K129"/>
    <mergeCell ref="L129:M129"/>
    <mergeCell ref="J130:K130"/>
    <mergeCell ref="L130:M130"/>
    <mergeCell ref="J131:K131"/>
    <mergeCell ref="L131:M131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:S177"/>
  <sheetViews>
    <sheetView workbookViewId="0">
      <selection activeCell="A2" sqref="A2:B16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B2" s="120"/>
      <c r="D2" s="35"/>
      <c r="E2" s="53"/>
      <c r="F2" s="53" t="s">
        <v>154</v>
      </c>
      <c r="G2" s="35"/>
      <c r="H2" s="35"/>
      <c r="K2" s="100">
        <f>SUM(I86:I142)+SUM(I169:I174)/1000</f>
        <v>0</v>
      </c>
      <c r="L2" s="3">
        <f>SUM(J86:K142)+SUM(J169:K174)</f>
        <v>0</v>
      </c>
      <c r="M2" s="4" t="s">
        <v>162</v>
      </c>
      <c r="N2" s="35"/>
      <c r="S2" s="5" t="s">
        <v>2</v>
      </c>
    </row>
    <row r="3" spans="1:19" ht="18.75">
      <c r="B3" s="120"/>
      <c r="E3" s="72" t="s">
        <v>292</v>
      </c>
      <c r="F3" s="54" t="s">
        <v>155</v>
      </c>
      <c r="G3" s="43"/>
      <c r="H3" s="43"/>
      <c r="K3" s="101">
        <f>SUM(I143:I168)+SUM(I175:I177)</f>
        <v>0</v>
      </c>
      <c r="L3" s="131">
        <f>SUM(J143:K168)+SUM(J175:K177)</f>
        <v>0</v>
      </c>
      <c r="M3" s="7" t="s">
        <v>242</v>
      </c>
      <c r="N3" s="35"/>
      <c r="S3" s="5">
        <f>L2+L4</f>
        <v>0</v>
      </c>
    </row>
    <row r="4" spans="1:19" ht="18.75">
      <c r="B4" s="120"/>
      <c r="D4" s="36"/>
      <c r="E4" s="38"/>
      <c r="F4" s="33"/>
      <c r="G4" s="42"/>
      <c r="H4" s="42"/>
      <c r="K4" s="102">
        <f>SUM(I11:I27)+SUM(I73:I85)</f>
        <v>0</v>
      </c>
      <c r="L4" s="8">
        <f>SUM(J11:K27)+SUM(J73:K85)</f>
        <v>0</v>
      </c>
      <c r="M4" s="9" t="s">
        <v>3</v>
      </c>
      <c r="N4" s="35"/>
      <c r="S4" s="10" t="s">
        <v>4</v>
      </c>
    </row>
    <row r="5" spans="1:19" ht="18.75">
      <c r="B5" s="120"/>
      <c r="D5" s="39"/>
      <c r="E5" s="40"/>
      <c r="F5" s="40"/>
      <c r="G5" s="42"/>
      <c r="H5" s="42"/>
      <c r="K5" s="103">
        <f>SUM(I28:I72)</f>
        <v>0</v>
      </c>
      <c r="L5" s="12">
        <f>SUM(J28:K72)</f>
        <v>0</v>
      </c>
      <c r="M5" s="13" t="s">
        <v>243</v>
      </c>
      <c r="N5" s="35"/>
      <c r="S5" s="10">
        <f>L3+L5</f>
        <v>0</v>
      </c>
    </row>
    <row r="6" spans="1:19" ht="18.75">
      <c r="B6" s="120"/>
      <c r="C6" s="37"/>
      <c r="D6" s="39"/>
      <c r="E6" s="40"/>
      <c r="F6" s="40"/>
      <c r="G6" s="41"/>
      <c r="H6" s="41"/>
      <c r="K6" s="104">
        <f>C80</f>
        <v>0</v>
      </c>
      <c r="L6" s="14">
        <f>D80</f>
        <v>0</v>
      </c>
      <c r="M6" s="15" t="s">
        <v>6</v>
      </c>
      <c r="N6" s="35"/>
    </row>
    <row r="7" spans="1:19" ht="18.75">
      <c r="B7" s="120"/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B8" s="120"/>
      <c r="C8" s="37"/>
      <c r="D8" s="39"/>
      <c r="E8" s="40"/>
      <c r="F8" s="40"/>
      <c r="G8" s="41"/>
      <c r="H8" s="41"/>
      <c r="K8" s="106">
        <f>SUM(K2:K7)</f>
        <v>0</v>
      </c>
      <c r="L8" s="107">
        <f>SUM(L2:L7)</f>
        <v>0</v>
      </c>
      <c r="M8" s="18" t="s">
        <v>5</v>
      </c>
      <c r="N8" s="35"/>
    </row>
    <row r="9" spans="1:19">
      <c r="B9" s="120"/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B10" s="120"/>
      <c r="C10" s="189" t="s">
        <v>216</v>
      </c>
      <c r="D10" s="190"/>
      <c r="E10" s="189" t="s">
        <v>65</v>
      </c>
      <c r="F10" s="190"/>
      <c r="G10" s="125" t="s">
        <v>66</v>
      </c>
      <c r="I10" s="6"/>
      <c r="J10" s="129"/>
      <c r="K10" s="130"/>
      <c r="L10" s="129"/>
      <c r="M10" s="130"/>
      <c r="N10" s="6"/>
    </row>
    <row r="11" spans="1:19">
      <c r="A11" s="69"/>
      <c r="B11" s="63"/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 s="69"/>
      <c r="B12" s="63"/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 s="69"/>
      <c r="B13" s="63"/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 s="69"/>
      <c r="B14" s="63"/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</v>
      </c>
      <c r="J14" s="176">
        <f t="shared" si="1"/>
        <v>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 s="69"/>
      <c r="B15" s="63"/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</v>
      </c>
      <c r="J15" s="176">
        <f t="shared" si="1"/>
        <v>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69"/>
      <c r="B16" s="63"/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</v>
      </c>
      <c r="J16" s="176">
        <f t="shared" si="1"/>
        <v>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69"/>
      <c r="B17" s="63"/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 ht="16.5">
      <c r="A18" s="51"/>
      <c r="B18" s="51"/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 ht="16.5">
      <c r="A19" s="51"/>
      <c r="B19" s="51"/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 ht="16.5">
      <c r="A20" s="51"/>
      <c r="B20" s="51"/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 ht="16.5">
      <c r="A21" s="51"/>
      <c r="B21" s="51"/>
      <c r="C21" s="77"/>
      <c r="D21" s="135"/>
      <c r="E21" s="126"/>
      <c r="F21" s="127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 ht="16.5">
      <c r="A22" s="51"/>
      <c r="B22" s="51"/>
      <c r="C22" s="77"/>
      <c r="D22" s="135"/>
      <c r="E22" s="126"/>
      <c r="F22" s="127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 ht="16.5">
      <c r="A23" s="51"/>
      <c r="B23" s="47"/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 ht="16.5">
      <c r="A24" s="51"/>
      <c r="B24" s="51"/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 ht="16.5">
      <c r="A25" s="51"/>
      <c r="B25" s="51"/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 ht="16.5">
      <c r="A26" s="51"/>
      <c r="B26" s="51"/>
      <c r="C26" s="134"/>
      <c r="D26" s="13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 ht="16.5">
      <c r="A27" s="51"/>
      <c r="B27" s="51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 ht="16.5">
      <c r="A28" s="51"/>
      <c r="B28" s="51"/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 ht="16.5">
      <c r="A29" s="51"/>
      <c r="B29" s="51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 ht="16.5">
      <c r="A30" s="51"/>
      <c r="B30" s="51"/>
      <c r="C30" s="128" t="s">
        <v>92</v>
      </c>
      <c r="D30" s="128" t="s">
        <v>93</v>
      </c>
      <c r="E30" s="191" t="s">
        <v>65</v>
      </c>
      <c r="F30" s="191"/>
      <c r="G30" s="128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</v>
      </c>
      <c r="D31" s="13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3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3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3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3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</v>
      </c>
      <c r="D36" s="13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</v>
      </c>
      <c r="D37" s="13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3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3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3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3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3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3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3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3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3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3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3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3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3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3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3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3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3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3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</v>
      </c>
      <c r="J55" s="182">
        <f t="shared" si="1"/>
        <v>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3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3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3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3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3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3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3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3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3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3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3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3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3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3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3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3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3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3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3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3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3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3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3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3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0</v>
      </c>
      <c r="D80" s="125">
        <f>SUM(D31:D79)</f>
        <v>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</v>
      </c>
      <c r="J93" s="170">
        <f t="shared" si="8"/>
        <v>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</v>
      </c>
      <c r="J97" s="170">
        <f t="shared" si="8"/>
        <v>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</v>
      </c>
      <c r="J98" s="170">
        <f t="shared" si="8"/>
        <v>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123"/>
      <c r="M102" s="124"/>
      <c r="N102" s="90"/>
      <c r="O102" s="23"/>
    </row>
    <row r="103" spans="1:15">
      <c r="I103" s="91"/>
      <c r="J103" s="170">
        <f t="shared" si="8"/>
        <v>0</v>
      </c>
      <c r="K103" s="171"/>
      <c r="L103" s="123"/>
      <c r="M103" s="124"/>
      <c r="N103" s="90"/>
      <c r="O103" s="23"/>
    </row>
    <row r="104" spans="1:15">
      <c r="I104" s="91"/>
      <c r="J104" s="170">
        <f t="shared" si="8"/>
        <v>0</v>
      </c>
      <c r="K104" s="171"/>
      <c r="L104" s="123"/>
      <c r="M104" s="124"/>
      <c r="N104" s="90"/>
      <c r="O104" s="23"/>
    </row>
    <row r="105" spans="1:15">
      <c r="I105" s="91">
        <f>J105*1.2*8/1000</f>
        <v>0</v>
      </c>
      <c r="J105" s="170">
        <f t="shared" si="8"/>
        <v>0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</v>
      </c>
      <c r="J109" s="170">
        <f t="shared" si="8"/>
        <v>0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</v>
      </c>
      <c r="J113" s="170">
        <f t="shared" si="8"/>
        <v>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123"/>
      <c r="M117" s="124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</v>
      </c>
      <c r="J119" s="170">
        <f t="shared" si="8"/>
        <v>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123"/>
      <c r="M121" s="124"/>
      <c r="N121" s="90"/>
    </row>
    <row r="122" spans="3:15">
      <c r="I122" s="91"/>
      <c r="J122" s="170">
        <f t="shared" si="8"/>
        <v>0</v>
      </c>
      <c r="K122" s="171"/>
      <c r="L122" s="123"/>
      <c r="M122" s="124"/>
      <c r="N122" s="90"/>
    </row>
    <row r="123" spans="3:15">
      <c r="I123" s="91"/>
      <c r="J123" s="170">
        <f t="shared" si="8"/>
        <v>0</v>
      </c>
      <c r="K123" s="171"/>
      <c r="L123" s="123"/>
      <c r="M123" s="124"/>
      <c r="N123" s="90"/>
    </row>
    <row r="124" spans="3:15">
      <c r="I124" s="91"/>
      <c r="J124" s="170">
        <f t="shared" si="8"/>
        <v>0</v>
      </c>
      <c r="K124" s="171"/>
      <c r="L124" s="123"/>
      <c r="M124" s="124"/>
      <c r="N124" s="90"/>
    </row>
    <row r="125" spans="3:15">
      <c r="I125" s="91"/>
      <c r="J125" s="170">
        <f t="shared" si="8"/>
        <v>0</v>
      </c>
      <c r="K125" s="171"/>
      <c r="L125" s="123"/>
      <c r="M125" s="124"/>
      <c r="N125" s="90"/>
    </row>
    <row r="126" spans="3:15">
      <c r="I126" s="91"/>
      <c r="J126" s="170">
        <f t="shared" si="8"/>
        <v>0</v>
      </c>
      <c r="K126" s="171"/>
      <c r="L126" s="123"/>
      <c r="M126" s="124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</v>
      </c>
      <c r="J129" s="170">
        <f t="shared" si="8"/>
        <v>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</v>
      </c>
      <c r="J133" s="170">
        <f t="shared" si="8"/>
        <v>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123"/>
      <c r="M137" s="124"/>
      <c r="N137" s="90"/>
    </row>
    <row r="138" spans="9:15">
      <c r="I138" s="91"/>
      <c r="J138" s="170">
        <f t="shared" si="8"/>
        <v>0</v>
      </c>
      <c r="K138" s="171"/>
      <c r="L138" s="123"/>
      <c r="M138" s="124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132"/>
      <c r="M144" s="133"/>
      <c r="N144" s="95"/>
    </row>
    <row r="145" spans="9:15">
      <c r="I145" s="94"/>
      <c r="J145" s="208">
        <f t="shared" si="9"/>
        <v>0</v>
      </c>
      <c r="K145" s="209"/>
      <c r="L145" s="132"/>
      <c r="M145" s="133"/>
      <c r="N145" s="95"/>
    </row>
    <row r="146" spans="9:15">
      <c r="I146" s="94"/>
      <c r="J146" s="208">
        <f t="shared" si="9"/>
        <v>0</v>
      </c>
      <c r="K146" s="209"/>
      <c r="L146" s="132"/>
      <c r="M146" s="133"/>
      <c r="N146" s="95"/>
    </row>
    <row r="147" spans="9:15">
      <c r="I147" s="94"/>
      <c r="J147" s="208">
        <f t="shared" si="9"/>
        <v>0</v>
      </c>
      <c r="K147" s="209"/>
      <c r="L147" s="132"/>
      <c r="M147" s="133"/>
      <c r="N147" s="95"/>
    </row>
    <row r="148" spans="9:15">
      <c r="I148" s="94">
        <f>J148*0.9*8/1000</f>
        <v>0</v>
      </c>
      <c r="J148" s="208">
        <f t="shared" si="9"/>
        <v>0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</v>
      </c>
      <c r="J150" s="208">
        <f t="shared" si="9"/>
        <v>0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0</v>
      </c>
      <c r="J152" s="208">
        <f t="shared" si="9"/>
        <v>0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0</v>
      </c>
      <c r="J154" s="208">
        <f t="shared" si="9"/>
        <v>0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0</v>
      </c>
      <c r="J157" s="208">
        <f t="shared" si="9"/>
        <v>0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0</v>
      </c>
      <c r="J163" s="208">
        <f t="shared" si="9"/>
        <v>0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0</v>
      </c>
      <c r="J167" s="208">
        <f t="shared" si="9"/>
        <v>0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</v>
      </c>
      <c r="J175" s="208">
        <f t="shared" si="9"/>
        <v>0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C12:D12"/>
    <mergeCell ref="E12:F12"/>
    <mergeCell ref="J12:K12"/>
    <mergeCell ref="L12:M12"/>
    <mergeCell ref="C13:D13"/>
    <mergeCell ref="E13:F13"/>
    <mergeCell ref="J13:K13"/>
    <mergeCell ref="L13:M13"/>
    <mergeCell ref="C9:F9"/>
    <mergeCell ref="J9:K9"/>
    <mergeCell ref="L9:M9"/>
    <mergeCell ref="C10:D10"/>
    <mergeCell ref="E10:F10"/>
    <mergeCell ref="C11:D11"/>
    <mergeCell ref="E11:F11"/>
    <mergeCell ref="J11:K11"/>
    <mergeCell ref="L11:M11"/>
    <mergeCell ref="C16:D16"/>
    <mergeCell ref="E16:F16"/>
    <mergeCell ref="J16:K16"/>
    <mergeCell ref="L16:M16"/>
    <mergeCell ref="C17:D17"/>
    <mergeCell ref="E17:F17"/>
    <mergeCell ref="J17:K17"/>
    <mergeCell ref="L17:M17"/>
    <mergeCell ref="C14:D14"/>
    <mergeCell ref="E14:F14"/>
    <mergeCell ref="J14:K14"/>
    <mergeCell ref="L14:M14"/>
    <mergeCell ref="C15:D15"/>
    <mergeCell ref="E15:F15"/>
    <mergeCell ref="J15:K15"/>
    <mergeCell ref="L15:M15"/>
    <mergeCell ref="C20:D20"/>
    <mergeCell ref="E20:F20"/>
    <mergeCell ref="J20:K20"/>
    <mergeCell ref="L20:M20"/>
    <mergeCell ref="J21:K21"/>
    <mergeCell ref="L21:M21"/>
    <mergeCell ref="C18:D18"/>
    <mergeCell ref="E18:F18"/>
    <mergeCell ref="J18:K18"/>
    <mergeCell ref="L18:M18"/>
    <mergeCell ref="C19:D19"/>
    <mergeCell ref="E19:F19"/>
    <mergeCell ref="J19:K19"/>
    <mergeCell ref="L19:M19"/>
    <mergeCell ref="C24:D24"/>
    <mergeCell ref="E24:F24"/>
    <mergeCell ref="J24:K24"/>
    <mergeCell ref="L24:M24"/>
    <mergeCell ref="C25:D25"/>
    <mergeCell ref="E25:F25"/>
    <mergeCell ref="J25:K25"/>
    <mergeCell ref="L25:M25"/>
    <mergeCell ref="J22:K22"/>
    <mergeCell ref="L22:M22"/>
    <mergeCell ref="C23:D23"/>
    <mergeCell ref="E23:F23"/>
    <mergeCell ref="J23:K23"/>
    <mergeCell ref="L23:M23"/>
    <mergeCell ref="C29:G29"/>
    <mergeCell ref="J29:K29"/>
    <mergeCell ref="L29:M29"/>
    <mergeCell ref="E30:F30"/>
    <mergeCell ref="J30:K30"/>
    <mergeCell ref="L30:M30"/>
    <mergeCell ref="J26:K26"/>
    <mergeCell ref="L26:M26"/>
    <mergeCell ref="J27:K27"/>
    <mergeCell ref="L27:M27"/>
    <mergeCell ref="J28:K28"/>
    <mergeCell ref="L28:M28"/>
    <mergeCell ref="E33:F33"/>
    <mergeCell ref="J33:K33"/>
    <mergeCell ref="L33:M33"/>
    <mergeCell ref="E34:F34"/>
    <mergeCell ref="J34:K34"/>
    <mergeCell ref="L34:M34"/>
    <mergeCell ref="E31:F31"/>
    <mergeCell ref="J31:K31"/>
    <mergeCell ref="L31:M31"/>
    <mergeCell ref="E32:F32"/>
    <mergeCell ref="J32:K32"/>
    <mergeCell ref="L32:M32"/>
    <mergeCell ref="E37:F37"/>
    <mergeCell ref="J37:K37"/>
    <mergeCell ref="L37:M37"/>
    <mergeCell ref="E38:F38"/>
    <mergeCell ref="J38:K38"/>
    <mergeCell ref="L38:M38"/>
    <mergeCell ref="E35:F35"/>
    <mergeCell ref="J35:K35"/>
    <mergeCell ref="L35:M35"/>
    <mergeCell ref="E36:F36"/>
    <mergeCell ref="J36:K36"/>
    <mergeCell ref="L36:M36"/>
    <mergeCell ref="E41:F41"/>
    <mergeCell ref="J41:K41"/>
    <mergeCell ref="L41:M41"/>
    <mergeCell ref="E42:F42"/>
    <mergeCell ref="J42:K42"/>
    <mergeCell ref="L42:M42"/>
    <mergeCell ref="E39:F39"/>
    <mergeCell ref="J39:K39"/>
    <mergeCell ref="L39:M39"/>
    <mergeCell ref="E40:F40"/>
    <mergeCell ref="J40:K40"/>
    <mergeCell ref="L40:M40"/>
    <mergeCell ref="E45:F45"/>
    <mergeCell ref="J45:K45"/>
    <mergeCell ref="L45:M45"/>
    <mergeCell ref="E46:F46"/>
    <mergeCell ref="J46:K46"/>
    <mergeCell ref="L46:M46"/>
    <mergeCell ref="E43:F43"/>
    <mergeCell ref="J43:K43"/>
    <mergeCell ref="L43:M43"/>
    <mergeCell ref="E44:F44"/>
    <mergeCell ref="J44:K44"/>
    <mergeCell ref="L44:M44"/>
    <mergeCell ref="E49:F49"/>
    <mergeCell ref="J49:K49"/>
    <mergeCell ref="L49:M49"/>
    <mergeCell ref="E50:F50"/>
    <mergeCell ref="J50:K50"/>
    <mergeCell ref="L50:M50"/>
    <mergeCell ref="E47:F47"/>
    <mergeCell ref="J47:K47"/>
    <mergeCell ref="L47:M47"/>
    <mergeCell ref="E48:F48"/>
    <mergeCell ref="J48:K48"/>
    <mergeCell ref="L48:M48"/>
    <mergeCell ref="E53:F53"/>
    <mergeCell ref="J53:K53"/>
    <mergeCell ref="L53:M53"/>
    <mergeCell ref="E54:F54"/>
    <mergeCell ref="J54:K54"/>
    <mergeCell ref="L54:M54"/>
    <mergeCell ref="E51:F51"/>
    <mergeCell ref="J51:K51"/>
    <mergeCell ref="L51:M51"/>
    <mergeCell ref="E52:F52"/>
    <mergeCell ref="J52:K52"/>
    <mergeCell ref="L52:M52"/>
    <mergeCell ref="E57:F57"/>
    <mergeCell ref="J57:K57"/>
    <mergeCell ref="L57:M57"/>
    <mergeCell ref="E58:F58"/>
    <mergeCell ref="J58:K58"/>
    <mergeCell ref="L58:M58"/>
    <mergeCell ref="E55:F55"/>
    <mergeCell ref="J55:K55"/>
    <mergeCell ref="L55:M55"/>
    <mergeCell ref="E56:F56"/>
    <mergeCell ref="J56:K56"/>
    <mergeCell ref="L56:M56"/>
    <mergeCell ref="E61:F61"/>
    <mergeCell ref="J61:K61"/>
    <mergeCell ref="L61:M61"/>
    <mergeCell ref="E62:F62"/>
    <mergeCell ref="J62:K62"/>
    <mergeCell ref="L62:M62"/>
    <mergeCell ref="E59:F59"/>
    <mergeCell ref="J59:K59"/>
    <mergeCell ref="L59:M59"/>
    <mergeCell ref="E60:F60"/>
    <mergeCell ref="J60:K60"/>
    <mergeCell ref="L60:M60"/>
    <mergeCell ref="E65:F65"/>
    <mergeCell ref="J65:K65"/>
    <mergeCell ref="L65:M65"/>
    <mergeCell ref="E66:F66"/>
    <mergeCell ref="J66:K66"/>
    <mergeCell ref="L66:M66"/>
    <mergeCell ref="E63:F63"/>
    <mergeCell ref="J63:K63"/>
    <mergeCell ref="L63:M63"/>
    <mergeCell ref="E64:F64"/>
    <mergeCell ref="J64:K64"/>
    <mergeCell ref="L64:M64"/>
    <mergeCell ref="E69:F69"/>
    <mergeCell ref="J69:K69"/>
    <mergeCell ref="L69:M69"/>
    <mergeCell ref="E70:F70"/>
    <mergeCell ref="J70:K70"/>
    <mergeCell ref="L70:M70"/>
    <mergeCell ref="E67:F67"/>
    <mergeCell ref="J67:K67"/>
    <mergeCell ref="L67:M67"/>
    <mergeCell ref="E68:F68"/>
    <mergeCell ref="J68:K68"/>
    <mergeCell ref="L68:M68"/>
    <mergeCell ref="E73:F73"/>
    <mergeCell ref="J73:K73"/>
    <mergeCell ref="L73:M73"/>
    <mergeCell ref="E74:F74"/>
    <mergeCell ref="J74:K74"/>
    <mergeCell ref="L74:M74"/>
    <mergeCell ref="E71:F71"/>
    <mergeCell ref="J71:K71"/>
    <mergeCell ref="L71:M71"/>
    <mergeCell ref="E72:F72"/>
    <mergeCell ref="J72:K72"/>
    <mergeCell ref="L72:M72"/>
    <mergeCell ref="E77:F77"/>
    <mergeCell ref="J77:K77"/>
    <mergeCell ref="L77:M77"/>
    <mergeCell ref="E78:F78"/>
    <mergeCell ref="J78:K78"/>
    <mergeCell ref="L78:M78"/>
    <mergeCell ref="E75:F75"/>
    <mergeCell ref="J75:K75"/>
    <mergeCell ref="L75:M75"/>
    <mergeCell ref="E76:F76"/>
    <mergeCell ref="J76:K76"/>
    <mergeCell ref="L76:M76"/>
    <mergeCell ref="J81:K81"/>
    <mergeCell ref="L81:M81"/>
    <mergeCell ref="J82:K82"/>
    <mergeCell ref="L82:M82"/>
    <mergeCell ref="J83:K83"/>
    <mergeCell ref="L83:M83"/>
    <mergeCell ref="E79:F79"/>
    <mergeCell ref="J79:K79"/>
    <mergeCell ref="L79:M79"/>
    <mergeCell ref="E80:F80"/>
    <mergeCell ref="J80:K80"/>
    <mergeCell ref="L80:M80"/>
    <mergeCell ref="J87:K87"/>
    <mergeCell ref="L87:M87"/>
    <mergeCell ref="J88:K88"/>
    <mergeCell ref="L88:M88"/>
    <mergeCell ref="J89:K89"/>
    <mergeCell ref="L89:M89"/>
    <mergeCell ref="J84:K84"/>
    <mergeCell ref="L84:M84"/>
    <mergeCell ref="J85:K85"/>
    <mergeCell ref="L85:M85"/>
    <mergeCell ref="J86:K86"/>
    <mergeCell ref="L86:M86"/>
    <mergeCell ref="J93:K93"/>
    <mergeCell ref="L93:M93"/>
    <mergeCell ref="J94:K94"/>
    <mergeCell ref="L94:M94"/>
    <mergeCell ref="J95:K95"/>
    <mergeCell ref="L95:M95"/>
    <mergeCell ref="J90:K90"/>
    <mergeCell ref="L90:M90"/>
    <mergeCell ref="J91:K91"/>
    <mergeCell ref="L91:M91"/>
    <mergeCell ref="J92:K92"/>
    <mergeCell ref="L92:M92"/>
    <mergeCell ref="J99:K99"/>
    <mergeCell ref="L99:M99"/>
    <mergeCell ref="J100:K100"/>
    <mergeCell ref="L100:M100"/>
    <mergeCell ref="J101:K101"/>
    <mergeCell ref="L101:M101"/>
    <mergeCell ref="J96:K96"/>
    <mergeCell ref="L96:M96"/>
    <mergeCell ref="J97:K97"/>
    <mergeCell ref="L97:M97"/>
    <mergeCell ref="J98:K98"/>
    <mergeCell ref="L98:M98"/>
    <mergeCell ref="J107:K107"/>
    <mergeCell ref="L107:M107"/>
    <mergeCell ref="J108:K108"/>
    <mergeCell ref="L108:M108"/>
    <mergeCell ref="J109:K109"/>
    <mergeCell ref="L109:M109"/>
    <mergeCell ref="J102:K102"/>
    <mergeCell ref="J103:K103"/>
    <mergeCell ref="J104:K104"/>
    <mergeCell ref="J105:K105"/>
    <mergeCell ref="L105:M105"/>
    <mergeCell ref="J106:K106"/>
    <mergeCell ref="L106:M106"/>
    <mergeCell ref="J113:K113"/>
    <mergeCell ref="L113:M113"/>
    <mergeCell ref="J114:K114"/>
    <mergeCell ref="L114:M114"/>
    <mergeCell ref="J115:K115"/>
    <mergeCell ref="L115:M115"/>
    <mergeCell ref="J110:K110"/>
    <mergeCell ref="L110:M110"/>
    <mergeCell ref="J111:K111"/>
    <mergeCell ref="L111:M111"/>
    <mergeCell ref="J112:K112"/>
    <mergeCell ref="L112:M112"/>
    <mergeCell ref="J120:K120"/>
    <mergeCell ref="L120:M120"/>
    <mergeCell ref="J121:K121"/>
    <mergeCell ref="J122:K122"/>
    <mergeCell ref="J123:K123"/>
    <mergeCell ref="J124:K124"/>
    <mergeCell ref="J116:K116"/>
    <mergeCell ref="L116:M116"/>
    <mergeCell ref="J117:K117"/>
    <mergeCell ref="J118:K118"/>
    <mergeCell ref="L118:M118"/>
    <mergeCell ref="J119:K119"/>
    <mergeCell ref="L119:M119"/>
    <mergeCell ref="J129:K129"/>
    <mergeCell ref="L129:M129"/>
    <mergeCell ref="J130:K130"/>
    <mergeCell ref="L130:M130"/>
    <mergeCell ref="J131:K131"/>
    <mergeCell ref="L131:M131"/>
    <mergeCell ref="J125:K125"/>
    <mergeCell ref="J126:K126"/>
    <mergeCell ref="J127:K127"/>
    <mergeCell ref="L127:M127"/>
    <mergeCell ref="J128:K128"/>
    <mergeCell ref="L128:M128"/>
    <mergeCell ref="J135:K135"/>
    <mergeCell ref="L135:M135"/>
    <mergeCell ref="J136:K136"/>
    <mergeCell ref="L136:M136"/>
    <mergeCell ref="J137:K137"/>
    <mergeCell ref="J138:K138"/>
    <mergeCell ref="J132:K132"/>
    <mergeCell ref="L132:M132"/>
    <mergeCell ref="J133:K133"/>
    <mergeCell ref="L133:M133"/>
    <mergeCell ref="J134:K134"/>
    <mergeCell ref="L134:M134"/>
    <mergeCell ref="J142:K142"/>
    <mergeCell ref="L142:M142"/>
    <mergeCell ref="J143:K143"/>
    <mergeCell ref="L143:M143"/>
    <mergeCell ref="J144:K144"/>
    <mergeCell ref="J145:K145"/>
    <mergeCell ref="J139:K139"/>
    <mergeCell ref="L139:M139"/>
    <mergeCell ref="J140:K140"/>
    <mergeCell ref="L140:M140"/>
    <mergeCell ref="J141:K141"/>
    <mergeCell ref="L141:M141"/>
    <mergeCell ref="J150:K150"/>
    <mergeCell ref="L150:M150"/>
    <mergeCell ref="J151:K151"/>
    <mergeCell ref="L151:M151"/>
    <mergeCell ref="J152:K152"/>
    <mergeCell ref="L152:M152"/>
    <mergeCell ref="J146:K146"/>
    <mergeCell ref="J147:K147"/>
    <mergeCell ref="J148:K148"/>
    <mergeCell ref="L148:M148"/>
    <mergeCell ref="J149:K149"/>
    <mergeCell ref="L149:M149"/>
    <mergeCell ref="J156:K156"/>
    <mergeCell ref="L156:M156"/>
    <mergeCell ref="J157:K157"/>
    <mergeCell ref="L157:M157"/>
    <mergeCell ref="J158:K158"/>
    <mergeCell ref="L158:M158"/>
    <mergeCell ref="J153:K153"/>
    <mergeCell ref="L153:M153"/>
    <mergeCell ref="J154:K154"/>
    <mergeCell ref="L154:M154"/>
    <mergeCell ref="J155:K155"/>
    <mergeCell ref="L155:M155"/>
    <mergeCell ref="J162:K162"/>
    <mergeCell ref="L162:M162"/>
    <mergeCell ref="J163:K163"/>
    <mergeCell ref="L163:M163"/>
    <mergeCell ref="J164:K164"/>
    <mergeCell ref="L164:M164"/>
    <mergeCell ref="J159:K159"/>
    <mergeCell ref="L159:M159"/>
    <mergeCell ref="J160:K160"/>
    <mergeCell ref="L160:M160"/>
    <mergeCell ref="J161:K161"/>
    <mergeCell ref="L161:M161"/>
    <mergeCell ref="J168:K168"/>
    <mergeCell ref="L168:M168"/>
    <mergeCell ref="J169:K169"/>
    <mergeCell ref="L169:M169"/>
    <mergeCell ref="J170:K170"/>
    <mergeCell ref="L170:M170"/>
    <mergeCell ref="J165:K165"/>
    <mergeCell ref="L165:M165"/>
    <mergeCell ref="J166:K166"/>
    <mergeCell ref="L166:M166"/>
    <mergeCell ref="J167:K167"/>
    <mergeCell ref="L167:M167"/>
    <mergeCell ref="J177:K177"/>
    <mergeCell ref="L177:M177"/>
    <mergeCell ref="J174:K174"/>
    <mergeCell ref="L174:M174"/>
    <mergeCell ref="J175:K175"/>
    <mergeCell ref="L175:M175"/>
    <mergeCell ref="J176:K176"/>
    <mergeCell ref="L176:M176"/>
    <mergeCell ref="J171:K171"/>
    <mergeCell ref="L171:M171"/>
    <mergeCell ref="J172:K172"/>
    <mergeCell ref="L172:M172"/>
    <mergeCell ref="J173:K173"/>
    <mergeCell ref="L173:M173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sheetPr codeName="Sheet48"/>
  <dimension ref="A1:S177"/>
  <sheetViews>
    <sheetView tabSelected="1" workbookViewId="0">
      <selection activeCell="E5" sqref="E5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 s="69"/>
      <c r="B2" s="63"/>
      <c r="D2" s="35"/>
      <c r="E2" s="53"/>
      <c r="F2" s="53" t="s">
        <v>154</v>
      </c>
      <c r="G2" s="35"/>
      <c r="H2" s="35"/>
      <c r="K2" s="100">
        <f>SUM(I86:I142)+SUM(I169:I174)/1000</f>
        <v>0</v>
      </c>
      <c r="L2" s="3">
        <f>SUM(J86:K142)+SUM(J169:K174)</f>
        <v>0</v>
      </c>
      <c r="M2" s="4" t="s">
        <v>162</v>
      </c>
      <c r="N2" s="35"/>
      <c r="S2" s="5" t="s">
        <v>2</v>
      </c>
    </row>
    <row r="3" spans="1:19" ht="18.75">
      <c r="A3" s="69"/>
      <c r="B3" s="63"/>
      <c r="E3" s="72" t="s">
        <v>291</v>
      </c>
      <c r="F3" s="54" t="s">
        <v>155</v>
      </c>
      <c r="G3" s="43"/>
      <c r="H3" s="43"/>
      <c r="K3" s="101">
        <f>SUM(I143:I168)+SUM(I175:I177)</f>
        <v>0</v>
      </c>
      <c r="L3" s="1">
        <f>SUM(J143:K168)+SUM(J175:K177)</f>
        <v>0</v>
      </c>
      <c r="M3" s="7" t="s">
        <v>242</v>
      </c>
      <c r="N3" s="35"/>
      <c r="S3" s="5">
        <f>L2+L4</f>
        <v>0</v>
      </c>
    </row>
    <row r="4" spans="1:19" ht="18.75">
      <c r="A4" s="69"/>
      <c r="B4" s="63"/>
      <c r="D4" s="36"/>
      <c r="E4" s="38"/>
      <c r="F4" s="33"/>
      <c r="G4" s="42"/>
      <c r="H4" s="42"/>
      <c r="K4" s="102">
        <f>SUM(I11:I27)+SUM(I73:I85)</f>
        <v>0</v>
      </c>
      <c r="L4" s="8">
        <f>SUM(J11:K27)+SUM(J73:K85)</f>
        <v>0</v>
      </c>
      <c r="M4" s="9" t="s">
        <v>3</v>
      </c>
      <c r="N4" s="35"/>
      <c r="S4" s="10" t="s">
        <v>4</v>
      </c>
    </row>
    <row r="5" spans="1:19" ht="18.75">
      <c r="A5" s="69"/>
      <c r="B5" s="63"/>
      <c r="D5" s="39"/>
      <c r="E5" s="40"/>
      <c r="F5" s="40"/>
      <c r="G5" s="42"/>
      <c r="H5" s="42"/>
      <c r="K5" s="103">
        <f>SUM(I28:I72)</f>
        <v>0</v>
      </c>
      <c r="L5" s="12">
        <f>SUM(J28:K72)</f>
        <v>0</v>
      </c>
      <c r="M5" s="13" t="s">
        <v>243</v>
      </c>
      <c r="N5" s="35"/>
      <c r="S5" s="10">
        <f>L3+L5</f>
        <v>0</v>
      </c>
    </row>
    <row r="6" spans="1:19" ht="18.75">
      <c r="A6" s="69"/>
      <c r="B6" s="63"/>
      <c r="C6" s="37"/>
      <c r="D6" s="39"/>
      <c r="E6" s="40"/>
      <c r="F6" s="40"/>
      <c r="G6" s="41"/>
      <c r="H6" s="41"/>
      <c r="K6" s="104">
        <f>C80</f>
        <v>0</v>
      </c>
      <c r="L6" s="14">
        <f>D80</f>
        <v>0</v>
      </c>
      <c r="M6" s="15" t="s">
        <v>6</v>
      </c>
      <c r="N6" s="35"/>
    </row>
    <row r="7" spans="1:19" ht="18.75">
      <c r="A7" s="69"/>
      <c r="B7" s="63"/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 s="69"/>
      <c r="B8" s="63"/>
      <c r="C8" s="37"/>
      <c r="D8" s="39"/>
      <c r="E8" s="40"/>
      <c r="F8" s="40"/>
      <c r="G8" s="41"/>
      <c r="H8" s="41"/>
      <c r="K8" s="106">
        <f>SUM(K2:K7)</f>
        <v>0</v>
      </c>
      <c r="L8" s="107">
        <f>SUM(L2:L7)</f>
        <v>0</v>
      </c>
      <c r="M8" s="18" t="s">
        <v>5</v>
      </c>
      <c r="N8" s="35"/>
    </row>
    <row r="9" spans="1:19">
      <c r="A9" s="69"/>
      <c r="B9" s="63"/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 s="69"/>
      <c r="B10" s="63"/>
      <c r="C10" s="189" t="s">
        <v>216</v>
      </c>
      <c r="D10" s="190"/>
      <c r="E10" s="189" t="s">
        <v>65</v>
      </c>
      <c r="F10" s="190"/>
      <c r="G10" s="80" t="s">
        <v>66</v>
      </c>
      <c r="I10" s="6"/>
      <c r="J10" s="74"/>
      <c r="K10" s="75"/>
      <c r="L10" s="74"/>
      <c r="M10" s="75"/>
      <c r="N10" s="6"/>
    </row>
    <row r="11" spans="1:19">
      <c r="A11" s="69"/>
      <c r="B11" s="63"/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 s="69"/>
      <c r="B12" s="63"/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 s="69"/>
      <c r="B13" s="63"/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 s="69"/>
      <c r="B14" s="63"/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</v>
      </c>
      <c r="J14" s="176">
        <f t="shared" si="1"/>
        <v>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 s="69"/>
      <c r="B15" s="63"/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</v>
      </c>
      <c r="J15" s="176">
        <f t="shared" si="1"/>
        <v>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69"/>
      <c r="B16" s="63"/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</v>
      </c>
      <c r="J16" s="176">
        <f t="shared" si="1"/>
        <v>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69"/>
      <c r="B17" s="63"/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 ht="16.5">
      <c r="A18" s="51"/>
      <c r="B18" s="51"/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 ht="16.5">
      <c r="A19" s="51"/>
      <c r="B19" s="51"/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 ht="16.5">
      <c r="A20" s="51"/>
      <c r="B20" s="51"/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 ht="16.5">
      <c r="A21" s="51"/>
      <c r="B21" s="51"/>
      <c r="C21" s="77"/>
      <c r="D21" s="46"/>
      <c r="E21" s="44"/>
      <c r="F21" s="45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 ht="16.5">
      <c r="A22" s="51"/>
      <c r="B22" s="51"/>
      <c r="C22" s="77"/>
      <c r="D22" s="46"/>
      <c r="E22" s="44"/>
      <c r="F22" s="45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 ht="16.5">
      <c r="A23" s="51"/>
      <c r="B23" s="47"/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 ht="16.5">
      <c r="A24" s="51"/>
      <c r="B24" s="51"/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 ht="16.5">
      <c r="A25" s="51"/>
      <c r="B25" s="51"/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 ht="16.5">
      <c r="A26" s="51"/>
      <c r="B26" s="51"/>
      <c r="C26" s="24"/>
      <c r="D26" s="2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 ht="16.5">
      <c r="A27" s="51"/>
      <c r="B27" s="51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 ht="16.5">
      <c r="A28" s="51"/>
      <c r="B28" s="51"/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 ht="16.5">
      <c r="A29" s="51"/>
      <c r="B29" s="51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 ht="16.5">
      <c r="A30" s="51"/>
      <c r="B30" s="51"/>
      <c r="C30" s="20" t="s">
        <v>92</v>
      </c>
      <c r="D30" s="20" t="s">
        <v>93</v>
      </c>
      <c r="E30" s="191" t="s">
        <v>65</v>
      </c>
      <c r="F30" s="191"/>
      <c r="G30" s="20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</v>
      </c>
      <c r="D31" s="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</v>
      </c>
      <c r="D36" s="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</v>
      </c>
      <c r="D37" s="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</v>
      </c>
      <c r="J55" s="182">
        <f t="shared" si="1"/>
        <v>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0</v>
      </c>
      <c r="D80" s="80">
        <f>SUM(D31:D79)</f>
        <v>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</v>
      </c>
      <c r="J93" s="170">
        <f t="shared" si="8"/>
        <v>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</v>
      </c>
      <c r="J97" s="170">
        <f t="shared" si="8"/>
        <v>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</v>
      </c>
      <c r="J98" s="170">
        <f t="shared" si="8"/>
        <v>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92"/>
      <c r="M102" s="93"/>
      <c r="N102" s="90"/>
      <c r="O102" s="23"/>
    </row>
    <row r="103" spans="1:15">
      <c r="I103" s="91"/>
      <c r="J103" s="170">
        <f t="shared" si="8"/>
        <v>0</v>
      </c>
      <c r="K103" s="171"/>
      <c r="L103" s="92"/>
      <c r="M103" s="93"/>
      <c r="N103" s="90"/>
      <c r="O103" s="23"/>
    </row>
    <row r="104" spans="1:15">
      <c r="I104" s="91"/>
      <c r="J104" s="170">
        <f t="shared" si="8"/>
        <v>0</v>
      </c>
      <c r="K104" s="171"/>
      <c r="L104" s="92"/>
      <c r="M104" s="93"/>
      <c r="N104" s="90"/>
      <c r="O104" s="23"/>
    </row>
    <row r="105" spans="1:15">
      <c r="I105" s="91">
        <f>J105*1.2*8/1000</f>
        <v>0</v>
      </c>
      <c r="J105" s="170">
        <f t="shared" si="8"/>
        <v>0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</v>
      </c>
      <c r="J109" s="170">
        <f t="shared" si="8"/>
        <v>0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</v>
      </c>
      <c r="J113" s="170">
        <f t="shared" si="8"/>
        <v>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92"/>
      <c r="M117" s="93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</v>
      </c>
      <c r="J119" s="170">
        <f t="shared" si="8"/>
        <v>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92"/>
      <c r="M121" s="93"/>
      <c r="N121" s="90"/>
    </row>
    <row r="122" spans="3:15">
      <c r="I122" s="91"/>
      <c r="J122" s="170">
        <f t="shared" si="8"/>
        <v>0</v>
      </c>
      <c r="K122" s="171"/>
      <c r="L122" s="92"/>
      <c r="M122" s="93"/>
      <c r="N122" s="90"/>
    </row>
    <row r="123" spans="3:15">
      <c r="I123" s="91"/>
      <c r="J123" s="170">
        <f t="shared" si="8"/>
        <v>0</v>
      </c>
      <c r="K123" s="171"/>
      <c r="L123" s="92"/>
      <c r="M123" s="93"/>
      <c r="N123" s="90"/>
    </row>
    <row r="124" spans="3:15">
      <c r="I124" s="91"/>
      <c r="J124" s="170">
        <f t="shared" si="8"/>
        <v>0</v>
      </c>
      <c r="K124" s="171"/>
      <c r="L124" s="92"/>
      <c r="M124" s="93"/>
      <c r="N124" s="90"/>
    </row>
    <row r="125" spans="3:15">
      <c r="I125" s="91"/>
      <c r="J125" s="170">
        <f t="shared" si="8"/>
        <v>0</v>
      </c>
      <c r="K125" s="171"/>
      <c r="L125" s="92"/>
      <c r="M125" s="93"/>
      <c r="N125" s="90"/>
    </row>
    <row r="126" spans="3:15">
      <c r="I126" s="91"/>
      <c r="J126" s="170">
        <f t="shared" si="8"/>
        <v>0</v>
      </c>
      <c r="K126" s="171"/>
      <c r="L126" s="92"/>
      <c r="M126" s="93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</v>
      </c>
      <c r="J129" s="170">
        <f t="shared" si="8"/>
        <v>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</v>
      </c>
      <c r="J133" s="170">
        <f t="shared" si="8"/>
        <v>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92"/>
      <c r="M137" s="93"/>
      <c r="N137" s="90"/>
    </row>
    <row r="138" spans="9:15">
      <c r="I138" s="91"/>
      <c r="J138" s="170">
        <f t="shared" si="8"/>
        <v>0</v>
      </c>
      <c r="K138" s="171"/>
      <c r="L138" s="92"/>
      <c r="M138" s="93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96"/>
      <c r="M144" s="97"/>
      <c r="N144" s="95"/>
    </row>
    <row r="145" spans="9:15">
      <c r="I145" s="94"/>
      <c r="J145" s="208">
        <f t="shared" si="9"/>
        <v>0</v>
      </c>
      <c r="K145" s="209"/>
      <c r="L145" s="96"/>
      <c r="M145" s="97"/>
      <c r="N145" s="95"/>
    </row>
    <row r="146" spans="9:15">
      <c r="I146" s="94"/>
      <c r="J146" s="208">
        <f t="shared" si="9"/>
        <v>0</v>
      </c>
      <c r="K146" s="209"/>
      <c r="L146" s="96"/>
      <c r="M146" s="97"/>
      <c r="N146" s="95"/>
    </row>
    <row r="147" spans="9:15">
      <c r="I147" s="94"/>
      <c r="J147" s="208">
        <f t="shared" si="9"/>
        <v>0</v>
      </c>
      <c r="K147" s="209"/>
      <c r="L147" s="96"/>
      <c r="M147" s="97"/>
      <c r="N147" s="95"/>
    </row>
    <row r="148" spans="9:15">
      <c r="I148" s="94">
        <f>J148*0.9*8/1000</f>
        <v>0</v>
      </c>
      <c r="J148" s="208">
        <f t="shared" si="9"/>
        <v>0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</v>
      </c>
      <c r="J150" s="208">
        <f t="shared" si="9"/>
        <v>0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0</v>
      </c>
      <c r="J152" s="208">
        <f t="shared" si="9"/>
        <v>0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0</v>
      </c>
      <c r="J154" s="208">
        <f t="shared" si="9"/>
        <v>0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0</v>
      </c>
      <c r="J157" s="208">
        <f t="shared" si="9"/>
        <v>0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0</v>
      </c>
      <c r="J163" s="208">
        <f t="shared" si="9"/>
        <v>0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0</v>
      </c>
      <c r="J167" s="208">
        <f t="shared" si="9"/>
        <v>0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</v>
      </c>
      <c r="J175" s="208">
        <f t="shared" si="9"/>
        <v>0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J177:K177"/>
    <mergeCell ref="L177:M177"/>
    <mergeCell ref="J172:K172"/>
    <mergeCell ref="L172:M172"/>
    <mergeCell ref="J173:K173"/>
    <mergeCell ref="L173:M173"/>
    <mergeCell ref="J174:K174"/>
    <mergeCell ref="L174:M174"/>
    <mergeCell ref="J175:K175"/>
    <mergeCell ref="L175:M175"/>
    <mergeCell ref="J176:K176"/>
    <mergeCell ref="L176:M176"/>
    <mergeCell ref="J167:K167"/>
    <mergeCell ref="L167:M167"/>
    <mergeCell ref="J168:K168"/>
    <mergeCell ref="L168:M168"/>
    <mergeCell ref="J169:K169"/>
    <mergeCell ref="L169:M169"/>
    <mergeCell ref="J170:K170"/>
    <mergeCell ref="L170:M170"/>
    <mergeCell ref="J171:K171"/>
    <mergeCell ref="L171:M171"/>
    <mergeCell ref="J162:K162"/>
    <mergeCell ref="L162:M162"/>
    <mergeCell ref="J163:K163"/>
    <mergeCell ref="L163:M163"/>
    <mergeCell ref="J164:K164"/>
    <mergeCell ref="L164:M164"/>
    <mergeCell ref="J165:K165"/>
    <mergeCell ref="L165:M165"/>
    <mergeCell ref="J166:K166"/>
    <mergeCell ref="L166:M166"/>
    <mergeCell ref="J157:K157"/>
    <mergeCell ref="L157:M157"/>
    <mergeCell ref="J158:K158"/>
    <mergeCell ref="L158:M158"/>
    <mergeCell ref="J159:K159"/>
    <mergeCell ref="L159:M159"/>
    <mergeCell ref="J160:K160"/>
    <mergeCell ref="L160:M160"/>
    <mergeCell ref="J161:K161"/>
    <mergeCell ref="L161:M161"/>
    <mergeCell ref="J152:K152"/>
    <mergeCell ref="L152:M152"/>
    <mergeCell ref="J153:K153"/>
    <mergeCell ref="L153:M153"/>
    <mergeCell ref="J154:K154"/>
    <mergeCell ref="L154:M154"/>
    <mergeCell ref="J155:K155"/>
    <mergeCell ref="L155:M155"/>
    <mergeCell ref="J156:K156"/>
    <mergeCell ref="L156:M156"/>
    <mergeCell ref="J147:K147"/>
    <mergeCell ref="J148:K148"/>
    <mergeCell ref="L148:M148"/>
    <mergeCell ref="J149:K149"/>
    <mergeCell ref="L149:M149"/>
    <mergeCell ref="J150:K150"/>
    <mergeCell ref="L150:M150"/>
    <mergeCell ref="J151:K151"/>
    <mergeCell ref="L151:M151"/>
    <mergeCell ref="J141:K141"/>
    <mergeCell ref="L141:M141"/>
    <mergeCell ref="J142:K142"/>
    <mergeCell ref="L142:M142"/>
    <mergeCell ref="J143:K143"/>
    <mergeCell ref="L143:M143"/>
    <mergeCell ref="J144:K144"/>
    <mergeCell ref="J145:K145"/>
    <mergeCell ref="J146:K146"/>
    <mergeCell ref="J135:K135"/>
    <mergeCell ref="L135:M135"/>
    <mergeCell ref="J136:K136"/>
    <mergeCell ref="L136:M136"/>
    <mergeCell ref="J137:K137"/>
    <mergeCell ref="J138:K138"/>
    <mergeCell ref="J139:K139"/>
    <mergeCell ref="L139:M139"/>
    <mergeCell ref="J140:K140"/>
    <mergeCell ref="L140:M140"/>
    <mergeCell ref="E76:F76"/>
    <mergeCell ref="E77:F77"/>
    <mergeCell ref="E78:F78"/>
    <mergeCell ref="E79:F79"/>
    <mergeCell ref="E80:F80"/>
    <mergeCell ref="J84:K84"/>
    <mergeCell ref="L84:M84"/>
    <mergeCell ref="J99:K99"/>
    <mergeCell ref="L99:M99"/>
    <mergeCell ref="J79:K79"/>
    <mergeCell ref="L79:M79"/>
    <mergeCell ref="J80:K80"/>
    <mergeCell ref="L80:M80"/>
    <mergeCell ref="J81:K81"/>
    <mergeCell ref="L81:M81"/>
    <mergeCell ref="J76:K76"/>
    <mergeCell ref="L76:M76"/>
    <mergeCell ref="J77:K77"/>
    <mergeCell ref="L77:M77"/>
    <mergeCell ref="J78:K78"/>
    <mergeCell ref="L78:M78"/>
    <mergeCell ref="J86:K86"/>
    <mergeCell ref="L86:M86"/>
    <mergeCell ref="J87:K87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C9:F9"/>
    <mergeCell ref="J9:K9"/>
    <mergeCell ref="L9:M9"/>
    <mergeCell ref="C10:D10"/>
    <mergeCell ref="E10:F10"/>
    <mergeCell ref="C13:D13"/>
    <mergeCell ref="E13:F13"/>
    <mergeCell ref="J13:K13"/>
    <mergeCell ref="L13:M13"/>
    <mergeCell ref="C14:D14"/>
    <mergeCell ref="E14:F14"/>
    <mergeCell ref="J14:K14"/>
    <mergeCell ref="L14:M14"/>
    <mergeCell ref="C11:D11"/>
    <mergeCell ref="E11:F11"/>
    <mergeCell ref="J11:K11"/>
    <mergeCell ref="L11:M11"/>
    <mergeCell ref="C12:D12"/>
    <mergeCell ref="E12:F12"/>
    <mergeCell ref="J12:K12"/>
    <mergeCell ref="L12:M12"/>
    <mergeCell ref="C17:D17"/>
    <mergeCell ref="E17:F17"/>
    <mergeCell ref="J17:K17"/>
    <mergeCell ref="L17:M17"/>
    <mergeCell ref="C18:D18"/>
    <mergeCell ref="E18:F18"/>
    <mergeCell ref="J18:K18"/>
    <mergeCell ref="L18:M18"/>
    <mergeCell ref="C15:D15"/>
    <mergeCell ref="E15:F15"/>
    <mergeCell ref="J15:K15"/>
    <mergeCell ref="L15:M15"/>
    <mergeCell ref="C16:D16"/>
    <mergeCell ref="E16:F16"/>
    <mergeCell ref="J16:K16"/>
    <mergeCell ref="L16:M16"/>
    <mergeCell ref="J22:K22"/>
    <mergeCell ref="L22:M22"/>
    <mergeCell ref="C23:D23"/>
    <mergeCell ref="E23:F23"/>
    <mergeCell ref="J23:K23"/>
    <mergeCell ref="L23:M23"/>
    <mergeCell ref="J19:K19"/>
    <mergeCell ref="L19:M19"/>
    <mergeCell ref="J20:K20"/>
    <mergeCell ref="L20:M20"/>
    <mergeCell ref="J21:K21"/>
    <mergeCell ref="L21:M21"/>
    <mergeCell ref="C19:D19"/>
    <mergeCell ref="E19:F19"/>
    <mergeCell ref="C20:D20"/>
    <mergeCell ref="E20:F20"/>
    <mergeCell ref="J27:K27"/>
    <mergeCell ref="L27:M27"/>
    <mergeCell ref="J28:K28"/>
    <mergeCell ref="L28:M28"/>
    <mergeCell ref="J24:K24"/>
    <mergeCell ref="L24:M24"/>
    <mergeCell ref="C25:D25"/>
    <mergeCell ref="J25:K25"/>
    <mergeCell ref="L25:M25"/>
    <mergeCell ref="J26:K26"/>
    <mergeCell ref="L26:M26"/>
    <mergeCell ref="C24:D24"/>
    <mergeCell ref="E24:F24"/>
    <mergeCell ref="E25:F25"/>
    <mergeCell ref="E31:F31"/>
    <mergeCell ref="J31:K31"/>
    <mergeCell ref="L31:M31"/>
    <mergeCell ref="E32:F32"/>
    <mergeCell ref="J32:K32"/>
    <mergeCell ref="L32:M32"/>
    <mergeCell ref="J29:K29"/>
    <mergeCell ref="L29:M29"/>
    <mergeCell ref="E30:F30"/>
    <mergeCell ref="J30:K30"/>
    <mergeCell ref="L30:M30"/>
    <mergeCell ref="C29:G29"/>
    <mergeCell ref="E35:F35"/>
    <mergeCell ref="J35:K35"/>
    <mergeCell ref="L35:M35"/>
    <mergeCell ref="E36:F36"/>
    <mergeCell ref="J36:K36"/>
    <mergeCell ref="L36:M36"/>
    <mergeCell ref="E33:F33"/>
    <mergeCell ref="J33:K33"/>
    <mergeCell ref="L33:M33"/>
    <mergeCell ref="E34:F34"/>
    <mergeCell ref="J34:K34"/>
    <mergeCell ref="L34:M34"/>
    <mergeCell ref="E39:F39"/>
    <mergeCell ref="J39:K39"/>
    <mergeCell ref="L39:M39"/>
    <mergeCell ref="E40:F40"/>
    <mergeCell ref="J40:K40"/>
    <mergeCell ref="L40:M40"/>
    <mergeCell ref="E37:F37"/>
    <mergeCell ref="J37:K37"/>
    <mergeCell ref="L37:M37"/>
    <mergeCell ref="E38:F38"/>
    <mergeCell ref="J38:K38"/>
    <mergeCell ref="L38:M38"/>
    <mergeCell ref="E43:F43"/>
    <mergeCell ref="J43:K43"/>
    <mergeCell ref="L43:M43"/>
    <mergeCell ref="E44:F44"/>
    <mergeCell ref="J44:K44"/>
    <mergeCell ref="L44:M44"/>
    <mergeCell ref="E41:F41"/>
    <mergeCell ref="J41:K41"/>
    <mergeCell ref="L41:M41"/>
    <mergeCell ref="E42:F42"/>
    <mergeCell ref="J42:K42"/>
    <mergeCell ref="L42:M42"/>
    <mergeCell ref="E47:F47"/>
    <mergeCell ref="J47:K47"/>
    <mergeCell ref="L47:M47"/>
    <mergeCell ref="E48:F48"/>
    <mergeCell ref="J48:K48"/>
    <mergeCell ref="L48:M48"/>
    <mergeCell ref="E45:F45"/>
    <mergeCell ref="J45:K45"/>
    <mergeCell ref="L45:M45"/>
    <mergeCell ref="E46:F46"/>
    <mergeCell ref="J46:K46"/>
    <mergeCell ref="L46:M46"/>
    <mergeCell ref="E51:F51"/>
    <mergeCell ref="J51:K51"/>
    <mergeCell ref="L51:M51"/>
    <mergeCell ref="E52:F52"/>
    <mergeCell ref="J52:K52"/>
    <mergeCell ref="L52:M52"/>
    <mergeCell ref="E49:F49"/>
    <mergeCell ref="J49:K49"/>
    <mergeCell ref="L49:M49"/>
    <mergeCell ref="E50:F50"/>
    <mergeCell ref="J50:K50"/>
    <mergeCell ref="L50:M50"/>
    <mergeCell ref="J55:K55"/>
    <mergeCell ref="L55:M55"/>
    <mergeCell ref="J56:K56"/>
    <mergeCell ref="L56:M56"/>
    <mergeCell ref="J57:K57"/>
    <mergeCell ref="L57:M57"/>
    <mergeCell ref="E53:F53"/>
    <mergeCell ref="J53:K53"/>
    <mergeCell ref="L53:M53"/>
    <mergeCell ref="E54:F54"/>
    <mergeCell ref="J54:K54"/>
    <mergeCell ref="L54:M54"/>
    <mergeCell ref="E55:F55"/>
    <mergeCell ref="E56:F56"/>
    <mergeCell ref="E57:F57"/>
    <mergeCell ref="J61:K61"/>
    <mergeCell ref="L61:M61"/>
    <mergeCell ref="J62:K62"/>
    <mergeCell ref="L62:M62"/>
    <mergeCell ref="J63:K63"/>
    <mergeCell ref="L63:M63"/>
    <mergeCell ref="J58:K58"/>
    <mergeCell ref="L58:M58"/>
    <mergeCell ref="J59:K59"/>
    <mergeCell ref="L59:M59"/>
    <mergeCell ref="J60:K60"/>
    <mergeCell ref="L60:M60"/>
    <mergeCell ref="J67:K67"/>
    <mergeCell ref="L67:M67"/>
    <mergeCell ref="J68:K68"/>
    <mergeCell ref="L68:M68"/>
    <mergeCell ref="J69:K69"/>
    <mergeCell ref="L69:M69"/>
    <mergeCell ref="J64:K64"/>
    <mergeCell ref="L64:M64"/>
    <mergeCell ref="J65:K65"/>
    <mergeCell ref="L65:M65"/>
    <mergeCell ref="J66:K66"/>
    <mergeCell ref="L66:M66"/>
    <mergeCell ref="J73:K73"/>
    <mergeCell ref="L73:M73"/>
    <mergeCell ref="J74:K74"/>
    <mergeCell ref="L74:M74"/>
    <mergeCell ref="J75:K75"/>
    <mergeCell ref="L75:M75"/>
    <mergeCell ref="J70:K70"/>
    <mergeCell ref="L70:M70"/>
    <mergeCell ref="J71:K71"/>
    <mergeCell ref="L71:M71"/>
    <mergeCell ref="J72:K72"/>
    <mergeCell ref="L72:M72"/>
    <mergeCell ref="L87:M87"/>
    <mergeCell ref="J88:K88"/>
    <mergeCell ref="L88:M88"/>
    <mergeCell ref="J82:K82"/>
    <mergeCell ref="L82:M82"/>
    <mergeCell ref="J83:K83"/>
    <mergeCell ref="L83:M83"/>
    <mergeCell ref="J85:K85"/>
    <mergeCell ref="L85:M85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J98:K98"/>
    <mergeCell ref="L98:M98"/>
    <mergeCell ref="J101:K101"/>
    <mergeCell ref="L101:M101"/>
    <mergeCell ref="J102:K102"/>
    <mergeCell ref="J95:K95"/>
    <mergeCell ref="L95:M95"/>
    <mergeCell ref="J96:K96"/>
    <mergeCell ref="L96:M96"/>
    <mergeCell ref="J97:K97"/>
    <mergeCell ref="L97:M97"/>
    <mergeCell ref="J100:K100"/>
    <mergeCell ref="L100:M100"/>
    <mergeCell ref="J108:K108"/>
    <mergeCell ref="L108:M108"/>
    <mergeCell ref="J109:K109"/>
    <mergeCell ref="L109:M109"/>
    <mergeCell ref="J110:K110"/>
    <mergeCell ref="L110:M110"/>
    <mergeCell ref="J103:K103"/>
    <mergeCell ref="J104:K104"/>
    <mergeCell ref="J105:K105"/>
    <mergeCell ref="L105:M105"/>
    <mergeCell ref="J106:K106"/>
    <mergeCell ref="L106:M106"/>
    <mergeCell ref="J107:K107"/>
    <mergeCell ref="L107:M107"/>
    <mergeCell ref="J114:K114"/>
    <mergeCell ref="L114:M114"/>
    <mergeCell ref="J115:K115"/>
    <mergeCell ref="L115:M115"/>
    <mergeCell ref="J116:K116"/>
    <mergeCell ref="L116:M116"/>
    <mergeCell ref="J111:K111"/>
    <mergeCell ref="L111:M111"/>
    <mergeCell ref="J112:K112"/>
    <mergeCell ref="L112:M112"/>
    <mergeCell ref="J113:K113"/>
    <mergeCell ref="L113:M113"/>
    <mergeCell ref="J120:K120"/>
    <mergeCell ref="L120:M120"/>
    <mergeCell ref="J121:K121"/>
    <mergeCell ref="J122:K122"/>
    <mergeCell ref="J117:K117"/>
    <mergeCell ref="J118:K118"/>
    <mergeCell ref="L118:M118"/>
    <mergeCell ref="J119:K119"/>
    <mergeCell ref="L119:M119"/>
    <mergeCell ref="J126:K126"/>
    <mergeCell ref="J127:K127"/>
    <mergeCell ref="L127:M127"/>
    <mergeCell ref="J128:K128"/>
    <mergeCell ref="L128:M128"/>
    <mergeCell ref="J123:K123"/>
    <mergeCell ref="J124:K124"/>
    <mergeCell ref="J125:K125"/>
    <mergeCell ref="J132:K132"/>
    <mergeCell ref="L132:M132"/>
    <mergeCell ref="J133:K133"/>
    <mergeCell ref="L133:M133"/>
    <mergeCell ref="J134:K134"/>
    <mergeCell ref="L134:M134"/>
    <mergeCell ref="J129:K129"/>
    <mergeCell ref="L129:M129"/>
    <mergeCell ref="J130:K130"/>
    <mergeCell ref="L130:M130"/>
    <mergeCell ref="J131:K131"/>
    <mergeCell ref="L131:M13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2"/>
  <dimension ref="A1:S177"/>
  <sheetViews>
    <sheetView workbookViewId="0">
      <selection activeCell="E3" sqref="E3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 s="167">
        <v>499</v>
      </c>
      <c r="B2" s="168">
        <v>5</v>
      </c>
      <c r="D2" s="35"/>
      <c r="E2" s="53"/>
      <c r="F2" s="53" t="s">
        <v>154</v>
      </c>
      <c r="G2" s="35"/>
      <c r="H2" s="35"/>
      <c r="K2" s="100">
        <f>SUM(I86:I142)+SUM(I169:I174)/1000</f>
        <v>1.2684000000000002</v>
      </c>
      <c r="L2" s="3">
        <f>SUM(J86:K142)+SUM(J169:K174)</f>
        <v>163</v>
      </c>
      <c r="M2" s="4" t="s">
        <v>162</v>
      </c>
      <c r="N2" s="35"/>
      <c r="S2" s="5" t="s">
        <v>2</v>
      </c>
    </row>
    <row r="3" spans="1:19" ht="18.75">
      <c r="A3" s="167">
        <v>500</v>
      </c>
      <c r="B3" s="168">
        <v>11</v>
      </c>
      <c r="E3" s="119" t="s">
        <v>248</v>
      </c>
      <c r="F3" s="54" t="s">
        <v>155</v>
      </c>
      <c r="G3" s="43"/>
      <c r="H3" s="43"/>
      <c r="K3" s="101">
        <f>SUM(I143:I168)+SUM(I175:I177)</f>
        <v>0.73450000000000004</v>
      </c>
      <c r="L3" s="1">
        <f>SUM(J143:K168)+SUM(J175:K177)</f>
        <v>86</v>
      </c>
      <c r="M3" s="7" t="s">
        <v>242</v>
      </c>
      <c r="N3" s="35"/>
      <c r="S3" s="5">
        <f>L2+L4</f>
        <v>463</v>
      </c>
    </row>
    <row r="4" spans="1:19" ht="18.75">
      <c r="A4" s="167">
        <v>501</v>
      </c>
      <c r="B4" s="168">
        <v>20</v>
      </c>
      <c r="D4" s="36"/>
      <c r="E4" s="119"/>
      <c r="F4" s="33"/>
      <c r="G4" s="42"/>
      <c r="H4" s="42"/>
      <c r="K4" s="102">
        <f>SUM(I11:I27)+SUM(I73:I85)</f>
        <v>3.78</v>
      </c>
      <c r="L4" s="8">
        <f>SUM(J11:K27)+SUM(J73:K85)</f>
        <v>300</v>
      </c>
      <c r="M4" s="9" t="s">
        <v>3</v>
      </c>
      <c r="N4" s="35"/>
      <c r="S4" s="10" t="s">
        <v>4</v>
      </c>
    </row>
    <row r="5" spans="1:19" ht="18.75">
      <c r="A5" s="167">
        <v>502</v>
      </c>
      <c r="B5" s="168">
        <v>10</v>
      </c>
      <c r="D5" s="39"/>
      <c r="E5" s="119"/>
      <c r="F5" s="40"/>
      <c r="G5" s="42"/>
      <c r="H5" s="42"/>
      <c r="K5" s="103">
        <f>SUM(I28:I72)</f>
        <v>0.20250000000000001</v>
      </c>
      <c r="L5" s="12">
        <f>SUM(J28:K72)</f>
        <v>25</v>
      </c>
      <c r="M5" s="13" t="s">
        <v>243</v>
      </c>
      <c r="N5" s="35"/>
      <c r="S5" s="10">
        <f>L3+L5</f>
        <v>111</v>
      </c>
    </row>
    <row r="6" spans="1:19" ht="18.75">
      <c r="A6" s="167">
        <v>503</v>
      </c>
      <c r="B6" s="168">
        <v>10</v>
      </c>
      <c r="C6" s="37"/>
      <c r="D6" s="39"/>
      <c r="E6" s="119"/>
      <c r="F6" s="40"/>
      <c r="G6" s="41"/>
      <c r="H6" s="41"/>
      <c r="K6" s="104">
        <f>C80</f>
        <v>0</v>
      </c>
      <c r="L6" s="14">
        <f>D80</f>
        <v>0</v>
      </c>
      <c r="M6" s="15" t="s">
        <v>6</v>
      </c>
      <c r="N6" s="35"/>
    </row>
    <row r="7" spans="1:19" ht="18.75">
      <c r="A7" s="167">
        <v>504</v>
      </c>
      <c r="B7" s="168">
        <v>10</v>
      </c>
      <c r="C7" s="37"/>
      <c r="D7" s="39"/>
      <c r="E7" s="119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 s="167">
        <v>507</v>
      </c>
      <c r="B8" s="168">
        <v>15</v>
      </c>
      <c r="C8" s="37"/>
      <c r="D8" s="39"/>
      <c r="E8" s="119"/>
      <c r="F8" s="40"/>
      <c r="G8" s="41"/>
      <c r="H8" s="41"/>
      <c r="K8" s="106">
        <f>SUM(K2:K7)</f>
        <v>5.9853999999999994</v>
      </c>
      <c r="L8" s="107">
        <f>SUM(L2:L7)</f>
        <v>574</v>
      </c>
      <c r="M8" s="18" t="s">
        <v>5</v>
      </c>
      <c r="N8" s="35"/>
    </row>
    <row r="9" spans="1:19">
      <c r="A9" s="167">
        <v>508</v>
      </c>
      <c r="B9" s="168">
        <v>5</v>
      </c>
      <c r="C9" s="201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 s="167">
        <v>513</v>
      </c>
      <c r="B10" s="168">
        <v>15</v>
      </c>
      <c r="C10" s="204" t="s">
        <v>216</v>
      </c>
      <c r="D10" s="190"/>
      <c r="E10" s="189" t="s">
        <v>65</v>
      </c>
      <c r="F10" s="190"/>
      <c r="G10" s="80" t="s">
        <v>66</v>
      </c>
      <c r="I10" s="6"/>
      <c r="J10" s="74"/>
      <c r="K10" s="75"/>
      <c r="L10" s="74"/>
      <c r="M10" s="75"/>
      <c r="N10" s="6"/>
    </row>
    <row r="11" spans="1:19">
      <c r="A11" s="167">
        <v>518</v>
      </c>
      <c r="B11" s="168">
        <v>25</v>
      </c>
      <c r="C11" s="200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 s="167">
        <v>536</v>
      </c>
      <c r="B12" s="168">
        <v>20</v>
      </c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 s="167">
        <v>545</v>
      </c>
      <c r="B13" s="168">
        <v>1</v>
      </c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 s="167">
        <v>690</v>
      </c>
      <c r="B14" s="168">
        <v>23</v>
      </c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</v>
      </c>
      <c r="J14" s="176">
        <f t="shared" si="1"/>
        <v>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 s="167">
        <v>691</v>
      </c>
      <c r="B15" s="168">
        <v>23</v>
      </c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2.88</v>
      </c>
      <c r="J15" s="176">
        <f t="shared" si="1"/>
        <v>240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167">
        <v>659</v>
      </c>
      <c r="B16" s="168">
        <v>10</v>
      </c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</v>
      </c>
      <c r="J16" s="176">
        <f t="shared" si="1"/>
        <v>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167">
        <v>689</v>
      </c>
      <c r="B17" s="168">
        <v>41</v>
      </c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>
      <c r="A18" s="167">
        <v>516</v>
      </c>
      <c r="B18" s="168">
        <v>5</v>
      </c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>
      <c r="A19" s="167"/>
      <c r="B19" s="168"/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0.9</v>
      </c>
      <c r="J19" s="176">
        <f t="shared" si="1"/>
        <v>60</v>
      </c>
      <c r="K19" s="177"/>
      <c r="L19" s="178" t="s">
        <v>19</v>
      </c>
      <c r="M19" s="179"/>
      <c r="N19" s="86">
        <v>8</v>
      </c>
      <c r="O19">
        <v>535</v>
      </c>
    </row>
    <row r="20" spans="1:15">
      <c r="A20" s="167">
        <v>530</v>
      </c>
      <c r="B20" s="168">
        <v>25</v>
      </c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>
      <c r="A21" s="167">
        <v>532</v>
      </c>
      <c r="B21" s="168">
        <v>240</v>
      </c>
      <c r="C21" s="77"/>
      <c r="D21" s="46"/>
      <c r="E21" s="44"/>
      <c r="F21" s="45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>
      <c r="A22" s="167">
        <v>535</v>
      </c>
      <c r="B22" s="168">
        <v>60</v>
      </c>
      <c r="C22" s="77"/>
      <c r="D22" s="46"/>
      <c r="E22" s="44"/>
      <c r="F22" s="45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 ht="16.5">
      <c r="A23" s="51"/>
      <c r="B23" s="47"/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>
      <c r="B24" s="120"/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>
      <c r="B25" s="120"/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>
      <c r="B26" s="120"/>
      <c r="C26" s="24"/>
      <c r="D26" s="2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>
      <c r="B27" s="120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 ht="16.5">
      <c r="A28" s="51"/>
      <c r="B28" s="51"/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 ht="16.5">
      <c r="A29" s="51"/>
      <c r="B29" s="51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 ht="16.5">
      <c r="A30" s="51"/>
      <c r="B30" s="51"/>
      <c r="C30" s="20" t="s">
        <v>92</v>
      </c>
      <c r="D30" s="20" t="s">
        <v>93</v>
      </c>
      <c r="E30" s="191" t="s">
        <v>65</v>
      </c>
      <c r="F30" s="191"/>
      <c r="G30" s="20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</v>
      </c>
      <c r="D31" s="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</v>
      </c>
      <c r="D36" s="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</v>
      </c>
      <c r="D37" s="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</v>
      </c>
      <c r="J41" s="182">
        <f t="shared" si="1"/>
        <v>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</v>
      </c>
      <c r="J55" s="182">
        <f t="shared" si="1"/>
        <v>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0.20250000000000001</v>
      </c>
      <c r="J70" s="182">
        <f t="shared" si="1"/>
        <v>25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0</v>
      </c>
      <c r="D80" s="80">
        <f>SUM(D31:D79)</f>
        <v>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0.246</v>
      </c>
      <c r="J88" s="170">
        <f t="shared" si="8"/>
        <v>41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0.05</v>
      </c>
      <c r="J89" s="170">
        <f t="shared" si="8"/>
        <v>5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0.1012</v>
      </c>
      <c r="J93" s="170">
        <f t="shared" si="8"/>
        <v>23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9.6800000000000011E-2</v>
      </c>
      <c r="J97" s="170">
        <f t="shared" si="8"/>
        <v>11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0.1104</v>
      </c>
      <c r="J98" s="170">
        <f t="shared" si="8"/>
        <v>23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92"/>
      <c r="M102" s="93"/>
      <c r="N102" s="90"/>
      <c r="O102" s="23"/>
    </row>
    <row r="103" spans="1:15">
      <c r="I103" s="91"/>
      <c r="J103" s="170">
        <f t="shared" si="8"/>
        <v>0</v>
      </c>
      <c r="K103" s="171"/>
      <c r="L103" s="92"/>
      <c r="M103" s="93"/>
      <c r="N103" s="90"/>
      <c r="O103" s="23"/>
    </row>
    <row r="104" spans="1:15">
      <c r="I104" s="91"/>
      <c r="J104" s="170">
        <f t="shared" si="8"/>
        <v>0</v>
      </c>
      <c r="K104" s="171"/>
      <c r="L104" s="92"/>
      <c r="M104" s="93"/>
      <c r="N104" s="90"/>
      <c r="O104" s="23"/>
    </row>
    <row r="105" spans="1:15">
      <c r="I105" s="91">
        <f>J105*1.2*8/1000</f>
        <v>0.192</v>
      </c>
      <c r="J105" s="170">
        <f t="shared" si="8"/>
        <v>20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0.104</v>
      </c>
      <c r="J109" s="170">
        <f t="shared" si="8"/>
        <v>10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0.112</v>
      </c>
      <c r="J113" s="170">
        <f t="shared" si="8"/>
        <v>10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92"/>
      <c r="M117" s="93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0.12</v>
      </c>
      <c r="J119" s="170">
        <f t="shared" si="8"/>
        <v>10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92"/>
      <c r="M121" s="93"/>
      <c r="N121" s="90"/>
    </row>
    <row r="122" spans="3:15">
      <c r="I122" s="91"/>
      <c r="J122" s="170">
        <f t="shared" si="8"/>
        <v>0</v>
      </c>
      <c r="K122" s="171"/>
      <c r="L122" s="92"/>
      <c r="M122" s="93"/>
      <c r="N122" s="90"/>
    </row>
    <row r="123" spans="3:15">
      <c r="I123" s="91"/>
      <c r="J123" s="170">
        <f t="shared" si="8"/>
        <v>0</v>
      </c>
      <c r="K123" s="171"/>
      <c r="L123" s="92"/>
      <c r="M123" s="93"/>
      <c r="N123" s="90"/>
    </row>
    <row r="124" spans="3:15">
      <c r="I124" s="91"/>
      <c r="J124" s="170">
        <f t="shared" si="8"/>
        <v>0</v>
      </c>
      <c r="K124" s="171"/>
      <c r="L124" s="92"/>
      <c r="M124" s="93"/>
      <c r="N124" s="90"/>
    </row>
    <row r="125" spans="3:15">
      <c r="I125" s="91"/>
      <c r="J125" s="170">
        <f t="shared" si="8"/>
        <v>0</v>
      </c>
      <c r="K125" s="171"/>
      <c r="L125" s="92"/>
      <c r="M125" s="93"/>
      <c r="N125" s="90"/>
    </row>
    <row r="126" spans="3:15">
      <c r="I126" s="91"/>
      <c r="J126" s="170">
        <f t="shared" si="8"/>
        <v>0</v>
      </c>
      <c r="K126" s="171"/>
      <c r="L126" s="92"/>
      <c r="M126" s="93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</v>
      </c>
      <c r="J129" s="170">
        <f t="shared" si="8"/>
        <v>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0.13600000000000001</v>
      </c>
      <c r="J132" s="170">
        <f t="shared" si="8"/>
        <v>10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</v>
      </c>
      <c r="J133" s="170">
        <f t="shared" si="8"/>
        <v>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92"/>
      <c r="M137" s="93"/>
      <c r="N137" s="90"/>
    </row>
    <row r="138" spans="9:15">
      <c r="I138" s="91"/>
      <c r="J138" s="170">
        <f t="shared" si="8"/>
        <v>0</v>
      </c>
      <c r="K138" s="171"/>
      <c r="L138" s="92"/>
      <c r="M138" s="93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0.01</v>
      </c>
      <c r="J143" s="208">
        <f t="shared" si="9"/>
        <v>1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96"/>
      <c r="M144" s="97"/>
      <c r="N144" s="95"/>
    </row>
    <row r="145" spans="9:15">
      <c r="I145" s="94"/>
      <c r="J145" s="208">
        <f t="shared" si="9"/>
        <v>0</v>
      </c>
      <c r="K145" s="209"/>
      <c r="L145" s="96"/>
      <c r="M145" s="97"/>
      <c r="N145" s="95"/>
    </row>
    <row r="146" spans="9:15">
      <c r="I146" s="94"/>
      <c r="J146" s="208">
        <f t="shared" si="9"/>
        <v>0</v>
      </c>
      <c r="K146" s="209"/>
      <c r="L146" s="96"/>
      <c r="M146" s="97"/>
      <c r="N146" s="95"/>
    </row>
    <row r="147" spans="9:15">
      <c r="I147" s="94"/>
      <c r="J147" s="208">
        <f t="shared" si="9"/>
        <v>0</v>
      </c>
      <c r="K147" s="209"/>
      <c r="L147" s="96"/>
      <c r="M147" s="97"/>
      <c r="N147" s="95"/>
    </row>
    <row r="148" spans="9:15">
      <c r="I148" s="94">
        <f>J148*0.9*8/1000</f>
        <v>0</v>
      </c>
      <c r="J148" s="208">
        <f t="shared" si="9"/>
        <v>0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0.108</v>
      </c>
      <c r="J150" s="208">
        <f t="shared" si="9"/>
        <v>15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0.16200000000000001</v>
      </c>
      <c r="J152" s="208">
        <f t="shared" si="9"/>
        <v>20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0</v>
      </c>
      <c r="J154" s="208">
        <f t="shared" si="9"/>
        <v>0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0</v>
      </c>
      <c r="J157" s="208">
        <f t="shared" si="9"/>
        <v>0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0.27</v>
      </c>
      <c r="J163" s="208">
        <f t="shared" si="9"/>
        <v>25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4.0500000000000001E-2</v>
      </c>
      <c r="J165" s="208">
        <f t="shared" si="9"/>
        <v>5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3.5999999999999997E-2</v>
      </c>
      <c r="J167" s="208">
        <f t="shared" si="9"/>
        <v>5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0.108</v>
      </c>
      <c r="J175" s="208">
        <f t="shared" si="9"/>
        <v>15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J177:K177"/>
    <mergeCell ref="L177:M177"/>
    <mergeCell ref="J172:K172"/>
    <mergeCell ref="L172:M172"/>
    <mergeCell ref="J173:K173"/>
    <mergeCell ref="L173:M173"/>
    <mergeCell ref="J174:K174"/>
    <mergeCell ref="L174:M174"/>
    <mergeCell ref="J175:K175"/>
    <mergeCell ref="L175:M175"/>
    <mergeCell ref="J176:K176"/>
    <mergeCell ref="L176:M176"/>
    <mergeCell ref="J167:K167"/>
    <mergeCell ref="L167:M167"/>
    <mergeCell ref="J168:K168"/>
    <mergeCell ref="L168:M168"/>
    <mergeCell ref="J169:K169"/>
    <mergeCell ref="L169:M169"/>
    <mergeCell ref="J170:K170"/>
    <mergeCell ref="L170:M170"/>
    <mergeCell ref="J171:K171"/>
    <mergeCell ref="L171:M171"/>
    <mergeCell ref="J162:K162"/>
    <mergeCell ref="L162:M162"/>
    <mergeCell ref="J163:K163"/>
    <mergeCell ref="L163:M163"/>
    <mergeCell ref="J164:K164"/>
    <mergeCell ref="L164:M164"/>
    <mergeCell ref="J165:K165"/>
    <mergeCell ref="L165:M165"/>
    <mergeCell ref="J166:K166"/>
    <mergeCell ref="L166:M166"/>
    <mergeCell ref="J157:K157"/>
    <mergeCell ref="L157:M157"/>
    <mergeCell ref="J158:K158"/>
    <mergeCell ref="L158:M158"/>
    <mergeCell ref="J159:K159"/>
    <mergeCell ref="L159:M159"/>
    <mergeCell ref="J160:K160"/>
    <mergeCell ref="L160:M160"/>
    <mergeCell ref="J161:K161"/>
    <mergeCell ref="L161:M161"/>
    <mergeCell ref="J152:K152"/>
    <mergeCell ref="L152:M152"/>
    <mergeCell ref="J153:K153"/>
    <mergeCell ref="L153:M153"/>
    <mergeCell ref="J154:K154"/>
    <mergeCell ref="L154:M154"/>
    <mergeCell ref="J155:K155"/>
    <mergeCell ref="L155:M155"/>
    <mergeCell ref="J156:K156"/>
    <mergeCell ref="L156:M156"/>
    <mergeCell ref="J147:K147"/>
    <mergeCell ref="J148:K148"/>
    <mergeCell ref="L148:M148"/>
    <mergeCell ref="J149:K149"/>
    <mergeCell ref="L149:M149"/>
    <mergeCell ref="J150:K150"/>
    <mergeCell ref="L150:M150"/>
    <mergeCell ref="J151:K151"/>
    <mergeCell ref="L151:M151"/>
    <mergeCell ref="J141:K141"/>
    <mergeCell ref="L141:M141"/>
    <mergeCell ref="J142:K142"/>
    <mergeCell ref="L142:M142"/>
    <mergeCell ref="J143:K143"/>
    <mergeCell ref="L143:M143"/>
    <mergeCell ref="J144:K144"/>
    <mergeCell ref="J145:K145"/>
    <mergeCell ref="J146:K146"/>
    <mergeCell ref="J135:K135"/>
    <mergeCell ref="L135:M135"/>
    <mergeCell ref="J136:K136"/>
    <mergeCell ref="L136:M136"/>
    <mergeCell ref="J137:K137"/>
    <mergeCell ref="J138:K138"/>
    <mergeCell ref="J139:K139"/>
    <mergeCell ref="L139:M139"/>
    <mergeCell ref="J140:K140"/>
    <mergeCell ref="L140:M140"/>
    <mergeCell ref="E76:F76"/>
    <mergeCell ref="E77:F77"/>
    <mergeCell ref="E78:F78"/>
    <mergeCell ref="E79:F79"/>
    <mergeCell ref="E80:F80"/>
    <mergeCell ref="J84:K84"/>
    <mergeCell ref="L84:M84"/>
    <mergeCell ref="J99:K99"/>
    <mergeCell ref="L99:M99"/>
    <mergeCell ref="J79:K79"/>
    <mergeCell ref="L79:M79"/>
    <mergeCell ref="J80:K80"/>
    <mergeCell ref="L80:M80"/>
    <mergeCell ref="J81:K81"/>
    <mergeCell ref="L81:M81"/>
    <mergeCell ref="J76:K76"/>
    <mergeCell ref="L76:M76"/>
    <mergeCell ref="J77:K77"/>
    <mergeCell ref="L77:M77"/>
    <mergeCell ref="J78:K78"/>
    <mergeCell ref="L78:M78"/>
    <mergeCell ref="J86:K86"/>
    <mergeCell ref="L86:M86"/>
    <mergeCell ref="J87:K87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C9:F9"/>
    <mergeCell ref="J9:K9"/>
    <mergeCell ref="L9:M9"/>
    <mergeCell ref="C10:D10"/>
    <mergeCell ref="E10:F10"/>
    <mergeCell ref="C13:D13"/>
    <mergeCell ref="E13:F13"/>
    <mergeCell ref="J13:K13"/>
    <mergeCell ref="L13:M13"/>
    <mergeCell ref="C14:D14"/>
    <mergeCell ref="E14:F14"/>
    <mergeCell ref="J14:K14"/>
    <mergeCell ref="L14:M14"/>
    <mergeCell ref="C11:D11"/>
    <mergeCell ref="E11:F11"/>
    <mergeCell ref="J11:K11"/>
    <mergeCell ref="L11:M11"/>
    <mergeCell ref="C12:D12"/>
    <mergeCell ref="E12:F12"/>
    <mergeCell ref="J12:K12"/>
    <mergeCell ref="L12:M12"/>
    <mergeCell ref="C17:D17"/>
    <mergeCell ref="E17:F17"/>
    <mergeCell ref="J17:K17"/>
    <mergeCell ref="L17:M17"/>
    <mergeCell ref="C18:D18"/>
    <mergeCell ref="E18:F18"/>
    <mergeCell ref="J18:K18"/>
    <mergeCell ref="L18:M18"/>
    <mergeCell ref="C15:D15"/>
    <mergeCell ref="E15:F15"/>
    <mergeCell ref="J15:K15"/>
    <mergeCell ref="L15:M15"/>
    <mergeCell ref="C16:D16"/>
    <mergeCell ref="E16:F16"/>
    <mergeCell ref="J16:K16"/>
    <mergeCell ref="L16:M16"/>
    <mergeCell ref="J22:K22"/>
    <mergeCell ref="L22:M22"/>
    <mergeCell ref="C23:D23"/>
    <mergeCell ref="E23:F23"/>
    <mergeCell ref="J23:K23"/>
    <mergeCell ref="L23:M23"/>
    <mergeCell ref="J19:K19"/>
    <mergeCell ref="L19:M19"/>
    <mergeCell ref="J20:K20"/>
    <mergeCell ref="L20:M20"/>
    <mergeCell ref="J21:K21"/>
    <mergeCell ref="L21:M21"/>
    <mergeCell ref="C19:D19"/>
    <mergeCell ref="E19:F19"/>
    <mergeCell ref="C20:D20"/>
    <mergeCell ref="E20:F20"/>
    <mergeCell ref="J27:K27"/>
    <mergeCell ref="L27:M27"/>
    <mergeCell ref="J28:K28"/>
    <mergeCell ref="L28:M28"/>
    <mergeCell ref="J24:K24"/>
    <mergeCell ref="L24:M24"/>
    <mergeCell ref="C25:D25"/>
    <mergeCell ref="J25:K25"/>
    <mergeCell ref="L25:M25"/>
    <mergeCell ref="J26:K26"/>
    <mergeCell ref="L26:M26"/>
    <mergeCell ref="C24:D24"/>
    <mergeCell ref="E24:F24"/>
    <mergeCell ref="E25:F25"/>
    <mergeCell ref="E31:F31"/>
    <mergeCell ref="J31:K31"/>
    <mergeCell ref="L31:M31"/>
    <mergeCell ref="E32:F32"/>
    <mergeCell ref="J32:K32"/>
    <mergeCell ref="L32:M32"/>
    <mergeCell ref="J29:K29"/>
    <mergeCell ref="L29:M29"/>
    <mergeCell ref="E30:F30"/>
    <mergeCell ref="J30:K30"/>
    <mergeCell ref="L30:M30"/>
    <mergeCell ref="C29:G29"/>
    <mergeCell ref="E35:F35"/>
    <mergeCell ref="J35:K35"/>
    <mergeCell ref="L35:M35"/>
    <mergeCell ref="E36:F36"/>
    <mergeCell ref="J36:K36"/>
    <mergeCell ref="L36:M36"/>
    <mergeCell ref="E33:F33"/>
    <mergeCell ref="J33:K33"/>
    <mergeCell ref="L33:M33"/>
    <mergeCell ref="E34:F34"/>
    <mergeCell ref="J34:K34"/>
    <mergeCell ref="L34:M34"/>
    <mergeCell ref="E39:F39"/>
    <mergeCell ref="J39:K39"/>
    <mergeCell ref="L39:M39"/>
    <mergeCell ref="E40:F40"/>
    <mergeCell ref="J40:K40"/>
    <mergeCell ref="L40:M40"/>
    <mergeCell ref="E37:F37"/>
    <mergeCell ref="J37:K37"/>
    <mergeCell ref="L37:M37"/>
    <mergeCell ref="E38:F38"/>
    <mergeCell ref="J38:K38"/>
    <mergeCell ref="L38:M38"/>
    <mergeCell ref="E43:F43"/>
    <mergeCell ref="J43:K43"/>
    <mergeCell ref="L43:M43"/>
    <mergeCell ref="E44:F44"/>
    <mergeCell ref="J44:K44"/>
    <mergeCell ref="L44:M44"/>
    <mergeCell ref="E41:F41"/>
    <mergeCell ref="J41:K41"/>
    <mergeCell ref="L41:M41"/>
    <mergeCell ref="E42:F42"/>
    <mergeCell ref="J42:K42"/>
    <mergeCell ref="L42:M42"/>
    <mergeCell ref="E47:F47"/>
    <mergeCell ref="J47:K47"/>
    <mergeCell ref="L47:M47"/>
    <mergeCell ref="E48:F48"/>
    <mergeCell ref="J48:K48"/>
    <mergeCell ref="L48:M48"/>
    <mergeCell ref="E45:F45"/>
    <mergeCell ref="J45:K45"/>
    <mergeCell ref="L45:M45"/>
    <mergeCell ref="E46:F46"/>
    <mergeCell ref="J46:K46"/>
    <mergeCell ref="L46:M46"/>
    <mergeCell ref="E51:F51"/>
    <mergeCell ref="J51:K51"/>
    <mergeCell ref="L51:M51"/>
    <mergeCell ref="E52:F52"/>
    <mergeCell ref="J52:K52"/>
    <mergeCell ref="L52:M52"/>
    <mergeCell ref="E49:F49"/>
    <mergeCell ref="J49:K49"/>
    <mergeCell ref="L49:M49"/>
    <mergeCell ref="E50:F50"/>
    <mergeCell ref="J50:K50"/>
    <mergeCell ref="L50:M50"/>
    <mergeCell ref="J55:K55"/>
    <mergeCell ref="L55:M55"/>
    <mergeCell ref="J56:K56"/>
    <mergeCell ref="L56:M56"/>
    <mergeCell ref="J57:K57"/>
    <mergeCell ref="L57:M57"/>
    <mergeCell ref="E53:F53"/>
    <mergeCell ref="J53:K53"/>
    <mergeCell ref="L53:M53"/>
    <mergeCell ref="E54:F54"/>
    <mergeCell ref="J54:K54"/>
    <mergeCell ref="L54:M54"/>
    <mergeCell ref="E55:F55"/>
    <mergeCell ref="E56:F56"/>
    <mergeCell ref="E57:F57"/>
    <mergeCell ref="J61:K61"/>
    <mergeCell ref="L61:M61"/>
    <mergeCell ref="J62:K62"/>
    <mergeCell ref="L62:M62"/>
    <mergeCell ref="J63:K63"/>
    <mergeCell ref="L63:M63"/>
    <mergeCell ref="J58:K58"/>
    <mergeCell ref="L58:M58"/>
    <mergeCell ref="J59:K59"/>
    <mergeCell ref="L59:M59"/>
    <mergeCell ref="J60:K60"/>
    <mergeCell ref="L60:M60"/>
    <mergeCell ref="J67:K67"/>
    <mergeCell ref="L67:M67"/>
    <mergeCell ref="J68:K68"/>
    <mergeCell ref="L68:M68"/>
    <mergeCell ref="J69:K69"/>
    <mergeCell ref="L69:M69"/>
    <mergeCell ref="J64:K64"/>
    <mergeCell ref="L64:M64"/>
    <mergeCell ref="J65:K65"/>
    <mergeCell ref="L65:M65"/>
    <mergeCell ref="J66:K66"/>
    <mergeCell ref="L66:M66"/>
    <mergeCell ref="J73:K73"/>
    <mergeCell ref="L73:M73"/>
    <mergeCell ref="J74:K74"/>
    <mergeCell ref="L74:M74"/>
    <mergeCell ref="J75:K75"/>
    <mergeCell ref="L75:M75"/>
    <mergeCell ref="J70:K70"/>
    <mergeCell ref="L70:M70"/>
    <mergeCell ref="J71:K71"/>
    <mergeCell ref="L71:M71"/>
    <mergeCell ref="J72:K72"/>
    <mergeCell ref="L72:M72"/>
    <mergeCell ref="L87:M87"/>
    <mergeCell ref="J88:K88"/>
    <mergeCell ref="L88:M88"/>
    <mergeCell ref="J82:K82"/>
    <mergeCell ref="L82:M82"/>
    <mergeCell ref="J83:K83"/>
    <mergeCell ref="L83:M83"/>
    <mergeCell ref="J85:K85"/>
    <mergeCell ref="L85:M85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J98:K98"/>
    <mergeCell ref="L98:M98"/>
    <mergeCell ref="J101:K101"/>
    <mergeCell ref="L101:M101"/>
    <mergeCell ref="J102:K102"/>
    <mergeCell ref="J95:K95"/>
    <mergeCell ref="L95:M95"/>
    <mergeCell ref="J96:K96"/>
    <mergeCell ref="L96:M96"/>
    <mergeCell ref="J97:K97"/>
    <mergeCell ref="L97:M97"/>
    <mergeCell ref="J100:K100"/>
    <mergeCell ref="L100:M100"/>
    <mergeCell ref="J108:K108"/>
    <mergeCell ref="L108:M108"/>
    <mergeCell ref="J109:K109"/>
    <mergeCell ref="L109:M109"/>
    <mergeCell ref="J110:K110"/>
    <mergeCell ref="L110:M110"/>
    <mergeCell ref="J103:K103"/>
    <mergeCell ref="J104:K104"/>
    <mergeCell ref="J105:K105"/>
    <mergeCell ref="L105:M105"/>
    <mergeCell ref="J106:K106"/>
    <mergeCell ref="L106:M106"/>
    <mergeCell ref="J107:K107"/>
    <mergeCell ref="L107:M107"/>
    <mergeCell ref="J114:K114"/>
    <mergeCell ref="L114:M114"/>
    <mergeCell ref="J115:K115"/>
    <mergeCell ref="L115:M115"/>
    <mergeCell ref="J116:K116"/>
    <mergeCell ref="L116:M116"/>
    <mergeCell ref="J111:K111"/>
    <mergeCell ref="L111:M111"/>
    <mergeCell ref="J112:K112"/>
    <mergeCell ref="L112:M112"/>
    <mergeCell ref="J113:K113"/>
    <mergeCell ref="L113:M113"/>
    <mergeCell ref="J120:K120"/>
    <mergeCell ref="L120:M120"/>
    <mergeCell ref="J121:K121"/>
    <mergeCell ref="J122:K122"/>
    <mergeCell ref="J117:K117"/>
    <mergeCell ref="J118:K118"/>
    <mergeCell ref="L118:M118"/>
    <mergeCell ref="J119:K119"/>
    <mergeCell ref="L119:M119"/>
    <mergeCell ref="J126:K126"/>
    <mergeCell ref="J127:K127"/>
    <mergeCell ref="L127:M127"/>
    <mergeCell ref="J128:K128"/>
    <mergeCell ref="L128:M128"/>
    <mergeCell ref="J123:K123"/>
    <mergeCell ref="J124:K124"/>
    <mergeCell ref="J125:K125"/>
    <mergeCell ref="J132:K132"/>
    <mergeCell ref="L132:M132"/>
    <mergeCell ref="J133:K133"/>
    <mergeCell ref="L133:M133"/>
    <mergeCell ref="J134:K134"/>
    <mergeCell ref="L134:M134"/>
    <mergeCell ref="J129:K129"/>
    <mergeCell ref="L129:M129"/>
    <mergeCell ref="J130:K130"/>
    <mergeCell ref="L130:M130"/>
    <mergeCell ref="J131:K131"/>
    <mergeCell ref="L131:M13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20"/>
  <dimension ref="A1:S177"/>
  <sheetViews>
    <sheetView workbookViewId="0">
      <selection activeCell="F7" sqref="F7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>
        <v>491</v>
      </c>
      <c r="B2" s="120">
        <v>50</v>
      </c>
      <c r="D2" s="35"/>
      <c r="E2" s="53"/>
      <c r="F2" s="53" t="s">
        <v>154</v>
      </c>
      <c r="G2" s="35"/>
      <c r="H2" s="35"/>
      <c r="K2" s="100">
        <f>SUM(I86:I142)+SUM(I169:I174)/1000</f>
        <v>0</v>
      </c>
      <c r="L2" s="3">
        <f>SUM(J86:K142)+SUM(J169:K174)</f>
        <v>0</v>
      </c>
      <c r="M2" s="4" t="s">
        <v>162</v>
      </c>
      <c r="N2" s="35"/>
      <c r="S2" s="5" t="s">
        <v>2</v>
      </c>
    </row>
    <row r="3" spans="1:19" ht="18.75">
      <c r="A3">
        <v>494</v>
      </c>
      <c r="B3" s="120">
        <v>200</v>
      </c>
      <c r="E3" s="169" t="s">
        <v>368</v>
      </c>
      <c r="F3" s="54" t="s">
        <v>155</v>
      </c>
      <c r="G3" s="43"/>
      <c r="H3" s="43"/>
      <c r="K3" s="101">
        <f>SUM(I143:I168)+SUM(I175:I177)</f>
        <v>0</v>
      </c>
      <c r="L3" s="1">
        <f>SUM(J143:K168)+SUM(J175:K177)</f>
        <v>0</v>
      </c>
      <c r="M3" s="7" t="s">
        <v>242</v>
      </c>
      <c r="N3" s="35"/>
      <c r="S3" s="5">
        <f>L2+L4</f>
        <v>400</v>
      </c>
    </row>
    <row r="4" spans="1:19" ht="18.75">
      <c r="A4">
        <v>495</v>
      </c>
      <c r="B4" s="120">
        <v>50</v>
      </c>
      <c r="D4" s="36"/>
      <c r="E4" s="38"/>
      <c r="F4" s="33"/>
      <c r="G4" s="42"/>
      <c r="H4" s="42"/>
      <c r="K4" s="102">
        <f>SUM(I11:I27)+SUM(I73:I85)</f>
        <v>5.0600000000000014</v>
      </c>
      <c r="L4" s="8">
        <f>SUM(J11:K27)+SUM(J73:K85)</f>
        <v>400</v>
      </c>
      <c r="M4" s="9" t="s">
        <v>3</v>
      </c>
      <c r="N4" s="35"/>
      <c r="S4" s="10" t="s">
        <v>4</v>
      </c>
    </row>
    <row r="5" spans="1:19" ht="18.75">
      <c r="A5">
        <v>519</v>
      </c>
      <c r="B5" s="120">
        <v>50</v>
      </c>
      <c r="D5" s="39"/>
      <c r="E5" s="40"/>
      <c r="F5" s="40"/>
      <c r="G5" s="42"/>
      <c r="H5" s="42"/>
      <c r="K5" s="103">
        <f>SUM(I28:I72)</f>
        <v>4.6899999999999995</v>
      </c>
      <c r="L5" s="12">
        <f>SUM(J28:K72)</f>
        <v>620</v>
      </c>
      <c r="M5" s="13" t="s">
        <v>243</v>
      </c>
      <c r="N5" s="35"/>
      <c r="S5" s="10">
        <f>L3+L5</f>
        <v>620</v>
      </c>
    </row>
    <row r="6" spans="1:19" ht="18.75">
      <c r="A6">
        <v>524</v>
      </c>
      <c r="B6" s="120">
        <v>50</v>
      </c>
      <c r="C6" s="37"/>
      <c r="D6" s="39"/>
      <c r="E6" s="40"/>
      <c r="F6" s="40"/>
      <c r="G6" s="41"/>
      <c r="H6" s="41"/>
      <c r="K6" s="104">
        <f>C80</f>
        <v>1.5375000000000001</v>
      </c>
      <c r="L6" s="14">
        <f>D80</f>
        <v>245</v>
      </c>
      <c r="M6" s="15" t="s">
        <v>6</v>
      </c>
      <c r="N6" s="35"/>
    </row>
    <row r="7" spans="1:19" ht="18.75">
      <c r="A7">
        <v>531</v>
      </c>
      <c r="B7" s="120">
        <v>200</v>
      </c>
      <c r="C7" s="37"/>
      <c r="D7" s="39"/>
      <c r="E7" s="40"/>
      <c r="F7" s="40"/>
      <c r="G7" s="41"/>
      <c r="H7" s="41"/>
      <c r="K7" s="105">
        <f>C25</f>
        <v>0.5</v>
      </c>
      <c r="L7" s="16"/>
      <c r="M7" s="17" t="s">
        <v>11</v>
      </c>
      <c r="N7" s="35"/>
    </row>
    <row r="8" spans="1:19" ht="18.75">
      <c r="A8">
        <v>533</v>
      </c>
      <c r="B8" s="120">
        <v>100</v>
      </c>
      <c r="C8" s="37"/>
      <c r="D8" s="39"/>
      <c r="E8" s="40"/>
      <c r="F8" s="40"/>
      <c r="G8" s="41"/>
      <c r="H8" s="41"/>
      <c r="K8" s="106">
        <f>SUM(K2:K7)</f>
        <v>11.7875</v>
      </c>
      <c r="L8" s="107">
        <f>SUM(L2:L7)</f>
        <v>1265</v>
      </c>
      <c r="M8" s="18" t="s">
        <v>5</v>
      </c>
      <c r="N8" s="35"/>
    </row>
    <row r="9" spans="1:19">
      <c r="A9">
        <v>535</v>
      </c>
      <c r="B9" s="120">
        <v>25</v>
      </c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>
        <v>540</v>
      </c>
      <c r="B10" s="120">
        <v>100</v>
      </c>
      <c r="C10" s="189" t="s">
        <v>216</v>
      </c>
      <c r="D10" s="190"/>
      <c r="E10" s="189" t="s">
        <v>65</v>
      </c>
      <c r="F10" s="190"/>
      <c r="G10" s="80" t="s">
        <v>66</v>
      </c>
      <c r="I10" s="6"/>
      <c r="J10" s="74"/>
      <c r="K10" s="75"/>
      <c r="L10" s="74"/>
      <c r="M10" s="75"/>
      <c r="N10" s="6"/>
    </row>
    <row r="11" spans="1:19">
      <c r="A11">
        <v>571</v>
      </c>
      <c r="B11" s="120">
        <v>25</v>
      </c>
      <c r="C11" s="194">
        <f>IFERROR(IF(VLOOKUP(H11,$A$2:$B$200,2,0)="",0,VLOOKUP(H11,$A$2:$B$200,2,0)),0)*10/1000</f>
        <v>0.5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>
        <v>541</v>
      </c>
      <c r="B12" s="120">
        <v>120</v>
      </c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>
        <v>572</v>
      </c>
      <c r="B13" s="120">
        <v>25</v>
      </c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>
        <v>589</v>
      </c>
      <c r="B14" s="120">
        <v>50</v>
      </c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2.2000000000000006</v>
      </c>
      <c r="J14" s="176">
        <f t="shared" si="1"/>
        <v>200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>
        <v>579</v>
      </c>
      <c r="B15" s="120">
        <v>25</v>
      </c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</v>
      </c>
      <c r="J15" s="176">
        <f t="shared" si="1"/>
        <v>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69"/>
      <c r="B16" s="63"/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1.3</v>
      </c>
      <c r="J16" s="176">
        <f t="shared" si="1"/>
        <v>100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69"/>
      <c r="B17" s="63"/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 ht="16.5">
      <c r="A18" s="51"/>
      <c r="B18" s="51"/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>
      <c r="A19" s="167">
        <v>655</v>
      </c>
      <c r="B19" s="168">
        <v>15</v>
      </c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0.375</v>
      </c>
      <c r="J19" s="176">
        <f t="shared" si="1"/>
        <v>25</v>
      </c>
      <c r="K19" s="177"/>
      <c r="L19" s="178" t="s">
        <v>19</v>
      </c>
      <c r="M19" s="179"/>
      <c r="N19" s="86">
        <v>8</v>
      </c>
      <c r="O19">
        <v>535</v>
      </c>
    </row>
    <row r="20" spans="1:15">
      <c r="A20" s="167">
        <v>711</v>
      </c>
      <c r="B20" s="168">
        <v>25</v>
      </c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>
      <c r="A21" s="167">
        <v>725</v>
      </c>
      <c r="B21" s="168">
        <v>25</v>
      </c>
      <c r="C21" s="77"/>
      <c r="D21" s="46"/>
      <c r="E21" s="44"/>
      <c r="F21" s="45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>
      <c r="A22" s="167">
        <v>675</v>
      </c>
      <c r="B22" s="168">
        <v>30</v>
      </c>
      <c r="C22" s="77"/>
      <c r="D22" s="46"/>
      <c r="E22" s="44"/>
      <c r="F22" s="45"/>
      <c r="G22" s="21"/>
      <c r="H22" s="22"/>
      <c r="I22" s="85">
        <f>J22*1.6*10/1000</f>
        <v>0.4</v>
      </c>
      <c r="J22" s="176">
        <f t="shared" si="1"/>
        <v>25</v>
      </c>
      <c r="K22" s="177"/>
      <c r="L22" s="178" t="s">
        <v>20</v>
      </c>
      <c r="M22" s="179"/>
      <c r="N22" s="86">
        <v>9</v>
      </c>
      <c r="O22">
        <v>571</v>
      </c>
    </row>
    <row r="23" spans="1:15">
      <c r="A23" s="167">
        <v>732</v>
      </c>
      <c r="B23" s="168">
        <v>25</v>
      </c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0.42499999999999999</v>
      </c>
      <c r="J23" s="176">
        <f t="shared" si="1"/>
        <v>25</v>
      </c>
      <c r="K23" s="177"/>
      <c r="L23" s="178" t="s">
        <v>21</v>
      </c>
      <c r="M23" s="179"/>
      <c r="N23" s="86">
        <v>10</v>
      </c>
      <c r="O23">
        <v>572</v>
      </c>
    </row>
    <row r="24" spans="1:15">
      <c r="A24" s="167">
        <v>805</v>
      </c>
      <c r="B24" s="168">
        <v>25</v>
      </c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>
      <c r="A25" s="167">
        <v>792</v>
      </c>
      <c r="B25" s="168">
        <v>25</v>
      </c>
      <c r="C25" s="189">
        <f>SUM(C11:D24)</f>
        <v>0.5</v>
      </c>
      <c r="D25" s="190"/>
      <c r="E25" s="198" t="s">
        <v>5</v>
      </c>
      <c r="F25" s="199"/>
      <c r="G25" s="99"/>
      <c r="I25" s="85">
        <f>J25*1.8*8/1000</f>
        <v>0.36</v>
      </c>
      <c r="J25" s="176">
        <f t="shared" si="1"/>
        <v>25</v>
      </c>
      <c r="K25" s="177"/>
      <c r="L25" s="178" t="s">
        <v>22</v>
      </c>
      <c r="M25" s="179"/>
      <c r="N25" s="86">
        <v>12</v>
      </c>
      <c r="O25">
        <v>579</v>
      </c>
    </row>
    <row r="26" spans="1:15">
      <c r="A26" s="167">
        <v>734</v>
      </c>
      <c r="B26" s="168">
        <v>25</v>
      </c>
      <c r="C26" s="24"/>
      <c r="D26" s="2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>
      <c r="A27" s="167">
        <v>735</v>
      </c>
      <c r="B27" s="168">
        <v>25</v>
      </c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>
      <c r="A28" s="167">
        <v>744</v>
      </c>
      <c r="B28" s="168">
        <v>25</v>
      </c>
      <c r="I28" s="82">
        <f>J28*0.45*12/1000</f>
        <v>0.27</v>
      </c>
      <c r="J28" s="182">
        <f t="shared" si="1"/>
        <v>50</v>
      </c>
      <c r="K28" s="183"/>
      <c r="L28" s="184" t="s">
        <v>25</v>
      </c>
      <c r="M28" s="185"/>
      <c r="N28" s="83">
        <v>15</v>
      </c>
      <c r="O28">
        <v>519</v>
      </c>
    </row>
    <row r="29" spans="1:15" ht="16.5">
      <c r="A29" s="51"/>
      <c r="B29" s="51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 ht="16.5">
      <c r="A30" s="51"/>
      <c r="B30" s="51"/>
      <c r="C30" s="20" t="s">
        <v>92</v>
      </c>
      <c r="D30" s="20" t="s">
        <v>93</v>
      </c>
      <c r="E30" s="191" t="s">
        <v>65</v>
      </c>
      <c r="F30" s="191"/>
      <c r="G30" s="20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0.12</v>
      </c>
      <c r="D31" s="1">
        <f>IFERROR(IF(VLOOKUP(H31,$A$2:$B$200,2,0)="",0,VLOOKUP(H31,$A$2:$B$200,2,0)),0)</f>
        <v>25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0.36</v>
      </c>
      <c r="J32" s="182">
        <f t="shared" si="1"/>
        <v>50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0.12</v>
      </c>
      <c r="D36" s="1">
        <f t="shared" si="4"/>
        <v>25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0.27</v>
      </c>
      <c r="D37" s="1">
        <f t="shared" si="4"/>
        <v>15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0.13500000000000001</v>
      </c>
      <c r="D38" s="1">
        <f t="shared" si="4"/>
        <v>25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1.44</v>
      </c>
      <c r="J41" s="182">
        <f t="shared" si="1"/>
        <v>200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0.22500000000000001</v>
      </c>
      <c r="D42" s="1">
        <f t="shared" si="4"/>
        <v>30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0.12</v>
      </c>
      <c r="D43" s="1">
        <f t="shared" si="4"/>
        <v>25</v>
      </c>
      <c r="E43" s="186" t="s">
        <v>106</v>
      </c>
      <c r="F43" s="186"/>
      <c r="G43" s="27">
        <v>13</v>
      </c>
      <c r="H43" s="22">
        <v>734</v>
      </c>
      <c r="I43" s="82">
        <f>J43*10/1000</f>
        <v>0.5</v>
      </c>
      <c r="J43" s="182">
        <f t="shared" si="1"/>
        <v>50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0.8</v>
      </c>
      <c r="J44" s="182">
        <f t="shared" si="1"/>
        <v>100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0.36</v>
      </c>
      <c r="J47" s="182">
        <f t="shared" si="1"/>
        <v>50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0.12</v>
      </c>
      <c r="D55" s="1">
        <f t="shared" si="4"/>
        <v>25</v>
      </c>
      <c r="E55" s="189" t="s">
        <v>229</v>
      </c>
      <c r="F55" s="190"/>
      <c r="G55" s="27">
        <v>22</v>
      </c>
      <c r="H55" s="22">
        <v>792</v>
      </c>
      <c r="I55" s="82">
        <f>J55*2*4/1000</f>
        <v>0.96</v>
      </c>
      <c r="J55" s="182">
        <f t="shared" si="1"/>
        <v>120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0.12</v>
      </c>
      <c r="D61" s="1">
        <f t="shared" si="4"/>
        <v>25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0.1875</v>
      </c>
      <c r="D72" s="1">
        <f t="shared" si="4"/>
        <v>25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0.12</v>
      </c>
      <c r="D79" s="1">
        <f t="shared" si="4"/>
        <v>25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1.5375000000000001</v>
      </c>
      <c r="D80" s="80">
        <f>SUM(D31:D79)</f>
        <v>245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0</v>
      </c>
      <c r="J93" s="170">
        <f t="shared" si="8"/>
        <v>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</v>
      </c>
      <c r="J97" s="170">
        <f t="shared" si="8"/>
        <v>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</v>
      </c>
      <c r="J98" s="170">
        <f t="shared" si="8"/>
        <v>0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92"/>
      <c r="M102" s="93"/>
      <c r="N102" s="90"/>
      <c r="O102" s="23"/>
    </row>
    <row r="103" spans="1:15">
      <c r="I103" s="91"/>
      <c r="J103" s="170">
        <f t="shared" si="8"/>
        <v>0</v>
      </c>
      <c r="K103" s="171"/>
      <c r="L103" s="92"/>
      <c r="M103" s="93"/>
      <c r="N103" s="90"/>
      <c r="O103" s="23"/>
    </row>
    <row r="104" spans="1:15">
      <c r="I104" s="91"/>
      <c r="J104" s="170">
        <f t="shared" si="8"/>
        <v>0</v>
      </c>
      <c r="K104" s="171"/>
      <c r="L104" s="92"/>
      <c r="M104" s="93"/>
      <c r="N104" s="90"/>
      <c r="O104" s="23"/>
    </row>
    <row r="105" spans="1:15">
      <c r="I105" s="91">
        <f>J105*1.2*8/1000</f>
        <v>0</v>
      </c>
      <c r="J105" s="170">
        <f t="shared" si="8"/>
        <v>0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</v>
      </c>
      <c r="J108" s="170">
        <f t="shared" si="8"/>
        <v>0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</v>
      </c>
      <c r="J109" s="170">
        <f t="shared" si="8"/>
        <v>0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</v>
      </c>
      <c r="J113" s="170">
        <f t="shared" si="8"/>
        <v>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92"/>
      <c r="M117" s="93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</v>
      </c>
      <c r="J119" s="170">
        <f t="shared" si="8"/>
        <v>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92"/>
      <c r="M121" s="93"/>
      <c r="N121" s="90"/>
    </row>
    <row r="122" spans="3:15">
      <c r="I122" s="91"/>
      <c r="J122" s="170">
        <f t="shared" si="8"/>
        <v>0</v>
      </c>
      <c r="K122" s="171"/>
      <c r="L122" s="92"/>
      <c r="M122" s="93"/>
      <c r="N122" s="90"/>
    </row>
    <row r="123" spans="3:15">
      <c r="I123" s="91"/>
      <c r="J123" s="170">
        <f t="shared" si="8"/>
        <v>0</v>
      </c>
      <c r="K123" s="171"/>
      <c r="L123" s="92"/>
      <c r="M123" s="93"/>
      <c r="N123" s="90"/>
    </row>
    <row r="124" spans="3:15">
      <c r="I124" s="91"/>
      <c r="J124" s="170">
        <f t="shared" si="8"/>
        <v>0</v>
      </c>
      <c r="K124" s="171"/>
      <c r="L124" s="92"/>
      <c r="M124" s="93"/>
      <c r="N124" s="90"/>
    </row>
    <row r="125" spans="3:15">
      <c r="I125" s="91"/>
      <c r="J125" s="170">
        <f t="shared" si="8"/>
        <v>0</v>
      </c>
      <c r="K125" s="171"/>
      <c r="L125" s="92"/>
      <c r="M125" s="93"/>
      <c r="N125" s="90"/>
    </row>
    <row r="126" spans="3:15">
      <c r="I126" s="91"/>
      <c r="J126" s="170">
        <f t="shared" si="8"/>
        <v>0</v>
      </c>
      <c r="K126" s="171"/>
      <c r="L126" s="92"/>
      <c r="M126" s="93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</v>
      </c>
      <c r="J129" s="170">
        <f t="shared" si="8"/>
        <v>0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</v>
      </c>
      <c r="J133" s="170">
        <f t="shared" si="8"/>
        <v>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92"/>
      <c r="M137" s="93"/>
      <c r="N137" s="90"/>
    </row>
    <row r="138" spans="9:15">
      <c r="I138" s="91"/>
      <c r="J138" s="170">
        <f t="shared" si="8"/>
        <v>0</v>
      </c>
      <c r="K138" s="171"/>
      <c r="L138" s="92"/>
      <c r="M138" s="93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96"/>
      <c r="M144" s="97"/>
      <c r="N144" s="95"/>
    </row>
    <row r="145" spans="9:15">
      <c r="I145" s="94"/>
      <c r="J145" s="208">
        <f t="shared" si="9"/>
        <v>0</v>
      </c>
      <c r="K145" s="209"/>
      <c r="L145" s="96"/>
      <c r="M145" s="97"/>
      <c r="N145" s="95"/>
    </row>
    <row r="146" spans="9:15">
      <c r="I146" s="94"/>
      <c r="J146" s="208">
        <f t="shared" si="9"/>
        <v>0</v>
      </c>
      <c r="K146" s="209"/>
      <c r="L146" s="96"/>
      <c r="M146" s="97"/>
      <c r="N146" s="95"/>
    </row>
    <row r="147" spans="9:15">
      <c r="I147" s="94"/>
      <c r="J147" s="208">
        <f t="shared" si="9"/>
        <v>0</v>
      </c>
      <c r="K147" s="209"/>
      <c r="L147" s="96"/>
      <c r="M147" s="97"/>
      <c r="N147" s="95"/>
    </row>
    <row r="148" spans="9:15">
      <c r="I148" s="94">
        <f>J148*0.9*8/1000</f>
        <v>0</v>
      </c>
      <c r="J148" s="208">
        <f t="shared" si="9"/>
        <v>0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</v>
      </c>
      <c r="J150" s="208">
        <f t="shared" si="9"/>
        <v>0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0</v>
      </c>
      <c r="J152" s="208">
        <f t="shared" si="9"/>
        <v>0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0</v>
      </c>
      <c r="J154" s="208">
        <f t="shared" si="9"/>
        <v>0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0</v>
      </c>
      <c r="J157" s="208">
        <f t="shared" si="9"/>
        <v>0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0</v>
      </c>
      <c r="J163" s="208">
        <f t="shared" si="9"/>
        <v>0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0</v>
      </c>
      <c r="J167" s="208">
        <f t="shared" si="9"/>
        <v>0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</v>
      </c>
      <c r="J175" s="208">
        <f t="shared" si="9"/>
        <v>0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J177:K177"/>
    <mergeCell ref="L177:M177"/>
    <mergeCell ref="J172:K172"/>
    <mergeCell ref="L172:M172"/>
    <mergeCell ref="J173:K173"/>
    <mergeCell ref="L173:M173"/>
    <mergeCell ref="J174:K174"/>
    <mergeCell ref="L174:M174"/>
    <mergeCell ref="J175:K175"/>
    <mergeCell ref="L175:M175"/>
    <mergeCell ref="J176:K176"/>
    <mergeCell ref="L176:M176"/>
    <mergeCell ref="J167:K167"/>
    <mergeCell ref="L167:M167"/>
    <mergeCell ref="J168:K168"/>
    <mergeCell ref="L168:M168"/>
    <mergeCell ref="J169:K169"/>
    <mergeCell ref="L169:M169"/>
    <mergeCell ref="J170:K170"/>
    <mergeCell ref="L170:M170"/>
    <mergeCell ref="J171:K171"/>
    <mergeCell ref="L171:M171"/>
    <mergeCell ref="J162:K162"/>
    <mergeCell ref="L162:M162"/>
    <mergeCell ref="J163:K163"/>
    <mergeCell ref="L163:M163"/>
    <mergeCell ref="J164:K164"/>
    <mergeCell ref="L164:M164"/>
    <mergeCell ref="J165:K165"/>
    <mergeCell ref="L165:M165"/>
    <mergeCell ref="J166:K166"/>
    <mergeCell ref="L166:M166"/>
    <mergeCell ref="J157:K157"/>
    <mergeCell ref="L157:M157"/>
    <mergeCell ref="J158:K158"/>
    <mergeCell ref="L158:M158"/>
    <mergeCell ref="J159:K159"/>
    <mergeCell ref="L159:M159"/>
    <mergeCell ref="J160:K160"/>
    <mergeCell ref="L160:M160"/>
    <mergeCell ref="J161:K161"/>
    <mergeCell ref="L161:M161"/>
    <mergeCell ref="J152:K152"/>
    <mergeCell ref="L152:M152"/>
    <mergeCell ref="J153:K153"/>
    <mergeCell ref="L153:M153"/>
    <mergeCell ref="J154:K154"/>
    <mergeCell ref="L154:M154"/>
    <mergeCell ref="J155:K155"/>
    <mergeCell ref="L155:M155"/>
    <mergeCell ref="J156:K156"/>
    <mergeCell ref="L156:M156"/>
    <mergeCell ref="J147:K147"/>
    <mergeCell ref="J148:K148"/>
    <mergeCell ref="L148:M148"/>
    <mergeCell ref="J149:K149"/>
    <mergeCell ref="L149:M149"/>
    <mergeCell ref="J150:K150"/>
    <mergeCell ref="L150:M150"/>
    <mergeCell ref="J151:K151"/>
    <mergeCell ref="L151:M151"/>
    <mergeCell ref="J141:K141"/>
    <mergeCell ref="L141:M141"/>
    <mergeCell ref="J142:K142"/>
    <mergeCell ref="L142:M142"/>
    <mergeCell ref="J143:K143"/>
    <mergeCell ref="L143:M143"/>
    <mergeCell ref="J144:K144"/>
    <mergeCell ref="J145:K145"/>
    <mergeCell ref="J146:K146"/>
    <mergeCell ref="J135:K135"/>
    <mergeCell ref="L135:M135"/>
    <mergeCell ref="J136:K136"/>
    <mergeCell ref="L136:M136"/>
    <mergeCell ref="J137:K137"/>
    <mergeCell ref="J138:K138"/>
    <mergeCell ref="J139:K139"/>
    <mergeCell ref="L139:M139"/>
    <mergeCell ref="J140:K140"/>
    <mergeCell ref="L140:M140"/>
    <mergeCell ref="E76:F76"/>
    <mergeCell ref="E77:F77"/>
    <mergeCell ref="E78:F78"/>
    <mergeCell ref="E79:F79"/>
    <mergeCell ref="E80:F80"/>
    <mergeCell ref="J84:K84"/>
    <mergeCell ref="L84:M84"/>
    <mergeCell ref="J99:K99"/>
    <mergeCell ref="L99:M99"/>
    <mergeCell ref="J79:K79"/>
    <mergeCell ref="L79:M79"/>
    <mergeCell ref="J80:K80"/>
    <mergeCell ref="L80:M80"/>
    <mergeCell ref="J81:K81"/>
    <mergeCell ref="L81:M81"/>
    <mergeCell ref="J76:K76"/>
    <mergeCell ref="L76:M76"/>
    <mergeCell ref="J77:K77"/>
    <mergeCell ref="L77:M77"/>
    <mergeCell ref="J78:K78"/>
    <mergeCell ref="L78:M78"/>
    <mergeCell ref="J86:K86"/>
    <mergeCell ref="L86:M86"/>
    <mergeCell ref="J87:K87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C9:F9"/>
    <mergeCell ref="J9:K9"/>
    <mergeCell ref="L9:M9"/>
    <mergeCell ref="C10:D10"/>
    <mergeCell ref="E10:F10"/>
    <mergeCell ref="C13:D13"/>
    <mergeCell ref="E13:F13"/>
    <mergeCell ref="J13:K13"/>
    <mergeCell ref="L13:M13"/>
    <mergeCell ref="C14:D14"/>
    <mergeCell ref="E14:F14"/>
    <mergeCell ref="J14:K14"/>
    <mergeCell ref="L14:M14"/>
    <mergeCell ref="C11:D11"/>
    <mergeCell ref="E11:F11"/>
    <mergeCell ref="J11:K11"/>
    <mergeCell ref="L11:M11"/>
    <mergeCell ref="C12:D12"/>
    <mergeCell ref="E12:F12"/>
    <mergeCell ref="J12:K12"/>
    <mergeCell ref="L12:M12"/>
    <mergeCell ref="C17:D17"/>
    <mergeCell ref="E17:F17"/>
    <mergeCell ref="J17:K17"/>
    <mergeCell ref="L17:M17"/>
    <mergeCell ref="C18:D18"/>
    <mergeCell ref="E18:F18"/>
    <mergeCell ref="J18:K18"/>
    <mergeCell ref="L18:M18"/>
    <mergeCell ref="C15:D15"/>
    <mergeCell ref="E15:F15"/>
    <mergeCell ref="J15:K15"/>
    <mergeCell ref="L15:M15"/>
    <mergeCell ref="C16:D16"/>
    <mergeCell ref="E16:F16"/>
    <mergeCell ref="J16:K16"/>
    <mergeCell ref="L16:M16"/>
    <mergeCell ref="J22:K22"/>
    <mergeCell ref="L22:M22"/>
    <mergeCell ref="C23:D23"/>
    <mergeCell ref="E23:F23"/>
    <mergeCell ref="J23:K23"/>
    <mergeCell ref="L23:M23"/>
    <mergeCell ref="J19:K19"/>
    <mergeCell ref="L19:M19"/>
    <mergeCell ref="J20:K20"/>
    <mergeCell ref="L20:M20"/>
    <mergeCell ref="J21:K21"/>
    <mergeCell ref="L21:M21"/>
    <mergeCell ref="C19:D19"/>
    <mergeCell ref="E19:F19"/>
    <mergeCell ref="C20:D20"/>
    <mergeCell ref="E20:F20"/>
    <mergeCell ref="J27:K27"/>
    <mergeCell ref="L27:M27"/>
    <mergeCell ref="J28:K28"/>
    <mergeCell ref="L28:M28"/>
    <mergeCell ref="J24:K24"/>
    <mergeCell ref="L24:M24"/>
    <mergeCell ref="C25:D25"/>
    <mergeCell ref="J25:K25"/>
    <mergeCell ref="L25:M25"/>
    <mergeCell ref="J26:K26"/>
    <mergeCell ref="L26:M26"/>
    <mergeCell ref="C24:D24"/>
    <mergeCell ref="E24:F24"/>
    <mergeCell ref="E25:F25"/>
    <mergeCell ref="E31:F31"/>
    <mergeCell ref="J31:K31"/>
    <mergeCell ref="L31:M31"/>
    <mergeCell ref="E32:F32"/>
    <mergeCell ref="J32:K32"/>
    <mergeCell ref="L32:M32"/>
    <mergeCell ref="J29:K29"/>
    <mergeCell ref="L29:M29"/>
    <mergeCell ref="E30:F30"/>
    <mergeCell ref="J30:K30"/>
    <mergeCell ref="L30:M30"/>
    <mergeCell ref="C29:G29"/>
    <mergeCell ref="E35:F35"/>
    <mergeCell ref="J35:K35"/>
    <mergeCell ref="L35:M35"/>
    <mergeCell ref="E36:F36"/>
    <mergeCell ref="J36:K36"/>
    <mergeCell ref="L36:M36"/>
    <mergeCell ref="E33:F33"/>
    <mergeCell ref="J33:K33"/>
    <mergeCell ref="L33:M33"/>
    <mergeCell ref="E34:F34"/>
    <mergeCell ref="J34:K34"/>
    <mergeCell ref="L34:M34"/>
    <mergeCell ref="E39:F39"/>
    <mergeCell ref="J39:K39"/>
    <mergeCell ref="L39:M39"/>
    <mergeCell ref="E40:F40"/>
    <mergeCell ref="J40:K40"/>
    <mergeCell ref="L40:M40"/>
    <mergeCell ref="E37:F37"/>
    <mergeCell ref="J37:K37"/>
    <mergeCell ref="L37:M37"/>
    <mergeCell ref="E38:F38"/>
    <mergeCell ref="J38:K38"/>
    <mergeCell ref="L38:M38"/>
    <mergeCell ref="E43:F43"/>
    <mergeCell ref="J43:K43"/>
    <mergeCell ref="L43:M43"/>
    <mergeCell ref="E44:F44"/>
    <mergeCell ref="J44:K44"/>
    <mergeCell ref="L44:M44"/>
    <mergeCell ref="E41:F41"/>
    <mergeCell ref="J41:K41"/>
    <mergeCell ref="L41:M41"/>
    <mergeCell ref="E42:F42"/>
    <mergeCell ref="J42:K42"/>
    <mergeCell ref="L42:M42"/>
    <mergeCell ref="E47:F47"/>
    <mergeCell ref="J47:K47"/>
    <mergeCell ref="L47:M47"/>
    <mergeCell ref="E48:F48"/>
    <mergeCell ref="J48:K48"/>
    <mergeCell ref="L48:M48"/>
    <mergeCell ref="E45:F45"/>
    <mergeCell ref="J45:K45"/>
    <mergeCell ref="L45:M45"/>
    <mergeCell ref="E46:F46"/>
    <mergeCell ref="J46:K46"/>
    <mergeCell ref="L46:M46"/>
    <mergeCell ref="E51:F51"/>
    <mergeCell ref="J51:K51"/>
    <mergeCell ref="L51:M51"/>
    <mergeCell ref="E52:F52"/>
    <mergeCell ref="J52:K52"/>
    <mergeCell ref="L52:M52"/>
    <mergeCell ref="E49:F49"/>
    <mergeCell ref="J49:K49"/>
    <mergeCell ref="L49:M49"/>
    <mergeCell ref="E50:F50"/>
    <mergeCell ref="J50:K50"/>
    <mergeCell ref="L50:M50"/>
    <mergeCell ref="J55:K55"/>
    <mergeCell ref="L55:M55"/>
    <mergeCell ref="J56:K56"/>
    <mergeCell ref="L56:M56"/>
    <mergeCell ref="J57:K57"/>
    <mergeCell ref="L57:M57"/>
    <mergeCell ref="E53:F53"/>
    <mergeCell ref="J53:K53"/>
    <mergeCell ref="L53:M53"/>
    <mergeCell ref="E54:F54"/>
    <mergeCell ref="J54:K54"/>
    <mergeCell ref="L54:M54"/>
    <mergeCell ref="E55:F55"/>
    <mergeCell ref="E56:F56"/>
    <mergeCell ref="E57:F57"/>
    <mergeCell ref="J61:K61"/>
    <mergeCell ref="L61:M61"/>
    <mergeCell ref="J62:K62"/>
    <mergeCell ref="L62:M62"/>
    <mergeCell ref="J63:K63"/>
    <mergeCell ref="L63:M63"/>
    <mergeCell ref="J58:K58"/>
    <mergeCell ref="L58:M58"/>
    <mergeCell ref="J59:K59"/>
    <mergeCell ref="L59:M59"/>
    <mergeCell ref="J60:K60"/>
    <mergeCell ref="L60:M60"/>
    <mergeCell ref="J67:K67"/>
    <mergeCell ref="L67:M67"/>
    <mergeCell ref="J68:K68"/>
    <mergeCell ref="L68:M68"/>
    <mergeCell ref="J69:K69"/>
    <mergeCell ref="L69:M69"/>
    <mergeCell ref="J64:K64"/>
    <mergeCell ref="L64:M64"/>
    <mergeCell ref="J65:K65"/>
    <mergeCell ref="L65:M65"/>
    <mergeCell ref="J66:K66"/>
    <mergeCell ref="L66:M66"/>
    <mergeCell ref="J73:K73"/>
    <mergeCell ref="L73:M73"/>
    <mergeCell ref="J74:K74"/>
    <mergeCell ref="L74:M74"/>
    <mergeCell ref="J75:K75"/>
    <mergeCell ref="L75:M75"/>
    <mergeCell ref="J70:K70"/>
    <mergeCell ref="L70:M70"/>
    <mergeCell ref="J71:K71"/>
    <mergeCell ref="L71:M71"/>
    <mergeCell ref="J72:K72"/>
    <mergeCell ref="L72:M72"/>
    <mergeCell ref="L87:M87"/>
    <mergeCell ref="J88:K88"/>
    <mergeCell ref="L88:M88"/>
    <mergeCell ref="J82:K82"/>
    <mergeCell ref="L82:M82"/>
    <mergeCell ref="J83:K83"/>
    <mergeCell ref="L83:M83"/>
    <mergeCell ref="J85:K85"/>
    <mergeCell ref="L85:M85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J98:K98"/>
    <mergeCell ref="L98:M98"/>
    <mergeCell ref="J101:K101"/>
    <mergeCell ref="L101:M101"/>
    <mergeCell ref="J102:K102"/>
    <mergeCell ref="J95:K95"/>
    <mergeCell ref="L95:M95"/>
    <mergeCell ref="J96:K96"/>
    <mergeCell ref="L96:M96"/>
    <mergeCell ref="J97:K97"/>
    <mergeCell ref="L97:M97"/>
    <mergeCell ref="J100:K100"/>
    <mergeCell ref="L100:M100"/>
    <mergeCell ref="J108:K108"/>
    <mergeCell ref="L108:M108"/>
    <mergeCell ref="J109:K109"/>
    <mergeCell ref="L109:M109"/>
    <mergeCell ref="J110:K110"/>
    <mergeCell ref="L110:M110"/>
    <mergeCell ref="J103:K103"/>
    <mergeCell ref="J104:K104"/>
    <mergeCell ref="J105:K105"/>
    <mergeCell ref="L105:M105"/>
    <mergeCell ref="J106:K106"/>
    <mergeCell ref="L106:M106"/>
    <mergeCell ref="J107:K107"/>
    <mergeCell ref="L107:M107"/>
    <mergeCell ref="J114:K114"/>
    <mergeCell ref="L114:M114"/>
    <mergeCell ref="J115:K115"/>
    <mergeCell ref="L115:M115"/>
    <mergeCell ref="J116:K116"/>
    <mergeCell ref="L116:M116"/>
    <mergeCell ref="J111:K111"/>
    <mergeCell ref="L111:M111"/>
    <mergeCell ref="J112:K112"/>
    <mergeCell ref="L112:M112"/>
    <mergeCell ref="J113:K113"/>
    <mergeCell ref="L113:M113"/>
    <mergeCell ref="J120:K120"/>
    <mergeCell ref="L120:M120"/>
    <mergeCell ref="J121:K121"/>
    <mergeCell ref="J122:K122"/>
    <mergeCell ref="J117:K117"/>
    <mergeCell ref="J118:K118"/>
    <mergeCell ref="L118:M118"/>
    <mergeCell ref="J119:K119"/>
    <mergeCell ref="L119:M119"/>
    <mergeCell ref="J126:K126"/>
    <mergeCell ref="J127:K127"/>
    <mergeCell ref="L127:M127"/>
    <mergeCell ref="J128:K128"/>
    <mergeCell ref="L128:M128"/>
    <mergeCell ref="J123:K123"/>
    <mergeCell ref="J124:K124"/>
    <mergeCell ref="J125:K125"/>
    <mergeCell ref="J132:K132"/>
    <mergeCell ref="L132:M132"/>
    <mergeCell ref="J133:K133"/>
    <mergeCell ref="L133:M133"/>
    <mergeCell ref="J134:K134"/>
    <mergeCell ref="L134:M134"/>
    <mergeCell ref="J129:K129"/>
    <mergeCell ref="L129:M129"/>
    <mergeCell ref="J130:K130"/>
    <mergeCell ref="L130:M130"/>
    <mergeCell ref="J131:K131"/>
    <mergeCell ref="L131:M131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14"/>
  <dimension ref="A1:S177"/>
  <sheetViews>
    <sheetView workbookViewId="0">
      <selection activeCell="D7" sqref="D7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 s="121">
        <v>501</v>
      </c>
      <c r="B2" s="122">
        <v>2</v>
      </c>
      <c r="D2" s="35"/>
      <c r="E2" s="53"/>
      <c r="F2" s="53" t="s">
        <v>154</v>
      </c>
      <c r="G2" s="35"/>
      <c r="H2" s="35"/>
      <c r="K2" s="100">
        <f>SUM(I86:I142)+SUM(I169:I174)/1000</f>
        <v>1.2728000000000002</v>
      </c>
      <c r="L2" s="3">
        <f>SUM(J86:K142)+SUM(J169:K174)</f>
        <v>124</v>
      </c>
      <c r="M2" s="4" t="s">
        <v>162</v>
      </c>
      <c r="N2" s="35"/>
      <c r="S2" s="5" t="s">
        <v>2</v>
      </c>
    </row>
    <row r="3" spans="1:19" ht="18.75">
      <c r="A3" s="121">
        <v>502</v>
      </c>
      <c r="B3" s="122">
        <v>25</v>
      </c>
      <c r="E3" s="31" t="s">
        <v>255</v>
      </c>
      <c r="F3" s="54" t="s">
        <v>155</v>
      </c>
      <c r="G3" s="43"/>
      <c r="H3" s="43"/>
      <c r="K3" s="101">
        <f>SUM(I143:I168)+SUM(I175:I177)</f>
        <v>0.52829999999999999</v>
      </c>
      <c r="L3" s="1">
        <f>SUM(J143:K168)+SUM(J175:K177)</f>
        <v>66</v>
      </c>
      <c r="M3" s="7" t="s">
        <v>242</v>
      </c>
      <c r="N3" s="35"/>
      <c r="S3" s="5">
        <f>L2+L4</f>
        <v>154</v>
      </c>
    </row>
    <row r="4" spans="1:19" ht="18.75">
      <c r="A4" s="121">
        <v>503</v>
      </c>
      <c r="B4" s="122">
        <v>80</v>
      </c>
      <c r="D4" s="36"/>
      <c r="E4" s="38"/>
      <c r="F4" s="33"/>
      <c r="G4" s="42"/>
      <c r="H4" s="42"/>
      <c r="K4" s="102">
        <f>SUM(I11:I27)+SUM(I73:I85)</f>
        <v>0.375</v>
      </c>
      <c r="L4" s="8">
        <f>SUM(J11:K27)+SUM(J73:K85)</f>
        <v>30</v>
      </c>
      <c r="M4" s="9" t="s">
        <v>3</v>
      </c>
      <c r="N4" s="35"/>
      <c r="S4" s="10" t="s">
        <v>4</v>
      </c>
    </row>
    <row r="5" spans="1:19" ht="18.75">
      <c r="A5" s="121">
        <v>506</v>
      </c>
      <c r="B5" s="122">
        <v>5</v>
      </c>
      <c r="D5" s="39"/>
      <c r="E5" s="40"/>
      <c r="F5" s="40"/>
      <c r="G5" s="42"/>
      <c r="H5" s="42"/>
      <c r="K5" s="103">
        <f>SUM(I28:I72)</f>
        <v>0.108</v>
      </c>
      <c r="L5" s="12">
        <f>SUM(J28:K72)</f>
        <v>15</v>
      </c>
      <c r="M5" s="13" t="s">
        <v>243</v>
      </c>
      <c r="N5" s="35"/>
      <c r="S5" s="10">
        <f>L3+L5</f>
        <v>81</v>
      </c>
    </row>
    <row r="6" spans="1:19" ht="18.75">
      <c r="A6" s="121">
        <v>507</v>
      </c>
      <c r="B6" s="122">
        <v>15</v>
      </c>
      <c r="C6" s="37"/>
      <c r="D6" s="39"/>
      <c r="E6" s="40"/>
      <c r="F6" s="40"/>
      <c r="G6" s="41"/>
      <c r="H6" s="41"/>
      <c r="K6" s="104">
        <f>C80</f>
        <v>0</v>
      </c>
      <c r="L6" s="14">
        <f>D80</f>
        <v>0</v>
      </c>
      <c r="M6" s="15" t="s">
        <v>6</v>
      </c>
      <c r="N6" s="35"/>
    </row>
    <row r="7" spans="1:19" ht="18.75">
      <c r="A7" s="121">
        <v>508</v>
      </c>
      <c r="B7" s="122">
        <v>2</v>
      </c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 s="121">
        <v>513</v>
      </c>
      <c r="B8" s="122">
        <v>15</v>
      </c>
      <c r="C8" s="37"/>
      <c r="D8" s="39"/>
      <c r="E8" s="40"/>
      <c r="F8" s="40"/>
      <c r="G8" s="41"/>
      <c r="H8" s="41"/>
      <c r="K8" s="106">
        <f>SUM(K2:K7)</f>
        <v>2.2841</v>
      </c>
      <c r="L8" s="107">
        <f>SUM(L2:L7)</f>
        <v>235</v>
      </c>
      <c r="M8" s="18" t="s">
        <v>5</v>
      </c>
      <c r="N8" s="35"/>
    </row>
    <row r="9" spans="1:19">
      <c r="A9" s="121">
        <v>518</v>
      </c>
      <c r="B9" s="122">
        <v>10</v>
      </c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 s="121">
        <v>536</v>
      </c>
      <c r="B10" s="122">
        <v>15</v>
      </c>
      <c r="C10" s="189" t="s">
        <v>216</v>
      </c>
      <c r="D10" s="190"/>
      <c r="E10" s="189" t="s">
        <v>65</v>
      </c>
      <c r="F10" s="190"/>
      <c r="G10" s="80" t="s">
        <v>66</v>
      </c>
      <c r="I10" s="6"/>
      <c r="J10" s="74"/>
      <c r="K10" s="75"/>
      <c r="L10" s="74"/>
      <c r="M10" s="75"/>
      <c r="N10" s="6"/>
    </row>
    <row r="11" spans="1:19">
      <c r="A11" s="121">
        <v>546</v>
      </c>
      <c r="B11" s="122">
        <v>2</v>
      </c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 s="121">
        <v>547</v>
      </c>
      <c r="B12" s="122">
        <v>2</v>
      </c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 s="121">
        <v>561</v>
      </c>
      <c r="B13" s="122">
        <v>2</v>
      </c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 s="121">
        <v>690</v>
      </c>
      <c r="B14" s="122">
        <v>5</v>
      </c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</v>
      </c>
      <c r="J14" s="176">
        <f t="shared" si="1"/>
        <v>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 s="121">
        <v>691</v>
      </c>
      <c r="B15" s="122">
        <v>5</v>
      </c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0.18</v>
      </c>
      <c r="J15" s="176">
        <f t="shared" si="1"/>
        <v>15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121">
        <v>692</v>
      </c>
      <c r="B16" s="122">
        <v>5</v>
      </c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0.19500000000000001</v>
      </c>
      <c r="J16" s="176">
        <f t="shared" si="1"/>
        <v>15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69"/>
      <c r="B17" s="63"/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>
      <c r="A18" s="167">
        <v>494</v>
      </c>
      <c r="B18" s="168">
        <v>15</v>
      </c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</v>
      </c>
      <c r="J18" s="176">
        <f t="shared" si="1"/>
        <v>0</v>
      </c>
      <c r="K18" s="177"/>
      <c r="L18" s="178" t="s">
        <v>18</v>
      </c>
      <c r="M18" s="179"/>
      <c r="N18" s="86">
        <v>7</v>
      </c>
      <c r="O18">
        <v>534</v>
      </c>
    </row>
    <row r="19" spans="1:15">
      <c r="A19" s="167">
        <v>532</v>
      </c>
      <c r="B19" s="168">
        <v>15</v>
      </c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</v>
      </c>
      <c r="J19" s="176">
        <f t="shared" si="1"/>
        <v>0</v>
      </c>
      <c r="K19" s="177"/>
      <c r="L19" s="178" t="s">
        <v>19</v>
      </c>
      <c r="M19" s="179"/>
      <c r="N19" s="86">
        <v>8</v>
      </c>
      <c r="O19">
        <v>535</v>
      </c>
    </row>
    <row r="20" spans="1:15">
      <c r="A20" s="167">
        <v>533</v>
      </c>
      <c r="B20" s="168">
        <v>15</v>
      </c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 ht="16.5">
      <c r="A21" s="51"/>
      <c r="B21" s="51"/>
      <c r="C21" s="77"/>
      <c r="D21" s="46"/>
      <c r="E21" s="44"/>
      <c r="F21" s="45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 ht="16.5">
      <c r="A22" s="51"/>
      <c r="B22" s="51"/>
      <c r="C22" s="77"/>
      <c r="D22" s="46"/>
      <c r="E22" s="44"/>
      <c r="F22" s="45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 ht="16.5">
      <c r="A23" s="51"/>
      <c r="B23" s="47"/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 ht="16.5">
      <c r="A24" s="51"/>
      <c r="B24" s="51"/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 ht="16.5">
      <c r="A25" s="51"/>
      <c r="B25" s="51"/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 ht="16.5">
      <c r="A26" s="51"/>
      <c r="B26" s="51"/>
      <c r="C26" s="24"/>
      <c r="D26" s="2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 ht="16.5">
      <c r="A27" s="51"/>
      <c r="B27" s="51"/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 ht="16.5">
      <c r="A28" s="51"/>
      <c r="B28" s="51"/>
      <c r="I28" s="82">
        <f>J28*0.45*12/1000</f>
        <v>0</v>
      </c>
      <c r="J28" s="182">
        <f t="shared" si="1"/>
        <v>0</v>
      </c>
      <c r="K28" s="183"/>
      <c r="L28" s="184" t="s">
        <v>25</v>
      </c>
      <c r="M28" s="185"/>
      <c r="N28" s="83">
        <v>15</v>
      </c>
      <c r="O28">
        <v>519</v>
      </c>
    </row>
    <row r="29" spans="1:15" ht="16.5">
      <c r="A29" s="51"/>
      <c r="B29" s="51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 ht="16.5">
      <c r="A30" s="51"/>
      <c r="B30" s="51"/>
      <c r="C30" s="20" t="s">
        <v>92</v>
      </c>
      <c r="D30" s="20" t="s">
        <v>93</v>
      </c>
      <c r="E30" s="191" t="s">
        <v>65</v>
      </c>
      <c r="F30" s="191"/>
      <c r="G30" s="20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 ht="16.5">
      <c r="A31" s="51"/>
      <c r="B31" s="51"/>
      <c r="C31" s="26">
        <f>D31*12*0.4/1000</f>
        <v>0</v>
      </c>
      <c r="D31" s="1">
        <f>IFERROR(IF(VLOOKUP(H31,$A$2:$B$200,2,0)="",0,VLOOKUP(H31,$A$2:$B$200,2,0)),0)</f>
        <v>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 ht="16.5">
      <c r="A32" s="51"/>
      <c r="B32" s="51"/>
      <c r="C32" s="26">
        <f t="shared" ref="C32:C33" si="3">D32*12*0.4/1000</f>
        <v>0</v>
      </c>
      <c r="D32" s="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0</v>
      </c>
      <c r="J32" s="182">
        <f t="shared" si="1"/>
        <v>0</v>
      </c>
      <c r="K32" s="183"/>
      <c r="L32" s="184" t="s">
        <v>29</v>
      </c>
      <c r="M32" s="185"/>
      <c r="N32" s="83">
        <v>19</v>
      </c>
      <c r="O32">
        <v>491</v>
      </c>
    </row>
    <row r="33" spans="1:15" ht="16.5">
      <c r="A33" s="51"/>
      <c r="B33" s="51"/>
      <c r="C33" s="26">
        <f t="shared" si="3"/>
        <v>0</v>
      </c>
      <c r="D33" s="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 ht="16.5">
      <c r="A34" s="51"/>
      <c r="B34" s="51"/>
      <c r="C34" s="26">
        <f>D34*28*0.18/1000</f>
        <v>0</v>
      </c>
      <c r="D34" s="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 s="63"/>
      <c r="B35" s="63"/>
      <c r="C35" s="26">
        <f>D35*12*0.4/1000</f>
        <v>0</v>
      </c>
      <c r="D35" s="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 s="63"/>
      <c r="B36" s="63"/>
      <c r="C36" s="26">
        <f>D36*12*0.4/1000</f>
        <v>0</v>
      </c>
      <c r="D36" s="1">
        <f t="shared" si="4"/>
        <v>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 s="63"/>
      <c r="B37" s="63"/>
      <c r="C37" s="26">
        <f>D37*1*18/1000</f>
        <v>0</v>
      </c>
      <c r="D37" s="1">
        <f t="shared" si="4"/>
        <v>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 s="63"/>
      <c r="B38" s="63"/>
      <c r="C38" s="26">
        <f>D38*12*0.45/1000</f>
        <v>0</v>
      </c>
      <c r="D38" s="1">
        <f t="shared" si="4"/>
        <v>0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 s="63"/>
      <c r="B39" s="63"/>
      <c r="C39" s="26">
        <f>D39*0.95*12/1000</f>
        <v>0</v>
      </c>
      <c r="D39" s="1">
        <f t="shared" si="4"/>
        <v>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0.108</v>
      </c>
      <c r="J41" s="182">
        <f t="shared" si="1"/>
        <v>15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</v>
      </c>
      <c r="D42" s="1">
        <f t="shared" si="4"/>
        <v>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 s="63"/>
      <c r="B43" s="63"/>
      <c r="C43" s="26">
        <f>D43*0.4*12/1000</f>
        <v>0</v>
      </c>
      <c r="D43" s="1">
        <f t="shared" si="4"/>
        <v>0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 s="63"/>
      <c r="B44" s="63"/>
      <c r="C44" s="26">
        <f>D44*10*0.75/1000</f>
        <v>0</v>
      </c>
      <c r="D44" s="1">
        <f t="shared" si="4"/>
        <v>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</v>
      </c>
      <c r="J44" s="182">
        <f t="shared" si="1"/>
        <v>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 s="63"/>
      <c r="B45" s="63"/>
      <c r="C45" s="26">
        <f>D45*0.4*12/1000</f>
        <v>0</v>
      </c>
      <c r="D45" s="1">
        <f t="shared" si="4"/>
        <v>0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 s="63"/>
      <c r="B46" s="63"/>
      <c r="C46" s="26">
        <f>D46*16*0.75/1000</f>
        <v>0</v>
      </c>
      <c r="D46" s="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 s="63"/>
      <c r="B47" s="63"/>
      <c r="C47" s="26">
        <f>D47*1*10/1000</f>
        <v>0</v>
      </c>
      <c r="D47" s="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 s="63"/>
      <c r="B48" s="63"/>
      <c r="C48" s="26">
        <f>D48*1*10/1000</f>
        <v>0</v>
      </c>
      <c r="D48" s="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 s="63"/>
      <c r="B49" s="63"/>
      <c r="C49" s="26">
        <f>D49*4*2.5/1000</f>
        <v>0</v>
      </c>
      <c r="D49" s="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 s="63"/>
      <c r="B50" s="63"/>
      <c r="C50" s="26">
        <f>(D50*12*0.2/1000)</f>
        <v>0</v>
      </c>
      <c r="D50" s="1">
        <f t="shared" si="4"/>
        <v>0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 s="63"/>
      <c r="B51" s="63"/>
      <c r="C51" s="26">
        <f>(D51*35*0.2/1000)</f>
        <v>0</v>
      </c>
      <c r="D51" s="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 s="63"/>
      <c r="B52" s="63"/>
      <c r="C52" s="26">
        <f t="shared" ref="C52" si="5">(D52*12*0.2/1000)</f>
        <v>0</v>
      </c>
      <c r="D52" s="1">
        <f t="shared" si="4"/>
        <v>0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 s="63"/>
      <c r="B53" s="63"/>
      <c r="C53" s="26">
        <f>(D53*24*0.2/1000)</f>
        <v>0</v>
      </c>
      <c r="D53" s="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 s="63"/>
      <c r="B54" s="63"/>
      <c r="C54" s="26">
        <f>(D54*24*0.2/1000)</f>
        <v>0</v>
      </c>
      <c r="D54" s="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 s="63"/>
      <c r="B55" s="63"/>
      <c r="C55" s="26">
        <f t="shared" ref="C55:C56" si="6">D55*12*0.4/1000</f>
        <v>0</v>
      </c>
      <c r="D55" s="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</v>
      </c>
      <c r="J55" s="182">
        <f t="shared" si="1"/>
        <v>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 s="63"/>
      <c r="B56" s="63"/>
      <c r="C56" s="26">
        <f t="shared" si="6"/>
        <v>0</v>
      </c>
      <c r="D56" s="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 s="63"/>
      <c r="B57" s="63"/>
      <c r="C57" s="26">
        <f>D57*10*0.75/1000</f>
        <v>0</v>
      </c>
      <c r="D57" s="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 s="63"/>
      <c r="B58" s="63"/>
      <c r="C58" s="26">
        <f>D58*0.4*12/1000</f>
        <v>0</v>
      </c>
      <c r="D58" s="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 s="63"/>
      <c r="B59" s="63"/>
      <c r="C59" s="26">
        <f>(D59*12*0.4/1000)</f>
        <v>0</v>
      </c>
      <c r="D59" s="1">
        <f t="shared" si="4"/>
        <v>0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 s="63"/>
      <c r="B60" s="63"/>
      <c r="C60" s="26">
        <f>(D60*12*0.4/1000)</f>
        <v>0</v>
      </c>
      <c r="D60" s="1">
        <f t="shared" si="4"/>
        <v>0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0</v>
      </c>
      <c r="D61" s="1">
        <f t="shared" si="4"/>
        <v>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</v>
      </c>
      <c r="D63" s="1">
        <f t="shared" si="4"/>
        <v>0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</v>
      </c>
      <c r="D65" s="1">
        <f t="shared" si="4"/>
        <v>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0</v>
      </c>
      <c r="J68" s="182">
        <f t="shared" si="1"/>
        <v>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0</v>
      </c>
      <c r="D76" s="1">
        <f t="shared" si="4"/>
        <v>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0</v>
      </c>
      <c r="D79" s="1">
        <f t="shared" si="4"/>
        <v>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0</v>
      </c>
      <c r="D80" s="80">
        <f>SUM(D31:D79)</f>
        <v>0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</v>
      </c>
      <c r="J91" s="170">
        <f t="shared" si="8"/>
        <v>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2.1999999999999999E-2</v>
      </c>
      <c r="J93" s="170">
        <f t="shared" si="8"/>
        <v>5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</v>
      </c>
      <c r="J97" s="170">
        <f t="shared" si="8"/>
        <v>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2.4E-2</v>
      </c>
      <c r="J98" s="170">
        <f t="shared" si="8"/>
        <v>5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</v>
      </c>
      <c r="J99" s="170">
        <f t="shared" si="8"/>
        <v>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92"/>
      <c r="M102" s="93"/>
      <c r="N102" s="90"/>
      <c r="O102" s="23"/>
    </row>
    <row r="103" spans="1:15">
      <c r="I103" s="91"/>
      <c r="J103" s="170">
        <f t="shared" si="8"/>
        <v>0</v>
      </c>
      <c r="K103" s="171"/>
      <c r="L103" s="92"/>
      <c r="M103" s="93"/>
      <c r="N103" s="90"/>
      <c r="O103" s="23"/>
    </row>
    <row r="104" spans="1:15">
      <c r="I104" s="91"/>
      <c r="J104" s="170">
        <f t="shared" si="8"/>
        <v>0</v>
      </c>
      <c r="K104" s="171"/>
      <c r="L104" s="92"/>
      <c r="M104" s="93"/>
      <c r="N104" s="90"/>
      <c r="O104" s="23"/>
    </row>
    <row r="105" spans="1:15">
      <c r="I105" s="91">
        <f>J105*1.2*8/1000</f>
        <v>1.9199999999999998E-2</v>
      </c>
      <c r="J105" s="170">
        <f t="shared" si="8"/>
        <v>2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0</v>
      </c>
      <c r="J106" s="170">
        <f t="shared" si="8"/>
        <v>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2.5999999999999999E-2</v>
      </c>
      <c r="J108" s="170">
        <f t="shared" si="8"/>
        <v>5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0.26</v>
      </c>
      <c r="J109" s="170">
        <f t="shared" si="8"/>
        <v>25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</v>
      </c>
      <c r="J112" s="170">
        <f t="shared" si="8"/>
        <v>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0.89600000000000002</v>
      </c>
      <c r="J113" s="170">
        <f t="shared" si="8"/>
        <v>80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92"/>
      <c r="M117" s="93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</v>
      </c>
      <c r="J119" s="170">
        <f t="shared" si="8"/>
        <v>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92"/>
      <c r="M121" s="93"/>
      <c r="N121" s="90"/>
    </row>
    <row r="122" spans="3:15">
      <c r="I122" s="91"/>
      <c r="J122" s="170">
        <f t="shared" si="8"/>
        <v>0</v>
      </c>
      <c r="K122" s="171"/>
      <c r="L122" s="92"/>
      <c r="M122" s="93"/>
      <c r="N122" s="90"/>
    </row>
    <row r="123" spans="3:15">
      <c r="I123" s="91"/>
      <c r="J123" s="170">
        <f t="shared" si="8"/>
        <v>0</v>
      </c>
      <c r="K123" s="171"/>
      <c r="L123" s="92"/>
      <c r="M123" s="93"/>
      <c r="N123" s="90"/>
    </row>
    <row r="124" spans="3:15">
      <c r="I124" s="91"/>
      <c r="J124" s="170">
        <f t="shared" si="8"/>
        <v>0</v>
      </c>
      <c r="K124" s="171"/>
      <c r="L124" s="92"/>
      <c r="M124" s="93"/>
      <c r="N124" s="90"/>
    </row>
    <row r="125" spans="3:15">
      <c r="I125" s="91"/>
      <c r="J125" s="170">
        <f t="shared" si="8"/>
        <v>0</v>
      </c>
      <c r="K125" s="171"/>
      <c r="L125" s="92"/>
      <c r="M125" s="93"/>
      <c r="N125" s="90"/>
    </row>
    <row r="126" spans="3:15">
      <c r="I126" s="91"/>
      <c r="J126" s="170">
        <f t="shared" si="8"/>
        <v>0</v>
      </c>
      <c r="K126" s="171"/>
      <c r="L126" s="92"/>
      <c r="M126" s="93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2.5600000000000001E-2</v>
      </c>
      <c r="J129" s="170">
        <f t="shared" si="8"/>
        <v>2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0</v>
      </c>
      <c r="J133" s="170">
        <f t="shared" si="8"/>
        <v>0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92"/>
      <c r="M137" s="93"/>
      <c r="N137" s="90"/>
    </row>
    <row r="138" spans="9:15">
      <c r="I138" s="91"/>
      <c r="J138" s="170">
        <f t="shared" si="8"/>
        <v>0</v>
      </c>
      <c r="K138" s="171"/>
      <c r="L138" s="92"/>
      <c r="M138" s="93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</v>
      </c>
      <c r="J143" s="208">
        <f t="shared" si="9"/>
        <v>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96"/>
      <c r="M144" s="97"/>
      <c r="N144" s="95"/>
    </row>
    <row r="145" spans="9:15">
      <c r="I145" s="94"/>
      <c r="J145" s="208">
        <f t="shared" si="9"/>
        <v>0</v>
      </c>
      <c r="K145" s="209"/>
      <c r="L145" s="96"/>
      <c r="M145" s="97"/>
      <c r="N145" s="95"/>
    </row>
    <row r="146" spans="9:15">
      <c r="I146" s="94"/>
      <c r="J146" s="208">
        <f t="shared" si="9"/>
        <v>0</v>
      </c>
      <c r="K146" s="209"/>
      <c r="L146" s="96"/>
      <c r="M146" s="97"/>
      <c r="N146" s="95"/>
    </row>
    <row r="147" spans="9:15">
      <c r="I147" s="94"/>
      <c r="J147" s="208">
        <f t="shared" si="9"/>
        <v>0</v>
      </c>
      <c r="K147" s="209"/>
      <c r="L147" s="96"/>
      <c r="M147" s="97"/>
      <c r="N147" s="95"/>
    </row>
    <row r="148" spans="9:15">
      <c r="I148" s="94">
        <f>J148*0.9*8/1000</f>
        <v>3.5999999999999997E-2</v>
      </c>
      <c r="J148" s="208">
        <f t="shared" si="9"/>
        <v>5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0.108</v>
      </c>
      <c r="J150" s="208">
        <f t="shared" si="9"/>
        <v>15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</v>
      </c>
      <c r="J151" s="208">
        <f t="shared" si="9"/>
        <v>0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0.1215</v>
      </c>
      <c r="J152" s="208">
        <f t="shared" si="9"/>
        <v>15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1.6199999999999999E-2</v>
      </c>
      <c r="J154" s="208">
        <f t="shared" si="9"/>
        <v>2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1.6199999999999999E-2</v>
      </c>
      <c r="J157" s="208">
        <f t="shared" si="9"/>
        <v>2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</v>
      </c>
      <c r="J159" s="208">
        <f t="shared" si="9"/>
        <v>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0.108</v>
      </c>
      <c r="J163" s="208">
        <f t="shared" si="9"/>
        <v>10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1.44E-2</v>
      </c>
      <c r="J167" s="208">
        <f t="shared" si="9"/>
        <v>2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0</v>
      </c>
      <c r="J173" s="212">
        <f t="shared" si="9"/>
        <v>0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0.108</v>
      </c>
      <c r="J175" s="208">
        <f t="shared" si="9"/>
        <v>15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</v>
      </c>
      <c r="J177" s="208">
        <f t="shared" si="9"/>
        <v>0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J177:K177"/>
    <mergeCell ref="L177:M177"/>
    <mergeCell ref="J172:K172"/>
    <mergeCell ref="L172:M172"/>
    <mergeCell ref="J173:K173"/>
    <mergeCell ref="L173:M173"/>
    <mergeCell ref="J174:K174"/>
    <mergeCell ref="L174:M174"/>
    <mergeCell ref="J175:K175"/>
    <mergeCell ref="L175:M175"/>
    <mergeCell ref="J176:K176"/>
    <mergeCell ref="L176:M176"/>
    <mergeCell ref="J167:K167"/>
    <mergeCell ref="L167:M167"/>
    <mergeCell ref="J168:K168"/>
    <mergeCell ref="L168:M168"/>
    <mergeCell ref="J169:K169"/>
    <mergeCell ref="L169:M169"/>
    <mergeCell ref="J170:K170"/>
    <mergeCell ref="L170:M170"/>
    <mergeCell ref="J171:K171"/>
    <mergeCell ref="L171:M171"/>
    <mergeCell ref="J162:K162"/>
    <mergeCell ref="L162:M162"/>
    <mergeCell ref="J163:K163"/>
    <mergeCell ref="L163:M163"/>
    <mergeCell ref="J164:K164"/>
    <mergeCell ref="L164:M164"/>
    <mergeCell ref="J165:K165"/>
    <mergeCell ref="L165:M165"/>
    <mergeCell ref="J166:K166"/>
    <mergeCell ref="L166:M166"/>
    <mergeCell ref="J157:K157"/>
    <mergeCell ref="L157:M157"/>
    <mergeCell ref="J158:K158"/>
    <mergeCell ref="L158:M158"/>
    <mergeCell ref="J159:K159"/>
    <mergeCell ref="L159:M159"/>
    <mergeCell ref="J160:K160"/>
    <mergeCell ref="L160:M160"/>
    <mergeCell ref="J161:K161"/>
    <mergeCell ref="L161:M161"/>
    <mergeCell ref="J152:K152"/>
    <mergeCell ref="L152:M152"/>
    <mergeCell ref="J153:K153"/>
    <mergeCell ref="L153:M153"/>
    <mergeCell ref="J154:K154"/>
    <mergeCell ref="L154:M154"/>
    <mergeCell ref="J155:K155"/>
    <mergeCell ref="L155:M155"/>
    <mergeCell ref="J156:K156"/>
    <mergeCell ref="L156:M156"/>
    <mergeCell ref="J147:K147"/>
    <mergeCell ref="J148:K148"/>
    <mergeCell ref="L148:M148"/>
    <mergeCell ref="J149:K149"/>
    <mergeCell ref="L149:M149"/>
    <mergeCell ref="J150:K150"/>
    <mergeCell ref="L150:M150"/>
    <mergeCell ref="J151:K151"/>
    <mergeCell ref="L151:M151"/>
    <mergeCell ref="J141:K141"/>
    <mergeCell ref="L141:M141"/>
    <mergeCell ref="J142:K142"/>
    <mergeCell ref="L142:M142"/>
    <mergeCell ref="J143:K143"/>
    <mergeCell ref="L143:M143"/>
    <mergeCell ref="J144:K144"/>
    <mergeCell ref="J145:K145"/>
    <mergeCell ref="J146:K146"/>
    <mergeCell ref="J135:K135"/>
    <mergeCell ref="L135:M135"/>
    <mergeCell ref="J136:K136"/>
    <mergeCell ref="L136:M136"/>
    <mergeCell ref="J137:K137"/>
    <mergeCell ref="J138:K138"/>
    <mergeCell ref="J139:K139"/>
    <mergeCell ref="L139:M139"/>
    <mergeCell ref="J140:K140"/>
    <mergeCell ref="L140:M140"/>
    <mergeCell ref="E76:F76"/>
    <mergeCell ref="E77:F77"/>
    <mergeCell ref="E78:F78"/>
    <mergeCell ref="E79:F79"/>
    <mergeCell ref="E80:F80"/>
    <mergeCell ref="J84:K84"/>
    <mergeCell ref="L84:M84"/>
    <mergeCell ref="J99:K99"/>
    <mergeCell ref="L99:M99"/>
    <mergeCell ref="J79:K79"/>
    <mergeCell ref="L79:M79"/>
    <mergeCell ref="J80:K80"/>
    <mergeCell ref="L80:M80"/>
    <mergeCell ref="J81:K81"/>
    <mergeCell ref="L81:M81"/>
    <mergeCell ref="J76:K76"/>
    <mergeCell ref="L76:M76"/>
    <mergeCell ref="J77:K77"/>
    <mergeCell ref="L77:M77"/>
    <mergeCell ref="J78:K78"/>
    <mergeCell ref="L78:M78"/>
    <mergeCell ref="J86:K86"/>
    <mergeCell ref="L86:M86"/>
    <mergeCell ref="J87:K87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C9:F9"/>
    <mergeCell ref="J9:K9"/>
    <mergeCell ref="L9:M9"/>
    <mergeCell ref="C10:D10"/>
    <mergeCell ref="E10:F10"/>
    <mergeCell ref="C13:D13"/>
    <mergeCell ref="E13:F13"/>
    <mergeCell ref="J13:K13"/>
    <mergeCell ref="L13:M13"/>
    <mergeCell ref="C14:D14"/>
    <mergeCell ref="E14:F14"/>
    <mergeCell ref="J14:K14"/>
    <mergeCell ref="L14:M14"/>
    <mergeCell ref="C11:D11"/>
    <mergeCell ref="E11:F11"/>
    <mergeCell ref="J11:K11"/>
    <mergeCell ref="L11:M11"/>
    <mergeCell ref="C12:D12"/>
    <mergeCell ref="E12:F12"/>
    <mergeCell ref="J12:K12"/>
    <mergeCell ref="L12:M12"/>
    <mergeCell ref="C17:D17"/>
    <mergeCell ref="E17:F17"/>
    <mergeCell ref="J17:K17"/>
    <mergeCell ref="L17:M17"/>
    <mergeCell ref="C18:D18"/>
    <mergeCell ref="E18:F18"/>
    <mergeCell ref="J18:K18"/>
    <mergeCell ref="L18:M18"/>
    <mergeCell ref="C15:D15"/>
    <mergeCell ref="E15:F15"/>
    <mergeCell ref="J15:K15"/>
    <mergeCell ref="L15:M15"/>
    <mergeCell ref="C16:D16"/>
    <mergeCell ref="E16:F16"/>
    <mergeCell ref="J16:K16"/>
    <mergeCell ref="L16:M16"/>
    <mergeCell ref="J22:K22"/>
    <mergeCell ref="L22:M22"/>
    <mergeCell ref="C23:D23"/>
    <mergeCell ref="E23:F23"/>
    <mergeCell ref="J23:K23"/>
    <mergeCell ref="L23:M23"/>
    <mergeCell ref="J19:K19"/>
    <mergeCell ref="L19:M19"/>
    <mergeCell ref="J20:K20"/>
    <mergeCell ref="L20:M20"/>
    <mergeCell ref="J21:K21"/>
    <mergeCell ref="L21:M21"/>
    <mergeCell ref="C19:D19"/>
    <mergeCell ref="E19:F19"/>
    <mergeCell ref="C20:D20"/>
    <mergeCell ref="E20:F20"/>
    <mergeCell ref="J27:K27"/>
    <mergeCell ref="L27:M27"/>
    <mergeCell ref="J28:K28"/>
    <mergeCell ref="L28:M28"/>
    <mergeCell ref="J24:K24"/>
    <mergeCell ref="L24:M24"/>
    <mergeCell ref="C25:D25"/>
    <mergeCell ref="J25:K25"/>
    <mergeCell ref="L25:M25"/>
    <mergeCell ref="J26:K26"/>
    <mergeCell ref="L26:M26"/>
    <mergeCell ref="C24:D24"/>
    <mergeCell ref="E24:F24"/>
    <mergeCell ref="E25:F25"/>
    <mergeCell ref="E31:F31"/>
    <mergeCell ref="J31:K31"/>
    <mergeCell ref="L31:M31"/>
    <mergeCell ref="E32:F32"/>
    <mergeCell ref="J32:K32"/>
    <mergeCell ref="L32:M32"/>
    <mergeCell ref="J29:K29"/>
    <mergeCell ref="L29:M29"/>
    <mergeCell ref="E30:F30"/>
    <mergeCell ref="J30:K30"/>
    <mergeCell ref="L30:M30"/>
    <mergeCell ref="C29:G29"/>
    <mergeCell ref="E35:F35"/>
    <mergeCell ref="J35:K35"/>
    <mergeCell ref="L35:M35"/>
    <mergeCell ref="E36:F36"/>
    <mergeCell ref="J36:K36"/>
    <mergeCell ref="L36:M36"/>
    <mergeCell ref="E33:F33"/>
    <mergeCell ref="J33:K33"/>
    <mergeCell ref="L33:M33"/>
    <mergeCell ref="E34:F34"/>
    <mergeCell ref="J34:K34"/>
    <mergeCell ref="L34:M34"/>
    <mergeCell ref="E39:F39"/>
    <mergeCell ref="J39:K39"/>
    <mergeCell ref="L39:M39"/>
    <mergeCell ref="E40:F40"/>
    <mergeCell ref="J40:K40"/>
    <mergeCell ref="L40:M40"/>
    <mergeCell ref="E37:F37"/>
    <mergeCell ref="J37:K37"/>
    <mergeCell ref="L37:M37"/>
    <mergeCell ref="E38:F38"/>
    <mergeCell ref="J38:K38"/>
    <mergeCell ref="L38:M38"/>
    <mergeCell ref="E43:F43"/>
    <mergeCell ref="J43:K43"/>
    <mergeCell ref="L43:M43"/>
    <mergeCell ref="E44:F44"/>
    <mergeCell ref="J44:K44"/>
    <mergeCell ref="L44:M44"/>
    <mergeCell ref="E41:F41"/>
    <mergeCell ref="J41:K41"/>
    <mergeCell ref="L41:M41"/>
    <mergeCell ref="E42:F42"/>
    <mergeCell ref="J42:K42"/>
    <mergeCell ref="L42:M42"/>
    <mergeCell ref="E47:F47"/>
    <mergeCell ref="J47:K47"/>
    <mergeCell ref="L47:M47"/>
    <mergeCell ref="E48:F48"/>
    <mergeCell ref="J48:K48"/>
    <mergeCell ref="L48:M48"/>
    <mergeCell ref="E45:F45"/>
    <mergeCell ref="J45:K45"/>
    <mergeCell ref="L45:M45"/>
    <mergeCell ref="E46:F46"/>
    <mergeCell ref="J46:K46"/>
    <mergeCell ref="L46:M46"/>
    <mergeCell ref="E51:F51"/>
    <mergeCell ref="J51:K51"/>
    <mergeCell ref="L51:M51"/>
    <mergeCell ref="E52:F52"/>
    <mergeCell ref="J52:K52"/>
    <mergeCell ref="L52:M52"/>
    <mergeCell ref="E49:F49"/>
    <mergeCell ref="J49:K49"/>
    <mergeCell ref="L49:M49"/>
    <mergeCell ref="E50:F50"/>
    <mergeCell ref="J50:K50"/>
    <mergeCell ref="L50:M50"/>
    <mergeCell ref="J55:K55"/>
    <mergeCell ref="L55:M55"/>
    <mergeCell ref="J56:K56"/>
    <mergeCell ref="L56:M56"/>
    <mergeCell ref="J57:K57"/>
    <mergeCell ref="L57:M57"/>
    <mergeCell ref="E53:F53"/>
    <mergeCell ref="J53:K53"/>
    <mergeCell ref="L53:M53"/>
    <mergeCell ref="E54:F54"/>
    <mergeCell ref="J54:K54"/>
    <mergeCell ref="L54:M54"/>
    <mergeCell ref="E55:F55"/>
    <mergeCell ref="E56:F56"/>
    <mergeCell ref="E57:F57"/>
    <mergeCell ref="J61:K61"/>
    <mergeCell ref="L61:M61"/>
    <mergeCell ref="J62:K62"/>
    <mergeCell ref="L62:M62"/>
    <mergeCell ref="J63:K63"/>
    <mergeCell ref="L63:M63"/>
    <mergeCell ref="J58:K58"/>
    <mergeCell ref="L58:M58"/>
    <mergeCell ref="J59:K59"/>
    <mergeCell ref="L59:M59"/>
    <mergeCell ref="J60:K60"/>
    <mergeCell ref="L60:M60"/>
    <mergeCell ref="J67:K67"/>
    <mergeCell ref="L67:M67"/>
    <mergeCell ref="J68:K68"/>
    <mergeCell ref="L68:M68"/>
    <mergeCell ref="J69:K69"/>
    <mergeCell ref="L69:M69"/>
    <mergeCell ref="J64:K64"/>
    <mergeCell ref="L64:M64"/>
    <mergeCell ref="J65:K65"/>
    <mergeCell ref="L65:M65"/>
    <mergeCell ref="J66:K66"/>
    <mergeCell ref="L66:M66"/>
    <mergeCell ref="J73:K73"/>
    <mergeCell ref="L73:M73"/>
    <mergeCell ref="J74:K74"/>
    <mergeCell ref="L74:M74"/>
    <mergeCell ref="J75:K75"/>
    <mergeCell ref="L75:M75"/>
    <mergeCell ref="J70:K70"/>
    <mergeCell ref="L70:M70"/>
    <mergeCell ref="J71:K71"/>
    <mergeCell ref="L71:M71"/>
    <mergeCell ref="J72:K72"/>
    <mergeCell ref="L72:M72"/>
    <mergeCell ref="L87:M87"/>
    <mergeCell ref="J88:K88"/>
    <mergeCell ref="L88:M88"/>
    <mergeCell ref="J82:K82"/>
    <mergeCell ref="L82:M82"/>
    <mergeCell ref="J83:K83"/>
    <mergeCell ref="L83:M83"/>
    <mergeCell ref="J85:K85"/>
    <mergeCell ref="L85:M85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J98:K98"/>
    <mergeCell ref="L98:M98"/>
    <mergeCell ref="J101:K101"/>
    <mergeCell ref="L101:M101"/>
    <mergeCell ref="J102:K102"/>
    <mergeCell ref="J95:K95"/>
    <mergeCell ref="L95:M95"/>
    <mergeCell ref="J96:K96"/>
    <mergeCell ref="L96:M96"/>
    <mergeCell ref="J97:K97"/>
    <mergeCell ref="L97:M97"/>
    <mergeCell ref="J100:K100"/>
    <mergeCell ref="L100:M100"/>
    <mergeCell ref="J108:K108"/>
    <mergeCell ref="L108:M108"/>
    <mergeCell ref="J109:K109"/>
    <mergeCell ref="L109:M109"/>
    <mergeCell ref="J110:K110"/>
    <mergeCell ref="L110:M110"/>
    <mergeCell ref="J103:K103"/>
    <mergeCell ref="J104:K104"/>
    <mergeCell ref="J105:K105"/>
    <mergeCell ref="L105:M105"/>
    <mergeCell ref="J106:K106"/>
    <mergeCell ref="L106:M106"/>
    <mergeCell ref="J107:K107"/>
    <mergeCell ref="L107:M107"/>
    <mergeCell ref="J114:K114"/>
    <mergeCell ref="L114:M114"/>
    <mergeCell ref="J115:K115"/>
    <mergeCell ref="L115:M115"/>
    <mergeCell ref="J116:K116"/>
    <mergeCell ref="L116:M116"/>
    <mergeCell ref="J111:K111"/>
    <mergeCell ref="L111:M111"/>
    <mergeCell ref="J112:K112"/>
    <mergeCell ref="L112:M112"/>
    <mergeCell ref="J113:K113"/>
    <mergeCell ref="L113:M113"/>
    <mergeCell ref="J120:K120"/>
    <mergeCell ref="L120:M120"/>
    <mergeCell ref="J121:K121"/>
    <mergeCell ref="J122:K122"/>
    <mergeCell ref="J117:K117"/>
    <mergeCell ref="J118:K118"/>
    <mergeCell ref="L118:M118"/>
    <mergeCell ref="J119:K119"/>
    <mergeCell ref="L119:M119"/>
    <mergeCell ref="J126:K126"/>
    <mergeCell ref="J127:K127"/>
    <mergeCell ref="L127:M127"/>
    <mergeCell ref="J128:K128"/>
    <mergeCell ref="L128:M128"/>
    <mergeCell ref="J123:K123"/>
    <mergeCell ref="J124:K124"/>
    <mergeCell ref="J125:K125"/>
    <mergeCell ref="J132:K132"/>
    <mergeCell ref="L132:M132"/>
    <mergeCell ref="J133:K133"/>
    <mergeCell ref="L133:M133"/>
    <mergeCell ref="J134:K134"/>
    <mergeCell ref="L134:M134"/>
    <mergeCell ref="J129:K129"/>
    <mergeCell ref="L129:M129"/>
    <mergeCell ref="J130:K130"/>
    <mergeCell ref="L130:M130"/>
    <mergeCell ref="J131:K131"/>
    <mergeCell ref="L131:M13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7"/>
  <dimension ref="A1:S177"/>
  <sheetViews>
    <sheetView workbookViewId="0">
      <selection activeCell="E3" sqref="E3"/>
    </sheetView>
  </sheetViews>
  <sheetFormatPr defaultRowHeight="15"/>
  <cols>
    <col min="1" max="2" width="14.85546875" customWidth="1"/>
    <col min="3" max="3" width="11.140625" customWidth="1"/>
    <col min="4" max="4" width="13.85546875" customWidth="1"/>
    <col min="5" max="5" width="18.85546875" customWidth="1"/>
    <col min="6" max="6" width="15.140625" customWidth="1"/>
    <col min="7" max="7" width="5.28515625" customWidth="1"/>
    <col min="8" max="8" width="15.7109375" bestFit="1" customWidth="1"/>
    <col min="9" max="9" width="15.42578125" customWidth="1"/>
    <col min="10" max="10" width="9.28515625" customWidth="1"/>
    <col min="11" max="11" width="12.85546875" customWidth="1"/>
    <col min="12" max="12" width="15.28515625" customWidth="1"/>
    <col min="13" max="13" width="28" customWidth="1"/>
    <col min="14" max="14" width="11" customWidth="1"/>
    <col min="17" max="17" width="18" customWidth="1"/>
    <col min="18" max="18" width="27.5703125" customWidth="1"/>
  </cols>
  <sheetData>
    <row r="1" spans="1:19" ht="18.75">
      <c r="A1" s="60" t="s">
        <v>158</v>
      </c>
      <c r="B1" s="60" t="s">
        <v>161</v>
      </c>
      <c r="E1" s="57"/>
      <c r="F1" s="53" t="s">
        <v>163</v>
      </c>
      <c r="J1" s="55"/>
      <c r="K1" s="6" t="s">
        <v>7</v>
      </c>
      <c r="L1" s="2" t="s">
        <v>0</v>
      </c>
      <c r="M1" s="2" t="s">
        <v>1</v>
      </c>
    </row>
    <row r="2" spans="1:19" ht="16.5" customHeight="1">
      <c r="A2" s="121">
        <v>500</v>
      </c>
      <c r="B2" s="122">
        <v>20</v>
      </c>
      <c r="D2" s="35"/>
      <c r="E2" s="53"/>
      <c r="F2" s="53" t="s">
        <v>154</v>
      </c>
      <c r="G2" s="35"/>
      <c r="H2" s="35"/>
      <c r="K2" s="100">
        <f>SUM(I86:I142)+SUM(I169:I174)/1000</f>
        <v>4.0608336000000005</v>
      </c>
      <c r="L2" s="3">
        <f>SUM(J86:K142)+SUM(J169:K174)</f>
        <v>399</v>
      </c>
      <c r="M2" s="4" t="s">
        <v>162</v>
      </c>
      <c r="N2" s="35"/>
      <c r="S2" s="5" t="s">
        <v>2</v>
      </c>
    </row>
    <row r="3" spans="1:19" ht="18.75">
      <c r="A3" s="121">
        <v>501</v>
      </c>
      <c r="B3" s="122">
        <v>35</v>
      </c>
      <c r="E3" s="136" t="s">
        <v>186</v>
      </c>
      <c r="F3" s="54" t="s">
        <v>155</v>
      </c>
      <c r="G3" s="43"/>
      <c r="H3" s="43"/>
      <c r="K3" s="101">
        <f>SUM(I143:I168)+SUM(I175:I177)</f>
        <v>3.0768000000000004</v>
      </c>
      <c r="L3" s="1">
        <f>SUM(J143:K168)+SUM(J175:K177)</f>
        <v>328</v>
      </c>
      <c r="M3" s="7" t="s">
        <v>242</v>
      </c>
      <c r="N3" s="35"/>
      <c r="S3" s="5">
        <f>L2+L4</f>
        <v>459</v>
      </c>
    </row>
    <row r="4" spans="1:19" ht="18.75">
      <c r="A4" s="121">
        <v>502</v>
      </c>
      <c r="B4" s="122">
        <v>23</v>
      </c>
      <c r="D4" s="36"/>
      <c r="E4" s="38"/>
      <c r="F4" s="33"/>
      <c r="G4" s="42"/>
      <c r="H4" s="42"/>
      <c r="K4" s="102">
        <f>SUM(I11:I27)+SUM(I73:I85)</f>
        <v>0.78</v>
      </c>
      <c r="L4" s="8">
        <f>SUM(J11:K27)+SUM(J73:K85)</f>
        <v>60</v>
      </c>
      <c r="M4" s="9" t="s">
        <v>3</v>
      </c>
      <c r="N4" s="35"/>
      <c r="S4" s="10" t="s">
        <v>4</v>
      </c>
    </row>
    <row r="5" spans="1:19" ht="18.75">
      <c r="A5" s="121">
        <v>503</v>
      </c>
      <c r="B5" s="122">
        <v>15</v>
      </c>
      <c r="D5" s="39"/>
      <c r="E5" s="40"/>
      <c r="F5" s="40"/>
      <c r="G5" s="42"/>
      <c r="H5" s="42"/>
      <c r="K5" s="103">
        <f>SUM(I28:I72)</f>
        <v>0.77600000000000002</v>
      </c>
      <c r="L5" s="12">
        <f>SUM(J28:K72)</f>
        <v>100</v>
      </c>
      <c r="M5" s="13" t="s">
        <v>243</v>
      </c>
      <c r="N5" s="35"/>
      <c r="S5" s="10">
        <f>L3+L5</f>
        <v>428</v>
      </c>
    </row>
    <row r="6" spans="1:19" ht="18.75">
      <c r="A6" s="121">
        <v>504</v>
      </c>
      <c r="B6" s="122">
        <v>30</v>
      </c>
      <c r="C6" s="37"/>
      <c r="D6" s="39"/>
      <c r="E6" s="40"/>
      <c r="F6" s="40"/>
      <c r="G6" s="41"/>
      <c r="H6" s="41"/>
      <c r="K6" s="104">
        <f>C80</f>
        <v>1.9674</v>
      </c>
      <c r="L6" s="14">
        <f>D80</f>
        <v>289</v>
      </c>
      <c r="M6" s="15" t="s">
        <v>6</v>
      </c>
      <c r="N6" s="35"/>
    </row>
    <row r="7" spans="1:19" ht="18.75">
      <c r="A7" s="121">
        <v>506</v>
      </c>
      <c r="B7" s="122">
        <v>10</v>
      </c>
      <c r="C7" s="37"/>
      <c r="D7" s="39"/>
      <c r="E7" s="40"/>
      <c r="F7" s="40"/>
      <c r="G7" s="41"/>
      <c r="H7" s="41"/>
      <c r="K7" s="105">
        <f>C25</f>
        <v>0</v>
      </c>
      <c r="L7" s="16"/>
      <c r="M7" s="17" t="s">
        <v>11</v>
      </c>
      <c r="N7" s="35"/>
    </row>
    <row r="8" spans="1:19" ht="18.75">
      <c r="A8" s="121">
        <v>507</v>
      </c>
      <c r="B8" s="122">
        <v>30</v>
      </c>
      <c r="C8" s="37"/>
      <c r="D8" s="39"/>
      <c r="E8" s="40"/>
      <c r="F8" s="40"/>
      <c r="G8" s="41"/>
      <c r="H8" s="41"/>
      <c r="K8" s="106">
        <f>SUM(K2:K7)</f>
        <v>10.661033600000001</v>
      </c>
      <c r="L8" s="107">
        <f>SUM(L2:L7)</f>
        <v>1176</v>
      </c>
      <c r="M8" s="18" t="s">
        <v>5</v>
      </c>
      <c r="N8" s="35"/>
    </row>
    <row r="9" spans="1:19">
      <c r="A9" s="121">
        <v>508</v>
      </c>
      <c r="B9" s="122">
        <v>15</v>
      </c>
      <c r="C9" s="216" t="s">
        <v>63</v>
      </c>
      <c r="D9" s="201"/>
      <c r="E9" s="201"/>
      <c r="F9" s="201"/>
      <c r="G9" s="19"/>
      <c r="I9" s="6" t="s">
        <v>7</v>
      </c>
      <c r="J9" s="202" t="s">
        <v>8</v>
      </c>
      <c r="K9" s="203"/>
      <c r="L9" s="202" t="s">
        <v>9</v>
      </c>
      <c r="M9" s="203"/>
      <c r="N9" s="6" t="s">
        <v>10</v>
      </c>
    </row>
    <row r="10" spans="1:19">
      <c r="A10" s="121">
        <v>513</v>
      </c>
      <c r="B10" s="122">
        <v>5</v>
      </c>
      <c r="C10" s="189" t="s">
        <v>216</v>
      </c>
      <c r="D10" s="190"/>
      <c r="E10" s="189" t="s">
        <v>65</v>
      </c>
      <c r="F10" s="190"/>
      <c r="G10" s="80" t="s">
        <v>66</v>
      </c>
      <c r="I10" s="6"/>
      <c r="J10" s="74"/>
      <c r="K10" s="75"/>
      <c r="L10" s="74"/>
      <c r="M10" s="75"/>
      <c r="N10" s="6"/>
    </row>
    <row r="11" spans="1:19">
      <c r="A11" s="121">
        <v>518</v>
      </c>
      <c r="B11" s="122">
        <v>70</v>
      </c>
      <c r="C11" s="194">
        <f>IFERROR(IF(VLOOKUP(H11,$A$2:$B$200,2,0)="",0,VLOOKUP(H11,$A$2:$B$200,2,0)),0)*10/1000</f>
        <v>0</v>
      </c>
      <c r="D11" s="195"/>
      <c r="E11" s="189" t="s">
        <v>68</v>
      </c>
      <c r="F11" s="190"/>
      <c r="G11" s="21">
        <v>1</v>
      </c>
      <c r="H11" s="22">
        <v>589</v>
      </c>
      <c r="I11" s="85">
        <f>J11*0.8*10/1000</f>
        <v>0</v>
      </c>
      <c r="J11" s="176">
        <f>IFERROR(IF(VLOOKUP(O11,$A$2:$B$200,2,0)="",0,VLOOKUP(O11,$A$2:$B$200,2,0)),0)</f>
        <v>0</v>
      </c>
      <c r="K11" s="177"/>
      <c r="L11" s="178" t="s">
        <v>12</v>
      </c>
      <c r="M11" s="179"/>
      <c r="N11" s="86">
        <v>1</v>
      </c>
      <c r="O11">
        <v>511</v>
      </c>
    </row>
    <row r="12" spans="1:19">
      <c r="A12" s="121">
        <v>536</v>
      </c>
      <c r="B12" s="122">
        <v>30</v>
      </c>
      <c r="C12" s="194">
        <f t="shared" ref="C12:C20" si="0">IFERROR(IF(VLOOKUP(H12,$A$2:$B$200,2,0)="",0,VLOOKUP(H12,$A$2:$B$200,2,0)),0)*10/1000</f>
        <v>0</v>
      </c>
      <c r="D12" s="195"/>
      <c r="E12" s="196" t="s">
        <v>70</v>
      </c>
      <c r="F12" s="197"/>
      <c r="G12" s="21">
        <v>2</v>
      </c>
      <c r="H12" s="22">
        <v>681</v>
      </c>
      <c r="I12" s="85">
        <f>J12*0.9*10/1000</f>
        <v>0</v>
      </c>
      <c r="J12" s="176">
        <f t="shared" ref="J12:J75" si="1">IFERROR(IF(VLOOKUP(O12,$A$2:$B$200,2,0)="",0,VLOOKUP(O12,$A$2:$B$200,2,0)),0)</f>
        <v>0</v>
      </c>
      <c r="K12" s="177"/>
      <c r="L12" s="178" t="s">
        <v>13</v>
      </c>
      <c r="M12" s="179"/>
      <c r="N12" s="86">
        <v>2</v>
      </c>
      <c r="O12">
        <v>510</v>
      </c>
    </row>
    <row r="13" spans="1:19">
      <c r="A13" s="121">
        <v>543</v>
      </c>
      <c r="B13" s="122">
        <v>27</v>
      </c>
      <c r="C13" s="194">
        <f t="shared" si="0"/>
        <v>0</v>
      </c>
      <c r="D13" s="195"/>
      <c r="E13" s="196" t="s">
        <v>72</v>
      </c>
      <c r="F13" s="197"/>
      <c r="G13" s="21">
        <v>3</v>
      </c>
      <c r="H13" s="22">
        <v>684</v>
      </c>
      <c r="I13" s="85">
        <f>J13*1*10/1000</f>
        <v>0</v>
      </c>
      <c r="J13" s="176">
        <f t="shared" si="1"/>
        <v>0</v>
      </c>
      <c r="K13" s="177"/>
      <c r="L13" s="178" t="s">
        <v>14</v>
      </c>
      <c r="M13" s="179"/>
      <c r="N13" s="86">
        <v>3</v>
      </c>
      <c r="O13">
        <v>493</v>
      </c>
    </row>
    <row r="14" spans="1:19">
      <c r="A14" s="121">
        <v>545</v>
      </c>
      <c r="B14" s="122">
        <v>30</v>
      </c>
      <c r="C14" s="194">
        <f t="shared" si="0"/>
        <v>0</v>
      </c>
      <c r="D14" s="195"/>
      <c r="E14" s="196" t="s">
        <v>74</v>
      </c>
      <c r="F14" s="197"/>
      <c r="G14" s="21">
        <v>4</v>
      </c>
      <c r="H14" s="22">
        <v>727</v>
      </c>
      <c r="I14" s="85">
        <f>J14*1.1*10/1000</f>
        <v>0</v>
      </c>
      <c r="J14" s="176">
        <f t="shared" si="1"/>
        <v>0</v>
      </c>
      <c r="K14" s="177"/>
      <c r="L14" s="178" t="s">
        <v>15</v>
      </c>
      <c r="M14" s="179"/>
      <c r="N14" s="86">
        <v>4</v>
      </c>
      <c r="O14">
        <v>531</v>
      </c>
    </row>
    <row r="15" spans="1:19">
      <c r="A15" s="121">
        <v>546</v>
      </c>
      <c r="B15" s="122">
        <v>8</v>
      </c>
      <c r="C15" s="194">
        <f t="shared" si="0"/>
        <v>0</v>
      </c>
      <c r="D15" s="195"/>
      <c r="E15" s="196" t="s">
        <v>76</v>
      </c>
      <c r="F15" s="197"/>
      <c r="G15" s="21">
        <v>5</v>
      </c>
      <c r="H15" s="22">
        <v>729</v>
      </c>
      <c r="I15" s="85">
        <f>J15*1.2*10/1000</f>
        <v>0.36</v>
      </c>
      <c r="J15" s="176">
        <f t="shared" si="1"/>
        <v>30</v>
      </c>
      <c r="K15" s="177"/>
      <c r="L15" s="178" t="s">
        <v>16</v>
      </c>
      <c r="M15" s="179"/>
      <c r="N15" s="86">
        <v>5</v>
      </c>
      <c r="O15">
        <v>532</v>
      </c>
    </row>
    <row r="16" spans="1:19">
      <c r="A16" s="121">
        <v>547</v>
      </c>
      <c r="B16" s="122">
        <v>10</v>
      </c>
      <c r="C16" s="194">
        <f t="shared" si="0"/>
        <v>0</v>
      </c>
      <c r="D16" s="195"/>
      <c r="E16" s="196" t="s">
        <v>78</v>
      </c>
      <c r="F16" s="197"/>
      <c r="G16" s="21">
        <v>6</v>
      </c>
      <c r="H16" s="22">
        <v>728</v>
      </c>
      <c r="I16" s="85">
        <f>J16*1.3*10/1000</f>
        <v>0.13</v>
      </c>
      <c r="J16" s="176">
        <f t="shared" si="1"/>
        <v>10</v>
      </c>
      <c r="K16" s="177"/>
      <c r="L16" s="178" t="s">
        <v>17</v>
      </c>
      <c r="M16" s="179"/>
      <c r="N16" s="86">
        <v>6</v>
      </c>
      <c r="O16">
        <v>533</v>
      </c>
    </row>
    <row r="17" spans="1:15">
      <c r="A17" s="121">
        <v>548</v>
      </c>
      <c r="B17" s="122">
        <v>83</v>
      </c>
      <c r="C17" s="194">
        <f t="shared" si="0"/>
        <v>0</v>
      </c>
      <c r="D17" s="195"/>
      <c r="E17" s="196" t="s">
        <v>80</v>
      </c>
      <c r="F17" s="197"/>
      <c r="G17" s="21">
        <v>7</v>
      </c>
      <c r="H17" s="22">
        <v>730</v>
      </c>
      <c r="I17" s="85">
        <f>J17*1.3*10/1000</f>
        <v>0</v>
      </c>
      <c r="J17" s="176">
        <f t="shared" si="1"/>
        <v>0</v>
      </c>
      <c r="K17" s="177"/>
      <c r="L17" s="178" t="s">
        <v>17</v>
      </c>
      <c r="M17" s="179"/>
      <c r="N17" s="86"/>
      <c r="O17">
        <v>843</v>
      </c>
    </row>
    <row r="18" spans="1:15">
      <c r="A18" s="121">
        <v>554</v>
      </c>
      <c r="B18" s="122">
        <v>10</v>
      </c>
      <c r="C18" s="194">
        <f t="shared" si="0"/>
        <v>0</v>
      </c>
      <c r="D18" s="195"/>
      <c r="E18" s="196" t="s">
        <v>82</v>
      </c>
      <c r="F18" s="197"/>
      <c r="G18" s="21">
        <v>8</v>
      </c>
      <c r="H18" s="22">
        <v>741</v>
      </c>
      <c r="I18" s="85">
        <f>J18*1.4*10/1000</f>
        <v>0.14000000000000001</v>
      </c>
      <c r="J18" s="176">
        <f t="shared" si="1"/>
        <v>10</v>
      </c>
      <c r="K18" s="177"/>
      <c r="L18" s="178" t="s">
        <v>18</v>
      </c>
      <c r="M18" s="179"/>
      <c r="N18" s="86">
        <v>7</v>
      </c>
      <c r="O18">
        <v>534</v>
      </c>
    </row>
    <row r="19" spans="1:15">
      <c r="A19" s="121">
        <v>555</v>
      </c>
      <c r="B19" s="122">
        <v>100</v>
      </c>
      <c r="C19" s="194">
        <f t="shared" si="0"/>
        <v>0</v>
      </c>
      <c r="D19" s="195"/>
      <c r="E19" s="189" t="s">
        <v>84</v>
      </c>
      <c r="F19" s="190"/>
      <c r="G19" s="21">
        <v>9</v>
      </c>
      <c r="H19" s="22"/>
      <c r="I19" s="85">
        <f>J19*1.5*10/1000</f>
        <v>0.15</v>
      </c>
      <c r="J19" s="176">
        <f t="shared" si="1"/>
        <v>10</v>
      </c>
      <c r="K19" s="177"/>
      <c r="L19" s="178" t="s">
        <v>19</v>
      </c>
      <c r="M19" s="179"/>
      <c r="N19" s="86">
        <v>8</v>
      </c>
      <c r="O19">
        <v>535</v>
      </c>
    </row>
    <row r="20" spans="1:15">
      <c r="A20" s="121">
        <v>556</v>
      </c>
      <c r="B20" s="122">
        <v>40</v>
      </c>
      <c r="C20" s="194">
        <f t="shared" si="0"/>
        <v>0</v>
      </c>
      <c r="D20" s="195"/>
      <c r="E20" s="189" t="s">
        <v>68</v>
      </c>
      <c r="F20" s="190"/>
      <c r="G20" s="21"/>
      <c r="H20" s="22">
        <v>752</v>
      </c>
      <c r="I20" s="85">
        <f>J20*1.5*8/1000</f>
        <v>0</v>
      </c>
      <c r="J20" s="176">
        <f t="shared" si="1"/>
        <v>0</v>
      </c>
      <c r="K20" s="177"/>
      <c r="L20" s="178" t="s">
        <v>187</v>
      </c>
      <c r="M20" s="179"/>
      <c r="N20" s="86"/>
      <c r="O20">
        <v>797</v>
      </c>
    </row>
    <row r="21" spans="1:15">
      <c r="A21" s="121">
        <v>561</v>
      </c>
      <c r="B21" s="122">
        <v>15</v>
      </c>
      <c r="C21" s="77"/>
      <c r="D21" s="46"/>
      <c r="E21" s="44"/>
      <c r="F21" s="45"/>
      <c r="G21" s="21"/>
      <c r="H21" s="22"/>
      <c r="I21" s="85">
        <f>J21*1.6*8/1000</f>
        <v>0</v>
      </c>
      <c r="J21" s="176">
        <f t="shared" si="1"/>
        <v>0</v>
      </c>
      <c r="K21" s="177"/>
      <c r="L21" s="178" t="s">
        <v>188</v>
      </c>
      <c r="M21" s="179"/>
      <c r="N21" s="86"/>
      <c r="O21">
        <v>798</v>
      </c>
    </row>
    <row r="22" spans="1:15">
      <c r="A22" s="121">
        <v>562</v>
      </c>
      <c r="B22" s="122">
        <v>5</v>
      </c>
      <c r="C22" s="77"/>
      <c r="D22" s="46"/>
      <c r="E22" s="44"/>
      <c r="F22" s="45"/>
      <c r="G22" s="21"/>
      <c r="H22" s="22"/>
      <c r="I22" s="85">
        <f>J22*1.6*10/1000</f>
        <v>0</v>
      </c>
      <c r="J22" s="176">
        <f t="shared" si="1"/>
        <v>0</v>
      </c>
      <c r="K22" s="177"/>
      <c r="L22" s="178" t="s">
        <v>20</v>
      </c>
      <c r="M22" s="179"/>
      <c r="N22" s="86">
        <v>9</v>
      </c>
      <c r="O22">
        <v>571</v>
      </c>
    </row>
    <row r="23" spans="1:15">
      <c r="A23" s="121">
        <v>585</v>
      </c>
      <c r="B23" s="122">
        <v>10</v>
      </c>
      <c r="C23" s="194">
        <f t="shared" ref="C23:C24" si="2">IFERROR(IF(VLOOKUP(H23,$A$2:$B$200,2,0)="",0,VLOOKUP(H23,$A$2:$B$200,2,0)),0)*10/1000</f>
        <v>0</v>
      </c>
      <c r="D23" s="195"/>
      <c r="E23" s="189" t="s">
        <v>86</v>
      </c>
      <c r="F23" s="190"/>
      <c r="G23" s="21">
        <v>10</v>
      </c>
      <c r="H23" s="22">
        <v>663</v>
      </c>
      <c r="I23" s="85">
        <f>J23*1.7*10/1000</f>
        <v>0</v>
      </c>
      <c r="J23" s="176">
        <f t="shared" si="1"/>
        <v>0</v>
      </c>
      <c r="K23" s="177"/>
      <c r="L23" s="178" t="s">
        <v>21</v>
      </c>
      <c r="M23" s="179"/>
      <c r="N23" s="86">
        <v>10</v>
      </c>
      <c r="O23">
        <v>572</v>
      </c>
    </row>
    <row r="24" spans="1:15">
      <c r="A24" s="121">
        <v>601</v>
      </c>
      <c r="B24" s="122">
        <v>20</v>
      </c>
      <c r="C24" s="194">
        <f t="shared" si="2"/>
        <v>0</v>
      </c>
      <c r="D24" s="195"/>
      <c r="E24" s="196" t="s">
        <v>88</v>
      </c>
      <c r="F24" s="197"/>
      <c r="G24" s="21">
        <v>11</v>
      </c>
      <c r="H24" s="22">
        <v>490</v>
      </c>
      <c r="I24" s="85">
        <f>J24*1.8*8/1000</f>
        <v>0</v>
      </c>
      <c r="J24" s="176">
        <f t="shared" si="1"/>
        <v>0</v>
      </c>
      <c r="K24" s="177"/>
      <c r="L24" s="178" t="s">
        <v>22</v>
      </c>
      <c r="M24" s="179"/>
      <c r="N24" s="86">
        <v>11</v>
      </c>
      <c r="O24">
        <v>707</v>
      </c>
    </row>
    <row r="25" spans="1:15">
      <c r="A25" s="121">
        <v>690</v>
      </c>
      <c r="B25" s="122">
        <v>20</v>
      </c>
      <c r="C25" s="189">
        <f>SUM(C11:D24)</f>
        <v>0</v>
      </c>
      <c r="D25" s="190"/>
      <c r="E25" s="198" t="s">
        <v>5</v>
      </c>
      <c r="F25" s="199"/>
      <c r="G25" s="99"/>
      <c r="I25" s="85">
        <f>J25*1.8*8/1000</f>
        <v>0</v>
      </c>
      <c r="J25" s="176">
        <f t="shared" si="1"/>
        <v>0</v>
      </c>
      <c r="K25" s="177"/>
      <c r="L25" s="178" t="s">
        <v>22</v>
      </c>
      <c r="M25" s="179"/>
      <c r="N25" s="86">
        <v>12</v>
      </c>
      <c r="O25">
        <v>579</v>
      </c>
    </row>
    <row r="26" spans="1:15">
      <c r="A26" s="121">
        <v>691</v>
      </c>
      <c r="B26" s="122">
        <v>35</v>
      </c>
      <c r="C26" s="24"/>
      <c r="D26" s="24"/>
      <c r="E26" s="25"/>
      <c r="F26" s="25"/>
      <c r="G26" s="25"/>
      <c r="I26" s="85">
        <f>J26*1.9*8/1000</f>
        <v>0</v>
      </c>
      <c r="J26" s="176">
        <f t="shared" si="1"/>
        <v>0</v>
      </c>
      <c r="K26" s="177"/>
      <c r="L26" s="178" t="s">
        <v>23</v>
      </c>
      <c r="M26" s="193"/>
      <c r="N26" s="86">
        <v>13</v>
      </c>
      <c r="O26">
        <v>582</v>
      </c>
    </row>
    <row r="27" spans="1:15">
      <c r="A27" s="121">
        <v>692</v>
      </c>
      <c r="B27" s="122">
        <v>28</v>
      </c>
      <c r="I27" s="85">
        <f>J27*2*8/1000</f>
        <v>0</v>
      </c>
      <c r="J27" s="176">
        <f t="shared" si="1"/>
        <v>0</v>
      </c>
      <c r="K27" s="177"/>
      <c r="L27" s="178" t="s">
        <v>24</v>
      </c>
      <c r="M27" s="179"/>
      <c r="N27" s="86">
        <v>14</v>
      </c>
      <c r="O27">
        <v>583</v>
      </c>
    </row>
    <row r="28" spans="1:15">
      <c r="A28" s="121">
        <v>570</v>
      </c>
      <c r="B28" s="122">
        <v>3</v>
      </c>
      <c r="I28" s="82">
        <f>J28*0.45*12/1000</f>
        <v>2.7E-2</v>
      </c>
      <c r="J28" s="182">
        <f t="shared" si="1"/>
        <v>5</v>
      </c>
      <c r="K28" s="183"/>
      <c r="L28" s="184" t="s">
        <v>25</v>
      </c>
      <c r="M28" s="185"/>
      <c r="N28" s="83">
        <v>15</v>
      </c>
      <c r="O28">
        <v>519</v>
      </c>
    </row>
    <row r="29" spans="1:15" ht="16.5">
      <c r="A29" s="51"/>
      <c r="B29" s="51"/>
      <c r="C29" s="192" t="s">
        <v>217</v>
      </c>
      <c r="D29" s="192"/>
      <c r="E29" s="192"/>
      <c r="F29" s="192"/>
      <c r="G29" s="192"/>
      <c r="I29" s="82">
        <f>J29*0.45*18/1000</f>
        <v>0</v>
      </c>
      <c r="J29" s="182">
        <f t="shared" si="1"/>
        <v>0</v>
      </c>
      <c r="K29" s="183"/>
      <c r="L29" s="184" t="s">
        <v>26</v>
      </c>
      <c r="M29" s="185"/>
      <c r="N29" s="83">
        <v>16</v>
      </c>
    </row>
    <row r="30" spans="1:15">
      <c r="A30">
        <v>491</v>
      </c>
      <c r="B30" s="120">
        <v>5</v>
      </c>
      <c r="C30" s="20" t="s">
        <v>92</v>
      </c>
      <c r="D30" s="20" t="s">
        <v>93</v>
      </c>
      <c r="E30" s="191" t="s">
        <v>65</v>
      </c>
      <c r="F30" s="191"/>
      <c r="G30" s="20" t="s">
        <v>66</v>
      </c>
      <c r="I30" s="82">
        <f>J30*10/1000</f>
        <v>0</v>
      </c>
      <c r="J30" s="182">
        <f t="shared" si="1"/>
        <v>0</v>
      </c>
      <c r="K30" s="183"/>
      <c r="L30" s="184" t="s">
        <v>27</v>
      </c>
      <c r="M30" s="185"/>
      <c r="N30" s="83">
        <v>17</v>
      </c>
      <c r="O30">
        <v>542</v>
      </c>
    </row>
    <row r="31" spans="1:15">
      <c r="A31">
        <v>494</v>
      </c>
      <c r="B31" s="120">
        <v>10</v>
      </c>
      <c r="C31" s="26">
        <f>D31*12*0.4/1000</f>
        <v>0.14399999999999999</v>
      </c>
      <c r="D31" s="1">
        <f>IFERROR(IF(VLOOKUP(H31,$A$2:$B$200,2,0)="",0,VLOOKUP(H31,$A$2:$B$200,2,0)),0)</f>
        <v>30</v>
      </c>
      <c r="E31" s="189" t="s">
        <v>218</v>
      </c>
      <c r="F31" s="190"/>
      <c r="G31" s="27">
        <v>1</v>
      </c>
      <c r="H31" s="22">
        <v>725</v>
      </c>
      <c r="I31" s="82">
        <f>J31*2*4/1000</f>
        <v>0</v>
      </c>
      <c r="J31" s="182">
        <f t="shared" si="1"/>
        <v>0</v>
      </c>
      <c r="K31" s="183"/>
      <c r="L31" s="184" t="s">
        <v>28</v>
      </c>
      <c r="M31" s="185"/>
      <c r="N31" s="83">
        <v>18</v>
      </c>
      <c r="O31">
        <v>539</v>
      </c>
    </row>
    <row r="32" spans="1:15">
      <c r="A32">
        <v>519</v>
      </c>
      <c r="B32" s="120">
        <v>5</v>
      </c>
      <c r="C32" s="26">
        <f t="shared" ref="C32:C33" si="3">D32*12*0.4/1000</f>
        <v>0</v>
      </c>
      <c r="D32" s="1">
        <f t="shared" ref="D32:D79" si="4">IFERROR(IF(VLOOKUP(H32,$A$2:$B$200,2,0)="",0,VLOOKUP(H32,$A$2:$B$200,2,0)),0)</f>
        <v>0</v>
      </c>
      <c r="E32" s="189" t="s">
        <v>218</v>
      </c>
      <c r="F32" s="190"/>
      <c r="G32" s="27">
        <v>2</v>
      </c>
      <c r="H32" s="22">
        <v>755</v>
      </c>
      <c r="I32" s="82">
        <f>J32*0.9*8/1000</f>
        <v>3.5999999999999997E-2</v>
      </c>
      <c r="J32" s="182">
        <f t="shared" si="1"/>
        <v>5</v>
      </c>
      <c r="K32" s="183"/>
      <c r="L32" s="184" t="s">
        <v>29</v>
      </c>
      <c r="M32" s="185"/>
      <c r="N32" s="83">
        <v>19</v>
      </c>
      <c r="O32">
        <v>491</v>
      </c>
    </row>
    <row r="33" spans="1:15">
      <c r="A33">
        <v>529</v>
      </c>
      <c r="B33" s="120">
        <v>10</v>
      </c>
      <c r="C33" s="26">
        <f t="shared" si="3"/>
        <v>0</v>
      </c>
      <c r="D33" s="1">
        <f t="shared" si="4"/>
        <v>0</v>
      </c>
      <c r="E33" s="189" t="s">
        <v>219</v>
      </c>
      <c r="F33" s="190"/>
      <c r="G33" s="27">
        <v>3</v>
      </c>
      <c r="H33" s="22">
        <v>753</v>
      </c>
      <c r="I33" s="82">
        <f>J33*0.9*12/1000</f>
        <v>0</v>
      </c>
      <c r="J33" s="182">
        <f t="shared" si="1"/>
        <v>0</v>
      </c>
      <c r="K33" s="183"/>
      <c r="L33" s="184" t="s">
        <v>30</v>
      </c>
      <c r="M33" s="185"/>
      <c r="N33" s="83">
        <v>20</v>
      </c>
      <c r="O33">
        <v>514</v>
      </c>
    </row>
    <row r="34" spans="1:15">
      <c r="A34">
        <v>532</v>
      </c>
      <c r="B34" s="120">
        <v>30</v>
      </c>
      <c r="C34" s="26">
        <f>D34*28*0.18/1000</f>
        <v>0</v>
      </c>
      <c r="D34" s="1">
        <f t="shared" si="4"/>
        <v>0</v>
      </c>
      <c r="E34" s="189" t="s">
        <v>220</v>
      </c>
      <c r="F34" s="190"/>
      <c r="G34" s="27">
        <v>4</v>
      </c>
      <c r="H34" s="22">
        <v>754</v>
      </c>
      <c r="I34" s="82">
        <f>J34*10/1000</f>
        <v>0</v>
      </c>
      <c r="J34" s="182">
        <f t="shared" si="1"/>
        <v>0</v>
      </c>
      <c r="K34" s="183"/>
      <c r="L34" s="184" t="s">
        <v>189</v>
      </c>
      <c r="M34" s="185"/>
      <c r="N34" s="83"/>
      <c r="O34">
        <v>713</v>
      </c>
    </row>
    <row r="35" spans="1:15">
      <c r="A35">
        <v>533</v>
      </c>
      <c r="B35" s="120">
        <v>10</v>
      </c>
      <c r="C35" s="26">
        <f>D35*12*0.4/1000</f>
        <v>0</v>
      </c>
      <c r="D35" s="1">
        <f t="shared" si="4"/>
        <v>0</v>
      </c>
      <c r="E35" s="186" t="s">
        <v>95</v>
      </c>
      <c r="F35" s="186"/>
      <c r="G35" s="27">
        <v>5</v>
      </c>
      <c r="H35" s="22">
        <v>746</v>
      </c>
      <c r="I35" s="82">
        <f>J35*2*4/1000</f>
        <v>0</v>
      </c>
      <c r="J35" s="182">
        <f t="shared" si="1"/>
        <v>0</v>
      </c>
      <c r="K35" s="183"/>
      <c r="L35" s="184" t="s">
        <v>190</v>
      </c>
      <c r="M35" s="185"/>
      <c r="N35" s="83"/>
      <c r="O35">
        <v>863</v>
      </c>
    </row>
    <row r="36" spans="1:15">
      <c r="A36">
        <v>534</v>
      </c>
      <c r="B36" s="120">
        <v>10</v>
      </c>
      <c r="C36" s="26">
        <f>D36*12*0.4/1000</f>
        <v>9.6000000000000002E-2</v>
      </c>
      <c r="D36" s="1">
        <f t="shared" si="4"/>
        <v>20</v>
      </c>
      <c r="E36" s="186" t="s">
        <v>96</v>
      </c>
      <c r="F36" s="186"/>
      <c r="G36" s="27">
        <v>6</v>
      </c>
      <c r="H36" s="22">
        <v>735</v>
      </c>
      <c r="I36" s="82">
        <f>J36*2*4/1000</f>
        <v>0</v>
      </c>
      <c r="J36" s="182">
        <f t="shared" si="1"/>
        <v>0</v>
      </c>
      <c r="K36" s="183"/>
      <c r="L36" s="184" t="s">
        <v>191</v>
      </c>
      <c r="M36" s="185"/>
      <c r="N36" s="83"/>
      <c r="O36">
        <v>864</v>
      </c>
    </row>
    <row r="37" spans="1:15">
      <c r="A37">
        <v>535</v>
      </c>
      <c r="B37" s="120">
        <v>10</v>
      </c>
      <c r="C37" s="26">
        <f>D37*1*18/1000</f>
        <v>0.36</v>
      </c>
      <c r="D37" s="1">
        <f t="shared" si="4"/>
        <v>20</v>
      </c>
      <c r="E37" s="186" t="s">
        <v>98</v>
      </c>
      <c r="F37" s="186"/>
      <c r="G37" s="27">
        <v>7</v>
      </c>
      <c r="H37" s="22">
        <v>655</v>
      </c>
      <c r="I37" s="82">
        <f>J37*10/1000</f>
        <v>0</v>
      </c>
      <c r="J37" s="182">
        <f t="shared" si="1"/>
        <v>0</v>
      </c>
      <c r="K37" s="183"/>
      <c r="L37" s="184" t="s">
        <v>192</v>
      </c>
      <c r="M37" s="185"/>
      <c r="N37" s="84"/>
      <c r="O37" s="76">
        <v>714</v>
      </c>
    </row>
    <row r="38" spans="1:15">
      <c r="A38">
        <v>540</v>
      </c>
      <c r="B38" s="120">
        <v>20</v>
      </c>
      <c r="C38" s="26">
        <f>D38*12*0.45/1000</f>
        <v>8.1000000000000003E-2</v>
      </c>
      <c r="D38" s="1">
        <f t="shared" si="4"/>
        <v>15</v>
      </c>
      <c r="E38" s="186" t="s">
        <v>100</v>
      </c>
      <c r="F38" s="186"/>
      <c r="G38" s="27">
        <v>8</v>
      </c>
      <c r="H38" s="22">
        <v>732</v>
      </c>
      <c r="I38" s="82">
        <f>J38*10/1000</f>
        <v>0</v>
      </c>
      <c r="J38" s="182">
        <f t="shared" si="1"/>
        <v>0</v>
      </c>
      <c r="K38" s="183"/>
      <c r="L38" s="184" t="s">
        <v>193</v>
      </c>
      <c r="M38" s="185"/>
      <c r="N38" s="83"/>
      <c r="O38" s="76">
        <v>813</v>
      </c>
    </row>
    <row r="39" spans="1:15">
      <c r="A39">
        <v>541</v>
      </c>
      <c r="B39" s="120">
        <v>50</v>
      </c>
      <c r="C39" s="26">
        <f>D39*0.95*12/1000</f>
        <v>0.22800000000000001</v>
      </c>
      <c r="D39" s="1">
        <f t="shared" si="4"/>
        <v>20</v>
      </c>
      <c r="E39" s="186" t="s">
        <v>101</v>
      </c>
      <c r="F39" s="186"/>
      <c r="G39" s="27">
        <v>9</v>
      </c>
      <c r="H39" s="22">
        <v>641</v>
      </c>
      <c r="I39" s="82">
        <f>J39*10/1000</f>
        <v>0</v>
      </c>
      <c r="J39" s="182">
        <f t="shared" si="1"/>
        <v>0</v>
      </c>
      <c r="K39" s="183"/>
      <c r="L39" s="184" t="s">
        <v>194</v>
      </c>
      <c r="M39" s="185"/>
      <c r="N39" s="83"/>
      <c r="O39">
        <v>685</v>
      </c>
    </row>
    <row r="40" spans="1:15">
      <c r="A40" s="63"/>
      <c r="B40" s="63"/>
      <c r="C40" s="26">
        <f>D40*12*0.3/1000</f>
        <v>0</v>
      </c>
      <c r="D40" s="1">
        <f t="shared" si="4"/>
        <v>0</v>
      </c>
      <c r="E40" s="186" t="s">
        <v>221</v>
      </c>
      <c r="F40" s="186"/>
      <c r="G40" s="27">
        <v>10</v>
      </c>
      <c r="H40" s="22">
        <v>726</v>
      </c>
      <c r="I40" s="82">
        <f>J40*10/1000</f>
        <v>0</v>
      </c>
      <c r="J40" s="182">
        <f t="shared" si="1"/>
        <v>0</v>
      </c>
      <c r="K40" s="183"/>
      <c r="L40" s="184" t="s">
        <v>31</v>
      </c>
      <c r="M40" s="185"/>
      <c r="N40" s="83"/>
      <c r="O40">
        <v>759</v>
      </c>
    </row>
    <row r="41" spans="1:15">
      <c r="A41" s="63"/>
      <c r="B41" s="63"/>
      <c r="C41" s="26">
        <f>D41*0.75*10/1000</f>
        <v>0</v>
      </c>
      <c r="D41" s="1">
        <f t="shared" si="4"/>
        <v>0</v>
      </c>
      <c r="E41" s="186" t="s">
        <v>222</v>
      </c>
      <c r="F41" s="186"/>
      <c r="G41" s="27">
        <v>11</v>
      </c>
      <c r="H41" s="22">
        <v>803</v>
      </c>
      <c r="I41" s="82">
        <f>J41*0.9*8/1000</f>
        <v>7.1999999999999995E-2</v>
      </c>
      <c r="J41" s="182">
        <f t="shared" si="1"/>
        <v>10</v>
      </c>
      <c r="K41" s="183"/>
      <c r="L41" s="184" t="s">
        <v>32</v>
      </c>
      <c r="M41" s="185"/>
      <c r="N41" s="83">
        <v>21</v>
      </c>
      <c r="O41">
        <v>494</v>
      </c>
    </row>
    <row r="42" spans="1:15">
      <c r="A42" s="63"/>
      <c r="B42" s="63"/>
      <c r="C42" s="26">
        <f>D42*0.75*10/1000</f>
        <v>0.15</v>
      </c>
      <c r="D42" s="1">
        <f t="shared" si="4"/>
        <v>20</v>
      </c>
      <c r="E42" s="186" t="s">
        <v>104</v>
      </c>
      <c r="F42" s="186"/>
      <c r="G42" s="27">
        <v>12</v>
      </c>
      <c r="H42" s="22">
        <v>675</v>
      </c>
      <c r="I42" s="82">
        <f>J42*0.9*8/1000</f>
        <v>0</v>
      </c>
      <c r="J42" s="182">
        <f t="shared" si="1"/>
        <v>0</v>
      </c>
      <c r="K42" s="183"/>
      <c r="L42" s="184" t="s">
        <v>195</v>
      </c>
      <c r="M42" s="185"/>
      <c r="N42" s="83"/>
      <c r="O42">
        <v>662</v>
      </c>
    </row>
    <row r="43" spans="1:15">
      <c r="A43">
        <v>655</v>
      </c>
      <c r="B43" s="120">
        <v>20</v>
      </c>
      <c r="C43" s="26">
        <f>D43*0.4*12/1000</f>
        <v>7.1999999999999995E-2</v>
      </c>
      <c r="D43" s="1">
        <f t="shared" si="4"/>
        <v>15</v>
      </c>
      <c r="E43" s="186" t="s">
        <v>106</v>
      </c>
      <c r="F43" s="186"/>
      <c r="G43" s="27">
        <v>13</v>
      </c>
      <c r="H43" s="22">
        <v>734</v>
      </c>
      <c r="I43" s="82">
        <f>J43*10/1000</f>
        <v>0</v>
      </c>
      <c r="J43" s="182">
        <f t="shared" si="1"/>
        <v>0</v>
      </c>
      <c r="K43" s="183"/>
      <c r="L43" s="184" t="s">
        <v>33</v>
      </c>
      <c r="M43" s="185"/>
      <c r="N43" s="83">
        <v>22</v>
      </c>
      <c r="O43">
        <v>524</v>
      </c>
    </row>
    <row r="44" spans="1:15">
      <c r="A44">
        <v>711</v>
      </c>
      <c r="B44" s="120">
        <v>10</v>
      </c>
      <c r="C44" s="26">
        <f>D44*10*0.75/1000</f>
        <v>7.4999999999999997E-2</v>
      </c>
      <c r="D44" s="1">
        <f t="shared" si="4"/>
        <v>10</v>
      </c>
      <c r="E44" s="186" t="s">
        <v>107</v>
      </c>
      <c r="F44" s="186"/>
      <c r="G44" s="27">
        <v>14</v>
      </c>
      <c r="H44" s="22">
        <v>674</v>
      </c>
      <c r="I44" s="82">
        <f>J44*2*4/1000</f>
        <v>0.16</v>
      </c>
      <c r="J44" s="182">
        <f t="shared" si="1"/>
        <v>20</v>
      </c>
      <c r="K44" s="183"/>
      <c r="L44" s="184" t="s">
        <v>34</v>
      </c>
      <c r="M44" s="185"/>
      <c r="N44" s="83">
        <v>23</v>
      </c>
      <c r="O44">
        <v>540</v>
      </c>
    </row>
    <row r="45" spans="1:15">
      <c r="A45">
        <v>725</v>
      </c>
      <c r="B45" s="120">
        <v>30</v>
      </c>
      <c r="C45" s="26">
        <f>D45*0.4*12/1000</f>
        <v>2.4E-2</v>
      </c>
      <c r="D45" s="1">
        <f t="shared" si="4"/>
        <v>5</v>
      </c>
      <c r="E45" s="186" t="s">
        <v>109</v>
      </c>
      <c r="F45" s="186"/>
      <c r="G45" s="27">
        <v>15</v>
      </c>
      <c r="H45" s="22">
        <v>733</v>
      </c>
      <c r="I45" s="82">
        <f>J45*0.9*8/1000</f>
        <v>0</v>
      </c>
      <c r="J45" s="182">
        <f t="shared" si="1"/>
        <v>0</v>
      </c>
      <c r="K45" s="183"/>
      <c r="L45" s="184" t="s">
        <v>35</v>
      </c>
      <c r="M45" s="185"/>
      <c r="N45" s="83">
        <v>24</v>
      </c>
      <c r="O45">
        <v>509</v>
      </c>
    </row>
    <row r="46" spans="1:15">
      <c r="A46">
        <v>675</v>
      </c>
      <c r="B46" s="120">
        <v>20</v>
      </c>
      <c r="C46" s="26">
        <f>D46*16*0.75/1000</f>
        <v>0</v>
      </c>
      <c r="D46" s="1">
        <f t="shared" si="4"/>
        <v>0</v>
      </c>
      <c r="E46" s="186" t="s">
        <v>111</v>
      </c>
      <c r="F46" s="186"/>
      <c r="G46" s="27">
        <v>16</v>
      </c>
      <c r="H46" s="22">
        <v>617</v>
      </c>
      <c r="I46" s="82">
        <f>J46*12*0.9/1000</f>
        <v>0</v>
      </c>
      <c r="J46" s="182">
        <f t="shared" si="1"/>
        <v>0</v>
      </c>
      <c r="K46" s="183"/>
      <c r="L46" s="184" t="s">
        <v>36</v>
      </c>
      <c r="M46" s="185"/>
      <c r="N46" s="83">
        <v>25</v>
      </c>
      <c r="O46">
        <v>574</v>
      </c>
    </row>
    <row r="47" spans="1:15">
      <c r="A47">
        <v>732</v>
      </c>
      <c r="B47" s="120">
        <v>15</v>
      </c>
      <c r="C47" s="26">
        <f>D47*1*10/1000</f>
        <v>0</v>
      </c>
      <c r="D47" s="1">
        <f t="shared" si="4"/>
        <v>0</v>
      </c>
      <c r="E47" s="186" t="s">
        <v>223</v>
      </c>
      <c r="F47" s="186"/>
      <c r="G47" s="27"/>
      <c r="H47" s="22">
        <v>806</v>
      </c>
      <c r="I47" s="82">
        <f>J47*0.9*8/1000</f>
        <v>0</v>
      </c>
      <c r="J47" s="182">
        <f t="shared" si="1"/>
        <v>0</v>
      </c>
      <c r="K47" s="183"/>
      <c r="L47" s="184" t="s">
        <v>37</v>
      </c>
      <c r="M47" s="185"/>
      <c r="N47" s="83">
        <v>26</v>
      </c>
      <c r="O47">
        <v>495</v>
      </c>
    </row>
    <row r="48" spans="1:15">
      <c r="A48">
        <v>641</v>
      </c>
      <c r="B48" s="120">
        <v>20</v>
      </c>
      <c r="C48" s="26">
        <f>D48*1*10/1000</f>
        <v>0</v>
      </c>
      <c r="D48" s="1">
        <f t="shared" si="4"/>
        <v>0</v>
      </c>
      <c r="E48" s="186" t="s">
        <v>224</v>
      </c>
      <c r="F48" s="186"/>
      <c r="G48" s="27"/>
      <c r="H48" s="22">
        <v>807</v>
      </c>
      <c r="I48" s="82">
        <f>J48*0.9*12/1000</f>
        <v>0</v>
      </c>
      <c r="J48" s="182">
        <f t="shared" si="1"/>
        <v>0</v>
      </c>
      <c r="K48" s="183"/>
      <c r="L48" s="184" t="s">
        <v>38</v>
      </c>
      <c r="M48" s="185"/>
      <c r="N48" s="83">
        <v>27</v>
      </c>
      <c r="O48">
        <v>573</v>
      </c>
    </row>
    <row r="49" spans="1:15">
      <c r="A49">
        <v>817</v>
      </c>
      <c r="B49" s="120">
        <v>15</v>
      </c>
      <c r="C49" s="26">
        <f>D49*4*2.5/1000</f>
        <v>0</v>
      </c>
      <c r="D49" s="1">
        <f t="shared" si="4"/>
        <v>0</v>
      </c>
      <c r="E49" s="186" t="s">
        <v>225</v>
      </c>
      <c r="F49" s="186"/>
      <c r="G49" s="27">
        <v>17</v>
      </c>
      <c r="H49" s="22">
        <v>816</v>
      </c>
      <c r="I49" s="82">
        <f>J49*0.45*12/1000</f>
        <v>0</v>
      </c>
      <c r="J49" s="182">
        <f t="shared" si="1"/>
        <v>0</v>
      </c>
      <c r="K49" s="183"/>
      <c r="L49" s="184" t="s">
        <v>39</v>
      </c>
      <c r="M49" s="185"/>
      <c r="N49" s="83">
        <v>28</v>
      </c>
      <c r="O49">
        <v>521</v>
      </c>
    </row>
    <row r="50" spans="1:15">
      <c r="A50">
        <v>665</v>
      </c>
      <c r="B50" s="120">
        <v>30</v>
      </c>
      <c r="C50" s="26">
        <f>(D50*12*0.2/1000)</f>
        <v>1.6800000000000002E-2</v>
      </c>
      <c r="D50" s="1">
        <f t="shared" si="4"/>
        <v>7</v>
      </c>
      <c r="E50" s="186" t="s">
        <v>226</v>
      </c>
      <c r="F50" s="186"/>
      <c r="G50" s="27">
        <v>18</v>
      </c>
      <c r="H50" s="22">
        <v>824</v>
      </c>
      <c r="I50" s="82">
        <f>J50*0.45*18/1000</f>
        <v>0</v>
      </c>
      <c r="J50" s="182">
        <f t="shared" si="1"/>
        <v>0</v>
      </c>
      <c r="K50" s="183"/>
      <c r="L50" s="184" t="s">
        <v>40</v>
      </c>
      <c r="M50" s="185"/>
      <c r="N50" s="83">
        <v>29</v>
      </c>
      <c r="O50">
        <v>520</v>
      </c>
    </row>
    <row r="51" spans="1:15">
      <c r="A51">
        <v>734</v>
      </c>
      <c r="B51" s="120">
        <v>15</v>
      </c>
      <c r="C51" s="26">
        <f>(D51*35*0.2/1000)</f>
        <v>0</v>
      </c>
      <c r="D51" s="1">
        <f t="shared" si="4"/>
        <v>0</v>
      </c>
      <c r="E51" s="186" t="s">
        <v>113</v>
      </c>
      <c r="F51" s="186"/>
      <c r="G51" s="27">
        <v>19</v>
      </c>
      <c r="H51" s="22">
        <v>736</v>
      </c>
      <c r="I51" s="82">
        <f>J51*10/1000</f>
        <v>0</v>
      </c>
      <c r="J51" s="182">
        <f t="shared" si="1"/>
        <v>0</v>
      </c>
      <c r="K51" s="183"/>
      <c r="L51" s="184" t="s">
        <v>41</v>
      </c>
      <c r="M51" s="185"/>
      <c r="N51" s="83">
        <v>30</v>
      </c>
      <c r="O51">
        <v>592</v>
      </c>
    </row>
    <row r="52" spans="1:15">
      <c r="A52">
        <v>735</v>
      </c>
      <c r="B52" s="120">
        <v>20</v>
      </c>
      <c r="C52" s="26">
        <f t="shared" ref="C52" si="5">(D52*12*0.2/1000)</f>
        <v>5.2800000000000007E-2</v>
      </c>
      <c r="D52" s="1">
        <f t="shared" si="4"/>
        <v>22</v>
      </c>
      <c r="E52" s="186" t="s">
        <v>227</v>
      </c>
      <c r="F52" s="186"/>
      <c r="G52" s="27">
        <v>20</v>
      </c>
      <c r="H52" s="22">
        <v>823</v>
      </c>
      <c r="I52" s="82">
        <f>J52*10/1000</f>
        <v>0</v>
      </c>
      <c r="J52" s="182">
        <f t="shared" si="1"/>
        <v>0</v>
      </c>
      <c r="K52" s="183"/>
      <c r="L52" s="184" t="s">
        <v>42</v>
      </c>
      <c r="M52" s="185"/>
      <c r="N52" s="83">
        <v>31</v>
      </c>
      <c r="O52">
        <v>593</v>
      </c>
    </row>
    <row r="53" spans="1:15" ht="15.75">
      <c r="A53">
        <v>744</v>
      </c>
      <c r="B53" s="120">
        <v>10</v>
      </c>
      <c r="C53" s="26">
        <f>(D53*24*0.2/1000)</f>
        <v>0</v>
      </c>
      <c r="D53" s="1">
        <f t="shared" si="4"/>
        <v>0</v>
      </c>
      <c r="E53" s="186" t="s">
        <v>228</v>
      </c>
      <c r="F53" s="186"/>
      <c r="G53" s="27">
        <v>21</v>
      </c>
      <c r="H53" s="22">
        <v>825</v>
      </c>
      <c r="I53" s="82">
        <f>J53*10/1000</f>
        <v>0</v>
      </c>
      <c r="J53" s="182">
        <f t="shared" si="1"/>
        <v>0</v>
      </c>
      <c r="K53" s="183"/>
      <c r="L53" s="187" t="s">
        <v>43</v>
      </c>
      <c r="M53" s="188"/>
      <c r="N53" s="83">
        <v>32</v>
      </c>
      <c r="O53">
        <v>526</v>
      </c>
    </row>
    <row r="54" spans="1:15">
      <c r="A54">
        <v>747</v>
      </c>
      <c r="B54" s="120">
        <v>15</v>
      </c>
      <c r="C54" s="26">
        <f>(D54*24*0.2/1000)</f>
        <v>0</v>
      </c>
      <c r="D54" s="1">
        <f t="shared" si="4"/>
        <v>0</v>
      </c>
      <c r="E54" s="186" t="s">
        <v>228</v>
      </c>
      <c r="F54" s="186"/>
      <c r="G54" s="27"/>
      <c r="H54" s="22">
        <v>826</v>
      </c>
      <c r="I54" s="82">
        <f>J54*10/1000</f>
        <v>0</v>
      </c>
      <c r="J54" s="182">
        <f t="shared" si="1"/>
        <v>0</v>
      </c>
      <c r="K54" s="183"/>
      <c r="L54" s="184" t="s">
        <v>44</v>
      </c>
      <c r="M54" s="185"/>
      <c r="N54" s="83">
        <v>33</v>
      </c>
      <c r="O54">
        <v>559</v>
      </c>
    </row>
    <row r="55" spans="1:15">
      <c r="A55">
        <v>739</v>
      </c>
      <c r="B55" s="120">
        <v>10</v>
      </c>
      <c r="C55" s="26">
        <f t="shared" ref="C55:C56" si="6">D55*12*0.4/1000</f>
        <v>0</v>
      </c>
      <c r="D55" s="1">
        <f t="shared" si="4"/>
        <v>0</v>
      </c>
      <c r="E55" s="189" t="s">
        <v>229</v>
      </c>
      <c r="F55" s="190"/>
      <c r="G55" s="27">
        <v>22</v>
      </c>
      <c r="H55" s="22">
        <v>792</v>
      </c>
      <c r="I55" s="82">
        <f>J55*2*4/1000</f>
        <v>0.4</v>
      </c>
      <c r="J55" s="182">
        <f t="shared" si="1"/>
        <v>50</v>
      </c>
      <c r="K55" s="183"/>
      <c r="L55" s="184" t="s">
        <v>45</v>
      </c>
      <c r="M55" s="185"/>
      <c r="N55" s="83">
        <v>34</v>
      </c>
      <c r="O55">
        <v>541</v>
      </c>
    </row>
    <row r="56" spans="1:15">
      <c r="A56">
        <v>733</v>
      </c>
      <c r="B56" s="120">
        <v>5</v>
      </c>
      <c r="C56" s="26">
        <f t="shared" si="6"/>
        <v>0</v>
      </c>
      <c r="D56" s="1">
        <f t="shared" si="4"/>
        <v>0</v>
      </c>
      <c r="E56" s="189" t="s">
        <v>229</v>
      </c>
      <c r="F56" s="190"/>
      <c r="G56" s="27">
        <v>23</v>
      </c>
      <c r="H56" s="22">
        <v>791</v>
      </c>
      <c r="I56" s="82">
        <f>J56*8*0.9/1000</f>
        <v>0</v>
      </c>
      <c r="J56" s="182">
        <f t="shared" si="1"/>
        <v>0</v>
      </c>
      <c r="K56" s="183"/>
      <c r="L56" s="184" t="s">
        <v>46</v>
      </c>
      <c r="M56" s="185"/>
      <c r="N56" s="83">
        <v>35</v>
      </c>
      <c r="O56">
        <v>844</v>
      </c>
    </row>
    <row r="57" spans="1:15">
      <c r="A57">
        <v>731</v>
      </c>
      <c r="B57" s="120">
        <v>15</v>
      </c>
      <c r="C57" s="26">
        <f>D57*10*0.75/1000</f>
        <v>0</v>
      </c>
      <c r="D57" s="1">
        <f t="shared" si="4"/>
        <v>0</v>
      </c>
      <c r="E57" s="189" t="s">
        <v>230</v>
      </c>
      <c r="F57" s="190"/>
      <c r="G57" s="27">
        <v>24</v>
      </c>
      <c r="H57" s="22">
        <v>793</v>
      </c>
      <c r="I57" s="82">
        <f>J57*8*0.9/1000</f>
        <v>0</v>
      </c>
      <c r="J57" s="182">
        <f t="shared" si="1"/>
        <v>0</v>
      </c>
      <c r="K57" s="183"/>
      <c r="L57" s="184" t="s">
        <v>46</v>
      </c>
      <c r="M57" s="185"/>
      <c r="N57" s="83">
        <v>36</v>
      </c>
      <c r="O57">
        <v>496</v>
      </c>
    </row>
    <row r="58" spans="1:15">
      <c r="A58">
        <v>824</v>
      </c>
      <c r="B58" s="120">
        <v>7</v>
      </c>
      <c r="C58" s="26">
        <f>D58*0.4*12/1000</f>
        <v>0</v>
      </c>
      <c r="D58" s="1">
        <f t="shared" si="4"/>
        <v>0</v>
      </c>
      <c r="E58" s="205" t="s">
        <v>231</v>
      </c>
      <c r="F58" s="206"/>
      <c r="G58" s="27">
        <v>25</v>
      </c>
      <c r="H58" s="78">
        <v>801</v>
      </c>
      <c r="I58" s="82">
        <f>J58*4*2.5/1000</f>
        <v>0</v>
      </c>
      <c r="J58" s="182">
        <f t="shared" si="1"/>
        <v>0</v>
      </c>
      <c r="K58" s="183"/>
      <c r="L58" s="184" t="s">
        <v>196</v>
      </c>
      <c r="M58" s="185"/>
      <c r="N58" s="83"/>
      <c r="O58" s="76">
        <v>811</v>
      </c>
    </row>
    <row r="59" spans="1:15">
      <c r="A59">
        <v>823</v>
      </c>
      <c r="B59" s="120">
        <v>22</v>
      </c>
      <c r="C59" s="26">
        <f>(D59*12*0.4/1000)</f>
        <v>7.1999999999999995E-2</v>
      </c>
      <c r="D59" s="1">
        <f t="shared" si="4"/>
        <v>15</v>
      </c>
      <c r="E59" s="186" t="s">
        <v>232</v>
      </c>
      <c r="F59" s="186"/>
      <c r="G59" s="27">
        <v>26</v>
      </c>
      <c r="H59" s="22">
        <v>817</v>
      </c>
      <c r="I59" s="82">
        <f>J59*4*2.5/1000</f>
        <v>0</v>
      </c>
      <c r="J59" s="182">
        <f t="shared" si="1"/>
        <v>0</v>
      </c>
      <c r="K59" s="183"/>
      <c r="L59" s="184" t="s">
        <v>197</v>
      </c>
      <c r="M59" s="185"/>
      <c r="N59" s="83"/>
      <c r="O59" s="76">
        <v>812</v>
      </c>
    </row>
    <row r="60" spans="1:15">
      <c r="A60">
        <v>674</v>
      </c>
      <c r="B60" s="120">
        <v>10</v>
      </c>
      <c r="C60" s="26">
        <f>(D60*12*0.4/1000)</f>
        <v>7.1999999999999995E-2</v>
      </c>
      <c r="D60" s="1">
        <f t="shared" si="4"/>
        <v>15</v>
      </c>
      <c r="E60" s="186" t="s">
        <v>115</v>
      </c>
      <c r="F60" s="186"/>
      <c r="G60" s="27">
        <v>27</v>
      </c>
      <c r="H60" s="22">
        <v>731</v>
      </c>
      <c r="I60" s="82">
        <f>J60*10/1000</f>
        <v>0</v>
      </c>
      <c r="J60" s="182">
        <f t="shared" si="1"/>
        <v>0</v>
      </c>
      <c r="K60" s="183"/>
      <c r="L60" s="184" t="s">
        <v>47</v>
      </c>
      <c r="M60" s="185"/>
      <c r="N60" s="83">
        <v>37</v>
      </c>
      <c r="O60">
        <v>527</v>
      </c>
    </row>
    <row r="61" spans="1:15">
      <c r="A61" s="63"/>
      <c r="B61" s="63"/>
      <c r="C61" s="26">
        <f>(D61*12*0.4/1000)</f>
        <v>4.8000000000000001E-2</v>
      </c>
      <c r="D61" s="1">
        <f t="shared" si="4"/>
        <v>10</v>
      </c>
      <c r="E61" s="186" t="s">
        <v>115</v>
      </c>
      <c r="F61" s="186"/>
      <c r="G61" s="27">
        <v>28</v>
      </c>
      <c r="H61" s="22">
        <v>744</v>
      </c>
      <c r="I61" s="82">
        <f>J61*10/1000</f>
        <v>0</v>
      </c>
      <c r="J61" s="182">
        <f t="shared" si="1"/>
        <v>0</v>
      </c>
      <c r="K61" s="183"/>
      <c r="L61" s="184" t="s">
        <v>48</v>
      </c>
      <c r="M61" s="185"/>
      <c r="N61" s="83">
        <v>38</v>
      </c>
      <c r="O61">
        <v>523</v>
      </c>
    </row>
    <row r="62" spans="1:15">
      <c r="A62" s="63"/>
      <c r="B62" s="63"/>
      <c r="C62" s="26">
        <f>(D62*28*0.2/1000)</f>
        <v>0</v>
      </c>
      <c r="D62" s="1">
        <f t="shared" si="4"/>
        <v>0</v>
      </c>
      <c r="E62" s="186" t="s">
        <v>116</v>
      </c>
      <c r="F62" s="186"/>
      <c r="G62" s="27">
        <v>29</v>
      </c>
      <c r="H62" s="22">
        <v>745</v>
      </c>
      <c r="I62" s="82">
        <f>J62*0.45*18/1000</f>
        <v>0</v>
      </c>
      <c r="J62" s="182">
        <f t="shared" si="1"/>
        <v>0</v>
      </c>
      <c r="K62" s="183"/>
      <c r="L62" s="184" t="s">
        <v>49</v>
      </c>
      <c r="M62" s="185"/>
      <c r="N62" s="83">
        <v>39</v>
      </c>
      <c r="O62">
        <v>528</v>
      </c>
    </row>
    <row r="63" spans="1:15">
      <c r="A63" s="63"/>
      <c r="B63" s="63"/>
      <c r="C63" s="26">
        <f>(D63*12*0.75/1000)</f>
        <v>0.13500000000000001</v>
      </c>
      <c r="D63" s="1">
        <f t="shared" si="4"/>
        <v>15</v>
      </c>
      <c r="E63" s="186" t="s">
        <v>117</v>
      </c>
      <c r="F63" s="186"/>
      <c r="G63" s="27">
        <v>30</v>
      </c>
      <c r="H63" s="22">
        <v>747</v>
      </c>
      <c r="I63" s="82">
        <f>J63*0.45*18/1000</f>
        <v>0</v>
      </c>
      <c r="J63" s="182">
        <f t="shared" si="1"/>
        <v>0</v>
      </c>
      <c r="K63" s="183"/>
      <c r="L63" s="184" t="s">
        <v>198</v>
      </c>
      <c r="M63" s="185"/>
      <c r="N63" s="83"/>
      <c r="O63">
        <v>700</v>
      </c>
    </row>
    <row r="64" spans="1:15">
      <c r="A64" s="63"/>
      <c r="B64" s="63"/>
      <c r="C64" s="26">
        <f>(D64*0.4*24/1000)</f>
        <v>0</v>
      </c>
      <c r="D64" s="1">
        <f t="shared" si="4"/>
        <v>0</v>
      </c>
      <c r="E64" s="186" t="s">
        <v>118</v>
      </c>
      <c r="F64" s="186"/>
      <c r="G64" s="27">
        <v>31</v>
      </c>
      <c r="H64" s="22">
        <v>640</v>
      </c>
      <c r="I64" s="82">
        <f>J64*0.3*18/1000</f>
        <v>0</v>
      </c>
      <c r="J64" s="182">
        <f t="shared" si="1"/>
        <v>0</v>
      </c>
      <c r="K64" s="183"/>
      <c r="L64" s="184" t="s">
        <v>50</v>
      </c>
      <c r="M64" s="185"/>
      <c r="N64" s="83">
        <v>40</v>
      </c>
      <c r="O64">
        <v>680</v>
      </c>
    </row>
    <row r="65" spans="1:15">
      <c r="A65" s="63"/>
      <c r="B65" s="63"/>
      <c r="C65" s="26">
        <f>(D65*0.34*24/1000)</f>
        <v>0.24480000000000002</v>
      </c>
      <c r="D65" s="1">
        <f t="shared" si="4"/>
        <v>30</v>
      </c>
      <c r="E65" s="186" t="s">
        <v>120</v>
      </c>
      <c r="F65" s="186"/>
      <c r="G65" s="27">
        <v>32</v>
      </c>
      <c r="H65" s="22">
        <v>665</v>
      </c>
      <c r="I65" s="82">
        <f>J65*0.9*12/1000</f>
        <v>0</v>
      </c>
      <c r="J65" s="182">
        <f t="shared" si="1"/>
        <v>0</v>
      </c>
      <c r="K65" s="183"/>
      <c r="L65" s="184" t="s">
        <v>51</v>
      </c>
      <c r="M65" s="185"/>
      <c r="N65" s="83">
        <v>41</v>
      </c>
      <c r="O65">
        <v>590</v>
      </c>
    </row>
    <row r="66" spans="1:15">
      <c r="A66" s="63"/>
      <c r="B66" s="63"/>
      <c r="C66" s="26">
        <f>(D66*60*0.34/1000)</f>
        <v>0</v>
      </c>
      <c r="D66" s="1">
        <f t="shared" si="4"/>
        <v>0</v>
      </c>
      <c r="E66" s="186" t="s">
        <v>122</v>
      </c>
      <c r="F66" s="186"/>
      <c r="G66" s="27">
        <v>33</v>
      </c>
      <c r="H66" s="22">
        <v>616</v>
      </c>
      <c r="I66" s="82">
        <f>J66*0.9*8/1000</f>
        <v>0</v>
      </c>
      <c r="J66" s="182">
        <f t="shared" si="1"/>
        <v>0</v>
      </c>
      <c r="K66" s="183"/>
      <c r="L66" s="184" t="s">
        <v>52</v>
      </c>
      <c r="M66" s="185"/>
      <c r="N66" s="83">
        <v>42</v>
      </c>
      <c r="O66">
        <v>591</v>
      </c>
    </row>
    <row r="67" spans="1:15">
      <c r="A67" s="63"/>
      <c r="B67" s="63"/>
      <c r="C67" s="26">
        <f>(D67*0.34*24/1000)</f>
        <v>0</v>
      </c>
      <c r="D67" s="1">
        <f t="shared" si="4"/>
        <v>0</v>
      </c>
      <c r="E67" s="189" t="s">
        <v>233</v>
      </c>
      <c r="F67" s="190"/>
      <c r="G67" s="27">
        <v>34</v>
      </c>
      <c r="H67" s="22">
        <v>715</v>
      </c>
      <c r="I67" s="82">
        <f>J67*0.9*12/1000</f>
        <v>0</v>
      </c>
      <c r="J67" s="182">
        <f t="shared" si="1"/>
        <v>0</v>
      </c>
      <c r="K67" s="183"/>
      <c r="L67" s="184" t="s">
        <v>53</v>
      </c>
      <c r="M67" s="185"/>
      <c r="N67" s="83">
        <v>43</v>
      </c>
      <c r="O67">
        <v>610</v>
      </c>
    </row>
    <row r="68" spans="1:15">
      <c r="A68" s="63"/>
      <c r="B68" s="63"/>
      <c r="C68" s="28">
        <f>D68*10*0.75/1000</f>
        <v>0</v>
      </c>
      <c r="D68" s="1">
        <f t="shared" si="4"/>
        <v>0</v>
      </c>
      <c r="E68" s="189" t="s">
        <v>234</v>
      </c>
      <c r="F68" s="190"/>
      <c r="G68" s="27"/>
      <c r="H68" s="22">
        <v>846</v>
      </c>
      <c r="I68" s="82">
        <f>J68*0.45*18/1000</f>
        <v>8.1000000000000003E-2</v>
      </c>
      <c r="J68" s="182">
        <f t="shared" si="1"/>
        <v>10</v>
      </c>
      <c r="K68" s="183"/>
      <c r="L68" s="184" t="s">
        <v>54</v>
      </c>
      <c r="M68" s="185"/>
      <c r="N68" s="83">
        <v>44</v>
      </c>
      <c r="O68">
        <v>529</v>
      </c>
    </row>
    <row r="69" spans="1:15">
      <c r="A69" s="63"/>
      <c r="B69" s="63"/>
      <c r="C69" s="28">
        <f>D69*10*0.75/1000</f>
        <v>0</v>
      </c>
      <c r="D69" s="1">
        <f t="shared" si="4"/>
        <v>0</v>
      </c>
      <c r="E69" s="189" t="s">
        <v>235</v>
      </c>
      <c r="F69" s="190"/>
      <c r="G69" s="27"/>
      <c r="H69" s="22">
        <v>847</v>
      </c>
      <c r="I69" s="82">
        <f>J69*0.45*18/1000</f>
        <v>0</v>
      </c>
      <c r="J69" s="182">
        <f t="shared" si="1"/>
        <v>0</v>
      </c>
      <c r="K69" s="183"/>
      <c r="L69" s="184" t="s">
        <v>199</v>
      </c>
      <c r="M69" s="185"/>
      <c r="N69" s="83"/>
      <c r="O69">
        <v>698</v>
      </c>
    </row>
    <row r="70" spans="1:15">
      <c r="A70" s="63"/>
      <c r="B70" s="63"/>
      <c r="C70" s="26">
        <f>D70*5*2/1000</f>
        <v>0</v>
      </c>
      <c r="D70" s="1">
        <f t="shared" si="4"/>
        <v>0</v>
      </c>
      <c r="E70" s="186" t="s">
        <v>236</v>
      </c>
      <c r="F70" s="186"/>
      <c r="G70" s="27">
        <v>35</v>
      </c>
      <c r="H70" s="22">
        <v>794</v>
      </c>
      <c r="I70" s="82">
        <f>J70*0.45*18/1000</f>
        <v>0</v>
      </c>
      <c r="J70" s="182">
        <f t="shared" si="1"/>
        <v>0</v>
      </c>
      <c r="K70" s="183"/>
      <c r="L70" s="184" t="s">
        <v>55</v>
      </c>
      <c r="M70" s="185"/>
      <c r="N70" s="83">
        <v>45</v>
      </c>
      <c r="O70">
        <v>530</v>
      </c>
    </row>
    <row r="71" spans="1:15">
      <c r="A71" s="63"/>
      <c r="B71" s="63"/>
      <c r="C71" s="26">
        <f>(D71*10*0.75/1000)</f>
        <v>0</v>
      </c>
      <c r="D71" s="1">
        <f t="shared" si="4"/>
        <v>0</v>
      </c>
      <c r="E71" s="186" t="s">
        <v>237</v>
      </c>
      <c r="F71" s="186"/>
      <c r="G71" s="27">
        <v>36</v>
      </c>
      <c r="H71" s="22">
        <v>804</v>
      </c>
      <c r="I71" s="82">
        <f>J71*0.45*18/1000</f>
        <v>0</v>
      </c>
      <c r="J71" s="182">
        <f t="shared" si="1"/>
        <v>0</v>
      </c>
      <c r="K71" s="183"/>
      <c r="L71" s="184" t="s">
        <v>200</v>
      </c>
      <c r="M71" s="185"/>
      <c r="N71" s="83"/>
      <c r="O71">
        <v>699</v>
      </c>
    </row>
    <row r="72" spans="1:15">
      <c r="A72" s="63"/>
      <c r="B72" s="63"/>
      <c r="C72" s="26">
        <f>(D72*10*0.75/1000)</f>
        <v>0</v>
      </c>
      <c r="D72" s="1">
        <f t="shared" si="4"/>
        <v>0</v>
      </c>
      <c r="E72" s="186" t="s">
        <v>238</v>
      </c>
      <c r="F72" s="186"/>
      <c r="G72" s="27"/>
      <c r="H72" s="22">
        <v>805</v>
      </c>
      <c r="I72" s="82">
        <f>J72*0.9*12/1000</f>
        <v>0</v>
      </c>
      <c r="J72" s="182">
        <f t="shared" si="1"/>
        <v>0</v>
      </c>
      <c r="K72" s="183"/>
      <c r="L72" s="184" t="s">
        <v>56</v>
      </c>
      <c r="M72" s="185"/>
      <c r="N72" s="83">
        <v>46</v>
      </c>
      <c r="O72">
        <v>600</v>
      </c>
    </row>
    <row r="73" spans="1:15">
      <c r="A73" s="63"/>
      <c r="B73" s="63"/>
      <c r="C73" s="26">
        <f>D73*10*1/1000</f>
        <v>0</v>
      </c>
      <c r="D73" s="1">
        <f t="shared" si="4"/>
        <v>0</v>
      </c>
      <c r="E73" s="186" t="s">
        <v>239</v>
      </c>
      <c r="F73" s="186"/>
      <c r="G73" s="27">
        <v>37</v>
      </c>
      <c r="H73" s="22">
        <v>795</v>
      </c>
      <c r="I73" s="85">
        <f>J73*10/1000</f>
        <v>0</v>
      </c>
      <c r="J73" s="176">
        <f t="shared" si="1"/>
        <v>0</v>
      </c>
      <c r="K73" s="177"/>
      <c r="L73" s="180" t="s">
        <v>57</v>
      </c>
      <c r="M73" s="181"/>
      <c r="N73" s="86">
        <v>47</v>
      </c>
      <c r="O73">
        <v>660</v>
      </c>
    </row>
    <row r="74" spans="1:15">
      <c r="A74" s="63"/>
      <c r="B74" s="63"/>
      <c r="C74" s="26">
        <f>(D74*0.4*12/1000)</f>
        <v>0</v>
      </c>
      <c r="D74" s="1">
        <f t="shared" si="4"/>
        <v>0</v>
      </c>
      <c r="E74" s="186" t="s">
        <v>125</v>
      </c>
      <c r="F74" s="186"/>
      <c r="G74" s="27">
        <v>38</v>
      </c>
      <c r="H74" s="22">
        <v>703</v>
      </c>
      <c r="I74" s="85">
        <f>J74*1.3*8/1000</f>
        <v>0</v>
      </c>
      <c r="J74" s="176">
        <f t="shared" si="1"/>
        <v>0</v>
      </c>
      <c r="K74" s="177"/>
      <c r="L74" s="178" t="s">
        <v>58</v>
      </c>
      <c r="M74" s="179"/>
      <c r="N74" s="86">
        <v>48</v>
      </c>
    </row>
    <row r="75" spans="1:15">
      <c r="A75" s="63"/>
      <c r="B75" s="63"/>
      <c r="C75" s="26">
        <f>(D75*0.4*12/1000)</f>
        <v>0</v>
      </c>
      <c r="D75" s="1">
        <f t="shared" si="4"/>
        <v>0</v>
      </c>
      <c r="E75" s="189" t="s">
        <v>240</v>
      </c>
      <c r="F75" s="190"/>
      <c r="G75" s="27"/>
      <c r="H75" s="22">
        <v>738</v>
      </c>
      <c r="I75" s="85">
        <f>J75*1.2*8/1000</f>
        <v>0</v>
      </c>
      <c r="J75" s="176">
        <f t="shared" si="1"/>
        <v>0</v>
      </c>
      <c r="K75" s="177"/>
      <c r="L75" s="178" t="s">
        <v>59</v>
      </c>
      <c r="M75" s="179"/>
      <c r="N75" s="86">
        <v>49</v>
      </c>
      <c r="O75">
        <v>595</v>
      </c>
    </row>
    <row r="76" spans="1:15">
      <c r="A76" s="63"/>
      <c r="B76" s="63"/>
      <c r="C76" s="26">
        <f t="shared" ref="C76:C77" si="7">(D76*0.4*12/1000)</f>
        <v>4.8000000000000001E-2</v>
      </c>
      <c r="D76" s="1">
        <f t="shared" si="4"/>
        <v>10</v>
      </c>
      <c r="E76" s="186" t="s">
        <v>125</v>
      </c>
      <c r="F76" s="186"/>
      <c r="G76" s="27">
        <v>39</v>
      </c>
      <c r="H76" s="22">
        <v>739</v>
      </c>
      <c r="I76" s="85">
        <f>J76*1.3*10/1000</f>
        <v>0</v>
      </c>
      <c r="J76" s="176">
        <f t="shared" ref="J76:J139" si="8">IFERROR(IF(VLOOKUP(O76,$A$2:$B$200,2,0)="",0,VLOOKUP(O76,$A$2:$B$200,2,0)),0)</f>
        <v>0</v>
      </c>
      <c r="K76" s="177"/>
      <c r="L76" s="178" t="s">
        <v>60</v>
      </c>
      <c r="M76" s="179"/>
      <c r="N76" s="86">
        <v>50</v>
      </c>
      <c r="O76">
        <v>565</v>
      </c>
    </row>
    <row r="77" spans="1:15">
      <c r="A77" s="63"/>
      <c r="B77" s="63"/>
      <c r="C77" s="26">
        <f t="shared" si="7"/>
        <v>0</v>
      </c>
      <c r="D77" s="1">
        <f t="shared" si="4"/>
        <v>0</v>
      </c>
      <c r="E77" s="186" t="s">
        <v>125</v>
      </c>
      <c r="F77" s="186"/>
      <c r="G77" s="27">
        <v>40</v>
      </c>
      <c r="H77" s="22">
        <v>704</v>
      </c>
      <c r="I77" s="85">
        <f>J77*0.8*10/1000</f>
        <v>0</v>
      </c>
      <c r="J77" s="176">
        <f t="shared" si="8"/>
        <v>0</v>
      </c>
      <c r="K77" s="177"/>
      <c r="L77" s="178" t="s">
        <v>61</v>
      </c>
      <c r="M77" s="179"/>
      <c r="N77" s="86">
        <v>51</v>
      </c>
    </row>
    <row r="78" spans="1:15">
      <c r="A78" s="63"/>
      <c r="B78" s="63"/>
      <c r="C78" s="28">
        <f>(D78*0.75*10/1000)</f>
        <v>0</v>
      </c>
      <c r="D78" s="1">
        <f t="shared" si="4"/>
        <v>0</v>
      </c>
      <c r="E78" s="189" t="s">
        <v>241</v>
      </c>
      <c r="F78" s="190"/>
      <c r="G78" s="27"/>
      <c r="H78" s="22">
        <v>849</v>
      </c>
      <c r="I78" s="85">
        <f>J78*0.9*10/1000</f>
        <v>0</v>
      </c>
      <c r="J78" s="176">
        <f t="shared" si="8"/>
        <v>0</v>
      </c>
      <c r="K78" s="177"/>
      <c r="L78" s="178" t="s">
        <v>62</v>
      </c>
      <c r="M78" s="179"/>
      <c r="N78" s="86">
        <v>52</v>
      </c>
    </row>
    <row r="79" spans="1:15">
      <c r="A79" s="63"/>
      <c r="B79" s="63"/>
      <c r="C79" s="26">
        <f>(D79*12*0.4/1000)</f>
        <v>4.8000000000000001E-2</v>
      </c>
      <c r="D79" s="1">
        <f t="shared" si="4"/>
        <v>10</v>
      </c>
      <c r="E79" s="186" t="s">
        <v>127</v>
      </c>
      <c r="F79" s="186"/>
      <c r="G79" s="27">
        <v>41</v>
      </c>
      <c r="H79" s="22">
        <v>711</v>
      </c>
      <c r="I79" s="85">
        <f>J79*1*10/1000</f>
        <v>0</v>
      </c>
      <c r="J79" s="176">
        <f t="shared" si="8"/>
        <v>0</v>
      </c>
      <c r="K79" s="177"/>
      <c r="L79" s="178" t="s">
        <v>64</v>
      </c>
      <c r="M79" s="179"/>
      <c r="N79" s="86">
        <v>53</v>
      </c>
      <c r="O79">
        <v>568</v>
      </c>
    </row>
    <row r="80" spans="1:15">
      <c r="A80" s="63"/>
      <c r="B80" s="63"/>
      <c r="C80" s="79">
        <f>SUM(C31:C79)</f>
        <v>1.9674</v>
      </c>
      <c r="D80" s="80">
        <f>SUM(D31:D79)</f>
        <v>289</v>
      </c>
      <c r="E80" s="207" t="s">
        <v>5</v>
      </c>
      <c r="F80" s="207"/>
      <c r="G80" s="81"/>
      <c r="H80" s="22"/>
      <c r="I80" s="85">
        <f>J80*1.1*10/1000</f>
        <v>0</v>
      </c>
      <c r="J80" s="176">
        <f t="shared" si="8"/>
        <v>0</v>
      </c>
      <c r="K80" s="177"/>
      <c r="L80" s="178" t="s">
        <v>67</v>
      </c>
      <c r="M80" s="179"/>
      <c r="N80" s="86">
        <v>54</v>
      </c>
      <c r="O80">
        <v>567</v>
      </c>
    </row>
    <row r="81" spans="1:15">
      <c r="A81" s="63"/>
      <c r="B81" s="63"/>
      <c r="I81" s="85">
        <f>J81*1.2*10/1000</f>
        <v>0</v>
      </c>
      <c r="J81" s="176">
        <f t="shared" si="8"/>
        <v>0</v>
      </c>
      <c r="K81" s="177"/>
      <c r="L81" s="178" t="s">
        <v>69</v>
      </c>
      <c r="M81" s="179"/>
      <c r="N81" s="86">
        <v>55</v>
      </c>
      <c r="O81">
        <v>566</v>
      </c>
    </row>
    <row r="82" spans="1:15">
      <c r="A82" s="63"/>
      <c r="B82" s="63"/>
      <c r="I82" s="85">
        <f>J82*1.5*10/1000</f>
        <v>0</v>
      </c>
      <c r="J82" s="176">
        <f t="shared" si="8"/>
        <v>0</v>
      </c>
      <c r="K82" s="177"/>
      <c r="L82" s="178" t="s">
        <v>71</v>
      </c>
      <c r="M82" s="179"/>
      <c r="N82" s="86">
        <v>56</v>
      </c>
    </row>
    <row r="83" spans="1:15">
      <c r="A83" s="63"/>
      <c r="B83" s="63"/>
      <c r="I83" s="85">
        <f>J83*1.4*10/1000</f>
        <v>0</v>
      </c>
      <c r="J83" s="176">
        <f t="shared" si="8"/>
        <v>0</v>
      </c>
      <c r="K83" s="177"/>
      <c r="L83" s="178" t="s">
        <v>73</v>
      </c>
      <c r="M83" s="179"/>
      <c r="N83" s="86">
        <v>57</v>
      </c>
      <c r="O83">
        <v>564</v>
      </c>
    </row>
    <row r="84" spans="1:15">
      <c r="A84" s="63"/>
      <c r="B84" s="63"/>
      <c r="I84" s="85">
        <f>J84*1.6*10/1000</f>
        <v>0</v>
      </c>
      <c r="J84" s="176">
        <f t="shared" si="8"/>
        <v>0</v>
      </c>
      <c r="K84" s="177"/>
      <c r="L84" s="178" t="s">
        <v>75</v>
      </c>
      <c r="M84" s="179"/>
      <c r="N84" s="86">
        <v>58</v>
      </c>
    </row>
    <row r="85" spans="1:15">
      <c r="A85" s="63"/>
      <c r="B85" s="63"/>
      <c r="I85" s="85">
        <f>J85*1.8*10/1000</f>
        <v>0</v>
      </c>
      <c r="J85" s="176">
        <f t="shared" si="8"/>
        <v>0</v>
      </c>
      <c r="K85" s="177"/>
      <c r="L85" s="178" t="s">
        <v>77</v>
      </c>
      <c r="M85" s="179"/>
      <c r="N85" s="86">
        <v>59</v>
      </c>
    </row>
    <row r="86" spans="1:15">
      <c r="A86" s="63"/>
      <c r="B86" s="63"/>
      <c r="I86" s="89">
        <f>J86*0.8*10/1000</f>
        <v>0</v>
      </c>
      <c r="J86" s="170">
        <f t="shared" si="8"/>
        <v>0</v>
      </c>
      <c r="K86" s="171"/>
      <c r="L86" s="174" t="s">
        <v>79</v>
      </c>
      <c r="M86" s="175"/>
      <c r="N86" s="90">
        <v>60</v>
      </c>
      <c r="O86">
        <v>497</v>
      </c>
    </row>
    <row r="87" spans="1:15">
      <c r="A87" s="63"/>
      <c r="B87" s="63"/>
      <c r="I87" s="89">
        <f>J87*0.9*10/1000</f>
        <v>0</v>
      </c>
      <c r="J87" s="170">
        <f t="shared" si="8"/>
        <v>0</v>
      </c>
      <c r="K87" s="171"/>
      <c r="L87" s="174" t="s">
        <v>81</v>
      </c>
      <c r="M87" s="175"/>
      <c r="N87" s="90">
        <v>61</v>
      </c>
      <c r="O87">
        <v>498</v>
      </c>
    </row>
    <row r="88" spans="1:15">
      <c r="A88" s="63"/>
      <c r="B88" s="63"/>
      <c r="I88" s="89">
        <f>J88*1*6/1000</f>
        <v>0</v>
      </c>
      <c r="J88" s="170">
        <f t="shared" si="8"/>
        <v>0</v>
      </c>
      <c r="K88" s="171"/>
      <c r="L88" s="174" t="s">
        <v>83</v>
      </c>
      <c r="M88" s="175"/>
      <c r="N88" s="90">
        <v>62</v>
      </c>
      <c r="O88">
        <v>689</v>
      </c>
    </row>
    <row r="89" spans="1:15">
      <c r="A89" s="63"/>
      <c r="B89" s="63"/>
      <c r="I89" s="89">
        <f>J89*1*10/1000</f>
        <v>0</v>
      </c>
      <c r="J89" s="170">
        <f t="shared" si="8"/>
        <v>0</v>
      </c>
      <c r="K89" s="171"/>
      <c r="L89" s="174" t="s">
        <v>85</v>
      </c>
      <c r="M89" s="175"/>
      <c r="N89" s="90">
        <v>63</v>
      </c>
      <c r="O89" s="23">
        <v>499</v>
      </c>
    </row>
    <row r="90" spans="1:15">
      <c r="A90" s="63"/>
      <c r="B90" s="63"/>
      <c r="I90" s="89">
        <f>J90*1*10/1000</f>
        <v>0</v>
      </c>
      <c r="J90" s="170">
        <f t="shared" si="8"/>
        <v>0</v>
      </c>
      <c r="K90" s="171"/>
      <c r="L90" s="174" t="s">
        <v>85</v>
      </c>
      <c r="M90" s="175"/>
      <c r="N90" s="90"/>
      <c r="O90" s="23">
        <v>652</v>
      </c>
    </row>
    <row r="91" spans="1:15">
      <c r="A91" s="63"/>
      <c r="B91" s="63"/>
      <c r="I91" s="89">
        <f>J91*1*10/1000</f>
        <v>0.2</v>
      </c>
      <c r="J91" s="170">
        <f t="shared" si="8"/>
        <v>20</v>
      </c>
      <c r="K91" s="171"/>
      <c r="L91" s="174" t="s">
        <v>85</v>
      </c>
      <c r="M91" s="175"/>
      <c r="N91" s="90"/>
      <c r="O91" s="23">
        <v>601</v>
      </c>
    </row>
    <row r="92" spans="1:15">
      <c r="A92" s="63"/>
      <c r="B92" s="63"/>
      <c r="I92" s="91">
        <f>J92*1.1*10/1000</f>
        <v>0</v>
      </c>
      <c r="J92" s="170">
        <f t="shared" si="8"/>
        <v>0</v>
      </c>
      <c r="K92" s="171"/>
      <c r="L92" s="172" t="s">
        <v>201</v>
      </c>
      <c r="M92" s="173"/>
      <c r="N92" s="90"/>
      <c r="O92" s="23">
        <v>855</v>
      </c>
    </row>
    <row r="93" spans="1:15">
      <c r="A93" s="63"/>
      <c r="B93" s="63"/>
      <c r="I93" s="91">
        <f>J93*1.1*4/1000</f>
        <v>8.7999999999999995E-2</v>
      </c>
      <c r="J93" s="170">
        <f t="shared" si="8"/>
        <v>20</v>
      </c>
      <c r="K93" s="171"/>
      <c r="L93" s="172" t="s">
        <v>87</v>
      </c>
      <c r="M93" s="173"/>
      <c r="N93" s="90">
        <v>64</v>
      </c>
      <c r="O93" s="23">
        <v>690</v>
      </c>
    </row>
    <row r="94" spans="1:15">
      <c r="A94" s="63"/>
      <c r="B94" s="63"/>
      <c r="I94" s="91">
        <f>J94*1.1*10/1000</f>
        <v>0</v>
      </c>
      <c r="J94" s="170">
        <f t="shared" si="8"/>
        <v>0</v>
      </c>
      <c r="K94" s="171"/>
      <c r="L94" s="172" t="s">
        <v>89</v>
      </c>
      <c r="M94" s="173"/>
      <c r="N94" s="90">
        <v>65</v>
      </c>
      <c r="O94" s="23">
        <v>596</v>
      </c>
    </row>
    <row r="95" spans="1:15">
      <c r="A95" s="63"/>
      <c r="B95" s="63"/>
      <c r="I95" s="91">
        <f>J95*1.1*10/1000</f>
        <v>0</v>
      </c>
      <c r="J95" s="170">
        <f t="shared" si="8"/>
        <v>0</v>
      </c>
      <c r="K95" s="171"/>
      <c r="L95" s="172" t="s">
        <v>89</v>
      </c>
      <c r="M95" s="173"/>
      <c r="N95" s="90">
        <v>66</v>
      </c>
      <c r="O95" s="23">
        <v>679</v>
      </c>
    </row>
    <row r="96" spans="1:15">
      <c r="A96" s="63"/>
      <c r="B96" s="63"/>
      <c r="I96" s="91">
        <f>J96*1.1*10/1000</f>
        <v>0</v>
      </c>
      <c r="J96" s="170">
        <f t="shared" si="8"/>
        <v>0</v>
      </c>
      <c r="K96" s="171"/>
      <c r="L96" s="172" t="s">
        <v>89</v>
      </c>
      <c r="M96" s="173"/>
      <c r="N96" s="90"/>
      <c r="O96" s="23">
        <v>558</v>
      </c>
    </row>
    <row r="97" spans="1:15">
      <c r="A97" s="63"/>
      <c r="B97" s="63"/>
      <c r="I97" s="91">
        <f>J97*1.1*8/1000</f>
        <v>0.17599999999999999</v>
      </c>
      <c r="J97" s="170">
        <f t="shared" si="8"/>
        <v>20</v>
      </c>
      <c r="K97" s="171"/>
      <c r="L97" s="172" t="s">
        <v>90</v>
      </c>
      <c r="M97" s="173"/>
      <c r="N97" s="90">
        <v>67</v>
      </c>
      <c r="O97" s="23">
        <v>500</v>
      </c>
    </row>
    <row r="98" spans="1:15">
      <c r="A98" s="63"/>
      <c r="B98" s="63"/>
      <c r="I98" s="91">
        <f>J98*1.2*4/1000</f>
        <v>0.16800000000000001</v>
      </c>
      <c r="J98" s="170">
        <f t="shared" si="8"/>
        <v>35</v>
      </c>
      <c r="K98" s="171"/>
      <c r="L98" s="172" t="s">
        <v>91</v>
      </c>
      <c r="M98" s="173"/>
      <c r="N98" s="90">
        <v>68</v>
      </c>
      <c r="O98" s="23">
        <v>691</v>
      </c>
    </row>
    <row r="99" spans="1:15">
      <c r="A99" s="63"/>
      <c r="B99" s="63"/>
      <c r="I99" s="91">
        <f>J99*1.2*10/1000</f>
        <v>0.48</v>
      </c>
      <c r="J99" s="170">
        <f t="shared" si="8"/>
        <v>40</v>
      </c>
      <c r="K99" s="171"/>
      <c r="L99" s="172" t="s">
        <v>94</v>
      </c>
      <c r="M99" s="173"/>
      <c r="N99" s="90">
        <v>69</v>
      </c>
      <c r="O99" s="23">
        <v>556</v>
      </c>
    </row>
    <row r="100" spans="1:15">
      <c r="A100" s="63"/>
      <c r="B100" s="63"/>
      <c r="I100" s="91">
        <f>J100*1.2*10/1000</f>
        <v>0</v>
      </c>
      <c r="J100" s="170">
        <f t="shared" si="8"/>
        <v>0</v>
      </c>
      <c r="K100" s="171"/>
      <c r="L100" s="172" t="s">
        <v>94</v>
      </c>
      <c r="M100" s="173"/>
      <c r="N100" s="90">
        <v>70</v>
      </c>
      <c r="O100" s="23">
        <v>604</v>
      </c>
    </row>
    <row r="101" spans="1:15">
      <c r="I101" s="91">
        <f>J101*1.2*10/1000</f>
        <v>0</v>
      </c>
      <c r="J101" s="170">
        <f t="shared" si="8"/>
        <v>0</v>
      </c>
      <c r="K101" s="171"/>
      <c r="L101" s="172" t="s">
        <v>202</v>
      </c>
      <c r="M101" s="173"/>
      <c r="N101" s="90"/>
      <c r="O101" s="23">
        <v>861</v>
      </c>
    </row>
    <row r="102" spans="1:15">
      <c r="I102" s="91"/>
      <c r="J102" s="170">
        <f t="shared" si="8"/>
        <v>0</v>
      </c>
      <c r="K102" s="171"/>
      <c r="L102" s="92"/>
      <c r="M102" s="93"/>
      <c r="N102" s="90"/>
      <c r="O102" s="23"/>
    </row>
    <row r="103" spans="1:15">
      <c r="I103" s="91"/>
      <c r="J103" s="170">
        <f t="shared" si="8"/>
        <v>0</v>
      </c>
      <c r="K103" s="171"/>
      <c r="L103" s="92"/>
      <c r="M103" s="93"/>
      <c r="N103" s="90"/>
      <c r="O103" s="23"/>
    </row>
    <row r="104" spans="1:15">
      <c r="I104" s="91"/>
      <c r="J104" s="170">
        <f t="shared" si="8"/>
        <v>0</v>
      </c>
      <c r="K104" s="171"/>
      <c r="L104" s="92"/>
      <c r="M104" s="93"/>
      <c r="N104" s="90"/>
      <c r="O104" s="23"/>
    </row>
    <row r="105" spans="1:15">
      <c r="I105" s="91">
        <f>J105*1.2*8/1000</f>
        <v>0.33600000000000002</v>
      </c>
      <c r="J105" s="170">
        <f t="shared" si="8"/>
        <v>35</v>
      </c>
      <c r="K105" s="171"/>
      <c r="L105" s="172" t="s">
        <v>97</v>
      </c>
      <c r="M105" s="173"/>
      <c r="N105" s="90">
        <v>71</v>
      </c>
      <c r="O105" s="23">
        <v>501</v>
      </c>
    </row>
    <row r="106" spans="1:15">
      <c r="I106" s="91">
        <f>J106*1.3*10/1000</f>
        <v>1.3</v>
      </c>
      <c r="J106" s="170">
        <f t="shared" si="8"/>
        <v>100</v>
      </c>
      <c r="K106" s="171"/>
      <c r="L106" s="172" t="s">
        <v>99</v>
      </c>
      <c r="M106" s="173"/>
      <c r="N106" s="90">
        <v>72</v>
      </c>
      <c r="O106" s="23">
        <v>555</v>
      </c>
    </row>
    <row r="107" spans="1:15">
      <c r="I107" s="91">
        <f>J107*1.3*10/1000</f>
        <v>0</v>
      </c>
      <c r="J107" s="170">
        <f t="shared" si="8"/>
        <v>0</v>
      </c>
      <c r="K107" s="171"/>
      <c r="L107" s="172" t="s">
        <v>99</v>
      </c>
      <c r="M107" s="173"/>
      <c r="N107" s="90">
        <v>73</v>
      </c>
      <c r="O107" s="23">
        <v>553</v>
      </c>
    </row>
    <row r="108" spans="1:15">
      <c r="I108" s="91">
        <f>J108*1.3*4/1000</f>
        <v>0.14560000000000001</v>
      </c>
      <c r="J108" s="170">
        <f t="shared" si="8"/>
        <v>28</v>
      </c>
      <c r="K108" s="171"/>
      <c r="L108" s="172" t="s">
        <v>102</v>
      </c>
      <c r="M108" s="173"/>
      <c r="N108" s="90">
        <v>74</v>
      </c>
      <c r="O108" s="23">
        <v>692</v>
      </c>
    </row>
    <row r="109" spans="1:15">
      <c r="I109" s="91">
        <f>J109*1.3*8/1000</f>
        <v>0.23920000000000002</v>
      </c>
      <c r="J109" s="170">
        <f t="shared" si="8"/>
        <v>23</v>
      </c>
      <c r="K109" s="171"/>
      <c r="L109" s="172" t="s">
        <v>103</v>
      </c>
      <c r="M109" s="173"/>
      <c r="N109" s="90">
        <v>75</v>
      </c>
      <c r="O109" s="23">
        <v>502</v>
      </c>
    </row>
    <row r="110" spans="1:15">
      <c r="G110" s="29"/>
      <c r="I110" s="91">
        <f>J110*1.3*10/1000</f>
        <v>0</v>
      </c>
      <c r="J110" s="170">
        <f t="shared" si="8"/>
        <v>0</v>
      </c>
      <c r="K110" s="171"/>
      <c r="L110" s="172" t="s">
        <v>203</v>
      </c>
      <c r="M110" s="173"/>
      <c r="N110" s="90"/>
      <c r="O110" s="23">
        <v>852</v>
      </c>
    </row>
    <row r="111" spans="1:15">
      <c r="C111" s="29"/>
      <c r="D111" s="29"/>
      <c r="E111" s="29"/>
      <c r="F111" s="29"/>
      <c r="G111" s="30"/>
      <c r="I111" s="91">
        <f>J111*1.4*10/1000</f>
        <v>0</v>
      </c>
      <c r="J111" s="170">
        <f t="shared" si="8"/>
        <v>0</v>
      </c>
      <c r="K111" s="171"/>
      <c r="L111" s="172" t="s">
        <v>105</v>
      </c>
      <c r="M111" s="173"/>
      <c r="N111" s="90">
        <v>76</v>
      </c>
      <c r="O111" s="23">
        <v>557</v>
      </c>
    </row>
    <row r="112" spans="1:15">
      <c r="C112" s="30"/>
      <c r="D112" s="30"/>
      <c r="E112" s="31"/>
      <c r="F112" s="31"/>
      <c r="G112" s="32"/>
      <c r="I112" s="91">
        <f>J112*1.4*10/1000</f>
        <v>0.14000000000000001</v>
      </c>
      <c r="J112" s="170">
        <f t="shared" si="8"/>
        <v>10</v>
      </c>
      <c r="K112" s="171"/>
      <c r="L112" s="172" t="s">
        <v>105</v>
      </c>
      <c r="M112" s="173"/>
      <c r="N112" s="90">
        <v>77</v>
      </c>
      <c r="O112" s="23">
        <v>554</v>
      </c>
    </row>
    <row r="113" spans="3:15">
      <c r="C113" s="33"/>
      <c r="D113" s="33"/>
      <c r="E113" s="31"/>
      <c r="F113" s="31"/>
      <c r="G113" s="32"/>
      <c r="I113" s="91">
        <f>J113*1.4*8/1000</f>
        <v>0.16800000000000001</v>
      </c>
      <c r="J113" s="170">
        <f t="shared" si="8"/>
        <v>15</v>
      </c>
      <c r="K113" s="171"/>
      <c r="L113" s="172" t="s">
        <v>108</v>
      </c>
      <c r="M113" s="173"/>
      <c r="N113" s="90">
        <v>78</v>
      </c>
      <c r="O113" s="23">
        <v>503</v>
      </c>
    </row>
    <row r="114" spans="3:15">
      <c r="C114" s="33"/>
      <c r="D114" s="33"/>
      <c r="E114" s="31"/>
      <c r="F114" s="31"/>
      <c r="G114" s="32"/>
      <c r="I114" s="91">
        <f>J114*1.5*10/1000</f>
        <v>0</v>
      </c>
      <c r="J114" s="170">
        <f t="shared" si="8"/>
        <v>0</v>
      </c>
      <c r="K114" s="171"/>
      <c r="L114" s="172" t="s">
        <v>110</v>
      </c>
      <c r="M114" s="173"/>
      <c r="N114" s="90">
        <v>79</v>
      </c>
      <c r="O114">
        <v>552</v>
      </c>
    </row>
    <row r="115" spans="3:15">
      <c r="C115" s="33"/>
      <c r="D115" s="30"/>
      <c r="E115" s="31"/>
      <c r="F115" s="31"/>
      <c r="G115" s="32"/>
      <c r="I115" s="91">
        <f>J115*1.5*10/1000</f>
        <v>0</v>
      </c>
      <c r="J115" s="170">
        <f t="shared" si="8"/>
        <v>0</v>
      </c>
      <c r="K115" s="171"/>
      <c r="L115" s="172" t="s">
        <v>110</v>
      </c>
      <c r="M115" s="173"/>
      <c r="N115" s="90">
        <v>80</v>
      </c>
      <c r="O115">
        <v>560</v>
      </c>
    </row>
    <row r="116" spans="3:15">
      <c r="C116" s="33"/>
      <c r="D116" s="30"/>
      <c r="E116" s="31"/>
      <c r="F116" s="31"/>
      <c r="G116" s="32"/>
      <c r="I116" s="91">
        <f>J116*1.4*10/1000</f>
        <v>0</v>
      </c>
      <c r="J116" s="170">
        <f t="shared" si="8"/>
        <v>0</v>
      </c>
      <c r="K116" s="171"/>
      <c r="L116" s="172" t="s">
        <v>204</v>
      </c>
      <c r="M116" s="173"/>
      <c r="N116" s="90"/>
      <c r="O116" s="23">
        <v>854</v>
      </c>
    </row>
    <row r="117" spans="3:15">
      <c r="C117" s="33"/>
      <c r="D117" s="30"/>
      <c r="E117" s="31"/>
      <c r="F117" s="31"/>
      <c r="G117" s="29"/>
      <c r="I117" s="91"/>
      <c r="J117" s="170">
        <f t="shared" si="8"/>
        <v>0</v>
      </c>
      <c r="K117" s="171"/>
      <c r="L117" s="92"/>
      <c r="M117" s="93"/>
      <c r="N117" s="90"/>
    </row>
    <row r="118" spans="3:15">
      <c r="C118" s="31"/>
      <c r="D118" s="30"/>
      <c r="E118" s="29"/>
      <c r="F118" s="29"/>
      <c r="I118" s="91">
        <f>J118*1.5*10/1000</f>
        <v>0</v>
      </c>
      <c r="J118" s="170">
        <f t="shared" si="8"/>
        <v>0</v>
      </c>
      <c r="K118" s="171"/>
      <c r="L118" s="172" t="s">
        <v>205</v>
      </c>
      <c r="M118" s="173"/>
      <c r="N118" s="90"/>
      <c r="O118" s="23">
        <v>858</v>
      </c>
    </row>
    <row r="119" spans="3:15">
      <c r="I119" s="91">
        <f>J119*1.5*8/1000</f>
        <v>0.36</v>
      </c>
      <c r="J119" s="170">
        <f t="shared" si="8"/>
        <v>30</v>
      </c>
      <c r="K119" s="171"/>
      <c r="L119" s="172" t="s">
        <v>112</v>
      </c>
      <c r="M119" s="173"/>
      <c r="N119" s="90">
        <v>81</v>
      </c>
      <c r="O119">
        <v>504</v>
      </c>
    </row>
    <row r="120" spans="3:15">
      <c r="C120" s="34"/>
      <c r="D120" s="34"/>
      <c r="E120" s="34"/>
      <c r="F120" s="34"/>
      <c r="I120" s="91">
        <f>J120*1.6*8/1000</f>
        <v>0</v>
      </c>
      <c r="J120" s="170">
        <f t="shared" si="8"/>
        <v>0</v>
      </c>
      <c r="K120" s="171"/>
      <c r="L120" s="172" t="s">
        <v>114</v>
      </c>
      <c r="M120" s="173"/>
      <c r="N120" s="90">
        <v>82</v>
      </c>
      <c r="O120">
        <v>654</v>
      </c>
    </row>
    <row r="121" spans="3:15">
      <c r="I121" s="91"/>
      <c r="J121" s="170">
        <f t="shared" si="8"/>
        <v>0</v>
      </c>
      <c r="K121" s="171"/>
      <c r="L121" s="92"/>
      <c r="M121" s="93"/>
      <c r="N121" s="90"/>
    </row>
    <row r="122" spans="3:15">
      <c r="I122" s="91"/>
      <c r="J122" s="170">
        <f t="shared" si="8"/>
        <v>0</v>
      </c>
      <c r="K122" s="171"/>
      <c r="L122" s="92"/>
      <c r="M122" s="93"/>
      <c r="N122" s="90"/>
    </row>
    <row r="123" spans="3:15">
      <c r="I123" s="91"/>
      <c r="J123" s="170">
        <f t="shared" si="8"/>
        <v>0</v>
      </c>
      <c r="K123" s="171"/>
      <c r="L123" s="92"/>
      <c r="M123" s="93"/>
      <c r="N123" s="90"/>
    </row>
    <row r="124" spans="3:15">
      <c r="I124" s="91"/>
      <c r="J124" s="170">
        <f t="shared" si="8"/>
        <v>0</v>
      </c>
      <c r="K124" s="171"/>
      <c r="L124" s="92"/>
      <c r="M124" s="93"/>
      <c r="N124" s="90"/>
    </row>
    <row r="125" spans="3:15">
      <c r="I125" s="91"/>
      <c r="J125" s="170">
        <f t="shared" si="8"/>
        <v>0</v>
      </c>
      <c r="K125" s="171"/>
      <c r="L125" s="92"/>
      <c r="M125" s="93"/>
      <c r="N125" s="90"/>
    </row>
    <row r="126" spans="3:15">
      <c r="I126" s="91"/>
      <c r="J126" s="170">
        <f t="shared" si="8"/>
        <v>0</v>
      </c>
      <c r="K126" s="171"/>
      <c r="L126" s="92"/>
      <c r="M126" s="93"/>
      <c r="N126" s="90"/>
    </row>
    <row r="127" spans="3:15">
      <c r="I127" s="91">
        <f>J127*1.6*8/1000</f>
        <v>0</v>
      </c>
      <c r="J127" s="170">
        <f t="shared" si="8"/>
        <v>0</v>
      </c>
      <c r="K127" s="171"/>
      <c r="L127" s="172" t="s">
        <v>206</v>
      </c>
      <c r="M127" s="173"/>
      <c r="N127" s="90"/>
      <c r="O127" s="23">
        <v>856</v>
      </c>
    </row>
    <row r="128" spans="3:15">
      <c r="I128" s="91">
        <f>J128*1.7*8/1000</f>
        <v>0</v>
      </c>
      <c r="J128" s="170">
        <f t="shared" si="8"/>
        <v>0</v>
      </c>
      <c r="K128" s="171"/>
      <c r="L128" s="172" t="s">
        <v>207</v>
      </c>
      <c r="M128" s="173"/>
      <c r="N128" s="90"/>
      <c r="O128" s="23">
        <v>860</v>
      </c>
    </row>
    <row r="129" spans="9:15">
      <c r="I129" s="91">
        <f>J129*1.6*8/1000</f>
        <v>0.192</v>
      </c>
      <c r="J129" s="170">
        <f t="shared" si="8"/>
        <v>15</v>
      </c>
      <c r="K129" s="171"/>
      <c r="L129" s="172" t="s">
        <v>114</v>
      </c>
      <c r="M129" s="173"/>
      <c r="N129" s="90">
        <v>83</v>
      </c>
      <c r="O129">
        <v>561</v>
      </c>
    </row>
    <row r="130" spans="9:15">
      <c r="I130" s="91">
        <f>J130*1.6*8/1000</f>
        <v>0</v>
      </c>
      <c r="J130" s="170">
        <f t="shared" si="8"/>
        <v>0</v>
      </c>
      <c r="K130" s="171"/>
      <c r="L130" s="172" t="s">
        <v>114</v>
      </c>
      <c r="M130" s="173"/>
      <c r="N130" s="90"/>
      <c r="O130">
        <v>658</v>
      </c>
    </row>
    <row r="131" spans="9:15">
      <c r="I131" s="91">
        <f>J131*1.7*8/1000</f>
        <v>0</v>
      </c>
      <c r="J131" s="170">
        <f t="shared" si="8"/>
        <v>0</v>
      </c>
      <c r="K131" s="171"/>
      <c r="L131" s="172" t="s">
        <v>208</v>
      </c>
      <c r="M131" s="173"/>
      <c r="N131" s="90"/>
      <c r="O131">
        <v>832</v>
      </c>
    </row>
    <row r="132" spans="9:15">
      <c r="I132" s="91">
        <f>J132*1.7*8/1000</f>
        <v>0</v>
      </c>
      <c r="J132" s="170">
        <f t="shared" si="8"/>
        <v>0</v>
      </c>
      <c r="K132" s="171"/>
      <c r="L132" s="172" t="s">
        <v>209</v>
      </c>
      <c r="M132" s="173"/>
      <c r="N132" s="90"/>
      <c r="O132">
        <v>659</v>
      </c>
    </row>
    <row r="133" spans="9:15">
      <c r="I133" s="91">
        <f>J133*1.7*8/1000</f>
        <v>6.8000000000000005E-2</v>
      </c>
      <c r="J133" s="170">
        <f t="shared" si="8"/>
        <v>5</v>
      </c>
      <c r="K133" s="171"/>
      <c r="L133" s="172" t="s">
        <v>119</v>
      </c>
      <c r="M133" s="173"/>
      <c r="N133" s="90">
        <v>84</v>
      </c>
      <c r="O133">
        <v>562</v>
      </c>
    </row>
    <row r="134" spans="9:15">
      <c r="I134" s="91">
        <f>J134*1.8*8/1000</f>
        <v>0</v>
      </c>
      <c r="J134" s="170">
        <f t="shared" si="8"/>
        <v>0</v>
      </c>
      <c r="K134" s="171"/>
      <c r="L134" s="172" t="s">
        <v>121</v>
      </c>
      <c r="M134" s="173"/>
      <c r="N134" s="90">
        <v>85</v>
      </c>
      <c r="O134">
        <v>649</v>
      </c>
    </row>
    <row r="135" spans="9:15">
      <c r="I135" s="91">
        <f>J135*1.9*8/1000</f>
        <v>0</v>
      </c>
      <c r="J135" s="170">
        <f t="shared" si="8"/>
        <v>0</v>
      </c>
      <c r="K135" s="171"/>
      <c r="L135" s="172" t="s">
        <v>123</v>
      </c>
      <c r="M135" s="173"/>
      <c r="N135" s="90">
        <v>86</v>
      </c>
    </row>
    <row r="136" spans="9:15">
      <c r="I136" s="91">
        <f>J136*2*8/1000</f>
        <v>0</v>
      </c>
      <c r="J136" s="170">
        <f t="shared" si="8"/>
        <v>0</v>
      </c>
      <c r="K136" s="171"/>
      <c r="L136" s="172" t="s">
        <v>124</v>
      </c>
      <c r="M136" s="173"/>
      <c r="N136" s="90">
        <v>87</v>
      </c>
    </row>
    <row r="137" spans="9:15">
      <c r="I137" s="91"/>
      <c r="J137" s="170">
        <f t="shared" si="8"/>
        <v>0</v>
      </c>
      <c r="K137" s="171"/>
      <c r="L137" s="92"/>
      <c r="M137" s="93"/>
      <c r="N137" s="90"/>
    </row>
    <row r="138" spans="9:15">
      <c r="I138" s="91"/>
      <c r="J138" s="170">
        <f t="shared" si="8"/>
        <v>0</v>
      </c>
      <c r="K138" s="171"/>
      <c r="L138" s="92"/>
      <c r="M138" s="93"/>
      <c r="N138" s="90"/>
    </row>
    <row r="139" spans="9:15">
      <c r="I139" s="91">
        <f>J139*1.8*8/1000</f>
        <v>0</v>
      </c>
      <c r="J139" s="170">
        <f t="shared" si="8"/>
        <v>0</v>
      </c>
      <c r="K139" s="171"/>
      <c r="L139" s="172" t="s">
        <v>121</v>
      </c>
      <c r="M139" s="173"/>
      <c r="N139" s="90"/>
      <c r="O139">
        <v>598</v>
      </c>
    </row>
    <row r="140" spans="9:15">
      <c r="I140" s="91">
        <f>J140*2*8/1000</f>
        <v>0</v>
      </c>
      <c r="J140" s="170">
        <f t="shared" ref="J140:J177" si="9">IFERROR(IF(VLOOKUP(O140,$A$2:$B$200,2,0)="",0,VLOOKUP(O140,$A$2:$B$200,2,0)),0)</f>
        <v>0</v>
      </c>
      <c r="K140" s="171"/>
      <c r="L140" s="172" t="s">
        <v>210</v>
      </c>
      <c r="M140" s="173"/>
      <c r="N140" s="90"/>
      <c r="O140">
        <v>599</v>
      </c>
    </row>
    <row r="141" spans="9:15">
      <c r="I141" s="91">
        <f>J141*2*8/1000</f>
        <v>0</v>
      </c>
      <c r="J141" s="170">
        <f t="shared" si="9"/>
        <v>0</v>
      </c>
      <c r="K141" s="171"/>
      <c r="L141" s="172" t="s">
        <v>211</v>
      </c>
      <c r="M141" s="173"/>
      <c r="N141" s="90"/>
      <c r="O141">
        <v>845</v>
      </c>
    </row>
    <row r="142" spans="9:15">
      <c r="I142" s="91">
        <f>J142*1.9*8/1000</f>
        <v>0</v>
      </c>
      <c r="J142" s="170">
        <f t="shared" si="9"/>
        <v>0</v>
      </c>
      <c r="K142" s="171"/>
      <c r="L142" s="172" t="s">
        <v>212</v>
      </c>
      <c r="M142" s="173"/>
      <c r="N142" s="90"/>
      <c r="O142" s="23">
        <v>857</v>
      </c>
    </row>
    <row r="143" spans="9:15">
      <c r="I143" s="94">
        <f>J143*10/1000</f>
        <v>0.3</v>
      </c>
      <c r="J143" s="208">
        <f t="shared" si="9"/>
        <v>30</v>
      </c>
      <c r="K143" s="209"/>
      <c r="L143" s="210" t="s">
        <v>126</v>
      </c>
      <c r="M143" s="211"/>
      <c r="N143" s="95">
        <v>88</v>
      </c>
      <c r="O143">
        <v>545</v>
      </c>
    </row>
    <row r="144" spans="9:15">
      <c r="I144" s="94"/>
      <c r="J144" s="208">
        <f t="shared" si="9"/>
        <v>0</v>
      </c>
      <c r="K144" s="209"/>
      <c r="L144" s="96"/>
      <c r="M144" s="97"/>
      <c r="N144" s="95"/>
    </row>
    <row r="145" spans="9:15">
      <c r="I145" s="94"/>
      <c r="J145" s="208">
        <f t="shared" si="9"/>
        <v>0</v>
      </c>
      <c r="K145" s="209"/>
      <c r="L145" s="96"/>
      <c r="M145" s="97"/>
      <c r="N145" s="95"/>
    </row>
    <row r="146" spans="9:15">
      <c r="I146" s="94"/>
      <c r="J146" s="208">
        <f t="shared" si="9"/>
        <v>0</v>
      </c>
      <c r="K146" s="209"/>
      <c r="L146" s="96"/>
      <c r="M146" s="97"/>
      <c r="N146" s="95"/>
    </row>
    <row r="147" spans="9:15">
      <c r="I147" s="94"/>
      <c r="J147" s="208">
        <f t="shared" si="9"/>
        <v>0</v>
      </c>
      <c r="K147" s="209"/>
      <c r="L147" s="96"/>
      <c r="M147" s="97"/>
      <c r="N147" s="95"/>
    </row>
    <row r="148" spans="9:15">
      <c r="I148" s="94">
        <f>J148*0.9*8/1000</f>
        <v>7.1999999999999995E-2</v>
      </c>
      <c r="J148" s="208">
        <f t="shared" si="9"/>
        <v>10</v>
      </c>
      <c r="K148" s="209"/>
      <c r="L148" s="210" t="s">
        <v>128</v>
      </c>
      <c r="M148" s="211"/>
      <c r="N148" s="95">
        <v>89</v>
      </c>
      <c r="O148">
        <v>506</v>
      </c>
    </row>
    <row r="149" spans="9:15">
      <c r="I149" s="94">
        <f>J149*0.45*12/1000</f>
        <v>0</v>
      </c>
      <c r="J149" s="208">
        <f t="shared" si="9"/>
        <v>0</v>
      </c>
      <c r="K149" s="209"/>
      <c r="L149" s="210" t="s">
        <v>129</v>
      </c>
      <c r="M149" s="211"/>
      <c r="N149" s="95">
        <v>90</v>
      </c>
      <c r="O149">
        <v>515</v>
      </c>
    </row>
    <row r="150" spans="9:15">
      <c r="I150" s="94">
        <f>J150*0.9*8/1000</f>
        <v>0.216</v>
      </c>
      <c r="J150" s="208">
        <f t="shared" si="9"/>
        <v>30</v>
      </c>
      <c r="K150" s="209"/>
      <c r="L150" s="210" t="s">
        <v>130</v>
      </c>
      <c r="M150" s="211"/>
      <c r="N150" s="95">
        <v>91</v>
      </c>
      <c r="O150">
        <v>507</v>
      </c>
    </row>
    <row r="151" spans="9:15">
      <c r="I151" s="94">
        <f>J151*10/1000</f>
        <v>0.27</v>
      </c>
      <c r="J151" s="208">
        <f t="shared" si="9"/>
        <v>27</v>
      </c>
      <c r="K151" s="209"/>
      <c r="L151" s="210" t="s">
        <v>131</v>
      </c>
      <c r="M151" s="211"/>
      <c r="N151" s="95">
        <v>92</v>
      </c>
      <c r="O151">
        <v>543</v>
      </c>
    </row>
    <row r="152" spans="9:15">
      <c r="I152" s="94">
        <f>J152*18*0.45/1000</f>
        <v>0.24299999999999999</v>
      </c>
      <c r="J152" s="208">
        <f t="shared" si="9"/>
        <v>30</v>
      </c>
      <c r="K152" s="209"/>
      <c r="L152" s="210" t="s">
        <v>132</v>
      </c>
      <c r="M152" s="211"/>
      <c r="N152" s="95">
        <v>93</v>
      </c>
      <c r="O152">
        <v>536</v>
      </c>
    </row>
    <row r="153" spans="9:15">
      <c r="I153" s="94">
        <f>J153*10/1000</f>
        <v>0</v>
      </c>
      <c r="J153" s="208">
        <f t="shared" si="9"/>
        <v>0</v>
      </c>
      <c r="K153" s="209"/>
      <c r="L153" s="210" t="s">
        <v>133</v>
      </c>
      <c r="M153" s="211"/>
      <c r="N153" s="95">
        <v>94</v>
      </c>
      <c r="O153">
        <v>549</v>
      </c>
    </row>
    <row r="154" spans="9:15">
      <c r="I154" s="94">
        <f>J154*0.45*18/1000</f>
        <v>8.1000000000000003E-2</v>
      </c>
      <c r="J154" s="208">
        <f t="shared" si="9"/>
        <v>10</v>
      </c>
      <c r="K154" s="209"/>
      <c r="L154" s="210" t="s">
        <v>134</v>
      </c>
      <c r="M154" s="211"/>
      <c r="N154" s="95">
        <v>95</v>
      </c>
      <c r="O154">
        <v>547</v>
      </c>
    </row>
    <row r="155" spans="9:15">
      <c r="I155" s="94">
        <f>J155*0.45*18/1000</f>
        <v>0</v>
      </c>
      <c r="J155" s="208">
        <f t="shared" si="9"/>
        <v>0</v>
      </c>
      <c r="K155" s="209"/>
      <c r="L155" s="210"/>
      <c r="M155" s="211"/>
      <c r="N155" s="95">
        <v>96</v>
      </c>
    </row>
    <row r="156" spans="9:15">
      <c r="I156" s="94">
        <f>J156*10/1000</f>
        <v>0</v>
      </c>
      <c r="J156" s="208">
        <f t="shared" si="9"/>
        <v>0</v>
      </c>
      <c r="K156" s="209"/>
      <c r="L156" s="210" t="s">
        <v>135</v>
      </c>
      <c r="M156" s="211"/>
      <c r="N156" s="95">
        <v>97</v>
      </c>
      <c r="O156">
        <v>633</v>
      </c>
    </row>
    <row r="157" spans="9:15">
      <c r="I157" s="94">
        <f>J157*18*0.45/1000</f>
        <v>6.4799999999999996E-2</v>
      </c>
      <c r="J157" s="208">
        <f t="shared" si="9"/>
        <v>8</v>
      </c>
      <c r="K157" s="209"/>
      <c r="L157" s="210" t="s">
        <v>136</v>
      </c>
      <c r="M157" s="211"/>
      <c r="N157" s="95">
        <v>98</v>
      </c>
      <c r="O157">
        <v>546</v>
      </c>
    </row>
    <row r="158" spans="9:15">
      <c r="I158" s="94">
        <f>J158*10/1000</f>
        <v>0</v>
      </c>
      <c r="J158" s="208">
        <f t="shared" si="9"/>
        <v>0</v>
      </c>
      <c r="K158" s="209"/>
      <c r="L158" s="210" t="s">
        <v>137</v>
      </c>
      <c r="M158" s="211"/>
      <c r="N158" s="95">
        <v>99</v>
      </c>
      <c r="O158">
        <v>634</v>
      </c>
    </row>
    <row r="159" spans="9:15">
      <c r="I159" s="94">
        <f>J159*10/1000</f>
        <v>0.1</v>
      </c>
      <c r="J159" s="208">
        <f t="shared" si="9"/>
        <v>10</v>
      </c>
      <c r="K159" s="209"/>
      <c r="L159" s="210" t="s">
        <v>138</v>
      </c>
      <c r="M159" s="211"/>
      <c r="N159" s="95">
        <v>100</v>
      </c>
      <c r="O159">
        <v>585</v>
      </c>
    </row>
    <row r="160" spans="9:15">
      <c r="I160" s="94">
        <f>J160*10/1000</f>
        <v>0</v>
      </c>
      <c r="J160" s="208">
        <f t="shared" si="9"/>
        <v>0</v>
      </c>
      <c r="K160" s="209"/>
      <c r="L160" s="210" t="s">
        <v>139</v>
      </c>
      <c r="M160" s="211"/>
      <c r="N160" s="95">
        <v>101</v>
      </c>
      <c r="O160">
        <v>653</v>
      </c>
    </row>
    <row r="161" spans="9:15">
      <c r="I161" s="94">
        <f>J161*10/1000</f>
        <v>0</v>
      </c>
      <c r="J161" s="208">
        <f t="shared" si="9"/>
        <v>0</v>
      </c>
      <c r="K161" s="209"/>
      <c r="L161" s="210" t="s">
        <v>140</v>
      </c>
      <c r="M161" s="211"/>
      <c r="N161" s="95">
        <v>102</v>
      </c>
      <c r="O161">
        <v>544</v>
      </c>
    </row>
    <row r="162" spans="9:15">
      <c r="I162" s="94">
        <f>J162*10/1000</f>
        <v>0</v>
      </c>
      <c r="J162" s="208">
        <f t="shared" si="9"/>
        <v>0</v>
      </c>
      <c r="K162" s="209"/>
      <c r="L162" s="210" t="s">
        <v>141</v>
      </c>
      <c r="M162" s="211"/>
      <c r="N162" s="95">
        <v>103</v>
      </c>
      <c r="O162">
        <v>586</v>
      </c>
    </row>
    <row r="163" spans="9:15">
      <c r="I163" s="94">
        <f>J163*0.9*12/1000</f>
        <v>0.75600000000000001</v>
      </c>
      <c r="J163" s="208">
        <f t="shared" si="9"/>
        <v>70</v>
      </c>
      <c r="K163" s="209"/>
      <c r="L163" s="210" t="s">
        <v>142</v>
      </c>
      <c r="M163" s="211"/>
      <c r="N163" s="95">
        <v>104</v>
      </c>
      <c r="O163">
        <v>518</v>
      </c>
    </row>
    <row r="164" spans="9:15">
      <c r="I164" s="94">
        <f>J164*0.8*8/1000</f>
        <v>0</v>
      </c>
      <c r="J164" s="208">
        <f t="shared" si="9"/>
        <v>0</v>
      </c>
      <c r="K164" s="209"/>
      <c r="L164" s="210" t="s">
        <v>143</v>
      </c>
      <c r="M164" s="211"/>
      <c r="N164" s="95">
        <v>105</v>
      </c>
    </row>
    <row r="165" spans="9:15">
      <c r="I165" s="94">
        <f>J165*18*0.45/1000</f>
        <v>0</v>
      </c>
      <c r="J165" s="208">
        <f t="shared" si="9"/>
        <v>0</v>
      </c>
      <c r="K165" s="209"/>
      <c r="L165" s="210" t="s">
        <v>144</v>
      </c>
      <c r="M165" s="211"/>
      <c r="N165" s="95">
        <v>106</v>
      </c>
      <c r="O165">
        <v>516</v>
      </c>
    </row>
    <row r="166" spans="9:15">
      <c r="I166" s="94">
        <f>J166*0.45*12/1000</f>
        <v>0</v>
      </c>
      <c r="J166" s="208">
        <f t="shared" si="9"/>
        <v>0</v>
      </c>
      <c r="K166" s="209"/>
      <c r="L166" s="210" t="s">
        <v>213</v>
      </c>
      <c r="M166" s="211"/>
      <c r="N166" s="95"/>
      <c r="O166">
        <v>764</v>
      </c>
    </row>
    <row r="167" spans="9:15">
      <c r="I167" s="94">
        <f>J167*0.9*8/1000</f>
        <v>0.108</v>
      </c>
      <c r="J167" s="208">
        <f t="shared" si="9"/>
        <v>15</v>
      </c>
      <c r="K167" s="209"/>
      <c r="L167" s="210" t="s">
        <v>145</v>
      </c>
      <c r="M167" s="211"/>
      <c r="N167" s="95">
        <v>107</v>
      </c>
      <c r="O167">
        <v>508</v>
      </c>
    </row>
    <row r="168" spans="9:15">
      <c r="I168" s="94">
        <f>J168*10/1000</f>
        <v>0</v>
      </c>
      <c r="J168" s="208">
        <f t="shared" si="9"/>
        <v>0</v>
      </c>
      <c r="K168" s="209"/>
      <c r="L168" s="210" t="s">
        <v>146</v>
      </c>
      <c r="M168" s="211"/>
      <c r="N168" s="95">
        <v>108</v>
      </c>
      <c r="O168">
        <v>650</v>
      </c>
    </row>
    <row r="169" spans="9:15">
      <c r="I169" s="87">
        <f>J169*10*0.8/1000</f>
        <v>0</v>
      </c>
      <c r="J169" s="212">
        <f t="shared" si="9"/>
        <v>0</v>
      </c>
      <c r="K169" s="213"/>
      <c r="L169" s="214" t="s">
        <v>214</v>
      </c>
      <c r="M169" s="215"/>
      <c r="N169" s="88"/>
      <c r="O169">
        <v>737</v>
      </c>
    </row>
    <row r="170" spans="9:15">
      <c r="I170" s="87">
        <f>J170*8*1.1/1000</f>
        <v>0</v>
      </c>
      <c r="J170" s="212">
        <f t="shared" si="9"/>
        <v>0</v>
      </c>
      <c r="K170" s="213"/>
      <c r="L170" s="214" t="s">
        <v>215</v>
      </c>
      <c r="M170" s="215"/>
      <c r="N170" s="88"/>
      <c r="O170">
        <v>682</v>
      </c>
    </row>
    <row r="171" spans="9:15">
      <c r="I171" s="87">
        <f>J171*8*1.2/1000</f>
        <v>0</v>
      </c>
      <c r="J171" s="212">
        <f t="shared" si="9"/>
        <v>0</v>
      </c>
      <c r="K171" s="213"/>
      <c r="L171" s="214" t="s">
        <v>147</v>
      </c>
      <c r="M171" s="215"/>
      <c r="N171" s="88">
        <v>109</v>
      </c>
      <c r="O171">
        <v>576</v>
      </c>
    </row>
    <row r="172" spans="9:15">
      <c r="I172" s="98">
        <f>J172*1.3*8/1000</f>
        <v>0</v>
      </c>
      <c r="J172" s="212">
        <f t="shared" si="9"/>
        <v>0</v>
      </c>
      <c r="K172" s="213"/>
      <c r="L172" s="214" t="s">
        <v>148</v>
      </c>
      <c r="M172" s="215"/>
      <c r="N172" s="88">
        <v>110</v>
      </c>
      <c r="O172">
        <v>577</v>
      </c>
    </row>
    <row r="173" spans="9:15">
      <c r="I173" s="87">
        <f>J173*1.4*8/1000</f>
        <v>3.3599999999999991E-2</v>
      </c>
      <c r="J173" s="212">
        <f t="shared" si="9"/>
        <v>3</v>
      </c>
      <c r="K173" s="213"/>
      <c r="L173" s="214" t="s">
        <v>149</v>
      </c>
      <c r="M173" s="215"/>
      <c r="N173" s="88">
        <v>111</v>
      </c>
      <c r="O173">
        <v>570</v>
      </c>
    </row>
    <row r="174" spans="9:15">
      <c r="I174" s="87">
        <f>J174*8*1.5/1000</f>
        <v>0</v>
      </c>
      <c r="J174" s="212">
        <f t="shared" si="9"/>
        <v>0</v>
      </c>
      <c r="K174" s="213"/>
      <c r="L174" s="214" t="s">
        <v>150</v>
      </c>
      <c r="M174" s="215"/>
      <c r="N174" s="88">
        <v>112</v>
      </c>
      <c r="O174">
        <v>578</v>
      </c>
    </row>
    <row r="175" spans="9:15">
      <c r="I175" s="94">
        <f>J175*0.9*8/1000</f>
        <v>3.5999999999999997E-2</v>
      </c>
      <c r="J175" s="208">
        <f t="shared" si="9"/>
        <v>5</v>
      </c>
      <c r="K175" s="209"/>
      <c r="L175" s="210" t="s">
        <v>151</v>
      </c>
      <c r="M175" s="211"/>
      <c r="N175" s="95">
        <v>113</v>
      </c>
      <c r="O175">
        <v>513</v>
      </c>
    </row>
    <row r="176" spans="9:15">
      <c r="I176" s="94">
        <f>J176*10/1000</f>
        <v>0</v>
      </c>
      <c r="J176" s="208">
        <f t="shared" si="9"/>
        <v>0</v>
      </c>
      <c r="K176" s="209"/>
      <c r="L176" s="210" t="s">
        <v>152</v>
      </c>
      <c r="M176" s="211"/>
      <c r="N176" s="95">
        <v>114</v>
      </c>
      <c r="O176">
        <v>671</v>
      </c>
    </row>
    <row r="177" spans="9:15">
      <c r="I177" s="94">
        <f>J177*10/1000</f>
        <v>0.83</v>
      </c>
      <c r="J177" s="208">
        <f t="shared" si="9"/>
        <v>83</v>
      </c>
      <c r="K177" s="209"/>
      <c r="L177" s="210" t="s">
        <v>153</v>
      </c>
      <c r="M177" s="211"/>
      <c r="N177" s="95">
        <v>115</v>
      </c>
      <c r="O177">
        <v>548</v>
      </c>
    </row>
  </sheetData>
  <mergeCells count="401">
    <mergeCell ref="C9:F9"/>
    <mergeCell ref="J9:K9"/>
    <mergeCell ref="L9:M9"/>
    <mergeCell ref="C10:D10"/>
    <mergeCell ref="E10:F10"/>
    <mergeCell ref="C13:D13"/>
    <mergeCell ref="E13:F13"/>
    <mergeCell ref="J13:K13"/>
    <mergeCell ref="L13:M13"/>
    <mergeCell ref="C14:D14"/>
    <mergeCell ref="E14:F14"/>
    <mergeCell ref="J14:K14"/>
    <mergeCell ref="L14:M14"/>
    <mergeCell ref="C11:D11"/>
    <mergeCell ref="E11:F11"/>
    <mergeCell ref="J11:K11"/>
    <mergeCell ref="L11:M11"/>
    <mergeCell ref="C12:D12"/>
    <mergeCell ref="E12:F12"/>
    <mergeCell ref="J12:K12"/>
    <mergeCell ref="L12:M12"/>
    <mergeCell ref="C17:D17"/>
    <mergeCell ref="E17:F17"/>
    <mergeCell ref="J17:K17"/>
    <mergeCell ref="L17:M17"/>
    <mergeCell ref="C18:D18"/>
    <mergeCell ref="E18:F18"/>
    <mergeCell ref="J18:K18"/>
    <mergeCell ref="L18:M18"/>
    <mergeCell ref="C15:D15"/>
    <mergeCell ref="E15:F15"/>
    <mergeCell ref="J15:K15"/>
    <mergeCell ref="L15:M15"/>
    <mergeCell ref="C16:D16"/>
    <mergeCell ref="E16:F16"/>
    <mergeCell ref="J16:K16"/>
    <mergeCell ref="L16:M16"/>
    <mergeCell ref="J22:K22"/>
    <mergeCell ref="L22:M22"/>
    <mergeCell ref="C23:D23"/>
    <mergeCell ref="E23:F23"/>
    <mergeCell ref="J23:K23"/>
    <mergeCell ref="L23:M23"/>
    <mergeCell ref="J19:K19"/>
    <mergeCell ref="L19:M19"/>
    <mergeCell ref="J20:K20"/>
    <mergeCell ref="L20:M20"/>
    <mergeCell ref="J21:K21"/>
    <mergeCell ref="L21:M21"/>
    <mergeCell ref="J27:K27"/>
    <mergeCell ref="L27:M27"/>
    <mergeCell ref="J28:K28"/>
    <mergeCell ref="L28:M28"/>
    <mergeCell ref="J24:K24"/>
    <mergeCell ref="L24:M24"/>
    <mergeCell ref="C25:D25"/>
    <mergeCell ref="J25:K25"/>
    <mergeCell ref="L25:M25"/>
    <mergeCell ref="J26:K26"/>
    <mergeCell ref="L26:M26"/>
    <mergeCell ref="E31:F31"/>
    <mergeCell ref="J31:K31"/>
    <mergeCell ref="L31:M31"/>
    <mergeCell ref="E32:F32"/>
    <mergeCell ref="J32:K32"/>
    <mergeCell ref="L32:M32"/>
    <mergeCell ref="J29:K29"/>
    <mergeCell ref="L29:M29"/>
    <mergeCell ref="E30:F30"/>
    <mergeCell ref="J30:K30"/>
    <mergeCell ref="L30:M30"/>
    <mergeCell ref="E35:F35"/>
    <mergeCell ref="J35:K35"/>
    <mergeCell ref="L35:M35"/>
    <mergeCell ref="E36:F36"/>
    <mergeCell ref="J36:K36"/>
    <mergeCell ref="L36:M36"/>
    <mergeCell ref="E33:F33"/>
    <mergeCell ref="J33:K33"/>
    <mergeCell ref="L33:M33"/>
    <mergeCell ref="E34:F34"/>
    <mergeCell ref="J34:K34"/>
    <mergeCell ref="L34:M34"/>
    <mergeCell ref="E39:F39"/>
    <mergeCell ref="J39:K39"/>
    <mergeCell ref="L39:M39"/>
    <mergeCell ref="E40:F40"/>
    <mergeCell ref="J40:K40"/>
    <mergeCell ref="L40:M40"/>
    <mergeCell ref="E37:F37"/>
    <mergeCell ref="J37:K37"/>
    <mergeCell ref="L37:M37"/>
    <mergeCell ref="E38:F38"/>
    <mergeCell ref="J38:K38"/>
    <mergeCell ref="L38:M38"/>
    <mergeCell ref="E43:F43"/>
    <mergeCell ref="J43:K43"/>
    <mergeCell ref="L43:M43"/>
    <mergeCell ref="E44:F44"/>
    <mergeCell ref="J44:K44"/>
    <mergeCell ref="L44:M44"/>
    <mergeCell ref="E41:F41"/>
    <mergeCell ref="J41:K41"/>
    <mergeCell ref="L41:M41"/>
    <mergeCell ref="E42:F42"/>
    <mergeCell ref="J42:K42"/>
    <mergeCell ref="L42:M42"/>
    <mergeCell ref="E47:F47"/>
    <mergeCell ref="J47:K47"/>
    <mergeCell ref="L47:M47"/>
    <mergeCell ref="E48:F48"/>
    <mergeCell ref="J48:K48"/>
    <mergeCell ref="L48:M48"/>
    <mergeCell ref="E45:F45"/>
    <mergeCell ref="J45:K45"/>
    <mergeCell ref="L45:M45"/>
    <mergeCell ref="E46:F46"/>
    <mergeCell ref="J46:K46"/>
    <mergeCell ref="L46:M46"/>
    <mergeCell ref="E51:F51"/>
    <mergeCell ref="J51:K51"/>
    <mergeCell ref="L51:M51"/>
    <mergeCell ref="E52:F52"/>
    <mergeCell ref="J52:K52"/>
    <mergeCell ref="L52:M52"/>
    <mergeCell ref="E49:F49"/>
    <mergeCell ref="J49:K49"/>
    <mergeCell ref="L49:M49"/>
    <mergeCell ref="E50:F50"/>
    <mergeCell ref="J50:K50"/>
    <mergeCell ref="L50:M50"/>
    <mergeCell ref="J55:K55"/>
    <mergeCell ref="L55:M55"/>
    <mergeCell ref="J56:K56"/>
    <mergeCell ref="L56:M56"/>
    <mergeCell ref="J57:K57"/>
    <mergeCell ref="L57:M57"/>
    <mergeCell ref="J53:K53"/>
    <mergeCell ref="L53:M53"/>
    <mergeCell ref="J54:K54"/>
    <mergeCell ref="L54:M54"/>
    <mergeCell ref="J61:K61"/>
    <mergeCell ref="L61:M61"/>
    <mergeCell ref="J62:K62"/>
    <mergeCell ref="L62:M62"/>
    <mergeCell ref="J63:K63"/>
    <mergeCell ref="L63:M63"/>
    <mergeCell ref="J58:K58"/>
    <mergeCell ref="L58:M58"/>
    <mergeCell ref="J59:K59"/>
    <mergeCell ref="L59:M59"/>
    <mergeCell ref="J60:K60"/>
    <mergeCell ref="L60:M60"/>
    <mergeCell ref="J67:K67"/>
    <mergeCell ref="L67:M67"/>
    <mergeCell ref="J68:K68"/>
    <mergeCell ref="L68:M68"/>
    <mergeCell ref="J69:K69"/>
    <mergeCell ref="L69:M69"/>
    <mergeCell ref="J64:K64"/>
    <mergeCell ref="L64:M64"/>
    <mergeCell ref="J65:K65"/>
    <mergeCell ref="L65:M65"/>
    <mergeCell ref="J66:K66"/>
    <mergeCell ref="L66:M66"/>
    <mergeCell ref="J73:K73"/>
    <mergeCell ref="L73:M73"/>
    <mergeCell ref="J74:K74"/>
    <mergeCell ref="L74:M74"/>
    <mergeCell ref="J75:K75"/>
    <mergeCell ref="L75:M75"/>
    <mergeCell ref="J70:K70"/>
    <mergeCell ref="L70:M70"/>
    <mergeCell ref="J71:K71"/>
    <mergeCell ref="L71:M71"/>
    <mergeCell ref="J72:K72"/>
    <mergeCell ref="L72:M72"/>
    <mergeCell ref="L79:M79"/>
    <mergeCell ref="J80:K80"/>
    <mergeCell ref="L80:M80"/>
    <mergeCell ref="J81:K81"/>
    <mergeCell ref="L81:M81"/>
    <mergeCell ref="J76:K76"/>
    <mergeCell ref="L76:M76"/>
    <mergeCell ref="J77:K77"/>
    <mergeCell ref="L77:M77"/>
    <mergeCell ref="J78:K78"/>
    <mergeCell ref="L78:M78"/>
    <mergeCell ref="L86:M86"/>
    <mergeCell ref="J87:K87"/>
    <mergeCell ref="L87:M87"/>
    <mergeCell ref="J88:K88"/>
    <mergeCell ref="L88:M88"/>
    <mergeCell ref="J82:K82"/>
    <mergeCell ref="L82:M82"/>
    <mergeCell ref="J83:K83"/>
    <mergeCell ref="L83:M83"/>
    <mergeCell ref="J85:K85"/>
    <mergeCell ref="L85:M85"/>
    <mergeCell ref="J84:K84"/>
    <mergeCell ref="L84:M84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L98:M98"/>
    <mergeCell ref="J101:K101"/>
    <mergeCell ref="L101:M101"/>
    <mergeCell ref="J95:K95"/>
    <mergeCell ref="L95:M95"/>
    <mergeCell ref="J96:K96"/>
    <mergeCell ref="L96:M96"/>
    <mergeCell ref="J97:K97"/>
    <mergeCell ref="L97:M97"/>
    <mergeCell ref="J99:K99"/>
    <mergeCell ref="L99:M99"/>
    <mergeCell ref="J100:K100"/>
    <mergeCell ref="L100:M100"/>
    <mergeCell ref="L108:M108"/>
    <mergeCell ref="J109:K109"/>
    <mergeCell ref="L109:M109"/>
    <mergeCell ref="J110:K110"/>
    <mergeCell ref="L110:M110"/>
    <mergeCell ref="J105:K105"/>
    <mergeCell ref="L105:M105"/>
    <mergeCell ref="J106:K106"/>
    <mergeCell ref="L106:M106"/>
    <mergeCell ref="J107:K107"/>
    <mergeCell ref="L107:M107"/>
    <mergeCell ref="L114:M114"/>
    <mergeCell ref="J115:K115"/>
    <mergeCell ref="L115:M115"/>
    <mergeCell ref="J116:K116"/>
    <mergeCell ref="L116:M116"/>
    <mergeCell ref="J111:K111"/>
    <mergeCell ref="L111:M111"/>
    <mergeCell ref="J112:K112"/>
    <mergeCell ref="L112:M112"/>
    <mergeCell ref="J113:K113"/>
    <mergeCell ref="L113:M113"/>
    <mergeCell ref="L127:M127"/>
    <mergeCell ref="J128:K128"/>
    <mergeCell ref="L128:M128"/>
    <mergeCell ref="J123:K123"/>
    <mergeCell ref="J124:K124"/>
    <mergeCell ref="J125:K125"/>
    <mergeCell ref="J120:K120"/>
    <mergeCell ref="L120:M120"/>
    <mergeCell ref="J118:K118"/>
    <mergeCell ref="L118:M118"/>
    <mergeCell ref="J119:K119"/>
    <mergeCell ref="L119:M119"/>
    <mergeCell ref="L132:M132"/>
    <mergeCell ref="J133:K133"/>
    <mergeCell ref="L133:M133"/>
    <mergeCell ref="J134:K134"/>
    <mergeCell ref="L134:M134"/>
    <mergeCell ref="J129:K129"/>
    <mergeCell ref="L129:M129"/>
    <mergeCell ref="J130:K130"/>
    <mergeCell ref="L130:M130"/>
    <mergeCell ref="J131:K131"/>
    <mergeCell ref="L131:M131"/>
    <mergeCell ref="L135:M135"/>
    <mergeCell ref="J136:K136"/>
    <mergeCell ref="L136:M136"/>
    <mergeCell ref="J139:K139"/>
    <mergeCell ref="L139:M139"/>
    <mergeCell ref="J140:K140"/>
    <mergeCell ref="L140:M140"/>
    <mergeCell ref="J141:K141"/>
    <mergeCell ref="L141:M141"/>
    <mergeCell ref="L142:M142"/>
    <mergeCell ref="J143:K143"/>
    <mergeCell ref="L143:M143"/>
    <mergeCell ref="J148:K148"/>
    <mergeCell ref="L148:M148"/>
    <mergeCell ref="J149:K149"/>
    <mergeCell ref="L149:M149"/>
    <mergeCell ref="J150:K150"/>
    <mergeCell ref="L150:M150"/>
    <mergeCell ref="J147:K147"/>
    <mergeCell ref="J151:K151"/>
    <mergeCell ref="L151:M151"/>
    <mergeCell ref="J152:K152"/>
    <mergeCell ref="L152:M152"/>
    <mergeCell ref="J153:K153"/>
    <mergeCell ref="L153:M153"/>
    <mergeCell ref="J154:K154"/>
    <mergeCell ref="L154:M154"/>
    <mergeCell ref="J155:K155"/>
    <mergeCell ref="L155:M155"/>
    <mergeCell ref="J156:K156"/>
    <mergeCell ref="L156:M156"/>
    <mergeCell ref="J157:K157"/>
    <mergeCell ref="L157:M157"/>
    <mergeCell ref="J158:K158"/>
    <mergeCell ref="L158:M158"/>
    <mergeCell ref="J159:K159"/>
    <mergeCell ref="L159:M159"/>
    <mergeCell ref="J160:K160"/>
    <mergeCell ref="L160:M160"/>
    <mergeCell ref="J161:K161"/>
    <mergeCell ref="L161:M161"/>
    <mergeCell ref="J162:K162"/>
    <mergeCell ref="L162:M162"/>
    <mergeCell ref="J163:K163"/>
    <mergeCell ref="L163:M163"/>
    <mergeCell ref="J164:K164"/>
    <mergeCell ref="L164:M164"/>
    <mergeCell ref="J165:K165"/>
    <mergeCell ref="L165:M165"/>
    <mergeCell ref="J166:K166"/>
    <mergeCell ref="L166:M166"/>
    <mergeCell ref="J167:K167"/>
    <mergeCell ref="L167:M167"/>
    <mergeCell ref="J168:K168"/>
    <mergeCell ref="L168:M168"/>
    <mergeCell ref="J169:K169"/>
    <mergeCell ref="L169:M169"/>
    <mergeCell ref="J170:K170"/>
    <mergeCell ref="L170:M170"/>
    <mergeCell ref="J171:K171"/>
    <mergeCell ref="L171:M171"/>
    <mergeCell ref="J172:K172"/>
    <mergeCell ref="L172:M172"/>
    <mergeCell ref="J173:K173"/>
    <mergeCell ref="L173:M173"/>
    <mergeCell ref="J174:K174"/>
    <mergeCell ref="L174:M174"/>
    <mergeCell ref="J175:K175"/>
    <mergeCell ref="L175:M175"/>
    <mergeCell ref="J176:K176"/>
    <mergeCell ref="L176:M176"/>
    <mergeCell ref="J177:K177"/>
    <mergeCell ref="L177:M177"/>
    <mergeCell ref="C19:D19"/>
    <mergeCell ref="E19:F19"/>
    <mergeCell ref="C20:D20"/>
    <mergeCell ref="E20:F20"/>
    <mergeCell ref="C24:D24"/>
    <mergeCell ref="E24:F24"/>
    <mergeCell ref="E25:F25"/>
    <mergeCell ref="C29:G29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J102:K102"/>
    <mergeCell ref="J103:K103"/>
    <mergeCell ref="J98:K98"/>
    <mergeCell ref="J92:K92"/>
    <mergeCell ref="J86:K86"/>
    <mergeCell ref="J79:K79"/>
    <mergeCell ref="J104:K104"/>
    <mergeCell ref="J117:K117"/>
    <mergeCell ref="J121:K121"/>
    <mergeCell ref="J122:K122"/>
    <mergeCell ref="J137:K137"/>
    <mergeCell ref="J138:K138"/>
    <mergeCell ref="J144:K144"/>
    <mergeCell ref="J145:K145"/>
    <mergeCell ref="J146:K146"/>
    <mergeCell ref="J142:K142"/>
    <mergeCell ref="J135:K135"/>
    <mergeCell ref="J132:K132"/>
    <mergeCell ref="J126:K126"/>
    <mergeCell ref="J127:K127"/>
    <mergeCell ref="J114:K114"/>
    <mergeCell ref="J108:K10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56</vt:i4>
      </vt:variant>
      <vt:variant>
        <vt:lpstr>Named Ranges</vt:lpstr>
      </vt:variant>
      <vt:variant>
        <vt:i4>10</vt:i4>
      </vt:variant>
    </vt:vector>
  </HeadingPairs>
  <TitlesOfParts>
    <vt:vector size="66" baseType="lpstr">
      <vt:lpstr>وكلاء طازج</vt:lpstr>
      <vt:lpstr>وكلاء مجمد</vt:lpstr>
      <vt:lpstr>وكلاء المصنعات</vt:lpstr>
      <vt:lpstr>مجموع المحافظات </vt:lpstr>
      <vt:lpstr>مجموع الوكلاء </vt:lpstr>
      <vt:lpstr>فاضل محمد </vt:lpstr>
      <vt:lpstr>مصطفى سعيد </vt:lpstr>
      <vt:lpstr>ليث كاظم </vt:lpstr>
      <vt:lpstr>الحاج رضا </vt:lpstr>
      <vt:lpstr>مصطفى طارق</vt:lpstr>
      <vt:lpstr>احمد عبدلرحمن</vt:lpstr>
      <vt:lpstr>عاطر </vt:lpstr>
      <vt:lpstr>ظافر عبد</vt:lpstr>
      <vt:lpstr>رامي محمود</vt:lpstr>
      <vt:lpstr>محمد عبدالمنعم</vt:lpstr>
      <vt:lpstr>محمد صاحب</vt:lpstr>
      <vt:lpstr>عبد الحميد ماجد</vt:lpstr>
      <vt:lpstr> ظل المها </vt:lpstr>
      <vt:lpstr>علي مهدي</vt:lpstr>
      <vt:lpstr>علي حاتم</vt:lpstr>
      <vt:lpstr>سلام جبار  </vt:lpstr>
      <vt:lpstr>موفق احمد </vt:lpstr>
      <vt:lpstr>كرار علي</vt:lpstr>
      <vt:lpstr>محمد غانم </vt:lpstr>
      <vt:lpstr>منتظر سليم</vt:lpstr>
      <vt:lpstr>علي عبد الكاطم</vt:lpstr>
      <vt:lpstr>مقداد فاضل</vt:lpstr>
      <vt:lpstr>حكيم وهاب </vt:lpstr>
      <vt:lpstr>احمد رحيم  </vt:lpstr>
      <vt:lpstr>محمد رضا </vt:lpstr>
      <vt:lpstr>احمد حمزه </vt:lpstr>
      <vt:lpstr>محمد عبد الهادي </vt:lpstr>
      <vt:lpstr>فاضل عبد الهادي</vt:lpstr>
      <vt:lpstr>صالح حميد  </vt:lpstr>
      <vt:lpstr>حسن عبدالهادي </vt:lpstr>
      <vt:lpstr>محمد لؤي </vt:lpstr>
      <vt:lpstr>عمار خالد  </vt:lpstr>
      <vt:lpstr>شوقي عبد الجبار </vt:lpstr>
      <vt:lpstr>ليث محمد </vt:lpstr>
      <vt:lpstr>علي كاظم </vt:lpstr>
      <vt:lpstr>حاتم اكريم </vt:lpstr>
      <vt:lpstr>قيصر نعمة  </vt:lpstr>
      <vt:lpstr>نوري محجوب </vt:lpstr>
      <vt:lpstr>مصطفى طارق </vt:lpstr>
      <vt:lpstr>مالك هشام </vt:lpstr>
      <vt:lpstr>علي  كاظم </vt:lpstr>
      <vt:lpstr>بشار كاظم </vt:lpstr>
      <vt:lpstr>مهدي سلمان </vt:lpstr>
      <vt:lpstr>عمر داوود </vt:lpstr>
      <vt:lpstr>محمود محمد </vt:lpstr>
      <vt:lpstr>خالد علي </vt:lpstr>
      <vt:lpstr>سيف خالد </vt:lpstr>
      <vt:lpstr>عقيل ابراهيم  </vt:lpstr>
      <vt:lpstr>العتبة العباسية</vt:lpstr>
      <vt:lpstr>العتبة الحسينية</vt:lpstr>
      <vt:lpstr>معمل كولد</vt:lpstr>
      <vt:lpstr>طازج</vt:lpstr>
      <vt:lpstr>طازج1</vt:lpstr>
      <vt:lpstr>طازه</vt:lpstr>
      <vt:lpstr>طتزج</vt:lpstr>
      <vt:lpstr>مجمد</vt:lpstr>
      <vt:lpstr>مجمد1</vt:lpstr>
      <vt:lpstr>مجمده</vt:lpstr>
      <vt:lpstr>مصنعات</vt:lpstr>
      <vt:lpstr>مصنعاتت</vt:lpstr>
      <vt:lpstr>ولا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2024-11-06T22:16:33Z</dcterms:modified>
</cp:coreProperties>
</file>