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\Desktop\"/>
    </mc:Choice>
  </mc:AlternateContent>
  <xr:revisionPtr revIDLastSave="0" documentId="8_{F283EA0E-4759-44AE-AE4A-57E8A59CBE60}" xr6:coauthVersionLast="47" xr6:coauthVersionMax="47" xr10:uidLastSave="{00000000-0000-0000-0000-000000000000}"/>
  <bookViews>
    <workbookView xWindow="5130" yWindow="0" windowWidth="21600" windowHeight="15600" xr2:uid="{15FB168E-D0AF-4CCD-9567-6136004EFBA7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P13" i="1"/>
  <c r="O13" i="1"/>
  <c r="C18" i="1" s="1"/>
  <c r="D13" i="1"/>
  <c r="G12" i="1"/>
  <c r="H12" i="1" s="1"/>
  <c r="C12" i="1"/>
  <c r="A12" i="1"/>
  <c r="G11" i="1"/>
  <c r="J11" i="1" s="1"/>
  <c r="C11" i="1"/>
  <c r="A11" i="1"/>
  <c r="G10" i="1"/>
  <c r="L10" i="1" s="1"/>
  <c r="C10" i="1"/>
  <c r="A10" i="1"/>
  <c r="G9" i="1"/>
  <c r="L9" i="1" s="1"/>
  <c r="C9" i="1"/>
  <c r="A9" i="1"/>
  <c r="G8" i="1"/>
  <c r="H8" i="1" s="1"/>
  <c r="C8" i="1"/>
  <c r="A8" i="1"/>
  <c r="G7" i="1"/>
  <c r="J7" i="1" s="1"/>
  <c r="C7" i="1"/>
  <c r="A7" i="1"/>
  <c r="G6" i="1"/>
  <c r="L6" i="1" s="1"/>
  <c r="C6" i="1"/>
  <c r="A6" i="1"/>
  <c r="G5" i="1"/>
  <c r="H5" i="1" s="1"/>
  <c r="C5" i="1"/>
  <c r="A5" i="1"/>
  <c r="S4" i="1"/>
  <c r="T4" i="1" s="1"/>
  <c r="N21" i="1" s="1"/>
  <c r="G4" i="1"/>
  <c r="L4" i="1" s="1"/>
  <c r="C4" i="1"/>
  <c r="A4" i="1"/>
  <c r="G3" i="1"/>
  <c r="H3" i="1" s="1"/>
  <c r="C3" i="1"/>
  <c r="A3" i="1"/>
  <c r="I3" i="1" l="1"/>
  <c r="L3" i="1"/>
  <c r="N3" i="1" s="1"/>
  <c r="I5" i="1"/>
  <c r="L5" i="1"/>
  <c r="N5" i="1" s="1"/>
  <c r="I8" i="1"/>
  <c r="L7" i="1"/>
  <c r="N7" i="1" s="1"/>
  <c r="J5" i="1"/>
  <c r="L8" i="1"/>
  <c r="N8" i="1" s="1"/>
  <c r="L11" i="1"/>
  <c r="N11" i="1" s="1"/>
  <c r="I12" i="1"/>
  <c r="M4" i="1"/>
  <c r="N4" i="1"/>
  <c r="M9" i="1"/>
  <c r="N9" i="1"/>
  <c r="J3" i="1"/>
  <c r="H4" i="1"/>
  <c r="J4" i="1"/>
  <c r="J8" i="1"/>
  <c r="H9" i="1"/>
  <c r="J9" i="1"/>
  <c r="L12" i="1"/>
  <c r="N12" i="1" s="1"/>
  <c r="I4" i="1"/>
  <c r="I9" i="1"/>
  <c r="J12" i="1"/>
  <c r="L21" i="1"/>
  <c r="N10" i="1"/>
  <c r="M10" i="1"/>
  <c r="M6" i="1"/>
  <c r="N6" i="1"/>
  <c r="H6" i="1"/>
  <c r="I6" i="1"/>
  <c r="J6" i="1"/>
  <c r="H7" i="1"/>
  <c r="I10" i="1"/>
  <c r="J10" i="1"/>
  <c r="H11" i="1"/>
  <c r="G13" i="1"/>
  <c r="M21" i="1"/>
  <c r="H10" i="1"/>
  <c r="M3" i="1"/>
  <c r="I7" i="1"/>
  <c r="I11" i="1"/>
  <c r="L13" i="1" l="1"/>
  <c r="N13" i="1" s="1"/>
  <c r="M12" i="1"/>
  <c r="M8" i="1"/>
  <c r="M5" i="1"/>
  <c r="U5" i="1"/>
  <c r="J13" i="1"/>
  <c r="M11" i="1"/>
  <c r="M7" i="1"/>
  <c r="I13" i="1"/>
  <c r="H13" i="1"/>
  <c r="M17" i="1" s="1"/>
  <c r="N17" i="1"/>
  <c r="I19" i="1"/>
  <c r="P20" i="1"/>
  <c r="M13" i="1" l="1"/>
  <c r="C17" i="1" s="1"/>
  <c r="N18" i="1"/>
  <c r="M18" i="1"/>
  <c r="O18" i="1" s="1"/>
  <c r="O17" i="1" l="1"/>
  <c r="P17" i="1"/>
  <c r="I20" i="1" s="1"/>
  <c r="F20" i="1" s="1"/>
</calcChain>
</file>

<file path=xl/sharedStrings.xml><?xml version="1.0" encoding="utf-8"?>
<sst xmlns="http://schemas.openxmlformats.org/spreadsheetml/2006/main" count="65" uniqueCount="64">
  <si>
    <t>حضور  وانصراف الموظف (نموذج )  لشهر  ديسمبر  2024م</t>
  </si>
  <si>
    <t>مجموع الساعات</t>
  </si>
  <si>
    <t>اليوم</t>
  </si>
  <si>
    <t>التاريخ ( ميلادي)</t>
  </si>
  <si>
    <t>التاريخ ( هجري)</t>
  </si>
  <si>
    <t>الساعات اليومية</t>
  </si>
  <si>
    <t>حضور</t>
  </si>
  <si>
    <t>إنصراف</t>
  </si>
  <si>
    <t>عدد الساعات</t>
  </si>
  <si>
    <t>دقيقة</t>
  </si>
  <si>
    <t>ساعة</t>
  </si>
  <si>
    <t>غياب ومتأخرات</t>
  </si>
  <si>
    <t>متأخرات</t>
  </si>
  <si>
    <t>غياب</t>
  </si>
  <si>
    <t>المسموحة</t>
  </si>
  <si>
    <t>إجمالي ساعات الحضور</t>
  </si>
  <si>
    <t>إجمالي التأخير</t>
  </si>
  <si>
    <t>09:27</t>
  </si>
  <si>
    <t>18:17</t>
  </si>
  <si>
    <t>الراتب الأساسي</t>
  </si>
  <si>
    <t>الراتب اليومي</t>
  </si>
  <si>
    <t>الراتب بالساعة</t>
  </si>
  <si>
    <t>الرتب بعد الخصم</t>
  </si>
  <si>
    <t>09:48</t>
  </si>
  <si>
    <t>18:30</t>
  </si>
  <si>
    <t>08:48</t>
  </si>
  <si>
    <t>17:33</t>
  </si>
  <si>
    <t>11:39</t>
  </si>
  <si>
    <t>19:08</t>
  </si>
  <si>
    <t>خصم تأخر 15 دقيقه</t>
  </si>
  <si>
    <t>خصم تأخر 15-30 دقيقه</t>
  </si>
  <si>
    <t>خصم تأخر 30-60 دقيقه</t>
  </si>
  <si>
    <t>09:04</t>
  </si>
  <si>
    <t>17:46</t>
  </si>
  <si>
    <t>08:45</t>
  </si>
  <si>
    <t>16:31</t>
  </si>
  <si>
    <t>08:54</t>
  </si>
  <si>
    <t>09:00</t>
  </si>
  <si>
    <t>16:58</t>
  </si>
  <si>
    <t>08:51</t>
  </si>
  <si>
    <t>17:40</t>
  </si>
  <si>
    <t>08:56</t>
  </si>
  <si>
    <t>مجموع ساعات العمل الرسمية</t>
  </si>
  <si>
    <t>مجموع ساعات العمل الفعلية</t>
  </si>
  <si>
    <t>المتأخرات ( بالساعة )</t>
  </si>
  <si>
    <t>الغياب باسـتئذان</t>
  </si>
  <si>
    <t>ساعات الخصم</t>
  </si>
  <si>
    <t>المتأخرات المسموح بها</t>
  </si>
  <si>
    <t>الغياب بدون استئذان</t>
  </si>
  <si>
    <t>الراتب / الساعة</t>
  </si>
  <si>
    <t>المتأخرات المحسوبة</t>
  </si>
  <si>
    <t>0</t>
  </si>
  <si>
    <t>مجموع الغيـاب</t>
  </si>
  <si>
    <t>عدد ساعات الحضور</t>
  </si>
  <si>
    <t xml:space="preserve"> </t>
  </si>
  <si>
    <t>مجوع ساعات الغياب والتأخير</t>
  </si>
  <si>
    <t>الخصم من الراتب</t>
  </si>
  <si>
    <t>صافي الراتب</t>
  </si>
  <si>
    <t>العطل الأسبوعية</t>
  </si>
  <si>
    <t>إجازات بمقابل</t>
  </si>
  <si>
    <t>استئذان دخول او خروج</t>
  </si>
  <si>
    <t>ملاحظة : في حالة زيادة عدد ساعات العمل عن ساعات العمل المطلوبة يحتسب ساعات تطوعية بدون مقابل</t>
  </si>
  <si>
    <t xml:space="preserve">اعتماد المتابعة </t>
  </si>
  <si>
    <t xml:space="preserve">توقيع الموظف على المراجعة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</si>
</sst>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ر.س.‏&quot;_-;\-* #,##0\ &quot;ر.س.‏&quot;_-;_-* &quot;-&quot;\ &quot;ر.س.‏&quot;_-;_-@_-"/>
    <numFmt numFmtId="164" formatCode="ddd"/>
    <numFmt numFmtId="165" formatCode="[$-1170000]B2dd/mm/yyyy;@"/>
    <numFmt numFmtId="166" formatCode="0.0000"/>
    <numFmt numFmtId="167" formatCode="[h]:mm"/>
    <numFmt numFmtId="168" formatCode="0.0"/>
  </numFmts>
  <fonts count="16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rgb="FF0033CC"/>
      <name val="Sakkal Majalla"/>
    </font>
    <font>
      <sz val="12"/>
      <name val="SKR HEAD1"/>
      <charset val="178"/>
    </font>
    <font>
      <sz val="14"/>
      <name val="SKR HEAD1"/>
      <charset val="178"/>
    </font>
    <font>
      <b/>
      <sz val="12"/>
      <name val="Sakkal Majalla"/>
    </font>
    <font>
      <sz val="14"/>
      <name val="Traditional Arabic"/>
      <family val="1"/>
    </font>
    <font>
      <sz val="12"/>
      <name val="Traditional Arabic"/>
      <family val="1"/>
    </font>
    <font>
      <sz val="14"/>
      <name val="Times New Roman"/>
      <family val="1"/>
      <scheme val="major"/>
    </font>
    <font>
      <sz val="14"/>
      <color indexed="8"/>
      <name val="Traditional Arabic"/>
      <family val="1"/>
    </font>
    <font>
      <b/>
      <sz val="12"/>
      <color indexed="8"/>
      <name val="Arial"/>
      <family val="2"/>
    </font>
    <font>
      <sz val="14"/>
      <color indexed="8"/>
      <name val="Times New Roman"/>
      <family val="1"/>
      <scheme val="major"/>
    </font>
    <font>
      <sz val="12"/>
      <color indexed="8"/>
      <name val="Arial"/>
      <family val="2"/>
    </font>
    <font>
      <b/>
      <sz val="14"/>
      <name val="Traditional Arabic"/>
      <family val="1"/>
    </font>
    <font>
      <b/>
      <sz val="12"/>
      <name val="Traditional Arabic"/>
      <family val="1"/>
    </font>
    <font>
      <b/>
      <sz val="14"/>
      <color rgb="FFFF0000"/>
      <name val="Traditional Arabic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2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0" borderId="10" xfId="0" applyFont="1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2" borderId="10" xfId="0" applyFont="1" applyFill="1" applyBorder="1"/>
    <xf numFmtId="0" fontId="6" fillId="0" borderId="10" xfId="0" applyFont="1" applyBorder="1"/>
    <xf numFmtId="164" fontId="6" fillId="2" borderId="13" xfId="0" applyNumberFormat="1" applyFont="1" applyFill="1" applyBorder="1" applyAlignment="1">
      <alignment horizontal="center" vertical="center"/>
    </xf>
    <xf numFmtId="14" fontId="7" fillId="2" borderId="10" xfId="0" applyNumberFormat="1" applyFont="1" applyFill="1" applyBorder="1" applyAlignment="1">
      <alignment horizontal="center" vertical="center" wrapText="1"/>
    </xf>
    <xf numFmtId="165" fontId="7" fillId="2" borderId="10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20" fontId="9" fillId="0" borderId="10" xfId="1" applyNumberFormat="1" applyFont="1" applyFill="1" applyBorder="1" applyAlignment="1">
      <alignment horizontal="center" vertical="center"/>
    </xf>
    <xf numFmtId="20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20" fontId="6" fillId="2" borderId="10" xfId="0" applyNumberFormat="1" applyFont="1" applyFill="1" applyBorder="1" applyAlignment="1">
      <alignment horizontal="center" vertical="center"/>
    </xf>
    <xf numFmtId="20" fontId="6" fillId="2" borderId="14" xfId="0" applyNumberFormat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66" fontId="10" fillId="0" borderId="10" xfId="0" applyNumberFormat="1" applyFont="1" applyBorder="1" applyAlignment="1">
      <alignment horizontal="center" vertical="center"/>
    </xf>
    <xf numFmtId="1" fontId="10" fillId="3" borderId="10" xfId="0" applyNumberFormat="1" applyFont="1" applyFill="1" applyBorder="1" applyAlignment="1">
      <alignment horizontal="center" vertical="center"/>
    </xf>
    <xf numFmtId="20" fontId="11" fillId="0" borderId="10" xfId="1" applyNumberFormat="1" applyFont="1" applyFill="1" applyBorder="1" applyAlignment="1">
      <alignment horizontal="center" vertical="center"/>
    </xf>
    <xf numFmtId="9" fontId="10" fillId="4" borderId="10" xfId="0" applyNumberFormat="1" applyFont="1" applyFill="1" applyBorder="1" applyAlignment="1">
      <alignment horizontal="center" vertical="center"/>
    </xf>
    <xf numFmtId="9" fontId="10" fillId="5" borderId="10" xfId="0" applyNumberFormat="1" applyFont="1" applyFill="1" applyBorder="1" applyAlignment="1">
      <alignment horizontal="center" vertical="center"/>
    </xf>
    <xf numFmtId="9" fontId="10" fillId="6" borderId="10" xfId="0" applyNumberFormat="1" applyFont="1" applyFill="1" applyBorder="1" applyAlignment="1">
      <alignment horizontal="center" vertical="center"/>
    </xf>
    <xf numFmtId="20" fontId="6" fillId="7" borderId="10" xfId="0" applyNumberFormat="1" applyFont="1" applyFill="1" applyBorder="1" applyAlignment="1">
      <alignment horizontal="center" vertical="center"/>
    </xf>
    <xf numFmtId="0" fontId="12" fillId="0" borderId="10" xfId="0" applyFont="1" applyBorder="1"/>
    <xf numFmtId="0" fontId="6" fillId="7" borderId="10" xfId="0" applyFont="1" applyFill="1" applyBorder="1"/>
    <xf numFmtId="0" fontId="13" fillId="0" borderId="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167" fontId="13" fillId="0" borderId="19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20" fontId="6" fillId="0" borderId="17" xfId="0" applyNumberFormat="1" applyFont="1" applyBorder="1" applyAlignment="1">
      <alignment horizontal="center" vertical="center"/>
    </xf>
    <xf numFmtId="2" fontId="6" fillId="0" borderId="17" xfId="0" applyNumberFormat="1" applyFont="1" applyBorder="1" applyAlignment="1">
      <alignment horizontal="center" vertical="center"/>
    </xf>
    <xf numFmtId="20" fontId="6" fillId="2" borderId="17" xfId="0" applyNumberFormat="1" applyFont="1" applyFill="1" applyBorder="1" applyAlignment="1">
      <alignment horizontal="center" vertical="center"/>
    </xf>
    <xf numFmtId="167" fontId="6" fillId="2" borderId="17" xfId="0" applyNumberFormat="1" applyFont="1" applyFill="1" applyBorder="1" applyAlignment="1">
      <alignment horizontal="center" vertical="center"/>
    </xf>
    <xf numFmtId="167" fontId="6" fillId="2" borderId="19" xfId="0" applyNumberFormat="1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2" fontId="13" fillId="0" borderId="14" xfId="0" applyNumberFormat="1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2" fontId="6" fillId="2" borderId="14" xfId="0" applyNumberFormat="1" applyFont="1" applyFill="1" applyBorder="1" applyAlignment="1">
      <alignment horizontal="center" vertical="center"/>
    </xf>
    <xf numFmtId="0" fontId="13" fillId="0" borderId="24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2" fontId="13" fillId="0" borderId="10" xfId="0" applyNumberFormat="1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9" fontId="10" fillId="7" borderId="10" xfId="0" applyNumberFormat="1" applyFont="1" applyFill="1" applyBorder="1" applyAlignment="1">
      <alignment horizontal="center" vertical="center"/>
    </xf>
    <xf numFmtId="0" fontId="12" fillId="7" borderId="10" xfId="0" applyFont="1" applyFill="1" applyBorder="1"/>
    <xf numFmtId="0" fontId="13" fillId="0" borderId="28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2" fontId="13" fillId="0" borderId="9" xfId="0" applyNumberFormat="1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2" fontId="6" fillId="2" borderId="10" xfId="0" applyNumberFormat="1" applyFont="1" applyFill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20" fontId="13" fillId="0" borderId="31" xfId="0" applyNumberFormat="1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2" fontId="13" fillId="0" borderId="31" xfId="0" applyNumberFormat="1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2" fontId="13" fillId="0" borderId="34" xfId="0" applyNumberFormat="1" applyFont="1" applyBorder="1" applyAlignment="1">
      <alignment horizontal="center" vertical="center"/>
    </xf>
    <xf numFmtId="2" fontId="6" fillId="0" borderId="22" xfId="0" applyNumberFormat="1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20" fontId="13" fillId="0" borderId="10" xfId="0" applyNumberFormat="1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2" fontId="13" fillId="0" borderId="10" xfId="0" applyNumberFormat="1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2" fontId="13" fillId="0" borderId="35" xfId="0" applyNumberFormat="1" applyFont="1" applyBorder="1" applyAlignment="1">
      <alignment horizontal="center" vertical="center"/>
    </xf>
    <xf numFmtId="49" fontId="13" fillId="8" borderId="10" xfId="0" applyNumberFormat="1" applyFont="1" applyFill="1" applyBorder="1" applyAlignment="1">
      <alignment horizontal="center" vertical="center"/>
    </xf>
    <xf numFmtId="2" fontId="13" fillId="8" borderId="10" xfId="0" applyNumberFormat="1" applyFont="1" applyFill="1" applyBorder="1" applyAlignment="1">
      <alignment horizontal="center" vertical="center"/>
    </xf>
    <xf numFmtId="167" fontId="13" fillId="0" borderId="35" xfId="0" applyNumberFormat="1" applyFont="1" applyBorder="1" applyAlignment="1">
      <alignment horizontal="center" vertical="center"/>
    </xf>
    <xf numFmtId="0" fontId="14" fillId="9" borderId="36" xfId="0" applyFont="1" applyFill="1" applyBorder="1" applyAlignment="1">
      <alignment horizontal="center" vertical="center"/>
    </xf>
    <xf numFmtId="0" fontId="14" fillId="9" borderId="37" xfId="0" applyFont="1" applyFill="1" applyBorder="1" applyAlignment="1">
      <alignment horizontal="center" vertical="center"/>
    </xf>
    <xf numFmtId="2" fontId="13" fillId="9" borderId="38" xfId="0" applyNumberFormat="1" applyFont="1" applyFill="1" applyBorder="1" applyAlignment="1">
      <alignment horizontal="center" vertical="center"/>
    </xf>
    <xf numFmtId="0" fontId="13" fillId="10" borderId="39" xfId="0" applyFont="1" applyFill="1" applyBorder="1" applyAlignment="1">
      <alignment horizontal="center" vertical="center"/>
    </xf>
    <xf numFmtId="0" fontId="13" fillId="10" borderId="40" xfId="0" applyFont="1" applyFill="1" applyBorder="1" applyAlignment="1">
      <alignment horizontal="center" vertical="center"/>
    </xf>
    <xf numFmtId="2" fontId="13" fillId="10" borderId="38" xfId="0" applyNumberFormat="1" applyFont="1" applyFill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2" fontId="13" fillId="0" borderId="41" xfId="0" applyNumberFormat="1" applyFont="1" applyBorder="1" applyAlignment="1">
      <alignment horizontal="center" vertical="center"/>
    </xf>
    <xf numFmtId="0" fontId="6" fillId="0" borderId="9" xfId="0" applyFont="1" applyBorder="1"/>
    <xf numFmtId="0" fontId="6" fillId="0" borderId="9" xfId="0" applyFont="1" applyBorder="1" applyAlignment="1">
      <alignment horizontal="center" vertical="center"/>
    </xf>
    <xf numFmtId="167" fontId="6" fillId="2" borderId="10" xfId="0" applyNumberFormat="1" applyFont="1" applyFill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42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168" fontId="6" fillId="0" borderId="1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0" applyFont="1"/>
    <xf numFmtId="0" fontId="13" fillId="0" borderId="10" xfId="0" applyFont="1" applyBorder="1"/>
    <xf numFmtId="0" fontId="6" fillId="0" borderId="0" xfId="0" applyFont="1"/>
    <xf numFmtId="0" fontId="6" fillId="0" borderId="10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20" fontId="6" fillId="2" borderId="9" xfId="0" applyNumberFormat="1" applyFont="1" applyFill="1" applyBorder="1" applyAlignment="1">
      <alignment horizontal="center" vertical="center"/>
    </xf>
    <xf numFmtId="20" fontId="6" fillId="2" borderId="43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2" fontId="13" fillId="0" borderId="23" xfId="0" applyNumberFormat="1" applyFont="1" applyBorder="1" applyAlignment="1">
      <alignment horizontal="center" vertical="center"/>
    </xf>
    <xf numFmtId="167" fontId="13" fillId="0" borderId="23" xfId="0" applyNumberFormat="1" applyFont="1" applyBorder="1" applyAlignment="1">
      <alignment horizontal="center" vertical="center"/>
    </xf>
    <xf numFmtId="2" fontId="13" fillId="0" borderId="6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</cellXfs>
  <cellStyles count="2">
    <cellStyle name="Currency [0]" xfId="1" builtinId="7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61235-9873-4612-8722-CAC10DBAC058}">
  <dimension ref="A1:BJ33"/>
  <sheetViews>
    <sheetView rightToLeft="1" tabSelected="1" topLeftCell="F1" workbookViewId="0">
      <selection activeCell="J17" sqref="J17"/>
    </sheetView>
  </sheetViews>
  <sheetFormatPr defaultColWidth="1.875" defaultRowHeight="25.5"/>
  <cols>
    <col min="1" max="1" width="5.75" style="118" bestFit="1" customWidth="1"/>
    <col min="2" max="2" width="11.625" style="118" customWidth="1"/>
    <col min="3" max="3" width="10.125" style="118" customWidth="1"/>
    <col min="4" max="4" width="9.25" style="118" bestFit="1" customWidth="1"/>
    <col min="5" max="5" width="10.5" style="118" customWidth="1"/>
    <col min="6" max="6" width="9.25" style="118" bestFit="1" customWidth="1"/>
    <col min="7" max="7" width="11.75" style="118" bestFit="1" customWidth="1"/>
    <col min="8" max="8" width="9.375" style="15" customWidth="1"/>
    <col min="9" max="12" width="10.25" style="15" customWidth="1"/>
    <col min="13" max="13" width="10.375" style="15" customWidth="1"/>
    <col min="14" max="14" width="13.75" style="22" customWidth="1"/>
    <col min="15" max="15" width="8.375" style="64" customWidth="1"/>
    <col min="16" max="16" width="16.5" style="64" customWidth="1"/>
    <col min="17" max="17" width="2.25" style="64" customWidth="1"/>
    <col min="18" max="18" width="14.375" style="14" customWidth="1"/>
    <col min="19" max="20" width="17.375" style="14" bestFit="1" customWidth="1"/>
    <col min="21" max="21" width="12" style="14" bestFit="1" customWidth="1"/>
    <col min="22" max="58" width="1.875" style="14"/>
    <col min="59" max="16384" width="1.875" style="15"/>
  </cols>
  <sheetData>
    <row r="1" spans="1:58" s="11" customFormat="1" ht="28.5" thickBot="1">
      <c r="A1" s="1" t="s">
        <v>0</v>
      </c>
      <c r="B1" s="2"/>
      <c r="C1" s="3"/>
      <c r="D1" s="3"/>
      <c r="E1" s="3"/>
      <c r="F1" s="3"/>
      <c r="G1" s="3"/>
      <c r="H1" s="4" t="s">
        <v>1</v>
      </c>
      <c r="I1" s="5"/>
      <c r="J1" s="122"/>
      <c r="K1" s="122"/>
      <c r="L1" s="6"/>
      <c r="M1" s="7"/>
      <c r="N1" s="8"/>
      <c r="O1" s="9"/>
      <c r="P1" s="9"/>
      <c r="Q1" s="9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</row>
    <row r="2" spans="1:58" ht="38.25" thickBot="1">
      <c r="A2" s="12" t="s">
        <v>2</v>
      </c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s="12" t="s">
        <v>9</v>
      </c>
      <c r="I2" s="12" t="s">
        <v>10</v>
      </c>
      <c r="J2" s="12" t="s">
        <v>16</v>
      </c>
      <c r="K2" s="12"/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3"/>
    </row>
    <row r="3" spans="1:58">
      <c r="A3" s="16">
        <f t="shared" ref="A3:A12" si="0">B3</f>
        <v>45634</v>
      </c>
      <c r="B3" s="17">
        <v>45634</v>
      </c>
      <c r="C3" s="18">
        <f t="shared" ref="C3:C12" si="1">B3</f>
        <v>45634</v>
      </c>
      <c r="D3" s="19">
        <v>9</v>
      </c>
      <c r="E3" s="20" t="s">
        <v>17</v>
      </c>
      <c r="F3" s="21" t="s">
        <v>18</v>
      </c>
      <c r="G3" s="21">
        <f t="shared" ref="G3:G12" si="2">F3-E3</f>
        <v>0.36805555555555552</v>
      </c>
      <c r="H3" s="22">
        <f t="shared" ref="H3:H12" si="3">MINUTE(G3)</f>
        <v>50</v>
      </c>
      <c r="I3" s="22">
        <f t="shared" ref="I3:I12" si="4">HOUR(G3)</f>
        <v>8</v>
      </c>
      <c r="J3" s="25">
        <f>P3-G3</f>
        <v>6.9444444444444753E-3</v>
      </c>
      <c r="K3" s="55"/>
      <c r="L3" s="23">
        <f t="shared" ref="L3:L12" si="5">IF(D3=8,4,9)-(HOUR(G3)+(MINUTE(G3)/60))</f>
        <v>0.16666666666666607</v>
      </c>
      <c r="M3" s="23">
        <f t="shared" ref="M3:M12" si="6">IF(L3=4.5,0,L3)</f>
        <v>0.16666666666666607</v>
      </c>
      <c r="N3" s="24">
        <f t="shared" ref="N3:N13" si="7">IF(L3=4.5,4.5,0)</f>
        <v>0</v>
      </c>
      <c r="O3" s="25">
        <v>0</v>
      </c>
      <c r="P3" s="26">
        <v>0.375</v>
      </c>
      <c r="Q3" s="26"/>
      <c r="R3" s="27" t="s">
        <v>19</v>
      </c>
      <c r="S3" s="27" t="s">
        <v>20</v>
      </c>
      <c r="T3" s="27" t="s">
        <v>21</v>
      </c>
      <c r="U3" s="27" t="s">
        <v>22</v>
      </c>
    </row>
    <row r="4" spans="1:58">
      <c r="A4" s="16">
        <f t="shared" si="0"/>
        <v>45635</v>
      </c>
      <c r="B4" s="17">
        <v>45635</v>
      </c>
      <c r="C4" s="18">
        <f t="shared" si="1"/>
        <v>45635</v>
      </c>
      <c r="D4" s="19">
        <v>9</v>
      </c>
      <c r="E4" s="20" t="s">
        <v>23</v>
      </c>
      <c r="F4" s="21" t="s">
        <v>24</v>
      </c>
      <c r="G4" s="21">
        <f t="shared" si="2"/>
        <v>0.36250000000000004</v>
      </c>
      <c r="H4" s="22">
        <f t="shared" si="3"/>
        <v>42</v>
      </c>
      <c r="I4" s="22">
        <f t="shared" si="4"/>
        <v>8</v>
      </c>
      <c r="J4" s="25">
        <f>P4-G4</f>
        <v>1.2499999999999956E-2</v>
      </c>
      <c r="K4" s="55"/>
      <c r="L4" s="23">
        <f t="shared" si="5"/>
        <v>0.30000000000000071</v>
      </c>
      <c r="M4" s="23">
        <f t="shared" si="6"/>
        <v>0.30000000000000071</v>
      </c>
      <c r="N4" s="24">
        <f t="shared" si="7"/>
        <v>0</v>
      </c>
      <c r="O4" s="26">
        <v>0</v>
      </c>
      <c r="P4" s="26">
        <v>0.375</v>
      </c>
      <c r="Q4" s="25"/>
      <c r="R4" s="27">
        <v>7000</v>
      </c>
      <c r="S4" s="27">
        <f>R4/30</f>
        <v>233.33333333333334</v>
      </c>
      <c r="T4" s="28">
        <f>S4/9</f>
        <v>25.925925925925927</v>
      </c>
      <c r="U4" s="27"/>
    </row>
    <row r="5" spans="1:58">
      <c r="A5" s="16">
        <f t="shared" si="0"/>
        <v>45636</v>
      </c>
      <c r="B5" s="17">
        <v>45636</v>
      </c>
      <c r="C5" s="18">
        <f t="shared" si="1"/>
        <v>45636</v>
      </c>
      <c r="D5" s="19">
        <v>9</v>
      </c>
      <c r="E5" s="20" t="s">
        <v>25</v>
      </c>
      <c r="F5" s="21" t="s">
        <v>26</v>
      </c>
      <c r="G5" s="21">
        <f t="shared" si="2"/>
        <v>0.36458333333333331</v>
      </c>
      <c r="H5" s="22">
        <f t="shared" si="3"/>
        <v>45</v>
      </c>
      <c r="I5" s="22">
        <f t="shared" si="4"/>
        <v>8</v>
      </c>
      <c r="J5" s="25">
        <f>P5-G5</f>
        <v>1.0416666666666685E-2</v>
      </c>
      <c r="K5" s="55"/>
      <c r="L5" s="23">
        <f t="shared" si="5"/>
        <v>0.25</v>
      </c>
      <c r="M5" s="23">
        <f t="shared" si="6"/>
        <v>0.25</v>
      </c>
      <c r="N5" s="24">
        <f t="shared" si="7"/>
        <v>0</v>
      </c>
      <c r="O5" s="25">
        <v>0</v>
      </c>
      <c r="P5" s="26">
        <v>0.375</v>
      </c>
      <c r="Q5" s="25"/>
      <c r="R5" s="27"/>
      <c r="S5" s="27"/>
      <c r="T5" s="27"/>
      <c r="U5" s="29" t="e">
        <f>1628.31+P10+N10+O10+J10+#REF!</f>
        <v>#REF!</v>
      </c>
    </row>
    <row r="6" spans="1:58">
      <c r="A6" s="16">
        <f t="shared" si="0"/>
        <v>45637</v>
      </c>
      <c r="B6" s="17">
        <v>45637</v>
      </c>
      <c r="C6" s="18">
        <f t="shared" si="1"/>
        <v>45637</v>
      </c>
      <c r="D6" s="19">
        <v>9</v>
      </c>
      <c r="E6" s="30" t="s">
        <v>27</v>
      </c>
      <c r="F6" s="21" t="s">
        <v>28</v>
      </c>
      <c r="G6" s="21">
        <f t="shared" si="2"/>
        <v>0.31180555555555561</v>
      </c>
      <c r="H6" s="22">
        <f t="shared" si="3"/>
        <v>29</v>
      </c>
      <c r="I6" s="22">
        <f t="shared" si="4"/>
        <v>7</v>
      </c>
      <c r="J6" s="25">
        <f>P6-G6</f>
        <v>6.3194444444444386E-2</v>
      </c>
      <c r="K6" s="55"/>
      <c r="L6" s="23">
        <f t="shared" si="5"/>
        <v>1.5166666666666666</v>
      </c>
      <c r="M6" s="23">
        <f t="shared" si="6"/>
        <v>1.5166666666666666</v>
      </c>
      <c r="N6" s="24">
        <f t="shared" si="7"/>
        <v>0</v>
      </c>
      <c r="O6" s="26">
        <v>0</v>
      </c>
      <c r="P6" s="26">
        <v>0.375</v>
      </c>
      <c r="Q6" s="25"/>
      <c r="R6" s="27" t="s">
        <v>29</v>
      </c>
      <c r="S6" s="27" t="s">
        <v>30</v>
      </c>
      <c r="T6" s="27" t="s">
        <v>31</v>
      </c>
      <c r="U6" s="27"/>
    </row>
    <row r="7" spans="1:58">
      <c r="A7" s="16">
        <f t="shared" si="0"/>
        <v>45638</v>
      </c>
      <c r="B7" s="17">
        <v>45638</v>
      </c>
      <c r="C7" s="18">
        <f t="shared" si="1"/>
        <v>45638</v>
      </c>
      <c r="D7" s="19">
        <v>9</v>
      </c>
      <c r="E7" s="20" t="s">
        <v>32</v>
      </c>
      <c r="F7" s="21" t="s">
        <v>33</v>
      </c>
      <c r="G7" s="21">
        <f t="shared" si="2"/>
        <v>0.36250000000000004</v>
      </c>
      <c r="H7" s="22">
        <f t="shared" si="3"/>
        <v>42</v>
      </c>
      <c r="I7" s="22">
        <f t="shared" si="4"/>
        <v>8</v>
      </c>
      <c r="J7" s="25">
        <f>P7-G7</f>
        <v>1.2499999999999956E-2</v>
      </c>
      <c r="K7" s="55"/>
      <c r="L7" s="23">
        <f t="shared" si="5"/>
        <v>0.30000000000000071</v>
      </c>
      <c r="M7" s="23">
        <f t="shared" si="6"/>
        <v>0.30000000000000071</v>
      </c>
      <c r="N7" s="24">
        <f t="shared" si="7"/>
        <v>0</v>
      </c>
      <c r="O7" s="25">
        <v>0</v>
      </c>
      <c r="P7" s="26">
        <v>0.375</v>
      </c>
      <c r="Q7" s="25"/>
      <c r="R7" s="31">
        <v>0.05</v>
      </c>
      <c r="S7" s="32">
        <v>0.1</v>
      </c>
      <c r="T7" s="33">
        <v>0.25</v>
      </c>
      <c r="U7" s="27"/>
    </row>
    <row r="8" spans="1:58" s="36" customFormat="1">
      <c r="A8" s="16">
        <f t="shared" si="0"/>
        <v>45641</v>
      </c>
      <c r="B8" s="17">
        <v>45641</v>
      </c>
      <c r="C8" s="18">
        <f t="shared" si="1"/>
        <v>45641</v>
      </c>
      <c r="D8" s="19">
        <v>9</v>
      </c>
      <c r="E8" s="20" t="s">
        <v>34</v>
      </c>
      <c r="F8" s="21" t="s">
        <v>35</v>
      </c>
      <c r="G8" s="21">
        <f t="shared" si="2"/>
        <v>0.32361111111111113</v>
      </c>
      <c r="H8" s="22">
        <f t="shared" si="3"/>
        <v>46</v>
      </c>
      <c r="I8" s="22">
        <f t="shared" si="4"/>
        <v>7</v>
      </c>
      <c r="J8" s="25">
        <f>P8-G8</f>
        <v>5.1388888888888873E-2</v>
      </c>
      <c r="K8" s="55"/>
      <c r="L8" s="23">
        <f t="shared" si="5"/>
        <v>1.2333333333333334</v>
      </c>
      <c r="M8" s="23">
        <f t="shared" si="6"/>
        <v>1.2333333333333334</v>
      </c>
      <c r="N8" s="24">
        <f t="shared" si="7"/>
        <v>0</v>
      </c>
      <c r="O8" s="26">
        <v>0</v>
      </c>
      <c r="P8" s="26">
        <v>0.375</v>
      </c>
      <c r="Q8" s="34"/>
      <c r="R8" s="31">
        <v>0.1</v>
      </c>
      <c r="S8" s="32">
        <v>0.15</v>
      </c>
      <c r="T8" s="33">
        <v>0.5</v>
      </c>
      <c r="U8" s="35"/>
    </row>
    <row r="9" spans="1:58" s="36" customFormat="1">
      <c r="A9" s="16">
        <f t="shared" si="0"/>
        <v>45642</v>
      </c>
      <c r="B9" s="17">
        <v>45642</v>
      </c>
      <c r="C9" s="18">
        <f t="shared" si="1"/>
        <v>45642</v>
      </c>
      <c r="D9" s="19">
        <v>9</v>
      </c>
      <c r="E9" s="20" t="s">
        <v>36</v>
      </c>
      <c r="F9" s="21" t="s">
        <v>35</v>
      </c>
      <c r="G9" s="21">
        <f t="shared" si="2"/>
        <v>0.31736111111111109</v>
      </c>
      <c r="H9" s="22">
        <f t="shared" si="3"/>
        <v>37</v>
      </c>
      <c r="I9" s="22">
        <f t="shared" si="4"/>
        <v>7</v>
      </c>
      <c r="J9" s="25">
        <f>P9-G9</f>
        <v>5.7638888888888906E-2</v>
      </c>
      <c r="K9" s="55"/>
      <c r="L9" s="23">
        <f t="shared" si="5"/>
        <v>1.3833333333333329</v>
      </c>
      <c r="M9" s="23">
        <f t="shared" si="6"/>
        <v>1.3833333333333329</v>
      </c>
      <c r="N9" s="24">
        <f t="shared" si="7"/>
        <v>0</v>
      </c>
      <c r="O9" s="25">
        <v>0</v>
      </c>
      <c r="P9" s="26">
        <v>0.375</v>
      </c>
      <c r="Q9" s="34"/>
      <c r="R9" s="31">
        <v>0.2</v>
      </c>
      <c r="S9" s="32">
        <v>0.25</v>
      </c>
      <c r="T9" s="33">
        <v>0.75</v>
      </c>
      <c r="U9" s="35"/>
    </row>
    <row r="10" spans="1:58">
      <c r="A10" s="16">
        <f t="shared" si="0"/>
        <v>45643</v>
      </c>
      <c r="B10" s="17">
        <v>45643</v>
      </c>
      <c r="C10" s="18">
        <f t="shared" si="1"/>
        <v>45643</v>
      </c>
      <c r="D10" s="19">
        <v>9</v>
      </c>
      <c r="E10" s="20" t="s">
        <v>37</v>
      </c>
      <c r="F10" s="21" t="s">
        <v>38</v>
      </c>
      <c r="G10" s="21">
        <f t="shared" si="2"/>
        <v>0.33194444444444449</v>
      </c>
      <c r="H10" s="22">
        <f t="shared" si="3"/>
        <v>58</v>
      </c>
      <c r="I10" s="22">
        <f t="shared" si="4"/>
        <v>7</v>
      </c>
      <c r="J10" s="25">
        <f>P10-G10</f>
        <v>4.3055555555555514E-2</v>
      </c>
      <c r="K10" s="55"/>
      <c r="L10" s="23">
        <f t="shared" si="5"/>
        <v>1.0333333333333332</v>
      </c>
      <c r="M10" s="23">
        <f t="shared" si="6"/>
        <v>1.0333333333333332</v>
      </c>
      <c r="N10" s="24">
        <f t="shared" si="7"/>
        <v>0</v>
      </c>
      <c r="O10" s="26">
        <v>0</v>
      </c>
      <c r="P10" s="26">
        <v>0.375</v>
      </c>
      <c r="Q10" s="25"/>
      <c r="R10" s="27"/>
      <c r="S10" s="32">
        <v>0.5</v>
      </c>
      <c r="T10" s="33">
        <v>1</v>
      </c>
      <c r="U10" s="35"/>
    </row>
    <row r="11" spans="1:58">
      <c r="A11" s="16">
        <f t="shared" si="0"/>
        <v>45644</v>
      </c>
      <c r="B11" s="17">
        <v>45644</v>
      </c>
      <c r="C11" s="18">
        <f t="shared" si="1"/>
        <v>45644</v>
      </c>
      <c r="D11" s="19">
        <v>9</v>
      </c>
      <c r="E11" s="20" t="s">
        <v>39</v>
      </c>
      <c r="F11" s="21" t="s">
        <v>40</v>
      </c>
      <c r="G11" s="21">
        <f t="shared" si="2"/>
        <v>0.36736111111111114</v>
      </c>
      <c r="H11" s="22">
        <f t="shared" si="3"/>
        <v>49</v>
      </c>
      <c r="I11" s="22">
        <f t="shared" si="4"/>
        <v>8</v>
      </c>
      <c r="J11" s="25">
        <f>P11-G11</f>
        <v>7.6388888888888618E-3</v>
      </c>
      <c r="K11" s="55"/>
      <c r="L11" s="23">
        <f t="shared" si="5"/>
        <v>0.18333333333333357</v>
      </c>
      <c r="M11" s="23">
        <f t="shared" si="6"/>
        <v>0.18333333333333357</v>
      </c>
      <c r="N11" s="24">
        <f t="shared" si="7"/>
        <v>0</v>
      </c>
      <c r="O11" s="25">
        <v>0</v>
      </c>
      <c r="P11" s="26">
        <v>0.375</v>
      </c>
      <c r="Q11" s="25"/>
      <c r="R11" s="27"/>
      <c r="S11" s="27"/>
      <c r="T11" s="27"/>
    </row>
    <row r="12" spans="1:58" ht="26.25" thickBot="1">
      <c r="A12" s="16">
        <f t="shared" si="0"/>
        <v>45645</v>
      </c>
      <c r="B12" s="17">
        <v>45645</v>
      </c>
      <c r="C12" s="18">
        <f t="shared" si="1"/>
        <v>45645</v>
      </c>
      <c r="D12" s="19">
        <v>9</v>
      </c>
      <c r="E12" s="20" t="s">
        <v>41</v>
      </c>
      <c r="F12" s="21">
        <v>0.37222222222222223</v>
      </c>
      <c r="G12" s="21">
        <f t="shared" si="2"/>
        <v>0</v>
      </c>
      <c r="H12" s="22">
        <f t="shared" si="3"/>
        <v>0</v>
      </c>
      <c r="I12" s="22">
        <f t="shared" si="4"/>
        <v>0</v>
      </c>
      <c r="J12" s="25">
        <f>P12-G12</f>
        <v>0.375</v>
      </c>
      <c r="K12" s="55"/>
      <c r="L12" s="23">
        <f t="shared" si="5"/>
        <v>9</v>
      </c>
      <c r="M12" s="23">
        <f t="shared" si="6"/>
        <v>9</v>
      </c>
      <c r="N12" s="24">
        <f t="shared" si="7"/>
        <v>0</v>
      </c>
      <c r="O12" s="26">
        <v>0</v>
      </c>
      <c r="P12" s="26">
        <v>0.375</v>
      </c>
      <c r="Q12" s="25"/>
      <c r="R12" s="32"/>
      <c r="S12" s="33"/>
      <c r="T12" s="27"/>
    </row>
    <row r="13" spans="1:58" ht="26.25" thickBot="1">
      <c r="A13" s="37" t="s">
        <v>42</v>
      </c>
      <c r="B13" s="38"/>
      <c r="C13" s="39"/>
      <c r="D13" s="40">
        <f>SUM(D3:D12)</f>
        <v>90</v>
      </c>
      <c r="E13" s="41" t="s">
        <v>43</v>
      </c>
      <c r="F13" s="38"/>
      <c r="G13" s="42">
        <f>SUM(G3:G12)</f>
        <v>3.1097222222222225</v>
      </c>
      <c r="H13" s="43">
        <f>SUM(H3:H12)</f>
        <v>398</v>
      </c>
      <c r="I13" s="40">
        <f>SUM(I3:I12)</f>
        <v>68</v>
      </c>
      <c r="J13" s="48">
        <f>SUM(J3:J12)</f>
        <v>0.64027777777777761</v>
      </c>
      <c r="K13" s="40"/>
      <c r="L13" s="44">
        <f>SUM(L3:L12)</f>
        <v>15.366666666666667</v>
      </c>
      <c r="M13" s="44">
        <f>SUM(M3:M12)</f>
        <v>15.366666666666667</v>
      </c>
      <c r="N13" s="45">
        <f t="shared" si="7"/>
        <v>0</v>
      </c>
      <c r="O13" s="46">
        <f>SUM(O3:O12)</f>
        <v>0</v>
      </c>
      <c r="P13" s="47">
        <f>SUM(P3:P12)</f>
        <v>3.75</v>
      </c>
      <c r="Q13" s="25"/>
      <c r="R13" s="32"/>
      <c r="S13" s="33"/>
      <c r="T13" s="35"/>
    </row>
    <row r="14" spans="1:58">
      <c r="A14" s="49"/>
      <c r="B14" s="50"/>
      <c r="C14" s="51"/>
      <c r="D14" s="52"/>
      <c r="E14" s="53"/>
      <c r="F14" s="51"/>
      <c r="G14" s="52"/>
      <c r="H14" s="54"/>
      <c r="I14" s="23"/>
      <c r="J14" s="23"/>
      <c r="K14" s="23"/>
      <c r="L14" s="23"/>
      <c r="M14" s="23"/>
      <c r="N14" s="55"/>
      <c r="O14" s="56"/>
      <c r="P14" s="57"/>
      <c r="Q14" s="25"/>
      <c r="R14" s="32"/>
      <c r="S14" s="33"/>
      <c r="T14" s="35"/>
    </row>
    <row r="15" spans="1:58" s="36" customFormat="1">
      <c r="A15" s="58"/>
      <c r="B15" s="59"/>
      <c r="C15" s="60"/>
      <c r="D15" s="61"/>
      <c r="E15" s="62"/>
      <c r="F15" s="60"/>
      <c r="G15" s="61"/>
      <c r="H15" s="63"/>
      <c r="I15" s="24"/>
      <c r="J15" s="24"/>
      <c r="K15" s="24"/>
      <c r="L15" s="24"/>
      <c r="M15" s="23"/>
      <c r="N15" s="22"/>
      <c r="O15" s="64"/>
      <c r="P15" s="64"/>
      <c r="Q15" s="34"/>
      <c r="R15" s="65"/>
      <c r="S15" s="65"/>
      <c r="T15" s="66"/>
    </row>
    <row r="16" spans="1:58" s="36" customFormat="1" ht="26.25" thickBot="1">
      <c r="A16" s="67"/>
      <c r="B16" s="68"/>
      <c r="C16" s="69"/>
      <c r="D16" s="70"/>
      <c r="E16" s="71"/>
      <c r="F16" s="69"/>
      <c r="G16" s="70"/>
      <c r="H16" s="72"/>
      <c r="I16" s="73"/>
      <c r="J16" s="73"/>
      <c r="K16" s="73"/>
      <c r="L16" s="24"/>
      <c r="M16" s="23"/>
      <c r="N16" s="22"/>
      <c r="O16" s="64"/>
      <c r="P16" s="74"/>
      <c r="Q16" s="34"/>
    </row>
    <row r="17" spans="1:62">
      <c r="A17" s="75" t="s">
        <v>44</v>
      </c>
      <c r="B17" s="76"/>
      <c r="C17" s="77">
        <f>M13</f>
        <v>15.366666666666667</v>
      </c>
      <c r="D17" s="78" t="s">
        <v>45</v>
      </c>
      <c r="E17" s="79"/>
      <c r="F17" s="80">
        <v>0</v>
      </c>
      <c r="G17" s="81" t="s">
        <v>46</v>
      </c>
      <c r="H17" s="82"/>
      <c r="I17" s="83">
        <v>0</v>
      </c>
      <c r="J17" s="123"/>
      <c r="K17" s="123"/>
      <c r="L17" s="23"/>
      <c r="M17" s="84">
        <f>H13/60</f>
        <v>6.6333333333333337</v>
      </c>
      <c r="N17" s="64">
        <f>INT(M17)</f>
        <v>6</v>
      </c>
      <c r="O17" s="74">
        <f>IF(O18=4.5,0,O18)</f>
        <v>74.63333333333334</v>
      </c>
      <c r="P17" s="25">
        <f>SUM(O18,G13)+F17+C18</f>
        <v>77.743055555555557</v>
      </c>
      <c r="Q17" s="25"/>
    </row>
    <row r="18" spans="1:62">
      <c r="A18" s="85" t="s">
        <v>47</v>
      </c>
      <c r="B18" s="86"/>
      <c r="C18" s="87">
        <f>O13</f>
        <v>0</v>
      </c>
      <c r="D18" s="88" t="s">
        <v>48</v>
      </c>
      <c r="E18" s="89"/>
      <c r="F18" s="90">
        <v>0</v>
      </c>
      <c r="G18" s="91" t="s">
        <v>49</v>
      </c>
      <c r="H18" s="92"/>
      <c r="I18" s="93">
        <v>7000</v>
      </c>
      <c r="J18" s="123"/>
      <c r="K18" s="123"/>
      <c r="L18" s="23"/>
      <c r="M18" s="22">
        <f>(M17-N17)*60</f>
        <v>38.000000000000028</v>
      </c>
      <c r="N18" s="64">
        <f>I13+N17</f>
        <v>74</v>
      </c>
      <c r="O18" s="64">
        <f>M18/60+N18</f>
        <v>74.63333333333334</v>
      </c>
      <c r="Q18" s="25"/>
    </row>
    <row r="19" spans="1:62">
      <c r="A19" s="85" t="s">
        <v>50</v>
      </c>
      <c r="B19" s="86"/>
      <c r="C19" s="94" t="s">
        <v>51</v>
      </c>
      <c r="D19" s="88" t="s">
        <v>52</v>
      </c>
      <c r="E19" s="89"/>
      <c r="F19" s="95">
        <v>0</v>
      </c>
      <c r="G19" s="91" t="s">
        <v>53</v>
      </c>
      <c r="H19" s="92"/>
      <c r="I19" s="96">
        <f>G13</f>
        <v>3.1097222222222225</v>
      </c>
      <c r="J19" s="124"/>
      <c r="K19" s="124"/>
      <c r="L19" s="23"/>
      <c r="M19" s="22"/>
      <c r="N19" s="64" t="s">
        <v>54</v>
      </c>
      <c r="Q19" s="25"/>
    </row>
    <row r="20" spans="1:62" ht="26.25" thickBot="1">
      <c r="A20" s="97" t="s">
        <v>55</v>
      </c>
      <c r="B20" s="98"/>
      <c r="C20" s="99">
        <f>C19+F19</f>
        <v>0</v>
      </c>
      <c r="D20" s="100" t="s">
        <v>56</v>
      </c>
      <c r="E20" s="101"/>
      <c r="F20" s="102">
        <f>I18-I20</f>
        <v>953.31790123456813</v>
      </c>
      <c r="G20" s="103" t="s">
        <v>57</v>
      </c>
      <c r="H20" s="104"/>
      <c r="I20" s="105">
        <f>I18/D13*P17</f>
        <v>6046.6820987654319</v>
      </c>
      <c r="J20" s="125"/>
      <c r="K20" s="125"/>
      <c r="L20" s="106" t="s">
        <v>58</v>
      </c>
      <c r="M20" s="107" t="s">
        <v>59</v>
      </c>
      <c r="N20" s="64" t="s">
        <v>60</v>
      </c>
      <c r="P20" s="108">
        <f>I18/D13*G13+L21+M21+N21</f>
        <v>2938.1635802469136</v>
      </c>
      <c r="Q20" s="25"/>
    </row>
    <row r="21" spans="1:62">
      <c r="A21" s="109" t="s">
        <v>61</v>
      </c>
      <c r="B21" s="109"/>
      <c r="C21" s="109"/>
      <c r="D21" s="109"/>
      <c r="E21" s="109"/>
      <c r="F21" s="109"/>
      <c r="G21" s="109"/>
      <c r="H21" s="109"/>
      <c r="I21" s="110"/>
      <c r="J21" s="126"/>
      <c r="K21" s="126"/>
      <c r="L21" s="111">
        <f>8*S4</f>
        <v>1866.6666666666667</v>
      </c>
      <c r="M21" s="111">
        <f>3*S4</f>
        <v>700</v>
      </c>
      <c r="N21" s="112">
        <f>5*T4</f>
        <v>129.62962962962965</v>
      </c>
      <c r="Q21" s="25"/>
    </row>
    <row r="22" spans="1:62" s="36" customFormat="1">
      <c r="A22" s="113" t="s">
        <v>62</v>
      </c>
      <c r="B22" s="113"/>
      <c r="C22" s="113"/>
      <c r="D22" s="113"/>
      <c r="E22" s="114"/>
      <c r="F22" s="113" t="s">
        <v>63</v>
      </c>
      <c r="G22" s="113"/>
      <c r="H22" s="113"/>
      <c r="I22" s="115"/>
      <c r="J22" s="115"/>
      <c r="K22" s="115"/>
      <c r="L22" s="116"/>
      <c r="M22" s="116"/>
      <c r="N22" s="22"/>
      <c r="O22" s="64"/>
      <c r="P22" s="64"/>
      <c r="Q22" s="34"/>
    </row>
    <row r="23" spans="1:62" s="36" customFormat="1">
      <c r="A23" s="117"/>
      <c r="B23" s="117"/>
      <c r="C23" s="117"/>
      <c r="D23" s="117"/>
      <c r="E23" s="114"/>
      <c r="F23" s="114"/>
      <c r="G23" s="114"/>
      <c r="H23" s="117"/>
      <c r="I23" s="117"/>
      <c r="J23" s="117"/>
      <c r="K23" s="117"/>
      <c r="L23" s="118"/>
      <c r="M23" s="118"/>
      <c r="N23" s="22"/>
      <c r="O23" s="64"/>
      <c r="P23" s="64"/>
      <c r="Q23" s="34"/>
    </row>
    <row r="24" spans="1:62">
      <c r="A24" s="117"/>
      <c r="B24" s="117"/>
      <c r="C24" s="117"/>
      <c r="D24" s="117"/>
      <c r="E24" s="114"/>
      <c r="F24" s="114"/>
      <c r="G24" s="114"/>
      <c r="H24" s="117"/>
      <c r="I24" s="117"/>
      <c r="J24" s="117"/>
      <c r="K24" s="117"/>
      <c r="L24" s="118"/>
      <c r="M24" s="118"/>
      <c r="Q24" s="25"/>
    </row>
    <row r="25" spans="1:62">
      <c r="A25" s="119"/>
      <c r="B25" s="119"/>
      <c r="C25" s="119"/>
      <c r="D25" s="119"/>
      <c r="E25" s="119"/>
      <c r="F25" s="119"/>
      <c r="G25" s="119"/>
      <c r="Q25" s="120"/>
    </row>
    <row r="26" spans="1:62">
      <c r="Q26" s="121"/>
    </row>
    <row r="27" spans="1:62" s="14" customFormat="1">
      <c r="A27" s="118"/>
      <c r="B27" s="118"/>
      <c r="C27" s="118"/>
      <c r="D27" s="118"/>
      <c r="E27" s="118"/>
      <c r="F27" s="118"/>
      <c r="G27" s="118"/>
      <c r="H27" s="15"/>
      <c r="I27" s="15"/>
      <c r="J27" s="15"/>
      <c r="K27" s="15"/>
      <c r="L27" s="15"/>
      <c r="M27" s="15"/>
      <c r="N27" s="22"/>
      <c r="O27" s="64"/>
      <c r="P27" s="64"/>
      <c r="Q27" s="57"/>
      <c r="BG27" s="15"/>
      <c r="BH27" s="15"/>
      <c r="BI27" s="15"/>
      <c r="BJ27" s="15"/>
    </row>
    <row r="28" spans="1:62" s="14" customFormat="1">
      <c r="A28" s="118"/>
      <c r="B28" s="118"/>
      <c r="C28" s="118"/>
      <c r="D28" s="118"/>
      <c r="E28" s="118"/>
      <c r="F28" s="118"/>
      <c r="G28" s="118"/>
      <c r="H28" s="15"/>
      <c r="I28" s="15"/>
      <c r="J28" s="15"/>
      <c r="K28" s="15"/>
      <c r="L28" s="15"/>
      <c r="M28" s="15"/>
      <c r="N28" s="22"/>
      <c r="O28" s="64"/>
      <c r="P28" s="64"/>
      <c r="Q28" s="64"/>
      <c r="BG28" s="15"/>
      <c r="BH28" s="15"/>
      <c r="BI28" s="15"/>
      <c r="BJ28" s="15"/>
    </row>
    <row r="29" spans="1:62" s="14" customFormat="1">
      <c r="A29" s="118"/>
      <c r="B29" s="118"/>
      <c r="C29" s="118"/>
      <c r="D29" s="118"/>
      <c r="E29" s="118"/>
      <c r="F29" s="118"/>
      <c r="G29" s="118"/>
      <c r="H29" s="15"/>
      <c r="I29" s="15"/>
      <c r="J29" s="15"/>
      <c r="K29" s="15"/>
      <c r="L29" s="15"/>
      <c r="M29" s="15"/>
      <c r="N29" s="22"/>
      <c r="O29" s="64"/>
      <c r="P29" s="64"/>
      <c r="Q29" s="64"/>
      <c r="BG29" s="15"/>
      <c r="BH29" s="15"/>
      <c r="BI29" s="15"/>
      <c r="BJ29" s="15"/>
    </row>
    <row r="30" spans="1:62" s="14" customFormat="1">
      <c r="A30" s="118"/>
      <c r="B30" s="118"/>
      <c r="C30" s="118"/>
      <c r="D30" s="118"/>
      <c r="E30" s="118"/>
      <c r="F30" s="118"/>
      <c r="G30" s="118"/>
      <c r="H30" s="15"/>
      <c r="I30" s="15"/>
      <c r="J30" s="15"/>
      <c r="K30" s="15"/>
      <c r="L30" s="15"/>
      <c r="M30" s="15"/>
      <c r="N30" s="22"/>
      <c r="O30" s="64"/>
      <c r="P30" s="64"/>
      <c r="BF30" s="15"/>
      <c r="BG30" s="15"/>
      <c r="BH30" s="15"/>
      <c r="BI30" s="15"/>
    </row>
    <row r="31" spans="1:62" s="14" customFormat="1">
      <c r="A31" s="118"/>
      <c r="B31" s="118"/>
      <c r="C31" s="118"/>
      <c r="D31" s="118"/>
      <c r="E31" s="118"/>
      <c r="F31" s="118"/>
      <c r="G31" s="118"/>
      <c r="H31" s="15"/>
      <c r="I31" s="15"/>
      <c r="J31" s="15"/>
      <c r="K31" s="15"/>
      <c r="L31" s="15"/>
      <c r="M31" s="15"/>
      <c r="N31" s="22"/>
      <c r="O31" s="64"/>
      <c r="P31" s="64"/>
      <c r="BF31" s="15"/>
      <c r="BG31" s="15"/>
      <c r="BH31" s="15"/>
      <c r="BI31" s="15"/>
    </row>
    <row r="32" spans="1:62" s="14" customFormat="1">
      <c r="A32" s="118"/>
      <c r="B32" s="118"/>
      <c r="C32" s="118"/>
      <c r="D32" s="118"/>
      <c r="E32" s="118"/>
      <c r="F32" s="118"/>
      <c r="G32" s="118"/>
      <c r="H32" s="15"/>
      <c r="I32" s="15"/>
      <c r="J32" s="15"/>
      <c r="K32" s="15"/>
      <c r="L32" s="15"/>
      <c r="M32" s="15"/>
      <c r="N32" s="22"/>
      <c r="O32" s="64"/>
      <c r="P32" s="64"/>
      <c r="BF32" s="15"/>
      <c r="BG32" s="15"/>
      <c r="BH32" s="15"/>
      <c r="BI32" s="15"/>
    </row>
    <row r="33" spans="1:61" s="14" customFormat="1">
      <c r="A33" s="118"/>
      <c r="B33" s="118"/>
      <c r="C33" s="118"/>
      <c r="D33" s="118"/>
      <c r="E33" s="118"/>
      <c r="F33" s="118"/>
      <c r="G33" s="118"/>
      <c r="H33" s="15"/>
      <c r="I33" s="15"/>
      <c r="J33" s="15"/>
      <c r="K33" s="15"/>
      <c r="L33" s="15"/>
      <c r="M33" s="15"/>
      <c r="N33" s="22"/>
      <c r="O33" s="64"/>
      <c r="P33" s="64"/>
      <c r="BF33" s="15"/>
      <c r="BG33" s="15"/>
      <c r="BH33" s="15"/>
      <c r="BI33" s="15"/>
    </row>
  </sheetData>
  <mergeCells count="24">
    <mergeCell ref="A21:H21"/>
    <mergeCell ref="A22:D22"/>
    <mergeCell ref="F22:H22"/>
    <mergeCell ref="A19:B19"/>
    <mergeCell ref="D19:E19"/>
    <mergeCell ref="G19:H19"/>
    <mergeCell ref="A20:B20"/>
    <mergeCell ref="D20:E20"/>
    <mergeCell ref="G20:H20"/>
    <mergeCell ref="A15:C15"/>
    <mergeCell ref="E15:F15"/>
    <mergeCell ref="A17:B17"/>
    <mergeCell ref="D17:E17"/>
    <mergeCell ref="G17:H17"/>
    <mergeCell ref="A18:B18"/>
    <mergeCell ref="D18:E18"/>
    <mergeCell ref="G18:H18"/>
    <mergeCell ref="A1:G1"/>
    <mergeCell ref="H1:I1"/>
    <mergeCell ref="L1:N1"/>
    <mergeCell ref="A13:C13"/>
    <mergeCell ref="E13:F13"/>
    <mergeCell ref="A14:C14"/>
    <mergeCell ref="E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H</cp:lastModifiedBy>
  <dcterms:created xsi:type="dcterms:W3CDTF">2024-12-27T20:11:22Z</dcterms:created>
  <dcterms:modified xsi:type="dcterms:W3CDTF">2024-12-27T20:37:37Z</dcterms:modified>
</cp:coreProperties>
</file>