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/>
  </bookViews>
  <sheets>
    <sheet name="ورقة1" sheetId="1" r:id="rId1"/>
  </sheets>
  <externalReferences>
    <externalReference r:id="rId2"/>
    <externalReference r:id="rId3"/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1" i="1" l="1"/>
  <c r="E121" i="1"/>
  <c r="D121" i="1"/>
  <c r="C121" i="1"/>
  <c r="N120" i="1"/>
  <c r="M120" i="1"/>
  <c r="I120" i="1"/>
  <c r="H120" i="1"/>
  <c r="G120" i="1"/>
  <c r="N119" i="1"/>
  <c r="M119" i="1"/>
  <c r="I119" i="1"/>
  <c r="H119" i="1"/>
  <c r="G119" i="1"/>
  <c r="N118" i="1"/>
  <c r="M118" i="1"/>
  <c r="I118" i="1"/>
  <c r="H118" i="1"/>
  <c r="G118" i="1"/>
  <c r="N117" i="1"/>
  <c r="J117" i="1" s="1"/>
  <c r="M117" i="1"/>
  <c r="I117" i="1"/>
  <c r="H117" i="1"/>
  <c r="G117" i="1"/>
  <c r="N116" i="1"/>
  <c r="M116" i="1"/>
  <c r="I116" i="1"/>
  <c r="H116" i="1"/>
  <c r="G116" i="1"/>
  <c r="N115" i="1"/>
  <c r="M115" i="1"/>
  <c r="K115" i="1"/>
  <c r="G115" i="1"/>
  <c r="N114" i="1"/>
  <c r="M114" i="1"/>
  <c r="K114" i="1"/>
  <c r="G114" i="1"/>
  <c r="N113" i="1"/>
  <c r="J113" i="1" s="1"/>
  <c r="G113" i="1"/>
  <c r="N112" i="1"/>
  <c r="M112" i="1"/>
  <c r="K112" i="1"/>
  <c r="G112" i="1"/>
  <c r="N111" i="1"/>
  <c r="M111" i="1"/>
  <c r="K111" i="1"/>
  <c r="G111" i="1"/>
  <c r="N110" i="1"/>
  <c r="M110" i="1"/>
  <c r="G110" i="1"/>
  <c r="N109" i="1"/>
  <c r="M109" i="1"/>
  <c r="K109" i="1"/>
  <c r="G109" i="1"/>
  <c r="N108" i="1"/>
  <c r="M108" i="1"/>
  <c r="K108" i="1"/>
  <c r="N107" i="1"/>
  <c r="M107" i="1"/>
  <c r="K107" i="1"/>
  <c r="G107" i="1"/>
  <c r="M106" i="1"/>
  <c r="G106" i="1"/>
  <c r="K102" i="1"/>
  <c r="J102" i="1"/>
  <c r="I102" i="1"/>
  <c r="H102" i="1"/>
  <c r="J93" i="1"/>
  <c r="I93" i="1"/>
  <c r="H93" i="1"/>
  <c r="K88" i="1"/>
  <c r="K93" i="1" s="1"/>
  <c r="AA73" i="1"/>
  <c r="Z73" i="1"/>
  <c r="AB73" i="1" s="1"/>
  <c r="P73" i="1"/>
  <c r="N73" i="1"/>
  <c r="L73" i="1" s="1"/>
  <c r="K73" i="1"/>
  <c r="F73" i="1"/>
  <c r="E73" i="1"/>
  <c r="D73" i="1"/>
  <c r="C73" i="1"/>
  <c r="B73" i="1"/>
  <c r="A73" i="1"/>
  <c r="AA72" i="1"/>
  <c r="Z72" i="1"/>
  <c r="P72" i="1"/>
  <c r="N72" i="1"/>
  <c r="K72" i="1"/>
  <c r="F72" i="1"/>
  <c r="E72" i="1"/>
  <c r="D72" i="1"/>
  <c r="C72" i="1"/>
  <c r="B72" i="1"/>
  <c r="A72" i="1"/>
  <c r="AA71" i="1"/>
  <c r="Z71" i="1"/>
  <c r="P71" i="1"/>
  <c r="N71" i="1"/>
  <c r="L71" i="1" s="1"/>
  <c r="K71" i="1"/>
  <c r="F71" i="1"/>
  <c r="E71" i="1"/>
  <c r="D71" i="1"/>
  <c r="C71" i="1"/>
  <c r="B71" i="1"/>
  <c r="A71" i="1"/>
  <c r="AA70" i="1"/>
  <c r="Z70" i="1"/>
  <c r="P70" i="1"/>
  <c r="N70" i="1"/>
  <c r="L70" i="1" s="1"/>
  <c r="K70" i="1"/>
  <c r="F70" i="1"/>
  <c r="E70" i="1"/>
  <c r="D70" i="1"/>
  <c r="C70" i="1"/>
  <c r="B70" i="1"/>
  <c r="A70" i="1"/>
  <c r="AA69" i="1"/>
  <c r="Z69" i="1"/>
  <c r="P69" i="1"/>
  <c r="N69" i="1"/>
  <c r="L69" i="1" s="1"/>
  <c r="K69" i="1"/>
  <c r="F69" i="1"/>
  <c r="E69" i="1"/>
  <c r="D69" i="1"/>
  <c r="C69" i="1"/>
  <c r="B69" i="1"/>
  <c r="A69" i="1"/>
  <c r="AA68" i="1"/>
  <c r="Z68" i="1"/>
  <c r="P68" i="1"/>
  <c r="K68" i="1"/>
  <c r="F68" i="1"/>
  <c r="E68" i="1"/>
  <c r="D68" i="1"/>
  <c r="C68" i="1"/>
  <c r="B68" i="1"/>
  <c r="A68" i="1"/>
  <c r="AA67" i="1"/>
  <c r="Z67" i="1"/>
  <c r="AB67" i="1" s="1"/>
  <c r="P67" i="1"/>
  <c r="N67" i="1"/>
  <c r="L67" i="1" s="1"/>
  <c r="K67" i="1"/>
  <c r="F67" i="1"/>
  <c r="E67" i="1"/>
  <c r="D67" i="1"/>
  <c r="C67" i="1"/>
  <c r="B67" i="1"/>
  <c r="A67" i="1"/>
  <c r="AA66" i="1"/>
  <c r="Z66" i="1"/>
  <c r="P66" i="1"/>
  <c r="N66" i="1"/>
  <c r="L66" i="1" s="1"/>
  <c r="K66" i="1"/>
  <c r="F66" i="1"/>
  <c r="E66" i="1"/>
  <c r="D66" i="1"/>
  <c r="C66" i="1"/>
  <c r="B66" i="1"/>
  <c r="A66" i="1"/>
  <c r="AA65" i="1"/>
  <c r="Z65" i="1"/>
  <c r="AB65" i="1" s="1"/>
  <c r="P65" i="1"/>
  <c r="N65" i="1"/>
  <c r="L65" i="1" s="1"/>
  <c r="K65" i="1"/>
  <c r="F65" i="1"/>
  <c r="E65" i="1"/>
  <c r="D65" i="1"/>
  <c r="C65" i="1"/>
  <c r="B65" i="1"/>
  <c r="A65" i="1"/>
  <c r="AA64" i="1"/>
  <c r="Z64" i="1"/>
  <c r="P64" i="1"/>
  <c r="N64" i="1"/>
  <c r="L64" i="1" s="1"/>
  <c r="K64" i="1"/>
  <c r="F64" i="1"/>
  <c r="E64" i="1"/>
  <c r="D64" i="1"/>
  <c r="C64" i="1"/>
  <c r="B64" i="1"/>
  <c r="A64" i="1"/>
  <c r="AA63" i="1"/>
  <c r="Z63" i="1"/>
  <c r="P63" i="1"/>
  <c r="N63" i="1"/>
  <c r="L63" i="1" s="1"/>
  <c r="K63" i="1"/>
  <c r="F63" i="1"/>
  <c r="E63" i="1"/>
  <c r="D63" i="1"/>
  <c r="C63" i="1"/>
  <c r="B63" i="1"/>
  <c r="A63" i="1"/>
  <c r="AA62" i="1"/>
  <c r="Z62" i="1"/>
  <c r="P62" i="1"/>
  <c r="N62" i="1"/>
  <c r="L62" i="1" s="1"/>
  <c r="K62" i="1"/>
  <c r="F62" i="1"/>
  <c r="E62" i="1"/>
  <c r="D62" i="1"/>
  <c r="C62" i="1"/>
  <c r="B62" i="1"/>
  <c r="A62" i="1"/>
  <c r="AA61" i="1"/>
  <c r="Z61" i="1"/>
  <c r="P61" i="1"/>
  <c r="N61" i="1"/>
  <c r="L61" i="1" s="1"/>
  <c r="K61" i="1"/>
  <c r="F61" i="1"/>
  <c r="E61" i="1"/>
  <c r="D61" i="1"/>
  <c r="C61" i="1"/>
  <c r="B61" i="1"/>
  <c r="A61" i="1"/>
  <c r="AA60" i="1"/>
  <c r="Z60" i="1"/>
  <c r="P60" i="1"/>
  <c r="K60" i="1"/>
  <c r="F60" i="1"/>
  <c r="E60" i="1"/>
  <c r="D60" i="1"/>
  <c r="C60" i="1"/>
  <c r="B60" i="1"/>
  <c r="A60" i="1"/>
  <c r="AA59" i="1"/>
  <c r="Z59" i="1"/>
  <c r="AB59" i="1" s="1"/>
  <c r="P59" i="1"/>
  <c r="N59" i="1"/>
  <c r="L59" i="1" s="1"/>
  <c r="K59" i="1"/>
  <c r="F59" i="1"/>
  <c r="E59" i="1"/>
  <c r="D59" i="1"/>
  <c r="C59" i="1"/>
  <c r="B59" i="1"/>
  <c r="A59" i="1"/>
  <c r="AA58" i="1"/>
  <c r="Z58" i="1"/>
  <c r="P58" i="1"/>
  <c r="N58" i="1"/>
  <c r="L58" i="1" s="1"/>
  <c r="K58" i="1"/>
  <c r="F58" i="1"/>
  <c r="E58" i="1"/>
  <c r="D58" i="1"/>
  <c r="C58" i="1"/>
  <c r="B58" i="1"/>
  <c r="A58" i="1"/>
  <c r="AA57" i="1"/>
  <c r="Z57" i="1"/>
  <c r="AB57" i="1" s="1"/>
  <c r="P57" i="1"/>
  <c r="N57" i="1"/>
  <c r="K57" i="1"/>
  <c r="F57" i="1"/>
  <c r="E57" i="1"/>
  <c r="D57" i="1"/>
  <c r="C57" i="1"/>
  <c r="B57" i="1"/>
  <c r="A57" i="1"/>
  <c r="AA56" i="1"/>
  <c r="Z56" i="1"/>
  <c r="AB56" i="1" s="1"/>
  <c r="P56" i="1"/>
  <c r="N56" i="1"/>
  <c r="L56" i="1" s="1"/>
  <c r="K56" i="1"/>
  <c r="F56" i="1"/>
  <c r="E56" i="1"/>
  <c r="D56" i="1"/>
  <c r="C56" i="1"/>
  <c r="B56" i="1"/>
  <c r="A56" i="1"/>
  <c r="AA55" i="1"/>
  <c r="Z55" i="1"/>
  <c r="AB55" i="1" s="1"/>
  <c r="P55" i="1"/>
  <c r="N55" i="1"/>
  <c r="L55" i="1" s="1"/>
  <c r="K55" i="1"/>
  <c r="F55" i="1"/>
  <c r="E55" i="1"/>
  <c r="D55" i="1"/>
  <c r="C55" i="1"/>
  <c r="B55" i="1"/>
  <c r="A55" i="1"/>
  <c r="AA54" i="1"/>
  <c r="Z54" i="1"/>
  <c r="P54" i="1"/>
  <c r="N54" i="1"/>
  <c r="K54" i="1"/>
  <c r="F54" i="1"/>
  <c r="E54" i="1"/>
  <c r="D54" i="1"/>
  <c r="C54" i="1"/>
  <c r="B54" i="1"/>
  <c r="A54" i="1"/>
  <c r="AA53" i="1"/>
  <c r="Z53" i="1"/>
  <c r="AG53" i="1" s="1"/>
  <c r="P53" i="1"/>
  <c r="N53" i="1"/>
  <c r="K53" i="1"/>
  <c r="F53" i="1"/>
  <c r="E53" i="1"/>
  <c r="D53" i="1"/>
  <c r="C53" i="1"/>
  <c r="B53" i="1"/>
  <c r="A53" i="1"/>
  <c r="AA52" i="1"/>
  <c r="Z52" i="1"/>
  <c r="AB52" i="1" s="1"/>
  <c r="P52" i="1"/>
  <c r="N52" i="1"/>
  <c r="L52" i="1" s="1"/>
  <c r="K52" i="1"/>
  <c r="F52" i="1"/>
  <c r="E52" i="1"/>
  <c r="D52" i="1"/>
  <c r="C52" i="1"/>
  <c r="B52" i="1"/>
  <c r="A52" i="1"/>
  <c r="AA51" i="1"/>
  <c r="Z51" i="1"/>
  <c r="P51" i="1"/>
  <c r="K51" i="1"/>
  <c r="F51" i="1"/>
  <c r="E51" i="1"/>
  <c r="D51" i="1"/>
  <c r="C51" i="1"/>
  <c r="B51" i="1"/>
  <c r="A51" i="1"/>
  <c r="AA50" i="1"/>
  <c r="Z50" i="1"/>
  <c r="P50" i="1"/>
  <c r="N50" i="1"/>
  <c r="L50" i="1" s="1"/>
  <c r="K50" i="1"/>
  <c r="F50" i="1"/>
  <c r="E50" i="1"/>
  <c r="D50" i="1"/>
  <c r="C50" i="1"/>
  <c r="B50" i="1"/>
  <c r="A50" i="1"/>
  <c r="AA49" i="1"/>
  <c r="Z49" i="1"/>
  <c r="AB49" i="1" s="1"/>
  <c r="P49" i="1"/>
  <c r="N49" i="1"/>
  <c r="K49" i="1"/>
  <c r="F49" i="1"/>
  <c r="E49" i="1"/>
  <c r="D49" i="1"/>
  <c r="C49" i="1"/>
  <c r="B49" i="1"/>
  <c r="A49" i="1"/>
  <c r="AA48" i="1"/>
  <c r="Z48" i="1"/>
  <c r="AB48" i="1" s="1"/>
  <c r="P48" i="1"/>
  <c r="N48" i="1"/>
  <c r="L48" i="1" s="1"/>
  <c r="K48" i="1"/>
  <c r="F48" i="1"/>
  <c r="E48" i="1"/>
  <c r="D48" i="1"/>
  <c r="C48" i="1"/>
  <c r="B48" i="1"/>
  <c r="A48" i="1"/>
  <c r="AA47" i="1"/>
  <c r="Z47" i="1"/>
  <c r="P47" i="1"/>
  <c r="N47" i="1"/>
  <c r="L47" i="1" s="1"/>
  <c r="K47" i="1"/>
  <c r="F47" i="1"/>
  <c r="E47" i="1"/>
  <c r="D47" i="1"/>
  <c r="C47" i="1"/>
  <c r="B47" i="1"/>
  <c r="A47" i="1"/>
  <c r="AA46" i="1"/>
  <c r="Z46" i="1"/>
  <c r="P46" i="1"/>
  <c r="N46" i="1"/>
  <c r="K46" i="1"/>
  <c r="F46" i="1"/>
  <c r="E46" i="1"/>
  <c r="D46" i="1"/>
  <c r="C46" i="1"/>
  <c r="B46" i="1"/>
  <c r="A46" i="1"/>
  <c r="AA45" i="1"/>
  <c r="Z45" i="1"/>
  <c r="AB45" i="1" s="1"/>
  <c r="P45" i="1"/>
  <c r="N45" i="1"/>
  <c r="K45" i="1"/>
  <c r="F45" i="1"/>
  <c r="E45" i="1"/>
  <c r="D45" i="1"/>
  <c r="C45" i="1"/>
  <c r="B45" i="1"/>
  <c r="A45" i="1"/>
  <c r="AA44" i="1"/>
  <c r="Z44" i="1"/>
  <c r="AB44" i="1" s="1"/>
  <c r="P44" i="1"/>
  <c r="K44" i="1"/>
  <c r="F44" i="1"/>
  <c r="E44" i="1"/>
  <c r="D44" i="1"/>
  <c r="C44" i="1"/>
  <c r="B44" i="1"/>
  <c r="A44" i="1"/>
  <c r="AA43" i="1"/>
  <c r="Z43" i="1"/>
  <c r="P43" i="1"/>
  <c r="K43" i="1"/>
  <c r="F43" i="1"/>
  <c r="E43" i="1"/>
  <c r="D43" i="1"/>
  <c r="C43" i="1"/>
  <c r="B43" i="1"/>
  <c r="A43" i="1"/>
  <c r="AA42" i="1"/>
  <c r="Z42" i="1"/>
  <c r="AG42" i="1" s="1"/>
  <c r="P42" i="1"/>
  <c r="N42" i="1"/>
  <c r="K42" i="1"/>
  <c r="F42" i="1"/>
  <c r="E42" i="1"/>
  <c r="D42" i="1"/>
  <c r="C42" i="1"/>
  <c r="B42" i="1"/>
  <c r="A42" i="1"/>
  <c r="AA41" i="1"/>
  <c r="Z41" i="1"/>
  <c r="AB41" i="1" s="1"/>
  <c r="P41" i="1"/>
  <c r="N41" i="1"/>
  <c r="K41" i="1"/>
  <c r="F41" i="1"/>
  <c r="E41" i="1"/>
  <c r="D41" i="1"/>
  <c r="C41" i="1"/>
  <c r="B41" i="1"/>
  <c r="A41" i="1"/>
  <c r="AA40" i="1"/>
  <c r="Z40" i="1"/>
  <c r="AB40" i="1" s="1"/>
  <c r="P40" i="1"/>
  <c r="N40" i="1"/>
  <c r="L40" i="1" s="1"/>
  <c r="K40" i="1"/>
  <c r="F40" i="1"/>
  <c r="E40" i="1"/>
  <c r="D40" i="1"/>
  <c r="C40" i="1"/>
  <c r="B40" i="1"/>
  <c r="A40" i="1"/>
  <c r="AA39" i="1"/>
  <c r="Z39" i="1"/>
  <c r="P39" i="1"/>
  <c r="K39" i="1"/>
  <c r="F39" i="1"/>
  <c r="E39" i="1"/>
  <c r="D39" i="1"/>
  <c r="C39" i="1"/>
  <c r="B39" i="1"/>
  <c r="A39" i="1"/>
  <c r="AA38" i="1"/>
  <c r="Z38" i="1"/>
  <c r="P38" i="1"/>
  <c r="N38" i="1"/>
  <c r="L38" i="1" s="1"/>
  <c r="K38" i="1"/>
  <c r="F38" i="1"/>
  <c r="E38" i="1"/>
  <c r="D38" i="1"/>
  <c r="C38" i="1"/>
  <c r="B38" i="1"/>
  <c r="A38" i="1"/>
  <c r="AA37" i="1"/>
  <c r="Z37" i="1"/>
  <c r="P37" i="1"/>
  <c r="N37" i="1"/>
  <c r="L37" i="1" s="1"/>
  <c r="K37" i="1"/>
  <c r="F37" i="1"/>
  <c r="E37" i="1"/>
  <c r="D37" i="1"/>
  <c r="C37" i="1"/>
  <c r="B37" i="1"/>
  <c r="A37" i="1"/>
  <c r="AA36" i="1"/>
  <c r="Z36" i="1"/>
  <c r="AB36" i="1" s="1"/>
  <c r="P36" i="1"/>
  <c r="N36" i="1"/>
  <c r="L36" i="1" s="1"/>
  <c r="K36" i="1"/>
  <c r="F36" i="1"/>
  <c r="E36" i="1"/>
  <c r="D36" i="1"/>
  <c r="C36" i="1"/>
  <c r="B36" i="1"/>
  <c r="A36" i="1"/>
  <c r="AA35" i="1"/>
  <c r="Z35" i="1"/>
  <c r="P35" i="1"/>
  <c r="N35" i="1"/>
  <c r="L35" i="1" s="1"/>
  <c r="K35" i="1"/>
  <c r="F35" i="1"/>
  <c r="E35" i="1"/>
  <c r="D35" i="1"/>
  <c r="C35" i="1"/>
  <c r="B35" i="1"/>
  <c r="A35" i="1"/>
  <c r="AA34" i="1"/>
  <c r="Z34" i="1"/>
  <c r="P34" i="1"/>
  <c r="N34" i="1"/>
  <c r="L34" i="1" s="1"/>
  <c r="K34" i="1"/>
  <c r="F34" i="1"/>
  <c r="E34" i="1"/>
  <c r="D34" i="1"/>
  <c r="C34" i="1"/>
  <c r="B34" i="1"/>
  <c r="A34" i="1"/>
  <c r="AA33" i="1"/>
  <c r="Z33" i="1"/>
  <c r="P33" i="1"/>
  <c r="N33" i="1"/>
  <c r="L33" i="1" s="1"/>
  <c r="K33" i="1"/>
  <c r="F33" i="1"/>
  <c r="E33" i="1"/>
  <c r="D33" i="1"/>
  <c r="C33" i="1"/>
  <c r="B33" i="1"/>
  <c r="A33" i="1"/>
  <c r="AA32" i="1"/>
  <c r="Z32" i="1"/>
  <c r="AB32" i="1" s="1"/>
  <c r="P32" i="1"/>
  <c r="N32" i="1"/>
  <c r="K32" i="1"/>
  <c r="F32" i="1"/>
  <c r="E32" i="1"/>
  <c r="D32" i="1"/>
  <c r="C32" i="1"/>
  <c r="B32" i="1"/>
  <c r="A32" i="1"/>
  <c r="AA31" i="1"/>
  <c r="Z31" i="1"/>
  <c r="AB31" i="1" s="1"/>
  <c r="P31" i="1"/>
  <c r="N31" i="1"/>
  <c r="L31" i="1" s="1"/>
  <c r="K31" i="1"/>
  <c r="F31" i="1"/>
  <c r="E31" i="1"/>
  <c r="D31" i="1"/>
  <c r="C31" i="1"/>
  <c r="B31" i="1"/>
  <c r="A31" i="1"/>
  <c r="AA30" i="1"/>
  <c r="Z30" i="1"/>
  <c r="P30" i="1"/>
  <c r="N30" i="1"/>
  <c r="L30" i="1" s="1"/>
  <c r="K30" i="1"/>
  <c r="F30" i="1"/>
  <c r="E30" i="1"/>
  <c r="D30" i="1"/>
  <c r="C30" i="1"/>
  <c r="B30" i="1"/>
  <c r="A30" i="1"/>
  <c r="AA29" i="1"/>
  <c r="Z29" i="1"/>
  <c r="AB29" i="1" s="1"/>
  <c r="P29" i="1"/>
  <c r="N29" i="1"/>
  <c r="L29" i="1" s="1"/>
  <c r="K29" i="1"/>
  <c r="F29" i="1"/>
  <c r="E29" i="1"/>
  <c r="D29" i="1"/>
  <c r="C29" i="1"/>
  <c r="B29" i="1"/>
  <c r="A29" i="1"/>
  <c r="AA28" i="1"/>
  <c r="Z28" i="1"/>
  <c r="AB28" i="1" s="1"/>
  <c r="P28" i="1"/>
  <c r="N28" i="1"/>
  <c r="K28" i="1"/>
  <c r="F28" i="1"/>
  <c r="E28" i="1"/>
  <c r="D28" i="1"/>
  <c r="C28" i="1"/>
  <c r="B28" i="1"/>
  <c r="A28" i="1"/>
  <c r="AA27" i="1"/>
  <c r="Z27" i="1"/>
  <c r="AB27" i="1" s="1"/>
  <c r="P27" i="1"/>
  <c r="N27" i="1"/>
  <c r="L27" i="1" s="1"/>
  <c r="K27" i="1"/>
  <c r="F27" i="1"/>
  <c r="E27" i="1"/>
  <c r="D27" i="1"/>
  <c r="C27" i="1"/>
  <c r="B27" i="1"/>
  <c r="A27" i="1"/>
  <c r="AA26" i="1"/>
  <c r="Z26" i="1"/>
  <c r="AG26" i="1" s="1"/>
  <c r="P26" i="1"/>
  <c r="N26" i="1"/>
  <c r="M26" i="1"/>
  <c r="K26" i="1"/>
  <c r="F26" i="1"/>
  <c r="E26" i="1"/>
  <c r="D26" i="1"/>
  <c r="C26" i="1"/>
  <c r="B26" i="1"/>
  <c r="A26" i="1"/>
  <c r="AA25" i="1"/>
  <c r="Z25" i="1"/>
  <c r="P25" i="1"/>
  <c r="N25" i="1"/>
  <c r="L25" i="1" s="1"/>
  <c r="K25" i="1"/>
  <c r="F25" i="1"/>
  <c r="E25" i="1"/>
  <c r="D25" i="1"/>
  <c r="C25" i="1"/>
  <c r="B25" i="1"/>
  <c r="A25" i="1"/>
  <c r="AA24" i="1"/>
  <c r="Z24" i="1"/>
  <c r="AB24" i="1" s="1"/>
  <c r="P24" i="1"/>
  <c r="N24" i="1"/>
  <c r="L24" i="1" s="1"/>
  <c r="K24" i="1"/>
  <c r="I24" i="1"/>
  <c r="G108" i="1" s="1"/>
  <c r="F24" i="1"/>
  <c r="E24" i="1"/>
  <c r="D24" i="1"/>
  <c r="C24" i="1"/>
  <c r="B24" i="1"/>
  <c r="A24" i="1"/>
  <c r="AA23" i="1"/>
  <c r="Z23" i="1"/>
  <c r="P23" i="1"/>
  <c r="N23" i="1"/>
  <c r="L23" i="1" s="1"/>
  <c r="K23" i="1"/>
  <c r="F23" i="1"/>
  <c r="E23" i="1"/>
  <c r="D23" i="1"/>
  <c r="C23" i="1"/>
  <c r="B23" i="1"/>
  <c r="A23" i="1"/>
  <c r="AA22" i="1"/>
  <c r="Z22" i="1"/>
  <c r="AG22" i="1" s="1"/>
  <c r="P22" i="1"/>
  <c r="K22" i="1"/>
  <c r="F22" i="1"/>
  <c r="E22" i="1"/>
  <c r="D22" i="1"/>
  <c r="C22" i="1"/>
  <c r="B22" i="1"/>
  <c r="A22" i="1"/>
  <c r="AA21" i="1"/>
  <c r="Z21" i="1"/>
  <c r="AB21" i="1" s="1"/>
  <c r="P21" i="1"/>
  <c r="K21" i="1"/>
  <c r="F21" i="1"/>
  <c r="E21" i="1"/>
  <c r="D21" i="1"/>
  <c r="C21" i="1"/>
  <c r="B21" i="1"/>
  <c r="A21" i="1"/>
  <c r="AA20" i="1"/>
  <c r="Z20" i="1"/>
  <c r="P20" i="1"/>
  <c r="K20" i="1"/>
  <c r="F20" i="1"/>
  <c r="E20" i="1"/>
  <c r="D20" i="1"/>
  <c r="C20" i="1"/>
  <c r="B20" i="1"/>
  <c r="A20" i="1"/>
  <c r="AA19" i="1"/>
  <c r="Z19" i="1"/>
  <c r="AG19" i="1" s="1"/>
  <c r="AF19" i="1" s="1"/>
  <c r="P19" i="1"/>
  <c r="K19" i="1"/>
  <c r="F19" i="1"/>
  <c r="E19" i="1"/>
  <c r="D19" i="1"/>
  <c r="C19" i="1"/>
  <c r="B19" i="1"/>
  <c r="A19" i="1"/>
  <c r="AA18" i="1"/>
  <c r="Z18" i="1"/>
  <c r="P18" i="1"/>
  <c r="N18" i="1"/>
  <c r="L18" i="1" s="1"/>
  <c r="K18" i="1"/>
  <c r="F18" i="1"/>
  <c r="E18" i="1"/>
  <c r="D18" i="1"/>
  <c r="C18" i="1"/>
  <c r="B18" i="1"/>
  <c r="A18" i="1"/>
  <c r="AA17" i="1"/>
  <c r="Z17" i="1"/>
  <c r="P17" i="1"/>
  <c r="K17" i="1"/>
  <c r="F17" i="1"/>
  <c r="E17" i="1"/>
  <c r="D17" i="1"/>
  <c r="C17" i="1"/>
  <c r="B17" i="1"/>
  <c r="A17" i="1"/>
  <c r="AA16" i="1"/>
  <c r="Z16" i="1"/>
  <c r="AB16" i="1" s="1"/>
  <c r="P16" i="1"/>
  <c r="K16" i="1"/>
  <c r="F16" i="1"/>
  <c r="E16" i="1"/>
  <c r="D16" i="1"/>
  <c r="C16" i="1"/>
  <c r="B16" i="1"/>
  <c r="A16" i="1"/>
  <c r="AA15" i="1"/>
  <c r="Z15" i="1"/>
  <c r="AG15" i="1" s="1"/>
  <c r="AF15" i="1" s="1"/>
  <c r="N15" i="1"/>
  <c r="L15" i="1" s="1"/>
  <c r="P15" i="1"/>
  <c r="K15" i="1"/>
  <c r="F15" i="1"/>
  <c r="E15" i="1"/>
  <c r="D15" i="1"/>
  <c r="C15" i="1"/>
  <c r="B15" i="1"/>
  <c r="A15" i="1"/>
  <c r="AA14" i="1"/>
  <c r="Z14" i="1"/>
  <c r="P14" i="1"/>
  <c r="N14" i="1"/>
  <c r="L14" i="1" s="1"/>
  <c r="M14" i="1"/>
  <c r="K110" i="1" s="1"/>
  <c r="K14" i="1"/>
  <c r="I110" i="1" s="1"/>
  <c r="F14" i="1"/>
  <c r="E14" i="1"/>
  <c r="D14" i="1"/>
  <c r="C14" i="1"/>
  <c r="B14" i="1"/>
  <c r="A14" i="1"/>
  <c r="AA13" i="1"/>
  <c r="Z13" i="1"/>
  <c r="AG13" i="1" s="1"/>
  <c r="P13" i="1"/>
  <c r="N13" i="1"/>
  <c r="L13" i="1" s="1"/>
  <c r="K13" i="1"/>
  <c r="F13" i="1"/>
  <c r="E13" i="1"/>
  <c r="D13" i="1"/>
  <c r="C13" i="1"/>
  <c r="B13" i="1"/>
  <c r="A13" i="1"/>
  <c r="AA12" i="1"/>
  <c r="Z12" i="1"/>
  <c r="P12" i="1"/>
  <c r="N12" i="1"/>
  <c r="L12" i="1" s="1"/>
  <c r="K12" i="1"/>
  <c r="F12" i="1"/>
  <c r="E12" i="1"/>
  <c r="D12" i="1"/>
  <c r="C12" i="1"/>
  <c r="B12" i="1"/>
  <c r="A12" i="1"/>
  <c r="AA11" i="1"/>
  <c r="Z11" i="1"/>
  <c r="AG11" i="1" s="1"/>
  <c r="P11" i="1"/>
  <c r="K11" i="1"/>
  <c r="F11" i="1"/>
  <c r="E11" i="1"/>
  <c r="D11" i="1"/>
  <c r="C11" i="1"/>
  <c r="B11" i="1"/>
  <c r="A11" i="1"/>
  <c r="AA10" i="1"/>
  <c r="Z10" i="1"/>
  <c r="AB10" i="1" s="1"/>
  <c r="P10" i="1"/>
  <c r="N10" i="1"/>
  <c r="L10" i="1" s="1"/>
  <c r="K10" i="1"/>
  <c r="F10" i="1"/>
  <c r="E10" i="1"/>
  <c r="D10" i="1"/>
  <c r="C10" i="1"/>
  <c r="B10" i="1"/>
  <c r="A10" i="1"/>
  <c r="AA9" i="1"/>
  <c r="Z9" i="1"/>
  <c r="P9" i="1"/>
  <c r="N9" i="1"/>
  <c r="L9" i="1" s="1"/>
  <c r="K9" i="1"/>
  <c r="F9" i="1"/>
  <c r="E9" i="1"/>
  <c r="D9" i="1"/>
  <c r="C9" i="1"/>
  <c r="B9" i="1"/>
  <c r="A9" i="1"/>
  <c r="AA8" i="1"/>
  <c r="Z8" i="1"/>
  <c r="P8" i="1"/>
  <c r="N8" i="1"/>
  <c r="L8" i="1" s="1"/>
  <c r="M8" i="1"/>
  <c r="K8" i="1"/>
  <c r="F8" i="1"/>
  <c r="E8" i="1"/>
  <c r="D8" i="1"/>
  <c r="C8" i="1"/>
  <c r="B8" i="1"/>
  <c r="A8" i="1"/>
  <c r="L45" i="1" l="1"/>
  <c r="L49" i="1"/>
  <c r="L53" i="1"/>
  <c r="L57" i="1"/>
  <c r="L28" i="1"/>
  <c r="L32" i="1"/>
  <c r="G32" i="1" s="1"/>
  <c r="G41" i="1"/>
  <c r="L41" i="1"/>
  <c r="L46" i="1"/>
  <c r="L54" i="1"/>
  <c r="L72" i="1"/>
  <c r="G72" i="1" s="1"/>
  <c r="H26" i="1"/>
  <c r="L26" i="1"/>
  <c r="L42" i="1"/>
  <c r="I112" i="1"/>
  <c r="N39" i="1"/>
  <c r="L39" i="1" s="1"/>
  <c r="I115" i="1"/>
  <c r="G70" i="1"/>
  <c r="N17" i="1"/>
  <c r="N20" i="1"/>
  <c r="N21" i="1"/>
  <c r="I109" i="1"/>
  <c r="A74" i="1"/>
  <c r="E74" i="1"/>
  <c r="I107" i="1"/>
  <c r="J116" i="1"/>
  <c r="B116" i="1" s="1"/>
  <c r="J120" i="1"/>
  <c r="B120" i="1" s="1"/>
  <c r="K80" i="1"/>
  <c r="N44" i="1"/>
  <c r="B117" i="1"/>
  <c r="N16" i="1"/>
  <c r="N22" i="1"/>
  <c r="L114" i="1"/>
  <c r="H56" i="1"/>
  <c r="AG56" i="1" s="1"/>
  <c r="J119" i="1"/>
  <c r="B119" i="1" s="1"/>
  <c r="G50" i="1"/>
  <c r="N19" i="1"/>
  <c r="L19" i="1" s="1"/>
  <c r="G30" i="1"/>
  <c r="H38" i="1"/>
  <c r="AG38" i="1" s="1"/>
  <c r="AF38" i="1" s="1"/>
  <c r="I114" i="1"/>
  <c r="G25" i="1"/>
  <c r="H36" i="1"/>
  <c r="AG36" i="1" s="1"/>
  <c r="H52" i="1"/>
  <c r="AG52" i="1" s="1"/>
  <c r="H66" i="1"/>
  <c r="AG66" i="1" s="1"/>
  <c r="AF66" i="1" s="1"/>
  <c r="H32" i="1"/>
  <c r="H57" i="1"/>
  <c r="AG57" i="1" s="1"/>
  <c r="J118" i="1"/>
  <c r="AB11" i="1"/>
  <c r="AG16" i="1"/>
  <c r="AF16" i="1" s="1"/>
  <c r="AG32" i="1"/>
  <c r="AB53" i="1"/>
  <c r="AF22" i="1"/>
  <c r="AB15" i="1"/>
  <c r="AG18" i="1"/>
  <c r="AF18" i="1" s="1"/>
  <c r="AE18" i="1" s="1"/>
  <c r="AF42" i="1"/>
  <c r="AE42" i="1" s="1"/>
  <c r="AD42" i="1" s="1"/>
  <c r="AB19" i="1"/>
  <c r="AF13" i="1"/>
  <c r="AE13" i="1" s="1"/>
  <c r="AE8" i="1"/>
  <c r="AG8" i="1"/>
  <c r="AF8" i="1"/>
  <c r="AB8" i="1"/>
  <c r="AF11" i="1"/>
  <c r="C74" i="1"/>
  <c r="H9" i="1"/>
  <c r="AG9" i="1" s="1"/>
  <c r="N11" i="1"/>
  <c r="AG12" i="1"/>
  <c r="AB12" i="1"/>
  <c r="I108" i="1"/>
  <c r="J81" i="1"/>
  <c r="L110" i="1"/>
  <c r="J110" i="1" s="1"/>
  <c r="H110" i="1"/>
  <c r="P74" i="1"/>
  <c r="AB17" i="1"/>
  <c r="AB23" i="1"/>
  <c r="AG24" i="1"/>
  <c r="AF24" i="1" s="1"/>
  <c r="AE24" i="1" s="1"/>
  <c r="AD24" i="1" s="1"/>
  <c r="AG29" i="1"/>
  <c r="AB35" i="1"/>
  <c r="AB37" i="1"/>
  <c r="H54" i="1"/>
  <c r="H55" i="1"/>
  <c r="AG55" i="1" s="1"/>
  <c r="AF55" i="1" s="1"/>
  <c r="AB58" i="1"/>
  <c r="AB61" i="1"/>
  <c r="AB63" i="1"/>
  <c r="N68" i="1"/>
  <c r="L68" i="1" s="1"/>
  <c r="G121" i="1"/>
  <c r="D74" i="1"/>
  <c r="K106" i="1"/>
  <c r="K121" i="1" s="1"/>
  <c r="M74" i="1"/>
  <c r="H80" i="1" s="1"/>
  <c r="J80" i="1"/>
  <c r="AG17" i="1"/>
  <c r="AF17" i="1" s="1"/>
  <c r="I111" i="1"/>
  <c r="AB20" i="1"/>
  <c r="H40" i="1"/>
  <c r="AG40" i="1" s="1"/>
  <c r="N121" i="1"/>
  <c r="L112" i="1"/>
  <c r="J112" i="1" s="1"/>
  <c r="AG23" i="1"/>
  <c r="G26" i="1"/>
  <c r="N51" i="1"/>
  <c r="G58" i="1"/>
  <c r="I74" i="1"/>
  <c r="H81" i="1" s="1"/>
  <c r="B74" i="1"/>
  <c r="B75" i="1" s="1"/>
  <c r="F74" i="1"/>
  <c r="F75" i="1" s="1"/>
  <c r="I106" i="1"/>
  <c r="K74" i="1"/>
  <c r="O74" i="1"/>
  <c r="AB9" i="1"/>
  <c r="AB13" i="1"/>
  <c r="AB14" i="1"/>
  <c r="AB18" i="1"/>
  <c r="AE19" i="1"/>
  <c r="AG21" i="1"/>
  <c r="G28" i="1"/>
  <c r="AG31" i="1"/>
  <c r="AF31" i="1" s="1"/>
  <c r="AE31" i="1" s="1"/>
  <c r="AD31" i="1" s="1"/>
  <c r="AG33" i="1"/>
  <c r="H34" i="1"/>
  <c r="AG34" i="1" s="1"/>
  <c r="AB39" i="1"/>
  <c r="N43" i="1"/>
  <c r="L43" i="1" s="1"/>
  <c r="G56" i="1"/>
  <c r="Q74" i="1"/>
  <c r="K81" i="1"/>
  <c r="AB25" i="1"/>
  <c r="AB26" i="1"/>
  <c r="AF26" i="1"/>
  <c r="AB30" i="1"/>
  <c r="AB34" i="1"/>
  <c r="AB38" i="1"/>
  <c r="AB43" i="1"/>
  <c r="AB46" i="1"/>
  <c r="AB51" i="1"/>
  <c r="AB54" i="1"/>
  <c r="AG54" i="1"/>
  <c r="AF54" i="1" s="1"/>
  <c r="AE54" i="1" s="1"/>
  <c r="AD54" i="1" s="1"/>
  <c r="G57" i="1"/>
  <c r="N60" i="1"/>
  <c r="G62" i="1"/>
  <c r="H64" i="1"/>
  <c r="AG64" i="1" s="1"/>
  <c r="AF64" i="1" s="1"/>
  <c r="G64" i="1"/>
  <c r="AB71" i="1"/>
  <c r="AB47" i="1"/>
  <c r="AB50" i="1"/>
  <c r="AB69" i="1"/>
  <c r="B113" i="1"/>
  <c r="J114" i="1"/>
  <c r="M121" i="1"/>
  <c r="B118" i="1"/>
  <c r="AB62" i="1"/>
  <c r="AB66" i="1"/>
  <c r="AB70" i="1"/>
  <c r="AB60" i="1"/>
  <c r="AB64" i="1"/>
  <c r="AB68" i="1"/>
  <c r="AB72" i="1"/>
  <c r="H70" i="1" l="1"/>
  <c r="AG70" i="1" s="1"/>
  <c r="AF70" i="1" s="1"/>
  <c r="G42" i="1"/>
  <c r="G54" i="1"/>
  <c r="H41" i="1"/>
  <c r="AG41" i="1" s="1"/>
  <c r="H28" i="1"/>
  <c r="AG28" i="1" s="1"/>
  <c r="AF28" i="1" s="1"/>
  <c r="H45" i="1"/>
  <c r="AG45" i="1" s="1"/>
  <c r="H108" i="1"/>
  <c r="L22" i="1"/>
  <c r="H20" i="1"/>
  <c r="AG20" i="1" s="1"/>
  <c r="L20" i="1"/>
  <c r="L109" i="1"/>
  <c r="J109" i="1" s="1"/>
  <c r="L60" i="1"/>
  <c r="L115" i="1"/>
  <c r="J115" i="1" s="1"/>
  <c r="L51" i="1"/>
  <c r="G45" i="1"/>
  <c r="G38" i="1"/>
  <c r="J74" i="1"/>
  <c r="I81" i="1" s="1"/>
  <c r="G81" i="1" s="1"/>
  <c r="L11" i="1"/>
  <c r="L107" i="1"/>
  <c r="J107" i="1" s="1"/>
  <c r="L16" i="1"/>
  <c r="G17" i="1"/>
  <c r="L17" i="1"/>
  <c r="L44" i="1"/>
  <c r="G21" i="1"/>
  <c r="L21" i="1"/>
  <c r="D75" i="1"/>
  <c r="H62" i="1"/>
  <c r="AG62" i="1" s="1"/>
  <c r="H25" i="1"/>
  <c r="AG25" i="1" s="1"/>
  <c r="AF25" i="1" s="1"/>
  <c r="AE25" i="1" s="1"/>
  <c r="AD25" i="1" s="1"/>
  <c r="AC25" i="1" s="1"/>
  <c r="G52" i="1"/>
  <c r="H72" i="1"/>
  <c r="AG72" i="1" s="1"/>
  <c r="AF72" i="1" s="1"/>
  <c r="H42" i="1"/>
  <c r="AB42" i="1" s="1"/>
  <c r="G40" i="1"/>
  <c r="G36" i="1"/>
  <c r="H58" i="1"/>
  <c r="AG58" i="1" s="1"/>
  <c r="H50" i="1"/>
  <c r="AG50" i="1" s="1"/>
  <c r="AF50" i="1" s="1"/>
  <c r="AE50" i="1" s="1"/>
  <c r="AD50" i="1" s="1"/>
  <c r="H111" i="1"/>
  <c r="G55" i="1"/>
  <c r="H112" i="1"/>
  <c r="B112" i="1" s="1"/>
  <c r="L108" i="1"/>
  <c r="J108" i="1" s="1"/>
  <c r="G15" i="1"/>
  <c r="H30" i="1"/>
  <c r="G10" i="1"/>
  <c r="G66" i="1"/>
  <c r="L111" i="1"/>
  <c r="J111" i="1" s="1"/>
  <c r="B111" i="1" s="1"/>
  <c r="AF32" i="1"/>
  <c r="AE32" i="1" s="1"/>
  <c r="AD32" i="1" s="1"/>
  <c r="G60" i="1"/>
  <c r="G46" i="1"/>
  <c r="H46" i="1"/>
  <c r="AG46" i="1" s="1"/>
  <c r="AF46" i="1" s="1"/>
  <c r="AE46" i="1" s="1"/>
  <c r="AD46" i="1" s="1"/>
  <c r="AE16" i="1"/>
  <c r="AE22" i="1"/>
  <c r="AD22" i="1" s="1"/>
  <c r="AE28" i="1"/>
  <c r="AD28" i="1" s="1"/>
  <c r="AF9" i="1"/>
  <c r="AE9" i="1" s="1"/>
  <c r="AD9" i="1" s="1"/>
  <c r="AF40" i="1"/>
  <c r="AE40" i="1" s="1"/>
  <c r="AD40" i="1" s="1"/>
  <c r="AF52" i="1"/>
  <c r="AF34" i="1"/>
  <c r="G47" i="1"/>
  <c r="H47" i="1"/>
  <c r="AG47" i="1" s="1"/>
  <c r="G31" i="1"/>
  <c r="H31" i="1"/>
  <c r="AC31" i="1" s="1"/>
  <c r="L106" i="1"/>
  <c r="Q75" i="1"/>
  <c r="G37" i="1"/>
  <c r="H37" i="1"/>
  <c r="AG37" i="1" s="1"/>
  <c r="AF23" i="1"/>
  <c r="J82" i="1"/>
  <c r="G27" i="1"/>
  <c r="H27" i="1"/>
  <c r="AG27" i="1" s="1"/>
  <c r="B110" i="1"/>
  <c r="G14" i="1"/>
  <c r="H14" i="1"/>
  <c r="AG14" i="1" s="1"/>
  <c r="G34" i="1"/>
  <c r="H13" i="1"/>
  <c r="AD13" i="1" s="1"/>
  <c r="AC13" i="1" s="1"/>
  <c r="G13" i="1"/>
  <c r="AE17" i="1"/>
  <c r="AD17" i="1" s="1"/>
  <c r="G48" i="1"/>
  <c r="G71" i="1"/>
  <c r="H71" i="1"/>
  <c r="AG71" i="1" s="1"/>
  <c r="AC54" i="1"/>
  <c r="AC42" i="1"/>
  <c r="G43" i="1"/>
  <c r="AF33" i="1"/>
  <c r="AF21" i="1"/>
  <c r="AE66" i="1"/>
  <c r="AD66" i="1" s="1"/>
  <c r="H115" i="1"/>
  <c r="B115" i="1" s="1"/>
  <c r="G35" i="1"/>
  <c r="H35" i="1"/>
  <c r="AG35" i="1" s="1"/>
  <c r="G23" i="1"/>
  <c r="H23" i="1"/>
  <c r="M122" i="1"/>
  <c r="H82" i="1"/>
  <c r="G63" i="1"/>
  <c r="H63" i="1"/>
  <c r="AG63" i="1" s="1"/>
  <c r="G61" i="1"/>
  <c r="H61" i="1"/>
  <c r="AG61" i="1" s="1"/>
  <c r="H49" i="1"/>
  <c r="AG49" i="1" s="1"/>
  <c r="G49" i="1"/>
  <c r="AF41" i="1"/>
  <c r="AE41" i="1" s="1"/>
  <c r="AD41" i="1" s="1"/>
  <c r="K82" i="1"/>
  <c r="H15" i="1"/>
  <c r="AE15" i="1" s="1"/>
  <c r="H18" i="1"/>
  <c r="AD18" i="1" s="1"/>
  <c r="AC18" i="1" s="1"/>
  <c r="G18" i="1"/>
  <c r="H8" i="1"/>
  <c r="G8" i="1"/>
  <c r="G9" i="1"/>
  <c r="G73" i="1"/>
  <c r="H73" i="1"/>
  <c r="AG73" i="1" s="1"/>
  <c r="G67" i="1"/>
  <c r="H67" i="1"/>
  <c r="AG67" i="1" s="1"/>
  <c r="AF57" i="1"/>
  <c r="AE57" i="1" s="1"/>
  <c r="AE26" i="1"/>
  <c r="AD26" i="1" s="1"/>
  <c r="H53" i="1"/>
  <c r="AF53" i="1" s="1"/>
  <c r="G53" i="1"/>
  <c r="AE38" i="1"/>
  <c r="AD38" i="1" s="1"/>
  <c r="H24" i="1"/>
  <c r="AC24" i="1" s="1"/>
  <c r="G24" i="1"/>
  <c r="H114" i="1"/>
  <c r="B114" i="1" s="1"/>
  <c r="G65" i="1"/>
  <c r="H65" i="1"/>
  <c r="AG65" i="1" s="1"/>
  <c r="G59" i="1"/>
  <c r="H59" i="1"/>
  <c r="AG59" i="1" s="1"/>
  <c r="AE55" i="1"/>
  <c r="G69" i="1"/>
  <c r="H69" i="1"/>
  <c r="AG69" i="1" s="1"/>
  <c r="H48" i="1"/>
  <c r="AG48" i="1" s="1"/>
  <c r="AE64" i="1"/>
  <c r="AD64" i="1" s="1"/>
  <c r="AF56" i="1"/>
  <c r="AE56" i="1" s="1"/>
  <c r="AD56" i="1" s="1"/>
  <c r="G33" i="1"/>
  <c r="H33" i="1"/>
  <c r="AB33" i="1" s="1"/>
  <c r="I121" i="1"/>
  <c r="G39" i="1"/>
  <c r="H39" i="1"/>
  <c r="AG39" i="1" s="1"/>
  <c r="H68" i="1"/>
  <c r="AG68" i="1" s="1"/>
  <c r="AF36" i="1"/>
  <c r="G29" i="1"/>
  <c r="H29" i="1"/>
  <c r="AF29" i="1" s="1"/>
  <c r="G12" i="1"/>
  <c r="H12" i="1"/>
  <c r="AF12" i="1" s="1"/>
  <c r="H106" i="1"/>
  <c r="AE11" i="1"/>
  <c r="H10" i="1"/>
  <c r="AG10" i="1" s="1"/>
  <c r="N74" i="1"/>
  <c r="I80" i="1" s="1"/>
  <c r="I78" i="1" s="1"/>
  <c r="AF45" i="1" l="1"/>
  <c r="AE70" i="1"/>
  <c r="AD70" i="1" s="1"/>
  <c r="H109" i="1"/>
  <c r="B109" i="1" s="1"/>
  <c r="H21" i="1"/>
  <c r="G20" i="1"/>
  <c r="H16" i="1"/>
  <c r="H60" i="1"/>
  <c r="AG60" i="1" s="1"/>
  <c r="H17" i="1"/>
  <c r="AC17" i="1" s="1"/>
  <c r="B108" i="1"/>
  <c r="H107" i="1"/>
  <c r="B107" i="1" s="1"/>
  <c r="G16" i="1"/>
  <c r="AF62" i="1"/>
  <c r="AE62" i="1" s="1"/>
  <c r="AD62" i="1" s="1"/>
  <c r="AF58" i="1"/>
  <c r="AE58" i="1" s="1"/>
  <c r="AD58" i="1" s="1"/>
  <c r="G22" i="1"/>
  <c r="H22" i="1"/>
  <c r="AB22" i="1" s="1"/>
  <c r="AB74" i="1" s="1"/>
  <c r="L85" i="1" s="1"/>
  <c r="H44" i="1"/>
  <c r="G44" i="1"/>
  <c r="L74" i="1"/>
  <c r="G19" i="1"/>
  <c r="AG30" i="1"/>
  <c r="AE72" i="1"/>
  <c r="AD72" i="1" s="1"/>
  <c r="H19" i="1"/>
  <c r="AD19" i="1" s="1"/>
  <c r="AC19" i="1" s="1"/>
  <c r="AC32" i="1"/>
  <c r="AC46" i="1"/>
  <c r="H43" i="1"/>
  <c r="AG43" i="1" s="1"/>
  <c r="AF43" i="1" s="1"/>
  <c r="AE43" i="1" s="1"/>
  <c r="AD43" i="1" s="1"/>
  <c r="AD8" i="1"/>
  <c r="AD16" i="1"/>
  <c r="AC16" i="1" s="1"/>
  <c r="AC64" i="1"/>
  <c r="AC28" i="1"/>
  <c r="AC22" i="1"/>
  <c r="AC38" i="1"/>
  <c r="AC41" i="1"/>
  <c r="AC66" i="1"/>
  <c r="AC50" i="1"/>
  <c r="AE12" i="1"/>
  <c r="AD12" i="1" s="1"/>
  <c r="AF68" i="1"/>
  <c r="AE68" i="1" s="1"/>
  <c r="AD68" i="1" s="1"/>
  <c r="AE29" i="1"/>
  <c r="AD29" i="1" s="1"/>
  <c r="AD57" i="1"/>
  <c r="AC57" i="1" s="1"/>
  <c r="AF65" i="1"/>
  <c r="AE65" i="1" s="1"/>
  <c r="AD65" i="1" s="1"/>
  <c r="G68" i="1"/>
  <c r="AF49" i="1"/>
  <c r="AE49" i="1" s="1"/>
  <c r="K75" i="1"/>
  <c r="AF71" i="1"/>
  <c r="AF27" i="1"/>
  <c r="AF37" i="1"/>
  <c r="AE37" i="1" s="1"/>
  <c r="AD37" i="1" s="1"/>
  <c r="AE21" i="1"/>
  <c r="AD21" i="1" s="1"/>
  <c r="AF10" i="1"/>
  <c r="AE36" i="1"/>
  <c r="AD36" i="1" s="1"/>
  <c r="AF39" i="1"/>
  <c r="AD55" i="1"/>
  <c r="AC55" i="1" s="1"/>
  <c r="AF73" i="1"/>
  <c r="AE73" i="1" s="1"/>
  <c r="AF61" i="1"/>
  <c r="AE61" i="1" s="1"/>
  <c r="AD61" i="1" s="1"/>
  <c r="AF14" i="1"/>
  <c r="AE14" i="1" s="1"/>
  <c r="AD14" i="1" s="1"/>
  <c r="AE45" i="1"/>
  <c r="AD45" i="1" s="1"/>
  <c r="AE34" i="1"/>
  <c r="AD34" i="1" s="1"/>
  <c r="AE52" i="1"/>
  <c r="AD52" i="1" s="1"/>
  <c r="AC9" i="1"/>
  <c r="AF48" i="1"/>
  <c r="AE48" i="1" s="1"/>
  <c r="AD48" i="1" s="1"/>
  <c r="AF59" i="1"/>
  <c r="AE59" i="1" s="1"/>
  <c r="AC26" i="1"/>
  <c r="AE23" i="1"/>
  <c r="AD23" i="1" s="1"/>
  <c r="H11" i="1"/>
  <c r="AD11" i="1" s="1"/>
  <c r="AC11" i="1" s="1"/>
  <c r="G11" i="1"/>
  <c r="H51" i="1"/>
  <c r="AG51" i="1" s="1"/>
  <c r="AF47" i="1"/>
  <c r="AE47" i="1" s="1"/>
  <c r="AD47" i="1" s="1"/>
  <c r="AC40" i="1"/>
  <c r="AE33" i="1"/>
  <c r="AD33" i="1" s="1"/>
  <c r="I82" i="1"/>
  <c r="G80" i="1"/>
  <c r="G82" i="1" s="1"/>
  <c r="AC56" i="1"/>
  <c r="AF69" i="1"/>
  <c r="AF20" i="1"/>
  <c r="AE20" i="1" s="1"/>
  <c r="AD20" i="1" s="1"/>
  <c r="AE53" i="1"/>
  <c r="AD53" i="1" s="1"/>
  <c r="AF67" i="1"/>
  <c r="AE67" i="1" s="1"/>
  <c r="AD15" i="1"/>
  <c r="AC15" i="1" s="1"/>
  <c r="AF63" i="1"/>
  <c r="AE63" i="1" s="1"/>
  <c r="AD63" i="1" s="1"/>
  <c r="AF35" i="1"/>
  <c r="G51" i="1"/>
  <c r="L121" i="1"/>
  <c r="J106" i="1"/>
  <c r="G74" i="1" l="1"/>
  <c r="AF60" i="1"/>
  <c r="AC70" i="1"/>
  <c r="H121" i="1"/>
  <c r="H74" i="1"/>
  <c r="H75" i="1" s="1"/>
  <c r="AC62" i="1"/>
  <c r="AC72" i="1"/>
  <c r="AG44" i="1"/>
  <c r="AF44" i="1" s="1"/>
  <c r="AE44" i="1" s="1"/>
  <c r="AD44" i="1" s="1"/>
  <c r="AC44" i="1" s="1"/>
  <c r="AF30" i="1"/>
  <c r="AE30" i="1" s="1"/>
  <c r="AD30" i="1" s="1"/>
  <c r="AC8" i="1"/>
  <c r="AD73" i="1"/>
  <c r="AC73" i="1" s="1"/>
  <c r="AC23" i="1"/>
  <c r="AE69" i="1"/>
  <c r="AD69" i="1" s="1"/>
  <c r="AE27" i="1"/>
  <c r="AD27" i="1" s="1"/>
  <c r="AC58" i="1"/>
  <c r="AC21" i="1"/>
  <c r="AE60" i="1"/>
  <c r="AD60" i="1" s="1"/>
  <c r="AC63" i="1"/>
  <c r="AC47" i="1"/>
  <c r="AC61" i="1"/>
  <c r="AE35" i="1"/>
  <c r="AD35" i="1" s="1"/>
  <c r="AC36" i="1"/>
  <c r="AD59" i="1"/>
  <c r="AC59" i="1" s="1"/>
  <c r="AD49" i="1"/>
  <c r="AC49" i="1" s="1"/>
  <c r="AD67" i="1"/>
  <c r="AC67" i="1" s="1"/>
  <c r="AC53" i="1"/>
  <c r="AC43" i="1"/>
  <c r="AC14" i="1"/>
  <c r="AC37" i="1"/>
  <c r="AC29" i="1"/>
  <c r="AC20" i="1"/>
  <c r="AF51" i="1"/>
  <c r="AC48" i="1"/>
  <c r="AE39" i="1"/>
  <c r="AD39" i="1" s="1"/>
  <c r="AE10" i="1"/>
  <c r="AE71" i="1"/>
  <c r="AD71" i="1" s="1"/>
  <c r="AC65" i="1"/>
  <c r="AC34" i="1"/>
  <c r="AC68" i="1"/>
  <c r="AC12" i="1"/>
  <c r="B106" i="1"/>
  <c r="B121" i="1" s="1"/>
  <c r="J121" i="1"/>
  <c r="AC33" i="1"/>
  <c r="AC52" i="1"/>
  <c r="AC45" i="1"/>
  <c r="B82" i="1" l="1"/>
  <c r="AG74" i="1"/>
  <c r="G85" i="1" s="1"/>
  <c r="AF74" i="1"/>
  <c r="H85" i="1" s="1"/>
  <c r="AC30" i="1"/>
  <c r="AC27" i="1"/>
  <c r="AC60" i="1"/>
  <c r="AC69" i="1"/>
  <c r="AC35" i="1"/>
  <c r="AD10" i="1"/>
  <c r="AE51" i="1"/>
  <c r="AD51" i="1" s="1"/>
  <c r="AC71" i="1"/>
  <c r="AC39" i="1"/>
  <c r="AC10" i="1" l="1"/>
  <c r="AD74" i="1"/>
  <c r="J85" i="1" s="1"/>
  <c r="AE74" i="1"/>
  <c r="I85" i="1" s="1"/>
  <c r="AC51" i="1"/>
  <c r="AC74" i="1" l="1"/>
  <c r="K85" i="1" l="1"/>
  <c r="AB75" i="1"/>
  <c r="AG77" i="1" s="1"/>
</calcChain>
</file>

<file path=xl/sharedStrings.xml><?xml version="1.0" encoding="utf-8"?>
<sst xmlns="http://schemas.openxmlformats.org/spreadsheetml/2006/main" count="510" uniqueCount="202">
  <si>
    <t>دولار</t>
  </si>
  <si>
    <t>مدين</t>
  </si>
  <si>
    <t>دائن</t>
  </si>
  <si>
    <t>العملة</t>
  </si>
  <si>
    <t>اسم الحساب</t>
  </si>
  <si>
    <t>US$</t>
  </si>
  <si>
    <t>11610001</t>
  </si>
  <si>
    <t>ري</t>
  </si>
  <si>
    <t>11610002</t>
  </si>
  <si>
    <t>11610004</t>
  </si>
  <si>
    <t>11610007</t>
  </si>
  <si>
    <t>11610008</t>
  </si>
  <si>
    <t>11610009</t>
  </si>
  <si>
    <t>11610011</t>
  </si>
  <si>
    <t>11610012</t>
  </si>
  <si>
    <t>11610015</t>
  </si>
  <si>
    <t>11610017</t>
  </si>
  <si>
    <t>11610018</t>
  </si>
  <si>
    <t>11610021</t>
  </si>
  <si>
    <t>11610024</t>
  </si>
  <si>
    <t>11610027</t>
  </si>
  <si>
    <t>11610028</t>
  </si>
  <si>
    <t>11610030</t>
  </si>
  <si>
    <t>11610031</t>
  </si>
  <si>
    <t>11610032</t>
  </si>
  <si>
    <t>11610033</t>
  </si>
  <si>
    <t>11610035</t>
  </si>
  <si>
    <t>11610036</t>
  </si>
  <si>
    <t>11610044</t>
  </si>
  <si>
    <t>11610048</t>
  </si>
  <si>
    <t>11610052</t>
  </si>
  <si>
    <t>11610055</t>
  </si>
  <si>
    <t>11610061</t>
  </si>
  <si>
    <t>11610062</t>
  </si>
  <si>
    <t>11610063</t>
  </si>
  <si>
    <t>11610064</t>
  </si>
  <si>
    <t>11610069</t>
  </si>
  <si>
    <t>11620002</t>
  </si>
  <si>
    <t>11620004</t>
  </si>
  <si>
    <t>11620006</t>
  </si>
  <si>
    <t>11620055</t>
  </si>
  <si>
    <t>11620063</t>
  </si>
  <si>
    <t>11620093</t>
  </si>
  <si>
    <t>11630001</t>
  </si>
  <si>
    <t>11630014</t>
  </si>
  <si>
    <t>11630028</t>
  </si>
  <si>
    <t>11630031</t>
  </si>
  <si>
    <t>11630092</t>
  </si>
  <si>
    <t>11640008</t>
  </si>
  <si>
    <t>11640017</t>
  </si>
  <si>
    <t>11640025</t>
  </si>
  <si>
    <t>11640053</t>
  </si>
  <si>
    <t>11640060</t>
  </si>
  <si>
    <t>11650001</t>
  </si>
  <si>
    <t>11650003</t>
  </si>
  <si>
    <t>11670001</t>
  </si>
  <si>
    <t>11670003</t>
  </si>
  <si>
    <t>11670004</t>
  </si>
  <si>
    <t>11670006</t>
  </si>
  <si>
    <t>11670007</t>
  </si>
  <si>
    <t>11670008</t>
  </si>
  <si>
    <t>11670011</t>
  </si>
  <si>
    <t>11670013</t>
  </si>
  <si>
    <t>11670019</t>
  </si>
  <si>
    <t>11670020</t>
  </si>
  <si>
    <t>11680012</t>
  </si>
  <si>
    <t>11690001</t>
  </si>
  <si>
    <t>11690027</t>
  </si>
  <si>
    <t>11690041</t>
  </si>
  <si>
    <t>11690053</t>
  </si>
  <si>
    <t>11690054</t>
  </si>
  <si>
    <t>الأرصدة بالعملة المحلية</t>
  </si>
  <si>
    <t>الرصيد النهائي</t>
  </si>
  <si>
    <t>الحركة للفترة الحالية</t>
  </si>
  <si>
    <t>رصيد الافتتاح</t>
  </si>
  <si>
    <t>حركة 2025</t>
  </si>
  <si>
    <t>مديونية 2024</t>
  </si>
  <si>
    <t>السداد في 2025</t>
  </si>
  <si>
    <t>حوالة بالشبكات</t>
  </si>
  <si>
    <t>بالسجلات</t>
  </si>
  <si>
    <t>0-30</t>
  </si>
  <si>
    <t>31-60</t>
  </si>
  <si>
    <t>61-90</t>
  </si>
  <si>
    <t>91-180</t>
  </si>
  <si>
    <t>181-360</t>
  </si>
  <si>
    <t>above</t>
  </si>
  <si>
    <t>متحرك</t>
  </si>
  <si>
    <t>صنعاء</t>
  </si>
  <si>
    <t>زيوت</t>
  </si>
  <si>
    <t>الحديدة</t>
  </si>
  <si>
    <t>عدن</t>
  </si>
  <si>
    <t>سيئون</t>
  </si>
  <si>
    <t>صعدة</t>
  </si>
  <si>
    <t>غير متحرك</t>
  </si>
  <si>
    <t>مهندرا</t>
  </si>
  <si>
    <t>عمران</t>
  </si>
  <si>
    <t>مخصص</t>
  </si>
  <si>
    <t>أصباغ</t>
  </si>
  <si>
    <t>إب</t>
  </si>
  <si>
    <t>تعز</t>
  </si>
  <si>
    <t>هوفمان</t>
  </si>
  <si>
    <t>بطاريات</t>
  </si>
  <si>
    <t>المكلا</t>
  </si>
  <si>
    <t>ذمار</t>
  </si>
  <si>
    <t>الصافي</t>
  </si>
  <si>
    <t>سداد معلق بالشبكات</t>
  </si>
  <si>
    <t>سداد مقيد بالسجلات</t>
  </si>
  <si>
    <t>العملاء المتحركون</t>
  </si>
  <si>
    <t>العملاء غير المتحركين</t>
  </si>
  <si>
    <t>نوع الحساب</t>
  </si>
  <si>
    <t>عبد السلام الطاهري</t>
  </si>
  <si>
    <t>مديونية 2025</t>
  </si>
  <si>
    <t>الإجماليات</t>
  </si>
  <si>
    <t>عمر مديونية العملاء</t>
  </si>
  <si>
    <t>Above 360</t>
  </si>
  <si>
    <t>درهم إماراتي</t>
  </si>
  <si>
    <t>ريال سعودي</t>
  </si>
  <si>
    <t>ريال يمني</t>
  </si>
  <si>
    <t>النقدية المتاحة</t>
  </si>
  <si>
    <t>بنك الشامل صنعاء</t>
  </si>
  <si>
    <t>بنك الشامل عدن</t>
  </si>
  <si>
    <t>الصندوق</t>
  </si>
  <si>
    <t>صرافة ابن حزام</t>
  </si>
  <si>
    <t>حوالات بالشبكة</t>
  </si>
  <si>
    <t>الإجمالي</t>
  </si>
  <si>
    <t>النقدية المجمدة</t>
  </si>
  <si>
    <t>بنك الشامل تعز</t>
  </si>
  <si>
    <t>بنك الشامل الحديدة</t>
  </si>
  <si>
    <t>صافي المديونية</t>
  </si>
  <si>
    <t>سداد حوالات</t>
  </si>
  <si>
    <t>سداد من مديونية 2025</t>
  </si>
  <si>
    <t>صافي مديونية 2024</t>
  </si>
  <si>
    <t>المنطقة</t>
  </si>
  <si>
    <t>نوع البضاعة</t>
  </si>
  <si>
    <t>حوالات بالشبكات</t>
  </si>
  <si>
    <t>سداد مقيد</t>
  </si>
  <si>
    <t>HGULDG  1</t>
  </si>
  <si>
    <t>HGULDG  2</t>
  </si>
  <si>
    <t>HGULDG  3</t>
  </si>
  <si>
    <t>HGULDG  4</t>
  </si>
  <si>
    <t>HGULDG  5</t>
  </si>
  <si>
    <t>HGULDG  6</t>
  </si>
  <si>
    <t>HGULDG  7</t>
  </si>
  <si>
    <t>HGULDG  8</t>
  </si>
  <si>
    <t>HGULDG  9</t>
  </si>
  <si>
    <t>HGULDG  10</t>
  </si>
  <si>
    <t>HGULDG  11</t>
  </si>
  <si>
    <t>HGULDG  12</t>
  </si>
  <si>
    <t>HGULDG  13</t>
  </si>
  <si>
    <t>HGULDG  14</t>
  </si>
  <si>
    <t>HGULDG  15</t>
  </si>
  <si>
    <t>HGULDG  16</t>
  </si>
  <si>
    <t>HGULDG  17</t>
  </si>
  <si>
    <t>HGULDG  18</t>
  </si>
  <si>
    <t>HGULDG  19</t>
  </si>
  <si>
    <t>HGULDG  20</t>
  </si>
  <si>
    <t>HGULDG  21</t>
  </si>
  <si>
    <t>HGULDG  22</t>
  </si>
  <si>
    <t>HGULDG  23</t>
  </si>
  <si>
    <t>HGULDG  24</t>
  </si>
  <si>
    <t>HGULDG  25</t>
  </si>
  <si>
    <t>HGULDG  26</t>
  </si>
  <si>
    <t>HGULDG  27</t>
  </si>
  <si>
    <t>HGULDG  28</t>
  </si>
  <si>
    <t>HGULDG  29</t>
  </si>
  <si>
    <t>HGULDG  30</t>
  </si>
  <si>
    <t>HGULDG  31</t>
  </si>
  <si>
    <t>HGULDG  32</t>
  </si>
  <si>
    <t>HGULDG  33</t>
  </si>
  <si>
    <t>HGULDG  34</t>
  </si>
  <si>
    <t>HGULDG  35</t>
  </si>
  <si>
    <t>HGULDG  36</t>
  </si>
  <si>
    <t>HGULDG  37</t>
  </si>
  <si>
    <t>HGULDG  38</t>
  </si>
  <si>
    <t>HGULDG  39</t>
  </si>
  <si>
    <t>HGULDG  40</t>
  </si>
  <si>
    <t>HGULDG  41</t>
  </si>
  <si>
    <t>HGULDG  42</t>
  </si>
  <si>
    <t>HGULDG  43</t>
  </si>
  <si>
    <t>HGULDG  44</t>
  </si>
  <si>
    <t>HGULDG  45</t>
  </si>
  <si>
    <t>HGULDG  46</t>
  </si>
  <si>
    <t>HGULDG  47</t>
  </si>
  <si>
    <t>HGULDG  48</t>
  </si>
  <si>
    <t>HGULDG  49</t>
  </si>
  <si>
    <t>HGULDG  50</t>
  </si>
  <si>
    <t>HGULDG  51</t>
  </si>
  <si>
    <t>HGULDG  52</t>
  </si>
  <si>
    <t>HGULDG  53</t>
  </si>
  <si>
    <t>HGULDG  54</t>
  </si>
  <si>
    <t>HGULDG  55</t>
  </si>
  <si>
    <t>HGULDG  56</t>
  </si>
  <si>
    <t>HGULDG  57</t>
  </si>
  <si>
    <t>HGULDG  58</t>
  </si>
  <si>
    <t>HGULDG  59</t>
  </si>
  <si>
    <t>HGULDG  60</t>
  </si>
  <si>
    <t>HGULDG  61</t>
  </si>
  <si>
    <t>HGULDG  62</t>
  </si>
  <si>
    <t>HGULDG  63</t>
  </si>
  <si>
    <t>HGULDG  64</t>
  </si>
  <si>
    <t>HGULDG  65</t>
  </si>
  <si>
    <t>HGULDG 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</si>
</sst>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.00;#,##0.00\-"/>
    <numFmt numFmtId="166" formatCode="#,##0.0_ ;\-#,##0.0\ "/>
  </numFmts>
  <fonts count="1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color rgb="FF000000"/>
      <name val="Times New Roman"/>
      <family val="1"/>
    </font>
    <font>
      <b/>
      <sz val="9"/>
      <color indexed="8"/>
      <name val="Arial"/>
      <family val="2"/>
    </font>
    <font>
      <sz val="10"/>
      <color theme="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b/>
      <u/>
      <sz val="7"/>
      <color indexed="8"/>
      <name val="Arial"/>
      <family val="2"/>
    </font>
    <font>
      <sz val="11"/>
      <color rgb="FF0000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>
      <alignment vertical="top"/>
    </xf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3" fillId="2" borderId="15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top"/>
    </xf>
    <xf numFmtId="164" fontId="5" fillId="3" borderId="32" xfId="0" applyNumberFormat="1" applyFont="1" applyFill="1" applyBorder="1" applyAlignment="1">
      <alignment vertical="top"/>
    </xf>
    <xf numFmtId="164" fontId="5" fillId="3" borderId="33" xfId="0" applyNumberFormat="1" applyFont="1" applyFill="1" applyBorder="1" applyAlignment="1">
      <alignment vertical="top"/>
    </xf>
    <xf numFmtId="164" fontId="5" fillId="3" borderId="30" xfId="0" applyNumberFormat="1" applyFont="1" applyFill="1" applyBorder="1" applyAlignment="1">
      <alignment vertical="top"/>
    </xf>
    <xf numFmtId="164" fontId="5" fillId="3" borderId="31" xfId="0" applyNumberFormat="1" applyFont="1" applyFill="1" applyBorder="1" applyAlignment="1">
      <alignment vertical="top"/>
    </xf>
    <xf numFmtId="164" fontId="5" fillId="3" borderId="34" xfId="0" applyNumberFormat="1" applyFont="1" applyFill="1" applyBorder="1" applyAlignment="1">
      <alignment vertical="top"/>
    </xf>
    <xf numFmtId="164" fontId="4" fillId="0" borderId="10" xfId="0" applyNumberFormat="1" applyFont="1" applyFill="1" applyBorder="1" applyAlignment="1">
      <alignment vertical="top"/>
    </xf>
    <xf numFmtId="43" fontId="4" fillId="0" borderId="34" xfId="1" applyFont="1" applyFill="1" applyBorder="1" applyAlignment="1">
      <alignment vertical="top"/>
    </xf>
    <xf numFmtId="43" fontId="5" fillId="0" borderId="34" xfId="1" applyFont="1" applyFill="1" applyBorder="1" applyAlignment="1">
      <alignment vertical="top"/>
    </xf>
    <xf numFmtId="164" fontId="5" fillId="0" borderId="31" xfId="0" applyNumberFormat="1" applyFont="1" applyFill="1" applyBorder="1" applyAlignment="1">
      <alignment vertical="top"/>
    </xf>
    <xf numFmtId="164" fontId="5" fillId="0" borderId="11" xfId="0" applyNumberFormat="1" applyFont="1" applyFill="1" applyBorder="1" applyAlignment="1">
      <alignment vertical="top"/>
    </xf>
    <xf numFmtId="0" fontId="0" fillId="3" borderId="35" xfId="0" applyFill="1" applyBorder="1" applyAlignment="1">
      <alignment vertical="top"/>
    </xf>
    <xf numFmtId="0" fontId="5" fillId="3" borderId="16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14" fontId="6" fillId="0" borderId="0" xfId="0" applyNumberFormat="1" applyFont="1" applyAlignment="1">
      <alignment vertical="top"/>
    </xf>
    <xf numFmtId="1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43" fontId="0" fillId="0" borderId="16" xfId="1" applyFont="1" applyBorder="1" applyAlignment="1">
      <alignment vertical="top"/>
    </xf>
    <xf numFmtId="164" fontId="5" fillId="3" borderId="36" xfId="0" applyNumberFormat="1" applyFont="1" applyFill="1" applyBorder="1" applyAlignment="1">
      <alignment vertical="top"/>
    </xf>
    <xf numFmtId="164" fontId="5" fillId="3" borderId="37" xfId="0" applyNumberFormat="1" applyFont="1" applyFill="1" applyBorder="1" applyAlignment="1">
      <alignment vertical="top"/>
    </xf>
    <xf numFmtId="164" fontId="5" fillId="3" borderId="35" xfId="0" applyNumberFormat="1" applyFont="1" applyFill="1" applyBorder="1" applyAlignment="1">
      <alignment vertical="top"/>
    </xf>
    <xf numFmtId="164" fontId="5" fillId="3" borderId="16" xfId="0" applyNumberFormat="1" applyFont="1" applyFill="1" applyBorder="1" applyAlignment="1">
      <alignment vertical="top"/>
    </xf>
    <xf numFmtId="164" fontId="5" fillId="3" borderId="18" xfId="0" applyNumberFormat="1" applyFont="1" applyFill="1" applyBorder="1" applyAlignment="1">
      <alignment vertical="top"/>
    </xf>
    <xf numFmtId="164" fontId="5" fillId="0" borderId="16" xfId="0" applyNumberFormat="1" applyFont="1" applyFill="1" applyBorder="1" applyAlignment="1">
      <alignment vertical="top"/>
    </xf>
    <xf numFmtId="164" fontId="5" fillId="0" borderId="37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/>
    </xf>
    <xf numFmtId="1" fontId="0" fillId="4" borderId="0" xfId="0" applyNumberFormat="1" applyFill="1" applyAlignment="1">
      <alignment vertical="top"/>
    </xf>
    <xf numFmtId="164" fontId="5" fillId="3" borderId="24" xfId="0" applyNumberFormat="1" applyFont="1" applyFill="1" applyBorder="1" applyAlignment="1">
      <alignment vertical="top"/>
    </xf>
    <xf numFmtId="164" fontId="5" fillId="3" borderId="26" xfId="0" applyNumberFormat="1" applyFont="1" applyFill="1" applyBorder="1" applyAlignment="1">
      <alignment vertical="top"/>
    </xf>
    <xf numFmtId="164" fontId="4" fillId="0" borderId="38" xfId="0" applyNumberFormat="1" applyFont="1" applyFill="1" applyBorder="1" applyAlignment="1">
      <alignment vertical="top"/>
    </xf>
    <xf numFmtId="43" fontId="4" fillId="0" borderId="39" xfId="1" applyFont="1" applyFill="1" applyBorder="1" applyAlignment="1">
      <alignment vertical="top"/>
    </xf>
    <xf numFmtId="164" fontId="5" fillId="0" borderId="25" xfId="0" applyNumberFormat="1" applyFont="1" applyFill="1" applyBorder="1" applyAlignment="1">
      <alignment vertical="top"/>
    </xf>
    <xf numFmtId="164" fontId="5" fillId="0" borderId="26" xfId="0" applyNumberFormat="1" applyFont="1" applyFill="1" applyBorder="1" applyAlignment="1">
      <alignment vertical="top"/>
    </xf>
    <xf numFmtId="43" fontId="4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/>
    <xf numFmtId="43" fontId="3" fillId="0" borderId="0" xfId="1" applyFont="1" applyAlignment="1">
      <alignment vertical="top"/>
    </xf>
    <xf numFmtId="43" fontId="4" fillId="0" borderId="0" xfId="0" applyNumberFormat="1" applyFont="1" applyAlignment="1">
      <alignment vertical="top"/>
    </xf>
    <xf numFmtId="43" fontId="0" fillId="0" borderId="0" xfId="0" applyNumberFormat="1" applyAlignment="1">
      <alignment vertical="top"/>
    </xf>
    <xf numFmtId="43" fontId="5" fillId="0" borderId="0" xfId="0" applyNumberFormat="1" applyFont="1" applyAlignment="1">
      <alignment vertical="top"/>
    </xf>
    <xf numFmtId="43" fontId="7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 vertical="top"/>
    </xf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3" fillId="5" borderId="16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Fill="1" applyBorder="1" applyAlignment="1">
      <alignment vertical="top"/>
    </xf>
    <xf numFmtId="43" fontId="10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0" fillId="0" borderId="0" xfId="0" applyFont="1" applyAlignment="1">
      <alignment horizontal="center" vertical="top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3" fontId="10" fillId="0" borderId="0" xfId="0" applyNumberFormat="1" applyFont="1" applyBorder="1" applyAlignment="1">
      <alignment vertical="center"/>
    </xf>
    <xf numFmtId="43" fontId="10" fillId="0" borderId="0" xfId="1" applyFont="1" applyAlignment="1">
      <alignment vertical="top"/>
    </xf>
    <xf numFmtId="43" fontId="9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3" fontId="10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43" fontId="9" fillId="5" borderId="16" xfId="0" applyNumberFormat="1" applyFont="1" applyFill="1" applyBorder="1" applyAlignment="1">
      <alignment vertical="center"/>
    </xf>
    <xf numFmtId="164" fontId="9" fillId="5" borderId="16" xfId="0" applyNumberFormat="1" applyFont="1" applyFill="1" applyBorder="1" applyAlignment="1">
      <alignment vertical="center"/>
    </xf>
    <xf numFmtId="164" fontId="10" fillId="0" borderId="0" xfId="0" applyNumberFormat="1" applyFont="1" applyAlignment="1">
      <alignment vertical="top"/>
    </xf>
    <xf numFmtId="0" fontId="9" fillId="0" borderId="0" xfId="0" applyFont="1" applyAlignment="1">
      <alignment vertical="center"/>
    </xf>
    <xf numFmtId="43" fontId="9" fillId="0" borderId="0" xfId="0" applyNumberFormat="1" applyFont="1" applyAlignment="1">
      <alignment vertical="center"/>
    </xf>
    <xf numFmtId="0" fontId="4" fillId="0" borderId="40" xfId="0" applyFont="1" applyFill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3" fontId="9" fillId="0" borderId="0" xfId="1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43" fontId="4" fillId="0" borderId="16" xfId="1" applyFont="1" applyFill="1" applyBorder="1" applyAlignment="1">
      <alignment horizontal="center" vertical="center"/>
    </xf>
    <xf numFmtId="166" fontId="1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3" fillId="5" borderId="16" xfId="0" applyFont="1" applyFill="1" applyBorder="1" applyAlignment="1">
      <alignment horizontal="center" vertical="top"/>
    </xf>
    <xf numFmtId="0" fontId="4" fillId="5" borderId="16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43" fontId="10" fillId="0" borderId="16" xfId="1" applyFont="1" applyBorder="1" applyAlignment="1">
      <alignment vertical="center"/>
    </xf>
    <xf numFmtId="0" fontId="0" fillId="0" borderId="16" xfId="0" applyBorder="1" applyAlignment="1">
      <alignment vertical="top"/>
    </xf>
    <xf numFmtId="0" fontId="3" fillId="5" borderId="16" xfId="0" applyFont="1" applyFill="1" applyBorder="1" applyAlignment="1">
      <alignment vertical="top"/>
    </xf>
    <xf numFmtId="43" fontId="0" fillId="0" borderId="16" xfId="0" applyNumberFormat="1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5" borderId="16" xfId="0" applyFill="1" applyBorder="1" applyAlignment="1">
      <alignment horizontal="center" vertical="top"/>
    </xf>
    <xf numFmtId="43" fontId="3" fillId="5" borderId="16" xfId="0" applyNumberFormat="1" applyFont="1" applyFill="1" applyBorder="1" applyAlignment="1">
      <alignment vertical="top"/>
    </xf>
    <xf numFmtId="0" fontId="0" fillId="5" borderId="16" xfId="0" applyFill="1" applyBorder="1" applyAlignment="1">
      <alignment vertical="top"/>
    </xf>
    <xf numFmtId="0" fontId="0" fillId="0" borderId="0" xfId="0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43" fontId="3" fillId="4" borderId="16" xfId="1" applyFont="1" applyFill="1" applyBorder="1" applyAlignment="1">
      <alignment horizontal="center" vertical="top"/>
    </xf>
    <xf numFmtId="0" fontId="3" fillId="5" borderId="16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top"/>
    </xf>
    <xf numFmtId="43" fontId="0" fillId="0" borderId="0" xfId="0" applyNumberForma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228600</xdr:colOff>
          <xdr:row>0</xdr:row>
          <xdr:rowOff>66675</xdr:rowOff>
        </xdr:from>
        <xdr:to>
          <xdr:col>9</xdr:col>
          <xdr:colOff>161925</xdr:colOff>
          <xdr:row>1</xdr:row>
          <xdr:rowOff>123825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0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فرز تنازلي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16369</xdr:col>
          <xdr:colOff>47625</xdr:colOff>
          <xdr:row>2</xdr:row>
          <xdr:rowOff>66675</xdr:rowOff>
        </xdr:from>
        <xdr:to>
          <xdr:col>16370</xdr:col>
          <xdr:colOff>209550</xdr:colOff>
          <xdr:row>3</xdr:row>
          <xdr:rowOff>123825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1">
                <a:defRPr sz="1000"/>
              </a:pPr>
              <a:r>
                <a:rPr lang="en-US" sz="1100" b="0" i="0" u="none" strike="noStrike" baseline="0">
                  <a:solidFill>
                    <a:srgbClr val="0000FF"/>
                  </a:solidFill>
                  <a:latin typeface="Calibri"/>
                  <a:cs typeface="Calibri"/>
                </a:rPr>
                <a:t>فرز</a:t>
              </a:r>
            </a:p>
          </xdr:txBody>
        </xdr:sp>
        <xdr:clientData fPrintsWithSheet="0"/>
      </xdr:twoCellAnchor>
    </mc:Choice>
    <mc:Fallback/>
  </mc:AlternateContent>
  <xdr:twoCellAnchor>
    <xdr:from>
      <xdr:col>16371</xdr:col>
      <xdr:colOff>66675</xdr:colOff>
      <xdr:row>2</xdr:row>
      <xdr:rowOff>66675</xdr:rowOff>
    </xdr:from>
    <xdr:to>
      <xdr:col>16372</xdr:col>
      <xdr:colOff>438150</xdr:colOff>
      <xdr:row>3</xdr:row>
      <xdr:rowOff>171450</xdr:rowOff>
    </xdr:to>
    <xdr:sp macro="[3]!SortData2" textlink="">
      <xdr:nvSpPr>
        <xdr:cNvPr id="4" name="Rectangle: Rounded Corners 1">
          <a:extLst>
            <a:ext uri="{FF2B5EF4-FFF2-40B4-BE49-F238E27FC236}">
              <a16:creationId xmlns="" xmlns:a16="http://schemas.microsoft.com/office/drawing/2014/main" id="{E97A0065-26F0-4894-95B3-DDDB06A68CFF}"/>
            </a:ext>
          </a:extLst>
        </xdr:cNvPr>
        <xdr:cNvSpPr/>
      </xdr:nvSpPr>
      <xdr:spPr>
        <a:xfrm>
          <a:off x="9979828275" y="447675"/>
          <a:ext cx="981075" cy="2952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MA" sz="1300" b="1"/>
            <a:t>تصاعدي</a:t>
          </a:r>
          <a:endParaRPr lang="fr-FR" sz="1300" b="1"/>
        </a:p>
      </xdr:txBody>
    </xdr:sp>
    <xdr:clientData/>
  </xdr:twoCellAnchor>
  <xdr:twoCellAnchor>
    <xdr:from>
      <xdr:col>16369</xdr:col>
      <xdr:colOff>47625</xdr:colOff>
      <xdr:row>2</xdr:row>
      <xdr:rowOff>66675</xdr:rowOff>
    </xdr:from>
    <xdr:to>
      <xdr:col>16370</xdr:col>
      <xdr:colOff>419100</xdr:colOff>
      <xdr:row>3</xdr:row>
      <xdr:rowOff>171450</xdr:rowOff>
    </xdr:to>
    <xdr:sp macro="[3]!SortData" textlink="">
      <xdr:nvSpPr>
        <xdr:cNvPr id="5" name="Rectangle: Rounded Corners 6">
          <a:extLst>
            <a:ext uri="{FF2B5EF4-FFF2-40B4-BE49-F238E27FC236}">
              <a16:creationId xmlns="" xmlns:a16="http://schemas.microsoft.com/office/drawing/2014/main" id="{FB77CA50-1CB8-4D56-B2A0-D913108A3E1E}"/>
            </a:ext>
          </a:extLst>
        </xdr:cNvPr>
        <xdr:cNvSpPr/>
      </xdr:nvSpPr>
      <xdr:spPr>
        <a:xfrm>
          <a:off x="9978590025" y="447675"/>
          <a:ext cx="981075" cy="2952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MA" sz="1300" b="1"/>
            <a:t>تنازلي</a:t>
          </a:r>
          <a:endParaRPr lang="fr-FR" sz="1300" b="1"/>
        </a:p>
      </xdr:txBody>
    </xdr:sp>
    <xdr:clientData/>
  </xdr:twoCellAnchor>
  <xdr:twoCellAnchor>
    <xdr:from>
      <xdr:col>4</xdr:col>
      <xdr:colOff>561975</xdr:colOff>
      <xdr:row>0</xdr:row>
      <xdr:rowOff>38100</xdr:rowOff>
    </xdr:from>
    <xdr:to>
      <xdr:col>6</xdr:col>
      <xdr:colOff>323850</xdr:colOff>
      <xdr:row>1</xdr:row>
      <xdr:rowOff>142875</xdr:rowOff>
    </xdr:to>
    <xdr:sp macro="[3]!SortData2" textlink="">
      <xdr:nvSpPr>
        <xdr:cNvPr id="6" name="Rectangle: Rounded Corners 1">
          <a:extLst>
            <a:ext uri="{FF2B5EF4-FFF2-40B4-BE49-F238E27FC236}">
              <a16:creationId xmlns="" xmlns:a16="http://schemas.microsoft.com/office/drawing/2014/main" id="{E97A0065-26F0-4894-95B3-DDDB06A68CFF}"/>
            </a:ext>
          </a:extLst>
        </xdr:cNvPr>
        <xdr:cNvSpPr/>
      </xdr:nvSpPr>
      <xdr:spPr>
        <a:xfrm>
          <a:off x="3000375" y="38100"/>
          <a:ext cx="981075" cy="2952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MA" sz="1300" b="1"/>
            <a:t>تصاعدي</a:t>
          </a:r>
          <a:endParaRPr lang="fr-FR" sz="1300" b="1"/>
        </a:p>
      </xdr:txBody>
    </xdr:sp>
    <xdr:clientData/>
  </xdr:twoCellAnchor>
  <xdr:twoCellAnchor>
    <xdr:from>
      <xdr:col>2</xdr:col>
      <xdr:colOff>542925</xdr:colOff>
      <xdr:row>0</xdr:row>
      <xdr:rowOff>38100</xdr:rowOff>
    </xdr:from>
    <xdr:to>
      <xdr:col>4</xdr:col>
      <xdr:colOff>304800</xdr:colOff>
      <xdr:row>1</xdr:row>
      <xdr:rowOff>142875</xdr:rowOff>
    </xdr:to>
    <xdr:sp macro="[3]!SortData" textlink="">
      <xdr:nvSpPr>
        <xdr:cNvPr id="7" name="Rectangle: Rounded Corners 6">
          <a:extLst>
            <a:ext uri="{FF2B5EF4-FFF2-40B4-BE49-F238E27FC236}">
              <a16:creationId xmlns="" xmlns:a16="http://schemas.microsoft.com/office/drawing/2014/main" id="{FB77CA50-1CB8-4D56-B2A0-D913108A3E1E}"/>
            </a:ext>
          </a:extLst>
        </xdr:cNvPr>
        <xdr:cNvSpPr/>
      </xdr:nvSpPr>
      <xdr:spPr>
        <a:xfrm>
          <a:off x="1762125" y="38100"/>
          <a:ext cx="981075" cy="29527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MA" sz="1300" b="1"/>
            <a:t>تنازلي</a:t>
          </a:r>
          <a:endParaRPr lang="fr-FR" sz="13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7;&#1605;\&#1571;&#1607;&#1605;\&#1605;&#1583;&#1610;&#1608;&#1606;&#1610;&#1577;%202025&#160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&#1593;&#1605;&#1604;&#1575;&#1569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super/Downloads/&#1601;&#1585;&#1586;%20&#1593;&#1605;&#1604;&#1575;&#1569;%20(3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</sheetNames>
    <sheetDataSet>
      <sheetData sheetId="0">
        <row r="8">
          <cell r="S8" t="str">
            <v>محلات أبوعمار - زهير المقطري</v>
          </cell>
        </row>
        <row r="9">
          <cell r="S9" t="str">
            <v>محلات عبد الغني البابلي</v>
          </cell>
        </row>
        <row r="10">
          <cell r="S10" t="str">
            <v>الطارق للتجارة -طارق حسين البابلي</v>
          </cell>
        </row>
        <row r="11">
          <cell r="S11" t="str">
            <v>عبد السلام علي سعيد  الطاهري</v>
          </cell>
        </row>
        <row r="12">
          <cell r="S12" t="str">
            <v>كريم عبد الحكيم - سيئون</v>
          </cell>
        </row>
        <row r="13">
          <cell r="S13" t="str">
            <v>محلات المليكي - سفيان ونعمان المليكي</v>
          </cell>
        </row>
        <row r="14">
          <cell r="S14" t="str">
            <v>فهيم الطاهري</v>
          </cell>
        </row>
        <row r="15">
          <cell r="S15" t="str">
            <v>محلات جميل صالح المطري</v>
          </cell>
        </row>
        <row r="16">
          <cell r="S16" t="str">
            <v>محلات أبو عصام التجارية محمد عبدالله محسن</v>
          </cell>
        </row>
        <row r="17">
          <cell r="S17" t="str">
            <v>علي حسن صالح القحم</v>
          </cell>
        </row>
        <row r="18">
          <cell r="S18" t="str">
            <v>المؤسسة الاقتصادية اليمنية</v>
          </cell>
        </row>
        <row r="19">
          <cell r="S19" t="str">
            <v>محلات يحيى محمد المطري</v>
          </cell>
        </row>
        <row r="20">
          <cell r="S20" t="str">
            <v>محلات الأسلمي - أحمد علي الأسلمي - حرض</v>
          </cell>
        </row>
        <row r="21">
          <cell r="S21" t="str">
            <v>نابت بن علي خليل</v>
          </cell>
        </row>
        <row r="22">
          <cell r="S22" t="str">
            <v>مجمع الزيلعي/ فضيل الزيلعي / ش الميناء</v>
          </cell>
        </row>
        <row r="23">
          <cell r="S23" t="str">
            <v>مدينون بطيئو الحركة دولار</v>
          </cell>
        </row>
        <row r="24">
          <cell r="S24" t="str">
            <v>محمد حسن أحمد البحري</v>
          </cell>
        </row>
        <row r="25">
          <cell r="S25" t="str">
            <v>مؤسسة المسعد التجارية - الحديدة</v>
          </cell>
        </row>
        <row r="26">
          <cell r="S26" t="str">
            <v>محلات المطهر</v>
          </cell>
        </row>
        <row r="27">
          <cell r="S27" t="str">
            <v>نعمان عايض</v>
          </cell>
        </row>
        <row r="28">
          <cell r="S28" t="str">
            <v>مدينون بطيئو الحركة ريال</v>
          </cell>
        </row>
        <row r="29">
          <cell r="S29" t="str">
            <v>صالح الشاطر - صنعاء</v>
          </cell>
        </row>
        <row r="30">
          <cell r="S30" t="str">
            <v>صادق علي القديمي شركة القديمي اخوان</v>
          </cell>
        </row>
        <row r="31">
          <cell r="S31" t="str">
            <v>صالح الشاطر اب</v>
          </cell>
        </row>
        <row r="32">
          <cell r="S32" t="str">
            <v>محلات الدهبلي</v>
          </cell>
        </row>
        <row r="33">
          <cell r="S33" t="str">
            <v>ورشة الحرس الخاص</v>
          </cell>
        </row>
        <row r="34">
          <cell r="S34" t="str">
            <v>مؤسسة المسعد تعز - أصباغ السيارات</v>
          </cell>
        </row>
        <row r="35">
          <cell r="S35" t="str">
            <v>محطة ذهبان لتوليد الكهرباء</v>
          </cell>
        </row>
        <row r="36">
          <cell r="S36" t="str">
            <v>بدر السبراتي - أصباغ سيارات</v>
          </cell>
        </row>
        <row r="37">
          <cell r="S37" t="str">
            <v>مصنع الحديد والصلب</v>
          </cell>
        </row>
        <row r="38">
          <cell r="S38" t="str">
            <v>الحرس الخاص</v>
          </cell>
        </row>
        <row r="39">
          <cell r="S39" t="str">
            <v>مجمع الزيلعي عدن</v>
          </cell>
        </row>
        <row r="40">
          <cell r="S40" t="str">
            <v>هرتز العالمية</v>
          </cell>
        </row>
        <row r="41">
          <cell r="S41" t="str">
            <v>ميزان المختار- داوؤد المختار</v>
          </cell>
        </row>
        <row r="42">
          <cell r="S42" t="str">
            <v>مازن محمد علي الغويدي</v>
          </cell>
        </row>
        <row r="43">
          <cell r="S43" t="str">
            <v>حامد الشميري</v>
          </cell>
        </row>
        <row r="44">
          <cell r="S44" t="str">
            <v>محلات بسام محمد القدسي</v>
          </cell>
        </row>
        <row r="45">
          <cell r="S45" t="str">
            <v>معرض النصر</v>
          </cell>
        </row>
        <row r="46">
          <cell r="S46" t="str">
            <v>محلات باريان - المكلا</v>
          </cell>
        </row>
        <row r="47">
          <cell r="S47" t="str">
            <v>طه غالب الخامري - تويوتا</v>
          </cell>
        </row>
        <row r="48">
          <cell r="S48" t="str">
            <v>بنشر ابن غانم - فتحي غانم</v>
          </cell>
        </row>
        <row r="49">
          <cell r="S49" t="str">
            <v>بنشر محطة الأصدقاء</v>
          </cell>
        </row>
        <row r="50">
          <cell r="S50" t="str">
            <v>بنشر مفرق سيئون - بشير علي ملهي</v>
          </cell>
        </row>
        <row r="51">
          <cell r="S51" t="str">
            <v>محلات الكينعي محمد صالح</v>
          </cell>
        </row>
        <row r="52">
          <cell r="S52" t="str">
            <v>بنشر غزة - أمين محسن صالح</v>
          </cell>
        </row>
        <row r="53">
          <cell r="S53" t="str">
            <v>بنشر ناصر بادخن</v>
          </cell>
        </row>
        <row r="54">
          <cell r="S54" t="str">
            <v>عبده علي حزام الحميري</v>
          </cell>
        </row>
        <row r="55">
          <cell r="S55" t="str">
            <v>محلات علي مسفر عقاب وأولاده</v>
          </cell>
        </row>
        <row r="56">
          <cell r="S56" t="str">
            <v>فضل محمد ناجي المريسي</v>
          </cell>
        </row>
        <row r="57">
          <cell r="S57" t="str">
            <v>محلات محمد أحمد العزي</v>
          </cell>
        </row>
        <row r="58">
          <cell r="S58" t="str">
            <v>مركز النمر</v>
          </cell>
        </row>
        <row r="59">
          <cell r="S59" t="str">
            <v>محلات ابن علي</v>
          </cell>
        </row>
        <row r="60">
          <cell r="S60" t="str">
            <v>بنشر العالمية</v>
          </cell>
        </row>
        <row r="61">
          <cell r="S61" t="str">
            <v>عبد المحسن الحروي</v>
          </cell>
        </row>
        <row r="62">
          <cell r="S62" t="str">
            <v>محلات مهيوب الشرعبي</v>
          </cell>
        </row>
        <row r="63">
          <cell r="S63" t="str">
            <v>علي محمد إسماعيل المتوكل</v>
          </cell>
        </row>
        <row r="64">
          <cell r="S64" t="str">
            <v>محلات/محمد عوض الوصابي/ ش أروى</v>
          </cell>
        </row>
        <row r="65">
          <cell r="S65" t="str">
            <v>حميد أحمد العزي - ذمار</v>
          </cell>
        </row>
        <row r="66">
          <cell r="S66" t="str">
            <v>ورشة جيروان - تويوتا</v>
          </cell>
        </row>
        <row r="67">
          <cell r="S67" t="str">
            <v>محطة الريان</v>
          </cell>
        </row>
        <row r="68">
          <cell r="S68" t="str">
            <v>جلال داحش قاسم القمادي</v>
          </cell>
        </row>
        <row r="69">
          <cell r="S69" t="str">
            <v>مخازن اخوان الجبل -حجه</v>
          </cell>
        </row>
        <row r="70">
          <cell r="S70" t="str">
            <v>محلات يحي علي هبه جعمزة - شفر</v>
          </cell>
        </row>
        <row r="71">
          <cell r="S71" t="str">
            <v>عبده الشاطر - عدن</v>
          </cell>
        </row>
      </sheetData>
      <sheetData sheetId="1">
        <row r="3">
          <cell r="A3">
            <v>1</v>
          </cell>
          <cell r="B3">
            <v>0</v>
          </cell>
          <cell r="C3">
            <v>1489.9989999999996</v>
          </cell>
          <cell r="D3">
            <v>5.0000000000000001E-3</v>
          </cell>
          <cell r="E3">
            <v>0</v>
          </cell>
          <cell r="H3">
            <v>797149.4650000002</v>
          </cell>
          <cell r="I3">
            <v>2.6750000000000003</v>
          </cell>
          <cell r="L3" t="str">
            <v>هرتز العالمية</v>
          </cell>
          <cell r="N3">
            <v>0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H4">
            <v>0</v>
          </cell>
          <cell r="I4">
            <v>0</v>
          </cell>
          <cell r="L4" t="str">
            <v>مدينون بطيئو الحركة ريال</v>
          </cell>
          <cell r="N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H5">
            <v>0</v>
          </cell>
          <cell r="I5">
            <v>0</v>
          </cell>
          <cell r="L5" t="str">
            <v>عبد الحكيم القاضي</v>
          </cell>
          <cell r="N5">
            <v>0</v>
          </cell>
        </row>
        <row r="6">
          <cell r="A6">
            <v>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H6">
            <v>0</v>
          </cell>
          <cell r="I6">
            <v>0</v>
          </cell>
          <cell r="L6" t="str">
            <v>محمد حسن أحمد البحري</v>
          </cell>
          <cell r="N6">
            <v>0</v>
          </cell>
        </row>
        <row r="7">
          <cell r="A7">
            <v>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25860</v>
          </cell>
          <cell r="L7" t="str">
            <v>ورشة جيروان - تويوتا</v>
          </cell>
          <cell r="N7">
            <v>0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L8" t="str">
            <v>ورشة الحرس الخاص</v>
          </cell>
          <cell r="N8">
            <v>0</v>
          </cell>
        </row>
        <row r="9">
          <cell r="A9">
            <v>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H9">
            <v>27930000.000000004</v>
          </cell>
          <cell r="I9">
            <v>0</v>
          </cell>
          <cell r="L9" t="str">
            <v>محلات يحيى محمد المطري</v>
          </cell>
          <cell r="N9">
            <v>0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H10">
            <v>0</v>
          </cell>
          <cell r="I10">
            <v>0</v>
          </cell>
          <cell r="L10" t="str">
            <v>عبده علي حزام الحميري</v>
          </cell>
          <cell r="N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H11">
            <v>39102000.000000007</v>
          </cell>
          <cell r="I11">
            <v>0</v>
          </cell>
          <cell r="L11" t="str">
            <v>علي حسن صالح القحم</v>
          </cell>
          <cell r="N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H12">
            <v>68785500.000000015</v>
          </cell>
          <cell r="I12">
            <v>0</v>
          </cell>
          <cell r="L12" t="str">
            <v>محلات المليكي - سفيان ونعمان المليكي</v>
          </cell>
          <cell r="N12">
            <v>0</v>
          </cell>
        </row>
        <row r="13">
          <cell r="A13">
            <v>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H13">
            <v>0</v>
          </cell>
          <cell r="I13">
            <v>9450</v>
          </cell>
          <cell r="L13" t="str">
            <v>جلال داحش قاسم القمادي</v>
          </cell>
          <cell r="N13">
            <v>0</v>
          </cell>
        </row>
        <row r="14">
          <cell r="A14">
            <v>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H14">
            <v>0</v>
          </cell>
          <cell r="I14">
            <v>0</v>
          </cell>
          <cell r="L14" t="str">
            <v>محلات المطهر</v>
          </cell>
          <cell r="N14">
            <v>0</v>
          </cell>
        </row>
        <row r="15">
          <cell r="A15">
            <v>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H15">
            <v>0</v>
          </cell>
          <cell r="I15">
            <v>0</v>
          </cell>
          <cell r="L15" t="str">
            <v>محطة ذهبان لتوليد الكهرباء</v>
          </cell>
          <cell r="N15">
            <v>0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H16">
            <v>0</v>
          </cell>
          <cell r="I16">
            <v>372400</v>
          </cell>
          <cell r="L16" t="str">
            <v>محلات محمد أحمد العزي</v>
          </cell>
          <cell r="N16">
            <v>0</v>
          </cell>
        </row>
        <row r="17">
          <cell r="A17">
            <v>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H17">
            <v>27930000.000000004</v>
          </cell>
          <cell r="I17">
            <v>0</v>
          </cell>
          <cell r="L17" t="str">
            <v>نابت بن علي خليل</v>
          </cell>
          <cell r="N17">
            <v>0</v>
          </cell>
        </row>
        <row r="18">
          <cell r="A18">
            <v>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H18">
            <v>50946000.000000007</v>
          </cell>
          <cell r="I18">
            <v>0</v>
          </cell>
          <cell r="L18" t="str">
            <v>محلات جميل صالح المطري</v>
          </cell>
          <cell r="N18">
            <v>0</v>
          </cell>
        </row>
        <row r="19">
          <cell r="A19">
            <v>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H19">
            <v>211388520.00000003</v>
          </cell>
          <cell r="I19">
            <v>0</v>
          </cell>
          <cell r="L19" t="str">
            <v>عدنان ناصر النهدي</v>
          </cell>
          <cell r="N19">
            <v>0</v>
          </cell>
        </row>
        <row r="20">
          <cell r="A20">
            <v>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H20">
            <v>0</v>
          </cell>
          <cell r="I20">
            <v>0</v>
          </cell>
          <cell r="L20" t="str">
            <v>ميزان المختار- داوؤد المختار</v>
          </cell>
          <cell r="N20">
            <v>0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H21">
            <v>0</v>
          </cell>
          <cell r="I21">
            <v>1434296</v>
          </cell>
          <cell r="L21" t="str">
            <v>محلات علي مسفر عقاب وأولاده</v>
          </cell>
          <cell r="N21">
            <v>0</v>
          </cell>
        </row>
        <row r="22">
          <cell r="A22">
            <v>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H22">
            <v>11172000.000000002</v>
          </cell>
          <cell r="I22">
            <v>0</v>
          </cell>
          <cell r="L22" t="str">
            <v>صالح الشاطر - صنعاء</v>
          </cell>
          <cell r="N22">
            <v>0</v>
          </cell>
        </row>
        <row r="23">
          <cell r="A23">
            <v>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H23">
            <v>0</v>
          </cell>
          <cell r="I23">
            <v>26290</v>
          </cell>
          <cell r="L23" t="str">
            <v>حميد أحمد العزي - ذمار</v>
          </cell>
          <cell r="N23">
            <v>0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H24">
            <v>0</v>
          </cell>
          <cell r="I24">
            <v>0</v>
          </cell>
          <cell r="L24" t="str">
            <v>طه غالب الخامري - تويوتا</v>
          </cell>
          <cell r="N24">
            <v>0</v>
          </cell>
        </row>
        <row r="25">
          <cell r="A25">
            <v>0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H25">
            <v>0</v>
          </cell>
          <cell r="I25">
            <v>0</v>
          </cell>
          <cell r="L25" t="str">
            <v>محلات الكينعي محمد صالح</v>
          </cell>
          <cell r="N25">
            <v>0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H26">
            <v>0</v>
          </cell>
          <cell r="I26">
            <v>0</v>
          </cell>
          <cell r="L26" t="str">
            <v>محلات بسام محمد القدسي</v>
          </cell>
          <cell r="N26">
            <v>0</v>
          </cell>
        </row>
        <row r="27">
          <cell r="A27">
            <v>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H27">
            <v>0</v>
          </cell>
          <cell r="I27">
            <v>45000</v>
          </cell>
          <cell r="L27" t="str">
            <v>علي محمد إسماعيل المتوكل</v>
          </cell>
          <cell r="N27">
            <v>0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L28" t="str">
            <v>صادق علي القديمي شركة القديمي اخوان</v>
          </cell>
          <cell r="N28">
            <v>0</v>
          </cell>
        </row>
        <row r="29">
          <cell r="A29">
            <v>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H29">
            <v>0</v>
          </cell>
          <cell r="I29">
            <v>8000</v>
          </cell>
          <cell r="L29" t="str">
            <v>مخازن اخوان الجبل -حجه</v>
          </cell>
          <cell r="N29">
            <v>0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H30">
            <v>0</v>
          </cell>
          <cell r="I30">
            <v>2000</v>
          </cell>
          <cell r="L30" t="str">
            <v>محلات يحي علي هبه جعمزة - شفر</v>
          </cell>
          <cell r="N30">
            <v>0</v>
          </cell>
        </row>
        <row r="31">
          <cell r="A31">
            <v>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H31">
            <v>0</v>
          </cell>
          <cell r="I31">
            <v>0</v>
          </cell>
          <cell r="L31" t="str">
            <v>الطارق للتجارة -طارق حسين البابلي</v>
          </cell>
          <cell r="N31">
            <v>0</v>
          </cell>
        </row>
        <row r="32">
          <cell r="A32">
            <v>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H32">
            <v>12751200.000000002</v>
          </cell>
          <cell r="I32">
            <v>0</v>
          </cell>
          <cell r="L32" t="str">
            <v>صالح الشاطر اب</v>
          </cell>
          <cell r="N32">
            <v>0</v>
          </cell>
        </row>
        <row r="33">
          <cell r="A33">
            <v>0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H33">
            <v>0</v>
          </cell>
          <cell r="I33">
            <v>0</v>
          </cell>
          <cell r="L33" t="str">
            <v>محلات عبد الغني البابلي</v>
          </cell>
          <cell r="N33">
            <v>0</v>
          </cell>
        </row>
        <row r="34">
          <cell r="A34">
            <v>1500</v>
          </cell>
          <cell r="B34">
            <v>589</v>
          </cell>
          <cell r="C34">
            <v>1799.9999999999998</v>
          </cell>
          <cell r="D34">
            <v>0</v>
          </cell>
          <cell r="E34">
            <v>289</v>
          </cell>
          <cell r="H34">
            <v>963000.00000000012</v>
          </cell>
          <cell r="I34">
            <v>0</v>
          </cell>
          <cell r="L34" t="str">
            <v>مجمع الزيلعي عدن</v>
          </cell>
          <cell r="N34">
            <v>0</v>
          </cell>
        </row>
        <row r="35">
          <cell r="A35">
            <v>124572</v>
          </cell>
          <cell r="B35">
            <v>0</v>
          </cell>
          <cell r="C35">
            <v>0</v>
          </cell>
          <cell r="D35">
            <v>0</v>
          </cell>
          <cell r="E35">
            <v>124572</v>
          </cell>
          <cell r="H35">
            <v>0</v>
          </cell>
          <cell r="I35">
            <v>0</v>
          </cell>
          <cell r="L35" t="str">
            <v>كريم عبد الحكيم - سيئون</v>
          </cell>
          <cell r="N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0.52</v>
          </cell>
          <cell r="E36">
            <v>0</v>
          </cell>
          <cell r="H36">
            <v>0</v>
          </cell>
          <cell r="I36">
            <v>278.2</v>
          </cell>
          <cell r="L36" t="str">
            <v>عبده الشاطر - عدن</v>
          </cell>
          <cell r="N36">
            <v>0.52</v>
          </cell>
        </row>
        <row r="37">
          <cell r="A37">
            <v>0</v>
          </cell>
          <cell r="B37">
            <v>148120</v>
          </cell>
          <cell r="C37">
            <v>0</v>
          </cell>
          <cell r="D37">
            <v>0</v>
          </cell>
          <cell r="E37">
            <v>147919.87993299999</v>
          </cell>
          <cell r="H37">
            <v>0</v>
          </cell>
          <cell r="I37">
            <v>0</v>
          </cell>
          <cell r="L37" t="str">
            <v>عبد السلام علي سعيد  الطاهري</v>
          </cell>
          <cell r="N37">
            <v>200.12006700001658</v>
          </cell>
        </row>
        <row r="38">
          <cell r="A38">
            <v>100096.39</v>
          </cell>
          <cell r="B38">
            <v>0</v>
          </cell>
          <cell r="C38">
            <v>0</v>
          </cell>
          <cell r="D38">
            <v>0</v>
          </cell>
          <cell r="E38">
            <v>100096.39</v>
          </cell>
          <cell r="H38">
            <v>0</v>
          </cell>
          <cell r="I38">
            <v>0</v>
          </cell>
          <cell r="L38" t="str">
            <v>فهيم الطاهري</v>
          </cell>
          <cell r="N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2676.9900000000002</v>
          </cell>
          <cell r="E39">
            <v>0</v>
          </cell>
          <cell r="H39">
            <v>0</v>
          </cell>
          <cell r="I39">
            <v>1432189.6500000001</v>
          </cell>
          <cell r="L39" t="str">
            <v>فضل محمد ناجي المريسي</v>
          </cell>
          <cell r="N39">
            <v>2676.9900000000002</v>
          </cell>
        </row>
        <row r="40">
          <cell r="A40">
            <v>20224.12</v>
          </cell>
          <cell r="B40">
            <v>0</v>
          </cell>
          <cell r="C40">
            <v>0</v>
          </cell>
          <cell r="D40">
            <v>0</v>
          </cell>
          <cell r="E40">
            <v>20224.12</v>
          </cell>
          <cell r="H40">
            <v>0</v>
          </cell>
          <cell r="I40">
            <v>0</v>
          </cell>
          <cell r="L40" t="str">
            <v>مدينون بطيئو الحركة دولار</v>
          </cell>
          <cell r="N40">
            <v>0</v>
          </cell>
        </row>
        <row r="41">
          <cell r="A41">
            <v>2453.94</v>
          </cell>
          <cell r="B41">
            <v>0</v>
          </cell>
          <cell r="C41">
            <v>0</v>
          </cell>
          <cell r="D41">
            <v>0</v>
          </cell>
          <cell r="E41">
            <v>2453.94</v>
          </cell>
          <cell r="H41">
            <v>0</v>
          </cell>
          <cell r="I41">
            <v>0</v>
          </cell>
          <cell r="L41" t="str">
            <v>الحرس الخاص</v>
          </cell>
          <cell r="N41">
            <v>0</v>
          </cell>
        </row>
        <row r="42">
          <cell r="A42">
            <v>5157.2299999999996</v>
          </cell>
          <cell r="B42">
            <v>0</v>
          </cell>
          <cell r="C42">
            <v>0</v>
          </cell>
          <cell r="D42">
            <v>0</v>
          </cell>
          <cell r="E42">
            <v>5157.2299999999996</v>
          </cell>
          <cell r="H42">
            <v>0</v>
          </cell>
          <cell r="I42">
            <v>0</v>
          </cell>
          <cell r="L42" t="str">
            <v>مؤسسة المسعد تعز - أصباغ السيارات</v>
          </cell>
          <cell r="N42">
            <v>0</v>
          </cell>
        </row>
        <row r="43">
          <cell r="A43">
            <v>14869.09</v>
          </cell>
          <cell r="B43">
            <v>0</v>
          </cell>
          <cell r="C43">
            <v>0</v>
          </cell>
          <cell r="D43">
            <v>0</v>
          </cell>
          <cell r="E43">
            <v>14869.09</v>
          </cell>
          <cell r="H43">
            <v>0</v>
          </cell>
          <cell r="I43">
            <v>0</v>
          </cell>
          <cell r="L43" t="str">
            <v>مؤسسة المسعد التجارية - الحديدة</v>
          </cell>
          <cell r="N43">
            <v>0</v>
          </cell>
        </row>
        <row r="44">
          <cell r="A44">
            <v>3131.42</v>
          </cell>
          <cell r="B44">
            <v>0</v>
          </cell>
          <cell r="C44">
            <v>0</v>
          </cell>
          <cell r="D44">
            <v>0</v>
          </cell>
          <cell r="E44">
            <v>3131.42</v>
          </cell>
          <cell r="H44">
            <v>0</v>
          </cell>
          <cell r="I44">
            <v>0</v>
          </cell>
          <cell r="L44" t="str">
            <v>بدر السبراتي - أصباغ سيارات</v>
          </cell>
          <cell r="N44">
            <v>0</v>
          </cell>
        </row>
        <row r="45">
          <cell r="A45">
            <v>0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H45">
            <v>42260400.000000007</v>
          </cell>
          <cell r="I45">
            <v>0</v>
          </cell>
          <cell r="L45" t="str">
            <v>محلات أبو عصام التجارية محمد عبدالله محسن</v>
          </cell>
          <cell r="N45">
            <v>0</v>
          </cell>
        </row>
        <row r="46">
          <cell r="A46">
            <v>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H46">
            <v>0</v>
          </cell>
          <cell r="I46">
            <v>30000</v>
          </cell>
          <cell r="L46" t="str">
            <v>محلات/محمد عوض الوصابي/ ش أروى</v>
          </cell>
          <cell r="N46">
            <v>0</v>
          </cell>
        </row>
        <row r="47">
          <cell r="A47">
            <v>0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H47">
            <v>12583200.000000002</v>
          </cell>
          <cell r="I47">
            <v>350</v>
          </cell>
          <cell r="L47" t="str">
            <v>مجمع الزيلعي/ فضيل الزيلعي / ش الميناء</v>
          </cell>
          <cell r="N47">
            <v>0</v>
          </cell>
        </row>
        <row r="48">
          <cell r="A48">
            <v>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H48">
            <v>27930000.000000004</v>
          </cell>
          <cell r="I48">
            <v>332</v>
          </cell>
          <cell r="L48" t="str">
            <v>محلات الأسلمي - أحمد علي الأسلمي - حرض</v>
          </cell>
          <cell r="N48">
            <v>0</v>
          </cell>
        </row>
        <row r="49">
          <cell r="A49">
            <v>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H49">
            <v>0</v>
          </cell>
          <cell r="I49">
            <v>0</v>
          </cell>
          <cell r="L49" t="str">
            <v>محلات أبوعمار - زهير المقطري</v>
          </cell>
          <cell r="N49">
            <v>0</v>
          </cell>
        </row>
        <row r="50">
          <cell r="A50">
            <v>72802.5</v>
          </cell>
          <cell r="B50">
            <v>0</v>
          </cell>
          <cell r="C50">
            <v>0</v>
          </cell>
          <cell r="D50">
            <v>0</v>
          </cell>
          <cell r="E50">
            <v>72802.5</v>
          </cell>
          <cell r="H50">
            <v>0</v>
          </cell>
          <cell r="I50">
            <v>0</v>
          </cell>
          <cell r="L50" t="str">
            <v>المؤسسة الاقتصادية اليمنية</v>
          </cell>
          <cell r="N50">
            <v>0</v>
          </cell>
        </row>
        <row r="51">
          <cell r="A51">
            <v>2548.79</v>
          </cell>
          <cell r="B51">
            <v>0</v>
          </cell>
          <cell r="C51">
            <v>0</v>
          </cell>
          <cell r="D51">
            <v>0</v>
          </cell>
          <cell r="E51">
            <v>2548.79</v>
          </cell>
          <cell r="H51">
            <v>0</v>
          </cell>
          <cell r="I51">
            <v>0</v>
          </cell>
          <cell r="L51" t="str">
            <v>مصنع الحديد والصلب</v>
          </cell>
          <cell r="N51">
            <v>0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H52">
            <v>0</v>
          </cell>
          <cell r="I52">
            <v>0</v>
          </cell>
          <cell r="L52" t="str">
            <v>حامد الشميري</v>
          </cell>
          <cell r="N52">
            <v>0</v>
          </cell>
        </row>
        <row r="53">
          <cell r="A53">
            <v>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H53">
            <v>0</v>
          </cell>
          <cell r="I53">
            <v>0</v>
          </cell>
          <cell r="L53" t="str">
            <v>نعمان عايض</v>
          </cell>
          <cell r="N53">
            <v>0</v>
          </cell>
        </row>
        <row r="54">
          <cell r="A54">
            <v>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H54">
            <v>0</v>
          </cell>
          <cell r="I54">
            <v>0</v>
          </cell>
          <cell r="L54" t="str">
            <v>محلات الدهبلي</v>
          </cell>
          <cell r="N54">
            <v>0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H55">
            <v>0</v>
          </cell>
          <cell r="I55">
            <v>111247</v>
          </cell>
          <cell r="L55" t="str">
            <v>بنشر العالمية</v>
          </cell>
          <cell r="N55">
            <v>0</v>
          </cell>
        </row>
        <row r="56">
          <cell r="A56">
            <v>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H56">
            <v>0</v>
          </cell>
          <cell r="I56">
            <v>180122</v>
          </cell>
          <cell r="L56" t="str">
            <v>محلات ابن علي</v>
          </cell>
          <cell r="N56">
            <v>0</v>
          </cell>
        </row>
        <row r="57">
          <cell r="A57">
            <v>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H57">
            <v>0</v>
          </cell>
          <cell r="I57">
            <v>253575</v>
          </cell>
          <cell r="L57" t="str">
            <v>مركز النمر</v>
          </cell>
          <cell r="N57">
            <v>0</v>
          </cell>
        </row>
        <row r="58">
          <cell r="A58">
            <v>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H58">
            <v>0</v>
          </cell>
          <cell r="I58">
            <v>19790</v>
          </cell>
          <cell r="L58" t="str">
            <v>محطة الريان</v>
          </cell>
          <cell r="N58">
            <v>0</v>
          </cell>
        </row>
        <row r="59">
          <cell r="A59">
            <v>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H59">
            <v>0</v>
          </cell>
          <cell r="I59">
            <v>49674</v>
          </cell>
          <cell r="L59" t="str">
            <v>محلات مهيوب الشرعبي</v>
          </cell>
          <cell r="N59">
            <v>0</v>
          </cell>
        </row>
        <row r="60">
          <cell r="A60">
            <v>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H60">
            <v>0</v>
          </cell>
          <cell r="I60">
            <v>58859</v>
          </cell>
          <cell r="L60" t="str">
            <v>عبد المحسن الحروي</v>
          </cell>
          <cell r="N60">
            <v>0</v>
          </cell>
        </row>
        <row r="61">
          <cell r="A61">
            <v>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H61">
            <v>0</v>
          </cell>
          <cell r="I61">
            <v>0</v>
          </cell>
          <cell r="L61" t="str">
            <v>معرض النصر</v>
          </cell>
          <cell r="N61">
            <v>0</v>
          </cell>
        </row>
        <row r="62">
          <cell r="A62">
            <v>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L62" t="str">
            <v>مازن محمد علي الغويدي</v>
          </cell>
          <cell r="N62">
            <v>0</v>
          </cell>
        </row>
        <row r="63">
          <cell r="A63">
            <v>0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L63" t="str">
            <v>محلات باريان - المكلا</v>
          </cell>
          <cell r="N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H64">
            <v>0</v>
          </cell>
          <cell r="I64">
            <v>0</v>
          </cell>
          <cell r="L64" t="str">
            <v>بنشر ناصر بادخن</v>
          </cell>
          <cell r="N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H65">
            <v>0</v>
          </cell>
          <cell r="I65">
            <v>0</v>
          </cell>
          <cell r="L65" t="str">
            <v>بنشر مفرق سيئون - بشير علي ملهي</v>
          </cell>
          <cell r="N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H66">
            <v>0</v>
          </cell>
          <cell r="I66">
            <v>0</v>
          </cell>
          <cell r="L66" t="str">
            <v>بنشر غزة - أمين محسن صالح</v>
          </cell>
          <cell r="N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H67">
            <v>0</v>
          </cell>
          <cell r="I67">
            <v>0</v>
          </cell>
          <cell r="L67" t="str">
            <v>بنشر ابن غانم - فتحي غانم</v>
          </cell>
          <cell r="N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H68">
            <v>0</v>
          </cell>
          <cell r="I68">
            <v>0</v>
          </cell>
          <cell r="L68" t="str">
            <v>بنشر محطة الأصدقاء</v>
          </cell>
          <cell r="N68">
            <v>0</v>
          </cell>
        </row>
        <row r="69">
          <cell r="A69">
            <v>1281956932.0899999</v>
          </cell>
          <cell r="B69">
            <v>1606973367.5293331</v>
          </cell>
          <cell r="C69">
            <v>534538969.46500009</v>
          </cell>
          <cell r="D69">
            <v>1072434398.0643331</v>
          </cell>
          <cell r="E69" t="str">
            <v>مدين</v>
          </cell>
          <cell r="H69">
            <v>325122815.00000006</v>
          </cell>
          <cell r="I69">
            <v>4059715.5249999999</v>
          </cell>
        </row>
        <row r="70">
          <cell r="A70" t="str">
            <v>A</v>
          </cell>
          <cell r="B70" t="str">
            <v>1</v>
          </cell>
          <cell r="C70">
            <v>45685</v>
          </cell>
          <cell r="D70" t="str">
            <v>تاريخ التقرير</v>
          </cell>
          <cell r="E70" t="str">
            <v>Page -1 of 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  <sheetName val="ورقة4"/>
      <sheetName val="ورقة5"/>
      <sheetName val="ورقة6"/>
      <sheetName val="عملاء"/>
    </sheetNames>
    <definedNames>
      <definedName name="ترتيب_تنازلي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  <sheetName val="ورقة4"/>
      <sheetName val="ورقة5"/>
      <sheetName val="ورقة6"/>
      <sheetName val="فرز عملاء (3)"/>
    </sheetNames>
    <definedNames>
      <definedName name="SortData"/>
      <definedName name="SortData2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4:AG122"/>
  <sheetViews>
    <sheetView tabSelected="1" topLeftCell="F1" workbookViewId="0">
      <selection activeCell="J8" sqref="J8:J73"/>
    </sheetView>
  </sheetViews>
  <sheetFormatPr defaultRowHeight="15"/>
  <cols>
    <col min="7" max="7" width="15" bestFit="1" customWidth="1"/>
    <col min="8" max="8" width="14.7109375" bestFit="1" customWidth="1"/>
    <col min="9" max="12" width="15.28515625" bestFit="1" customWidth="1"/>
    <col min="13" max="15" width="12.85546875" bestFit="1" customWidth="1"/>
    <col min="17" max="17" width="12.85546875" bestFit="1" customWidth="1"/>
    <col min="18" max="18" width="4.42578125" bestFit="1" customWidth="1"/>
    <col min="19" max="19" width="26.42578125" bestFit="1" customWidth="1"/>
    <col min="28" max="29" width="14.28515625" bestFit="1" customWidth="1"/>
    <col min="30" max="30" width="15.28515625" bestFit="1" customWidth="1"/>
    <col min="31" max="32" width="14.28515625" bestFit="1" customWidth="1"/>
    <col min="33" max="33" width="15" bestFit="1" customWidth="1"/>
  </cols>
  <sheetData>
    <row r="4" spans="1:33" ht="15.75" thickBot="1"/>
    <row r="5" spans="1:33" ht="15.75" thickBot="1">
      <c r="A5" s="114" t="s">
        <v>71</v>
      </c>
      <c r="B5" s="115"/>
      <c r="C5" s="116"/>
      <c r="D5" s="116"/>
      <c r="E5" s="116"/>
      <c r="F5" s="117"/>
      <c r="G5" s="103" t="s">
        <v>71</v>
      </c>
      <c r="H5" s="118"/>
      <c r="I5" s="118"/>
      <c r="J5" s="118"/>
      <c r="K5" s="118"/>
      <c r="L5" s="118"/>
      <c r="M5" s="118"/>
      <c r="N5" s="118"/>
      <c r="O5" s="118"/>
      <c r="P5" s="118"/>
      <c r="Q5" s="106"/>
      <c r="R5" s="119" t="s">
        <v>3</v>
      </c>
      <c r="S5" s="122" t="s">
        <v>4</v>
      </c>
      <c r="T5" s="122" t="s">
        <v>4</v>
      </c>
      <c r="U5" s="100"/>
      <c r="V5" s="100"/>
      <c r="W5" s="1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>
      <c r="A6" s="101" t="s">
        <v>72</v>
      </c>
      <c r="B6" s="102"/>
      <c r="C6" s="103" t="s">
        <v>73</v>
      </c>
      <c r="D6" s="104"/>
      <c r="E6" s="105" t="s">
        <v>74</v>
      </c>
      <c r="F6" s="106"/>
      <c r="G6" s="107" t="s">
        <v>72</v>
      </c>
      <c r="H6" s="108"/>
      <c r="I6" s="109" t="s">
        <v>75</v>
      </c>
      <c r="J6" s="109"/>
      <c r="K6" s="109"/>
      <c r="L6" s="3" t="s">
        <v>76</v>
      </c>
      <c r="M6" s="110" t="s">
        <v>77</v>
      </c>
      <c r="N6" s="111"/>
      <c r="O6" s="4"/>
      <c r="P6" s="112" t="s">
        <v>74</v>
      </c>
      <c r="Q6" s="113"/>
      <c r="R6" s="120"/>
      <c r="S6" s="123"/>
      <c r="T6" s="123"/>
      <c r="U6" s="100"/>
      <c r="V6" s="100"/>
      <c r="W6" s="1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75" thickBot="1">
      <c r="A7" s="5" t="s">
        <v>2</v>
      </c>
      <c r="B7" s="6" t="s">
        <v>1</v>
      </c>
      <c r="C7" s="7" t="s">
        <v>2</v>
      </c>
      <c r="D7" s="8" t="s">
        <v>1</v>
      </c>
      <c r="E7" s="8" t="s">
        <v>2</v>
      </c>
      <c r="F7" s="9" t="s">
        <v>1</v>
      </c>
      <c r="G7" s="7" t="s">
        <v>2</v>
      </c>
      <c r="H7" s="10" t="s">
        <v>1</v>
      </c>
      <c r="I7" s="10" t="s">
        <v>78</v>
      </c>
      <c r="J7" s="8" t="s">
        <v>2</v>
      </c>
      <c r="K7" s="8" t="s">
        <v>1</v>
      </c>
      <c r="L7" s="11" t="s">
        <v>1</v>
      </c>
      <c r="M7" s="8" t="s">
        <v>78</v>
      </c>
      <c r="N7" s="12" t="s">
        <v>79</v>
      </c>
      <c r="O7" s="13"/>
      <c r="P7" s="8" t="s">
        <v>2</v>
      </c>
      <c r="Q7" s="9" t="s">
        <v>1</v>
      </c>
      <c r="R7" s="121"/>
      <c r="S7" s="124"/>
      <c r="T7" s="124"/>
      <c r="U7" s="100"/>
      <c r="V7" s="100"/>
      <c r="W7" s="1"/>
      <c r="X7" s="2"/>
      <c r="Y7" s="2"/>
      <c r="Z7" s="2"/>
      <c r="AA7" s="2"/>
      <c r="AB7" s="14" t="s">
        <v>80</v>
      </c>
      <c r="AC7" s="14" t="s">
        <v>81</v>
      </c>
      <c r="AD7" s="14" t="s">
        <v>82</v>
      </c>
      <c r="AE7" s="14" t="s">
        <v>83</v>
      </c>
      <c r="AF7" s="14" t="s">
        <v>84</v>
      </c>
      <c r="AG7" s="14" t="s">
        <v>85</v>
      </c>
    </row>
    <row r="8" spans="1:33">
      <c r="A8" s="15">
        <f>SUMIF('[1]1'!L$3:L$14000,[1]ورقة1!S8,'[1]1'!N$3:N$14000)</f>
        <v>0</v>
      </c>
      <c r="B8" s="16">
        <f>SUMIF('[1]1'!L$3:L$14000,[1]ورقة1!S8,'[1]1'!A$3:A$14000)</f>
        <v>0</v>
      </c>
      <c r="C8" s="17">
        <f>SUMIF('[1]1'!L$3:L$14000,[1]ورقة1!S8,'[1]1'!B$3:B$14000)</f>
        <v>0</v>
      </c>
      <c r="D8" s="18">
        <f>SUMIF('[1]1'!L$3:L$14000,[1]ورقة1!S8,'[1]1'!C$3:C$14000)</f>
        <v>0</v>
      </c>
      <c r="E8" s="18">
        <f>SUMIF('[1]1'!L$3:L$14000,[1]ورقة1!S8,'[1]1'!D$3:D$14000)</f>
        <v>0</v>
      </c>
      <c r="F8" s="19">
        <f>SUMIF('[1]1'!L$3:L$14000,[1]ورقة1!S8,'[1]1'!E$3:E$14000)</f>
        <v>0</v>
      </c>
      <c r="G8" s="20">
        <f>IF(L8+K8-P8-J8&lt;0,(L8+K8-P8-J8)*-1,0)</f>
        <v>0</v>
      </c>
      <c r="H8" s="21">
        <f t="shared" ref="H8:H56" si="0">IF(L8+K8-P8-J8-I8&gt;0,L8+K8-P8-J8-I8,0)</f>
        <v>0</v>
      </c>
      <c r="I8" s="22">
        <v>59973000</v>
      </c>
      <c r="J8" s="23">
        <v>0</v>
      </c>
      <c r="K8" s="23">
        <f>SUMIF('[1]1'!L$3:L$14000,[1]ورقة1!S8,'[1]1'!H$3:H$14000)</f>
        <v>0</v>
      </c>
      <c r="L8" s="23">
        <f>Q8-N8-M8</f>
        <v>0</v>
      </c>
      <c r="M8" s="23">
        <f>50000000+10027000</f>
        <v>60027000</v>
      </c>
      <c r="N8" s="23">
        <f>IF(O8=0,0,IF(O8&gt;Q8,Q8,O8))</f>
        <v>105700000.00000001</v>
      </c>
      <c r="O8" s="23">
        <v>105700000.00000001</v>
      </c>
      <c r="P8" s="23">
        <f>SUMIF('[1]1'!L$3:L$14000,[1]ورقة1!S8,'[1]1'!I$3:I$14000)</f>
        <v>0</v>
      </c>
      <c r="Q8" s="24">
        <v>165727000</v>
      </c>
      <c r="R8" s="25" t="s">
        <v>7</v>
      </c>
      <c r="S8" s="26" t="s">
        <v>136</v>
      </c>
      <c r="T8" s="26" t="s">
        <v>23</v>
      </c>
      <c r="U8" s="1" t="s">
        <v>86</v>
      </c>
      <c r="V8" s="27" t="s">
        <v>87</v>
      </c>
      <c r="W8" s="27" t="s">
        <v>88</v>
      </c>
      <c r="X8" s="28">
        <v>45634</v>
      </c>
      <c r="Y8" s="2"/>
      <c r="Z8" s="29">
        <f ca="1">IF(X8="","",TODAY()-X8)</f>
        <v>64</v>
      </c>
      <c r="AA8" s="30" t="str">
        <f ca="1">IF(Y8="","",TODAY()-Y8)</f>
        <v/>
      </c>
      <c r="AB8" s="31" t="b">
        <f ca="1">IF(Z8&lt;=30,H8)</f>
        <v>0</v>
      </c>
      <c r="AC8" s="31">
        <f ca="1">IF(Z8&gt;30,H8)-AG8-AF8-AE8-AD8</f>
        <v>0</v>
      </c>
      <c r="AD8" s="31">
        <f ca="1">IF(Z8&gt;60,H8)-AE8-AF8-AG8</f>
        <v>0</v>
      </c>
      <c r="AE8" s="31" t="b">
        <f ca="1">IF(Z8&gt;90,H8)</f>
        <v>0</v>
      </c>
      <c r="AF8" s="31" t="b">
        <f ca="1">IF(Z8&gt;180,H8)</f>
        <v>0</v>
      </c>
      <c r="AG8" s="31" t="b">
        <f ca="1">IF(Z8&gt;360,H8)</f>
        <v>0</v>
      </c>
    </row>
    <row r="9" spans="1:33">
      <c r="A9" s="32">
        <f>SUMIF('[1]1'!L$3:L$14000,[1]ورقة1!S9,'[1]1'!N$3:N$14000)</f>
        <v>0</v>
      </c>
      <c r="B9" s="33">
        <f>SUMIF('[1]1'!L$3:L$14000,[1]ورقة1!S9,'[1]1'!A$3:A$14000)</f>
        <v>0</v>
      </c>
      <c r="C9" s="34">
        <f>SUMIF('[1]1'!L$3:L$14000,[1]ورقة1!S9,'[1]1'!B$3:B$14000)</f>
        <v>0</v>
      </c>
      <c r="D9" s="35">
        <f>SUMIF('[1]1'!L$3:L$14000,[1]ورقة1!S9,'[1]1'!C$3:C$14000)</f>
        <v>0</v>
      </c>
      <c r="E9" s="35">
        <f>SUMIF('[1]1'!L$3:L$14000,[1]ورقة1!S9,'[1]1'!D$3:D$14000)</f>
        <v>0</v>
      </c>
      <c r="F9" s="36">
        <f>SUMIF('[1]1'!L$3:L$14000,[1]ورقة1!S9,'[1]1'!E$3:E$14000)</f>
        <v>0</v>
      </c>
      <c r="G9" s="20">
        <f t="shared" ref="G9:G72" si="1">IF(L9+K9-P9-J9&lt;0,(L9+K9-P9-J9)*-1,0)</f>
        <v>0</v>
      </c>
      <c r="H9" s="21">
        <f t="shared" si="0"/>
        <v>152803640</v>
      </c>
      <c r="I9" s="21"/>
      <c r="J9" s="37">
        <v>0</v>
      </c>
      <c r="K9" s="37">
        <f>SUMIF('[1]1'!L$3:L$14000,[1]ورقة1!S9,'[1]1'!H$3:H$14000)</f>
        <v>0</v>
      </c>
      <c r="L9" s="37">
        <f t="shared" ref="L9:L72" si="2">Q9-N9-M9</f>
        <v>152803640</v>
      </c>
      <c r="M9" s="37"/>
      <c r="N9" s="37">
        <f t="shared" ref="N9:N71" si="3">IF(O9=0,0,IF(O9&gt;Q9,Q9,O9))</f>
        <v>0</v>
      </c>
      <c r="O9" s="37">
        <v>0</v>
      </c>
      <c r="P9" s="37">
        <f>SUMIF('[1]1'!L$3:L$14000,[1]ورقة1!S9,'[1]1'!I$3:I$14000)</f>
        <v>0</v>
      </c>
      <c r="Q9" s="38">
        <v>152803640</v>
      </c>
      <c r="R9" s="25" t="s">
        <v>7</v>
      </c>
      <c r="S9" s="26" t="s">
        <v>137</v>
      </c>
      <c r="T9" s="26" t="s">
        <v>9</v>
      </c>
      <c r="U9" s="1" t="s">
        <v>86</v>
      </c>
      <c r="V9" s="27" t="s">
        <v>87</v>
      </c>
      <c r="W9" s="27" t="s">
        <v>88</v>
      </c>
      <c r="X9" s="28">
        <v>45312</v>
      </c>
      <c r="Y9" s="2"/>
      <c r="Z9" s="29">
        <f t="shared" ref="Z9:AA72" ca="1" si="4">IF(X9="","",TODAY()-X9)</f>
        <v>386</v>
      </c>
      <c r="AA9" s="30" t="str">
        <f t="shared" ca="1" si="4"/>
        <v/>
      </c>
      <c r="AB9" s="31" t="b">
        <f t="shared" ref="AB9:AB72" ca="1" si="5">IF(Z9&lt;=30,H9)</f>
        <v>0</v>
      </c>
      <c r="AC9" s="31">
        <f ca="1">IF(Z9&gt;30,H9)-AG9-AF9-AE9-AD9</f>
        <v>0</v>
      </c>
      <c r="AD9" s="31">
        <f ca="1">IF(Z9&gt;60,H9)-AE9-AF9-AG9</f>
        <v>0</v>
      </c>
      <c r="AE9" s="31">
        <f ca="1">IF(Z9&gt;90,H9)-AG9-AF9</f>
        <v>0</v>
      </c>
      <c r="AF9" s="31">
        <f ca="1">IF(Z9&gt;180,H9)-AG9</f>
        <v>0</v>
      </c>
      <c r="AG9" s="31">
        <f t="shared" ref="AG9:AG72" ca="1" si="6">IF(Z9&gt;360,H9)</f>
        <v>152803640</v>
      </c>
    </row>
    <row r="10" spans="1:33">
      <c r="A10" s="32">
        <f>SUMIF('[1]1'!L$3:L$14000,[1]ورقة1!S10,'[1]1'!N$3:N$14000)</f>
        <v>0</v>
      </c>
      <c r="B10" s="33">
        <f>SUMIF('[1]1'!L$3:L$14000,[1]ورقة1!S10,'[1]1'!A$3:A$14000)</f>
        <v>0</v>
      </c>
      <c r="C10" s="34">
        <f>SUMIF('[1]1'!L$3:L$14000,[1]ورقة1!S10,'[1]1'!B$3:B$14000)</f>
        <v>0</v>
      </c>
      <c r="D10" s="35">
        <f>SUMIF('[1]1'!L$3:L$14000,[1]ورقة1!S10,'[1]1'!C$3:C$14000)</f>
        <v>0</v>
      </c>
      <c r="E10" s="35">
        <f>SUMIF('[1]1'!L$3:L$14000,[1]ورقة1!S10,'[1]1'!D$3:D$14000)</f>
        <v>0</v>
      </c>
      <c r="F10" s="36">
        <f>SUMIF('[1]1'!L$3:L$14000,[1]ورقة1!S10,'[1]1'!E$3:E$14000)</f>
        <v>0</v>
      </c>
      <c r="G10" s="20">
        <f t="shared" si="1"/>
        <v>0</v>
      </c>
      <c r="H10" s="21">
        <f t="shared" si="0"/>
        <v>96533388</v>
      </c>
      <c r="I10" s="21"/>
      <c r="J10" s="37">
        <v>0</v>
      </c>
      <c r="K10" s="37">
        <f>SUMIF('[1]1'!L$3:L$14000,[1]ورقة1!S10,'[1]1'!H$3:H$14000)</f>
        <v>0</v>
      </c>
      <c r="L10" s="37">
        <f t="shared" si="2"/>
        <v>96533388</v>
      </c>
      <c r="M10" s="37"/>
      <c r="N10" s="37">
        <f t="shared" si="3"/>
        <v>0</v>
      </c>
      <c r="O10" s="37">
        <v>0</v>
      </c>
      <c r="P10" s="37">
        <f>SUMIF('[1]1'!L$3:L$14000,[1]ورقة1!S10,'[1]1'!I$3:I$14000)</f>
        <v>0</v>
      </c>
      <c r="Q10" s="38">
        <v>96533388</v>
      </c>
      <c r="R10" s="25" t="s">
        <v>7</v>
      </c>
      <c r="S10" s="26" t="s">
        <v>138</v>
      </c>
      <c r="T10" s="26" t="s">
        <v>52</v>
      </c>
      <c r="U10" s="1" t="s">
        <v>86</v>
      </c>
      <c r="V10" s="27" t="s">
        <v>89</v>
      </c>
      <c r="W10" s="27" t="s">
        <v>88</v>
      </c>
      <c r="X10" s="28">
        <v>45301</v>
      </c>
      <c r="Y10" s="2"/>
      <c r="Z10" s="29">
        <f t="shared" ca="1" si="4"/>
        <v>397</v>
      </c>
      <c r="AA10" s="30" t="str">
        <f t="shared" ca="1" si="4"/>
        <v/>
      </c>
      <c r="AB10" s="31" t="b">
        <f t="shared" ca="1" si="5"/>
        <v>0</v>
      </c>
      <c r="AC10" s="31">
        <f t="shared" ref="AC10:AC73" ca="1" si="7">IF(Z10&gt;30,H10)-AG10-AF10-AE10-AD10</f>
        <v>0</v>
      </c>
      <c r="AD10" s="31">
        <f t="shared" ref="AD10:AD73" ca="1" si="8">IF(Z10&gt;60,H10)-AE10-AF10-AG10</f>
        <v>0</v>
      </c>
      <c r="AE10" s="31">
        <f t="shared" ref="AE10:AE73" ca="1" si="9">IF(Z10&gt;90,H10)-AG10-AF10</f>
        <v>0</v>
      </c>
      <c r="AF10" s="31">
        <f t="shared" ref="AF10:AF73" ca="1" si="10">IF(Z10&gt;180,H10)-AG10</f>
        <v>0</v>
      </c>
      <c r="AG10" s="31">
        <f t="shared" ca="1" si="6"/>
        <v>96533388</v>
      </c>
    </row>
    <row r="11" spans="1:33">
      <c r="A11" s="32">
        <f>SUMIF('[1]1'!L$3:L$14000,[1]ورقة1!S11,'[1]1'!N$3:N$14000)</f>
        <v>200.12006700001658</v>
      </c>
      <c r="B11" s="33">
        <f>SUMIF('[1]1'!L$3:L$14000,[1]ورقة1!S11,'[1]1'!A$3:A$14000)</f>
        <v>0</v>
      </c>
      <c r="C11" s="34">
        <f>SUMIF('[1]1'!L$3:L$14000,[1]ورقة1!S11,'[1]1'!B$3:B$14000)</f>
        <v>148120</v>
      </c>
      <c r="D11" s="35">
        <f>SUMIF('[1]1'!L$3:L$14000,[1]ورقة1!S11,'[1]1'!C$3:C$14000)</f>
        <v>0</v>
      </c>
      <c r="E11" s="35">
        <f>SUMIF('[1]1'!L$3:L$14000,[1]ورقة1!S11,'[1]1'!D$3:D$14000)</f>
        <v>0</v>
      </c>
      <c r="F11" s="36">
        <f>SUMIF('[1]1'!L$3:L$14000,[1]ورقة1!S11,'[1]1'!E$3:E$14000)</f>
        <v>147919.87993299999</v>
      </c>
      <c r="G11" s="20">
        <f t="shared" si="1"/>
        <v>0</v>
      </c>
      <c r="H11" s="21">
        <f t="shared" si="0"/>
        <v>79204550</v>
      </c>
      <c r="I11" s="21"/>
      <c r="J11" s="37">
        <v>0</v>
      </c>
      <c r="K11" s="37">
        <f>SUMIF('[1]1'!L$3:L$14000,[1]ورقة1!S11,'[1]1'!H$3:H$14000)</f>
        <v>0</v>
      </c>
      <c r="L11" s="37">
        <f t="shared" si="2"/>
        <v>79204550</v>
      </c>
      <c r="M11" s="37">
        <v>15000000</v>
      </c>
      <c r="N11" s="37">
        <f t="shared" si="3"/>
        <v>15000000.000000002</v>
      </c>
      <c r="O11" s="37">
        <v>15000000.000000002</v>
      </c>
      <c r="P11" s="37">
        <f>SUMIF('[1]1'!L$3:L$14000,[1]ورقة1!S11,'[1]1'!I$3:I$14000)</f>
        <v>0</v>
      </c>
      <c r="Q11" s="38">
        <v>109204550</v>
      </c>
      <c r="R11" s="25" t="s">
        <v>7</v>
      </c>
      <c r="S11" s="26" t="s">
        <v>139</v>
      </c>
      <c r="T11" s="26" t="s">
        <v>36</v>
      </c>
      <c r="U11" s="1" t="s">
        <v>86</v>
      </c>
      <c r="V11" s="27" t="s">
        <v>87</v>
      </c>
      <c r="W11" s="27" t="s">
        <v>88</v>
      </c>
      <c r="X11" s="28">
        <v>45626</v>
      </c>
      <c r="Y11" s="2"/>
      <c r="Z11" s="29">
        <f t="shared" ca="1" si="4"/>
        <v>72</v>
      </c>
      <c r="AA11" s="30" t="str">
        <f t="shared" ca="1" si="4"/>
        <v/>
      </c>
      <c r="AB11" s="31" t="b">
        <f t="shared" ca="1" si="5"/>
        <v>0</v>
      </c>
      <c r="AC11" s="31">
        <f t="shared" ca="1" si="7"/>
        <v>0</v>
      </c>
      <c r="AD11" s="31">
        <f t="shared" ca="1" si="8"/>
        <v>79204550</v>
      </c>
      <c r="AE11" s="31">
        <f t="shared" ca="1" si="9"/>
        <v>0</v>
      </c>
      <c r="AF11" s="31">
        <f t="shared" ca="1" si="10"/>
        <v>0</v>
      </c>
      <c r="AG11" s="31" t="b">
        <f t="shared" ca="1" si="6"/>
        <v>0</v>
      </c>
    </row>
    <row r="12" spans="1:33">
      <c r="A12" s="32">
        <f>SUMIF('[1]1'!L$3:L$14000,[1]ورقة1!S12,'[1]1'!N$3:N$14000)</f>
        <v>0</v>
      </c>
      <c r="B12" s="33">
        <f>SUMIF('[1]1'!L$3:L$14000,[1]ورقة1!S12,'[1]1'!A$3:A$14000)</f>
        <v>124572</v>
      </c>
      <c r="C12" s="34">
        <f>SUMIF('[1]1'!L$3:L$14000,[1]ورقة1!S12,'[1]1'!B$3:B$14000)</f>
        <v>0</v>
      </c>
      <c r="D12" s="35">
        <f>SUMIF('[1]1'!L$3:L$14000,[1]ورقة1!S12,'[1]1'!C$3:C$14000)</f>
        <v>0</v>
      </c>
      <c r="E12" s="35">
        <f>SUMIF('[1]1'!L$3:L$14000,[1]ورقة1!S12,'[1]1'!D$3:D$14000)</f>
        <v>0</v>
      </c>
      <c r="F12" s="36">
        <f>SUMIF('[1]1'!L$3:L$14000,[1]ورقة1!S12,'[1]1'!E$3:E$14000)</f>
        <v>124572</v>
      </c>
      <c r="G12" s="20">
        <f t="shared" si="1"/>
        <v>0</v>
      </c>
      <c r="H12" s="21">
        <f t="shared" si="0"/>
        <v>93355175</v>
      </c>
      <c r="I12" s="21"/>
      <c r="J12" s="37">
        <v>0</v>
      </c>
      <c r="K12" s="37">
        <f>SUMIF('[1]1'!L$3:L$14000,[1]ورقة1!S12,'[1]1'!H$3:H$14000)</f>
        <v>0</v>
      </c>
      <c r="L12" s="37">
        <f t="shared" si="2"/>
        <v>93355175</v>
      </c>
      <c r="M12" s="37"/>
      <c r="N12" s="37">
        <f t="shared" si="3"/>
        <v>0</v>
      </c>
      <c r="O12" s="37">
        <v>0</v>
      </c>
      <c r="P12" s="37">
        <f>SUMIF('[1]1'!L$3:L$14000,[1]ورقة1!S12,'[1]1'!I$3:I$14000)</f>
        <v>0</v>
      </c>
      <c r="Q12" s="38">
        <v>93355175</v>
      </c>
      <c r="R12" s="25" t="s">
        <v>7</v>
      </c>
      <c r="S12" s="26" t="s">
        <v>140</v>
      </c>
      <c r="T12" s="26" t="s">
        <v>34</v>
      </c>
      <c r="U12" s="1" t="s">
        <v>86</v>
      </c>
      <c r="V12" s="27" t="s">
        <v>87</v>
      </c>
      <c r="W12" s="27" t="s">
        <v>88</v>
      </c>
      <c r="X12" s="28">
        <v>45490</v>
      </c>
      <c r="Y12" s="2"/>
      <c r="Z12" s="29">
        <f t="shared" ca="1" si="4"/>
        <v>208</v>
      </c>
      <c r="AA12" s="30" t="str">
        <f t="shared" ca="1" si="4"/>
        <v/>
      </c>
      <c r="AB12" s="31" t="b">
        <f t="shared" ca="1" si="5"/>
        <v>0</v>
      </c>
      <c r="AC12" s="31">
        <f t="shared" ca="1" si="7"/>
        <v>0</v>
      </c>
      <c r="AD12" s="31">
        <f t="shared" ca="1" si="8"/>
        <v>0</v>
      </c>
      <c r="AE12" s="31">
        <f t="shared" ca="1" si="9"/>
        <v>0</v>
      </c>
      <c r="AF12" s="31">
        <f t="shared" ca="1" si="10"/>
        <v>93355175</v>
      </c>
      <c r="AG12" s="31" t="b">
        <f t="shared" ca="1" si="6"/>
        <v>0</v>
      </c>
    </row>
    <row r="13" spans="1:33">
      <c r="A13" s="32">
        <f>SUMIF('[1]1'!L$3:L$14000,[1]ورقة1!S13,'[1]1'!N$3:N$14000)</f>
        <v>0</v>
      </c>
      <c r="B13" s="33">
        <f>SUMIF('[1]1'!L$3:L$14000,[1]ورقة1!S13,'[1]1'!A$3:A$14000)</f>
        <v>0</v>
      </c>
      <c r="C13" s="34">
        <f>SUMIF('[1]1'!L$3:L$14000,[1]ورقة1!S13,'[1]1'!B$3:B$14000)</f>
        <v>0</v>
      </c>
      <c r="D13" s="35">
        <f>SUMIF('[1]1'!L$3:L$14000,[1]ورقة1!S13,'[1]1'!C$3:C$14000)</f>
        <v>0</v>
      </c>
      <c r="E13" s="35">
        <f>SUMIF('[1]1'!L$3:L$14000,[1]ورقة1!S13,'[1]1'!D$3:D$14000)</f>
        <v>0</v>
      </c>
      <c r="F13" s="36">
        <f>SUMIF('[1]1'!L$3:L$14000,[1]ورقة1!S13,'[1]1'!E$3:E$14000)</f>
        <v>0</v>
      </c>
      <c r="G13" s="20">
        <f t="shared" si="1"/>
        <v>0</v>
      </c>
      <c r="H13" s="21">
        <f t="shared" si="0"/>
        <v>68678435.764332995</v>
      </c>
      <c r="I13" s="21"/>
      <c r="J13" s="37">
        <v>107064.23566702008</v>
      </c>
      <c r="K13" s="37">
        <f>SUMIF('[1]1'!L$3:L$14000,[1]ورقة1!S13,'[1]1'!H$3:H$14000)</f>
        <v>68785500.000000015</v>
      </c>
      <c r="L13" s="37">
        <f t="shared" si="2"/>
        <v>0</v>
      </c>
      <c r="M13" s="37"/>
      <c r="N13" s="37">
        <f t="shared" si="3"/>
        <v>79137135.764332995</v>
      </c>
      <c r="O13" s="37">
        <v>79244200.000000015</v>
      </c>
      <c r="P13" s="37">
        <f>SUMIF('[1]1'!L$3:L$14000,[1]ورقة1!S13,'[1]1'!I$3:I$14000)</f>
        <v>0</v>
      </c>
      <c r="Q13" s="38">
        <v>79137135.764332995</v>
      </c>
      <c r="R13" s="25" t="s">
        <v>5</v>
      </c>
      <c r="S13" s="26" t="s">
        <v>141</v>
      </c>
      <c r="T13" s="26" t="s">
        <v>40</v>
      </c>
      <c r="U13" s="1" t="s">
        <v>86</v>
      </c>
      <c r="V13" s="27" t="s">
        <v>90</v>
      </c>
      <c r="W13" s="27" t="s">
        <v>88</v>
      </c>
      <c r="X13" s="28">
        <v>45626</v>
      </c>
      <c r="Y13" s="2"/>
      <c r="Z13" s="29">
        <f t="shared" ca="1" si="4"/>
        <v>72</v>
      </c>
      <c r="AA13" s="30" t="str">
        <f t="shared" ca="1" si="4"/>
        <v/>
      </c>
      <c r="AB13" s="31" t="b">
        <f t="shared" ca="1" si="5"/>
        <v>0</v>
      </c>
      <c r="AC13" s="31">
        <f t="shared" ca="1" si="7"/>
        <v>0</v>
      </c>
      <c r="AD13" s="31">
        <f t="shared" ca="1" si="8"/>
        <v>68678435.764332995</v>
      </c>
      <c r="AE13" s="31">
        <f t="shared" ca="1" si="9"/>
        <v>0</v>
      </c>
      <c r="AF13" s="31">
        <f t="shared" ca="1" si="10"/>
        <v>0</v>
      </c>
      <c r="AG13" s="31" t="b">
        <f t="shared" ca="1" si="6"/>
        <v>0</v>
      </c>
    </row>
    <row r="14" spans="1:33">
      <c r="A14" s="32">
        <f>SUMIF('[1]1'!L$3:L$14000,[1]ورقة1!S14,'[1]1'!N$3:N$14000)</f>
        <v>0</v>
      </c>
      <c r="B14" s="33">
        <f>SUMIF('[1]1'!L$3:L$14000,[1]ورقة1!S14,'[1]1'!A$3:A$14000)</f>
        <v>100096.39</v>
      </c>
      <c r="C14" s="34">
        <f>SUMIF('[1]1'!L$3:L$14000,[1]ورقة1!S14,'[1]1'!B$3:B$14000)</f>
        <v>0</v>
      </c>
      <c r="D14" s="35">
        <f>SUMIF('[1]1'!L$3:L$14000,[1]ورقة1!S14,'[1]1'!C$3:C$14000)</f>
        <v>0</v>
      </c>
      <c r="E14" s="35">
        <f>SUMIF('[1]1'!L$3:L$14000,[1]ورقة1!S14,'[1]1'!D$3:D$14000)</f>
        <v>0</v>
      </c>
      <c r="F14" s="36">
        <f>SUMIF('[1]1'!L$3:L$14000,[1]ورقة1!S14,'[1]1'!E$3:E$14000)</f>
        <v>100096.39</v>
      </c>
      <c r="G14" s="20">
        <f t="shared" si="1"/>
        <v>0</v>
      </c>
      <c r="H14" s="21">
        <f t="shared" si="0"/>
        <v>3238620</v>
      </c>
      <c r="I14" s="21"/>
      <c r="J14" s="37">
        <v>0</v>
      </c>
      <c r="K14" s="37">
        <f>SUMIF('[1]1'!L$3:L$14000,[1]ورقة1!S14,'[1]1'!H$3:H$14000)</f>
        <v>0</v>
      </c>
      <c r="L14" s="37">
        <f t="shared" si="2"/>
        <v>3238620</v>
      </c>
      <c r="M14" s="37">
        <f>452910*140</f>
        <v>63407400</v>
      </c>
      <c r="N14" s="37">
        <f t="shared" si="3"/>
        <v>0</v>
      </c>
      <c r="O14" s="37">
        <v>0</v>
      </c>
      <c r="P14" s="37">
        <f>SUMIF('[1]1'!L$3:L$14000,[1]ورقة1!S14,'[1]1'!I$3:I$14000)</f>
        <v>0</v>
      </c>
      <c r="Q14" s="38">
        <v>66646020</v>
      </c>
      <c r="R14" s="25" t="s">
        <v>5</v>
      </c>
      <c r="S14" s="26" t="s">
        <v>142</v>
      </c>
      <c r="T14" s="26" t="s">
        <v>38</v>
      </c>
      <c r="U14" s="1" t="s">
        <v>86</v>
      </c>
      <c r="V14" s="27" t="s">
        <v>91</v>
      </c>
      <c r="W14" s="27" t="s">
        <v>88</v>
      </c>
      <c r="X14" s="28">
        <v>45335</v>
      </c>
      <c r="Y14" s="2"/>
      <c r="Z14" s="29">
        <f t="shared" ca="1" si="4"/>
        <v>363</v>
      </c>
      <c r="AA14" s="30" t="str">
        <f t="shared" ca="1" si="4"/>
        <v/>
      </c>
      <c r="AB14" s="31" t="b">
        <f t="shared" ca="1" si="5"/>
        <v>0</v>
      </c>
      <c r="AC14" s="31">
        <f t="shared" ca="1" si="7"/>
        <v>0</v>
      </c>
      <c r="AD14" s="31">
        <f t="shared" ca="1" si="8"/>
        <v>0</v>
      </c>
      <c r="AE14" s="31">
        <f t="shared" ca="1" si="9"/>
        <v>0</v>
      </c>
      <c r="AF14" s="31">
        <f t="shared" ca="1" si="10"/>
        <v>0</v>
      </c>
      <c r="AG14" s="31">
        <f t="shared" ca="1" si="6"/>
        <v>3238620</v>
      </c>
    </row>
    <row r="15" spans="1:33">
      <c r="A15" s="32">
        <f>SUMIF('[1]1'!L$3:L$14000,[1]ورقة1!S15,'[1]1'!N$3:N$14000)</f>
        <v>0</v>
      </c>
      <c r="B15" s="33">
        <f>SUMIF('[1]1'!L$3:L$14000,[1]ورقة1!S15,'[1]1'!A$3:A$14000)</f>
        <v>0</v>
      </c>
      <c r="C15" s="34">
        <f>SUMIF('[1]1'!L$3:L$14000,[1]ورقة1!S15,'[1]1'!B$3:B$14000)</f>
        <v>0</v>
      </c>
      <c r="D15" s="35">
        <f>SUMIF('[1]1'!L$3:L$14000,[1]ورقة1!S15,'[1]1'!C$3:C$14000)</f>
        <v>0</v>
      </c>
      <c r="E15" s="35">
        <f>SUMIF('[1]1'!L$3:L$14000,[1]ورقة1!S15,'[1]1'!D$3:D$14000)</f>
        <v>0</v>
      </c>
      <c r="F15" s="36">
        <f>SUMIF('[1]1'!L$3:L$14000,[1]ورقة1!S15,'[1]1'!E$3:E$14000)</f>
        <v>0</v>
      </c>
      <c r="G15" s="20">
        <f t="shared" si="1"/>
        <v>0</v>
      </c>
      <c r="H15" s="21">
        <f t="shared" si="0"/>
        <v>91380500</v>
      </c>
      <c r="I15" s="21"/>
      <c r="J15" s="37">
        <v>0</v>
      </c>
      <c r="K15" s="37">
        <f>SUMIF('[1]1'!L$3:L$14000,[1]ورقة1!S15,'[1]1'!H$3:H$14000)</f>
        <v>50946000.000000007</v>
      </c>
      <c r="L15" s="37">
        <f t="shared" si="2"/>
        <v>40434500</v>
      </c>
      <c r="M15" s="37">
        <v>19000000</v>
      </c>
      <c r="N15" s="37">
        <f t="shared" si="3"/>
        <v>25000000.000000004</v>
      </c>
      <c r="O15" s="37">
        <v>25000000.000000004</v>
      </c>
      <c r="P15" s="37">
        <f>SUMIF('[1]1'!L$3:L$14000,[1]ورقة1!S15,'[1]1'!I$3:I$14000)</f>
        <v>0</v>
      </c>
      <c r="Q15" s="38">
        <v>84434500</v>
      </c>
      <c r="R15" s="25" t="s">
        <v>7</v>
      </c>
      <c r="S15" s="26" t="s">
        <v>143</v>
      </c>
      <c r="T15" s="26" t="s">
        <v>16</v>
      </c>
      <c r="U15" s="1" t="s">
        <v>86</v>
      </c>
      <c r="V15" s="27" t="s">
        <v>87</v>
      </c>
      <c r="W15" s="27" t="s">
        <v>88</v>
      </c>
      <c r="X15" s="28">
        <v>45596</v>
      </c>
      <c r="Y15" s="2"/>
      <c r="Z15" s="29">
        <f t="shared" ca="1" si="4"/>
        <v>102</v>
      </c>
      <c r="AA15" s="30" t="str">
        <f t="shared" ca="1" si="4"/>
        <v/>
      </c>
      <c r="AB15" s="31" t="b">
        <f t="shared" ca="1" si="5"/>
        <v>0</v>
      </c>
      <c r="AC15" s="31">
        <f t="shared" ca="1" si="7"/>
        <v>0</v>
      </c>
      <c r="AD15" s="31">
        <f t="shared" ca="1" si="8"/>
        <v>0</v>
      </c>
      <c r="AE15" s="31">
        <f t="shared" ca="1" si="9"/>
        <v>91380500</v>
      </c>
      <c r="AF15" s="31">
        <f t="shared" ca="1" si="10"/>
        <v>0</v>
      </c>
      <c r="AG15" s="31" t="b">
        <f t="shared" ca="1" si="6"/>
        <v>0</v>
      </c>
    </row>
    <row r="16" spans="1:33">
      <c r="A16" s="32">
        <f>SUMIF('[1]1'!L$3:L$14000,[1]ورقة1!S16,'[1]1'!N$3:N$14000)</f>
        <v>0</v>
      </c>
      <c r="B16" s="33">
        <f>SUMIF('[1]1'!L$3:L$14000,[1]ورقة1!S16,'[1]1'!A$3:A$14000)</f>
        <v>0</v>
      </c>
      <c r="C16" s="34">
        <f>SUMIF('[1]1'!L$3:L$14000,[1]ورقة1!S16,'[1]1'!B$3:B$14000)</f>
        <v>0</v>
      </c>
      <c r="D16" s="35">
        <f>SUMIF('[1]1'!L$3:L$14000,[1]ورقة1!S16,'[1]1'!C$3:C$14000)</f>
        <v>0</v>
      </c>
      <c r="E16" s="35">
        <f>SUMIF('[1]1'!L$3:L$14000,[1]ورقة1!S16,'[1]1'!D$3:D$14000)</f>
        <v>0</v>
      </c>
      <c r="F16" s="36">
        <f>SUMIF('[1]1'!L$3:L$14000,[1]ورقة1!S16,'[1]1'!E$3:E$14000)</f>
        <v>0</v>
      </c>
      <c r="G16" s="20">
        <f t="shared" si="1"/>
        <v>0</v>
      </c>
      <c r="H16" s="21">
        <f t="shared" si="0"/>
        <v>95811968.650000006</v>
      </c>
      <c r="I16" s="21"/>
      <c r="J16" s="37">
        <v>0</v>
      </c>
      <c r="K16" s="37">
        <f>SUMIF('[1]1'!L$3:L$14000,[1]ورقة1!S16,'[1]1'!H$3:H$14000)</f>
        <v>42260400.000000007</v>
      </c>
      <c r="L16" s="37">
        <f t="shared" si="2"/>
        <v>53551568.649999999</v>
      </c>
      <c r="M16" s="37"/>
      <c r="N16" s="37">
        <f t="shared" si="3"/>
        <v>0</v>
      </c>
      <c r="O16" s="37">
        <v>0</v>
      </c>
      <c r="P16" s="37">
        <f>SUMIF('[1]1'!L$3:L$14000,[1]ورقة1!S16,'[1]1'!I$3:I$14000)</f>
        <v>0</v>
      </c>
      <c r="Q16" s="38">
        <v>53551568.649999999</v>
      </c>
      <c r="R16" s="25" t="s">
        <v>5</v>
      </c>
      <c r="S16" s="26" t="s">
        <v>144</v>
      </c>
      <c r="T16" s="26" t="s">
        <v>41</v>
      </c>
      <c r="U16" s="1" t="s">
        <v>86</v>
      </c>
      <c r="V16" s="27" t="s">
        <v>90</v>
      </c>
      <c r="W16" s="27" t="s">
        <v>88</v>
      </c>
      <c r="X16" s="28">
        <v>45626</v>
      </c>
      <c r="Y16" s="2"/>
      <c r="Z16" s="29">
        <f t="shared" ca="1" si="4"/>
        <v>72</v>
      </c>
      <c r="AA16" s="30" t="str">
        <f t="shared" ca="1" si="4"/>
        <v/>
      </c>
      <c r="AB16" s="31" t="b">
        <f t="shared" ca="1" si="5"/>
        <v>0</v>
      </c>
      <c r="AC16" s="31">
        <f t="shared" ca="1" si="7"/>
        <v>0</v>
      </c>
      <c r="AD16" s="31">
        <f t="shared" ca="1" si="8"/>
        <v>95811968.650000006</v>
      </c>
      <c r="AE16" s="31">
        <f t="shared" ca="1" si="9"/>
        <v>0</v>
      </c>
      <c r="AF16" s="31">
        <f t="shared" ca="1" si="10"/>
        <v>0</v>
      </c>
      <c r="AG16" s="31" t="b">
        <f t="shared" ca="1" si="6"/>
        <v>0</v>
      </c>
    </row>
    <row r="17" spans="1:33">
      <c r="A17" s="32">
        <f>SUMIF('[1]1'!L$3:L$14000,[1]ورقة1!S17,'[1]1'!N$3:N$14000)</f>
        <v>0</v>
      </c>
      <c r="B17" s="33">
        <f>SUMIF('[1]1'!L$3:L$14000,[1]ورقة1!S17,'[1]1'!A$3:A$14000)</f>
        <v>0</v>
      </c>
      <c r="C17" s="34">
        <f>SUMIF('[1]1'!L$3:L$14000,[1]ورقة1!S17,'[1]1'!B$3:B$14000)</f>
        <v>0</v>
      </c>
      <c r="D17" s="35">
        <f>SUMIF('[1]1'!L$3:L$14000,[1]ورقة1!S17,'[1]1'!C$3:C$14000)</f>
        <v>0</v>
      </c>
      <c r="E17" s="35">
        <f>SUMIF('[1]1'!L$3:L$14000,[1]ورقة1!S17,'[1]1'!D$3:D$14000)</f>
        <v>0</v>
      </c>
      <c r="F17" s="36">
        <f>SUMIF('[1]1'!L$3:L$14000,[1]ورقة1!S17,'[1]1'!E$3:E$14000)</f>
        <v>0</v>
      </c>
      <c r="G17" s="20">
        <f t="shared" si="1"/>
        <v>0</v>
      </c>
      <c r="H17" s="21">
        <f t="shared" si="0"/>
        <v>38101470</v>
      </c>
      <c r="I17" s="21"/>
      <c r="J17" s="37">
        <v>1000530.0000000037</v>
      </c>
      <c r="K17" s="37">
        <f>SUMIF('[1]1'!L$3:L$14000,[1]ورقة1!S17,'[1]1'!H$3:H$14000)</f>
        <v>39102000.000000007</v>
      </c>
      <c r="L17" s="37">
        <f t="shared" si="2"/>
        <v>0</v>
      </c>
      <c r="M17" s="37"/>
      <c r="N17" s="37">
        <f>IF(O17=0,0,IF(O17&gt;Q17,Q17,O17))</f>
        <v>18941470</v>
      </c>
      <c r="O17" s="37">
        <v>19942000.000000004</v>
      </c>
      <c r="P17" s="37">
        <f>SUMIF('[1]1'!L$3:L$14000,[1]ورقة1!S17,'[1]1'!I$3:I$14000)</f>
        <v>0</v>
      </c>
      <c r="Q17" s="38">
        <v>18941470</v>
      </c>
      <c r="R17" s="25" t="s">
        <v>7</v>
      </c>
      <c r="S17" s="26" t="s">
        <v>145</v>
      </c>
      <c r="T17" s="26" t="s">
        <v>22</v>
      </c>
      <c r="U17" s="1" t="s">
        <v>86</v>
      </c>
      <c r="V17" s="27" t="s">
        <v>87</v>
      </c>
      <c r="W17" s="27" t="s">
        <v>88</v>
      </c>
      <c r="X17" s="28">
        <v>45665</v>
      </c>
      <c r="Y17" s="2"/>
      <c r="Z17" s="29">
        <f t="shared" ca="1" si="4"/>
        <v>33</v>
      </c>
      <c r="AA17" s="30" t="str">
        <f t="shared" ca="1" si="4"/>
        <v/>
      </c>
      <c r="AB17" s="31" t="b">
        <f t="shared" ca="1" si="5"/>
        <v>0</v>
      </c>
      <c r="AC17" s="31">
        <f t="shared" ca="1" si="7"/>
        <v>38101470</v>
      </c>
      <c r="AD17" s="31">
        <f t="shared" ca="1" si="8"/>
        <v>0</v>
      </c>
      <c r="AE17" s="31">
        <f t="shared" ca="1" si="9"/>
        <v>0</v>
      </c>
      <c r="AF17" s="31">
        <f t="shared" ca="1" si="10"/>
        <v>0</v>
      </c>
      <c r="AG17" s="31" t="b">
        <f t="shared" ca="1" si="6"/>
        <v>0</v>
      </c>
    </row>
    <row r="18" spans="1:33">
      <c r="A18" s="32">
        <f>SUMIF('[1]1'!L$3:L$14000,[1]ورقة1!S18,'[1]1'!N$3:N$14000)</f>
        <v>0</v>
      </c>
      <c r="B18" s="33">
        <f>SUMIF('[1]1'!L$3:L$14000,[1]ورقة1!S18,'[1]1'!A$3:A$14000)</f>
        <v>72802.5</v>
      </c>
      <c r="C18" s="34">
        <f>SUMIF('[1]1'!L$3:L$14000,[1]ورقة1!S18,'[1]1'!B$3:B$14000)</f>
        <v>0</v>
      </c>
      <c r="D18" s="35">
        <f>SUMIF('[1]1'!L$3:L$14000,[1]ورقة1!S18,'[1]1'!C$3:C$14000)</f>
        <v>0</v>
      </c>
      <c r="E18" s="35">
        <f>SUMIF('[1]1'!L$3:L$14000,[1]ورقة1!S18,'[1]1'!D$3:D$14000)</f>
        <v>0</v>
      </c>
      <c r="F18" s="36">
        <f>SUMIF('[1]1'!L$3:L$14000,[1]ورقة1!S18,'[1]1'!E$3:E$14000)</f>
        <v>72802.5</v>
      </c>
      <c r="G18" s="20">
        <f t="shared" si="1"/>
        <v>137132.00000000003</v>
      </c>
      <c r="H18" s="21">
        <f t="shared" si="0"/>
        <v>0</v>
      </c>
      <c r="I18" s="21"/>
      <c r="J18" s="37">
        <v>137132.00000000003</v>
      </c>
      <c r="K18" s="37">
        <f>SUMIF('[1]1'!L$3:L$14000,[1]ورقة1!S18,'[1]1'!H$3:H$14000)</f>
        <v>0</v>
      </c>
      <c r="L18" s="37">
        <f t="shared" si="2"/>
        <v>0</v>
      </c>
      <c r="M18" s="37"/>
      <c r="N18" s="37">
        <f t="shared" si="3"/>
        <v>10868</v>
      </c>
      <c r="O18" s="37">
        <v>148000.00000000003</v>
      </c>
      <c r="P18" s="37">
        <f>SUMIF('[1]1'!L$3:L$14000,[1]ورقة1!S18,'[1]1'!I$3:I$14000)</f>
        <v>0</v>
      </c>
      <c r="Q18" s="38">
        <v>10868</v>
      </c>
      <c r="R18" s="25" t="s">
        <v>7</v>
      </c>
      <c r="S18" s="26" t="s">
        <v>146</v>
      </c>
      <c r="T18" s="26" t="s">
        <v>48</v>
      </c>
      <c r="U18" s="1" t="s">
        <v>86</v>
      </c>
      <c r="V18" s="27" t="s">
        <v>89</v>
      </c>
      <c r="W18" s="27" t="s">
        <v>88</v>
      </c>
      <c r="X18" s="28">
        <v>45610</v>
      </c>
      <c r="Y18" s="28">
        <v>45671</v>
      </c>
      <c r="Z18" s="29">
        <f t="shared" ca="1" si="4"/>
        <v>88</v>
      </c>
      <c r="AA18" s="30">
        <f t="shared" ca="1" si="4"/>
        <v>27</v>
      </c>
      <c r="AB18" s="31" t="b">
        <f t="shared" ca="1" si="5"/>
        <v>0</v>
      </c>
      <c r="AC18" s="31">
        <f t="shared" ca="1" si="7"/>
        <v>0</v>
      </c>
      <c r="AD18" s="31">
        <f t="shared" ca="1" si="8"/>
        <v>0</v>
      </c>
      <c r="AE18" s="31">
        <f t="shared" ca="1" si="9"/>
        <v>0</v>
      </c>
      <c r="AF18" s="31">
        <f t="shared" ca="1" si="10"/>
        <v>0</v>
      </c>
      <c r="AG18" s="31" t="b">
        <f t="shared" ca="1" si="6"/>
        <v>0</v>
      </c>
    </row>
    <row r="19" spans="1:33">
      <c r="A19" s="32">
        <f>SUMIF('[1]1'!L$3:L$14000,[1]ورقة1!S19,'[1]1'!N$3:N$14000)</f>
        <v>0</v>
      </c>
      <c r="B19" s="33">
        <f>SUMIF('[1]1'!L$3:L$14000,[1]ورقة1!S19,'[1]1'!A$3:A$14000)</f>
        <v>0</v>
      </c>
      <c r="C19" s="34">
        <f>SUMIF('[1]1'!L$3:L$14000,[1]ورقة1!S19,'[1]1'!B$3:B$14000)</f>
        <v>0</v>
      </c>
      <c r="D19" s="35">
        <f>SUMIF('[1]1'!L$3:L$14000,[1]ورقة1!S19,'[1]1'!C$3:C$14000)</f>
        <v>0</v>
      </c>
      <c r="E19" s="35">
        <f>SUMIF('[1]1'!L$3:L$14000,[1]ورقة1!S19,'[1]1'!D$3:D$14000)</f>
        <v>0</v>
      </c>
      <c r="F19" s="36">
        <f>SUMIF('[1]1'!L$3:L$14000,[1]ورقة1!S19,'[1]1'!E$3:E$14000)</f>
        <v>0</v>
      </c>
      <c r="G19" s="20">
        <f t="shared" si="1"/>
        <v>0</v>
      </c>
      <c r="H19" s="21">
        <f t="shared" si="0"/>
        <v>27876192.000000004</v>
      </c>
      <c r="I19" s="21"/>
      <c r="J19" s="37">
        <v>53808.000000000058</v>
      </c>
      <c r="K19" s="37">
        <f>SUMIF('[1]1'!L$3:L$14000,[1]ورقة1!S19,'[1]1'!H$3:H$14000)</f>
        <v>27930000.000000004</v>
      </c>
      <c r="L19" s="37">
        <f t="shared" si="2"/>
        <v>0</v>
      </c>
      <c r="M19" s="37"/>
      <c r="N19" s="37">
        <f t="shared" si="3"/>
        <v>226192</v>
      </c>
      <c r="O19" s="37">
        <v>280000.00000000006</v>
      </c>
      <c r="P19" s="37">
        <f>SUMIF('[1]1'!L$3:L$14000,[1]ورقة1!S19,'[1]1'!I$3:I$14000)</f>
        <v>0</v>
      </c>
      <c r="Q19" s="38">
        <v>226192</v>
      </c>
      <c r="R19" s="25" t="s">
        <v>7</v>
      </c>
      <c r="S19" s="26" t="s">
        <v>147</v>
      </c>
      <c r="T19" s="26" t="s">
        <v>15</v>
      </c>
      <c r="U19" s="1" t="s">
        <v>86</v>
      </c>
      <c r="V19" s="27" t="s">
        <v>92</v>
      </c>
      <c r="W19" s="27" t="s">
        <v>88</v>
      </c>
      <c r="X19" s="28">
        <v>45613</v>
      </c>
      <c r="Y19" s="2"/>
      <c r="Z19" s="29">
        <f t="shared" ca="1" si="4"/>
        <v>85</v>
      </c>
      <c r="AA19" s="30" t="str">
        <f t="shared" ca="1" si="4"/>
        <v/>
      </c>
      <c r="AB19" s="31" t="b">
        <f t="shared" ca="1" si="5"/>
        <v>0</v>
      </c>
      <c r="AC19" s="31">
        <f t="shared" ca="1" si="7"/>
        <v>0</v>
      </c>
      <c r="AD19" s="31">
        <f t="shared" ca="1" si="8"/>
        <v>27876192.000000004</v>
      </c>
      <c r="AE19" s="31">
        <f t="shared" ca="1" si="9"/>
        <v>0</v>
      </c>
      <c r="AF19" s="31">
        <f t="shared" ca="1" si="10"/>
        <v>0</v>
      </c>
      <c r="AG19" s="31" t="b">
        <f t="shared" ca="1" si="6"/>
        <v>0</v>
      </c>
    </row>
    <row r="20" spans="1:33">
      <c r="A20" s="32">
        <f>SUMIF('[1]1'!L$3:L$14000,[1]ورقة1!S20,'[1]1'!N$3:N$14000)</f>
        <v>0</v>
      </c>
      <c r="B20" s="33">
        <f>SUMIF('[1]1'!L$3:L$14000,[1]ورقة1!S20,'[1]1'!A$3:A$14000)</f>
        <v>0</v>
      </c>
      <c r="C20" s="34">
        <f>SUMIF('[1]1'!L$3:L$14000,[1]ورقة1!S20,'[1]1'!B$3:B$14000)</f>
        <v>0</v>
      </c>
      <c r="D20" s="35">
        <f>SUMIF('[1]1'!L$3:L$14000,[1]ورقة1!S20,'[1]1'!C$3:C$14000)</f>
        <v>0</v>
      </c>
      <c r="E20" s="35">
        <f>SUMIF('[1]1'!L$3:L$14000,[1]ورقة1!S20,'[1]1'!D$3:D$14000)</f>
        <v>0</v>
      </c>
      <c r="F20" s="36">
        <f>SUMIF('[1]1'!L$3:L$14000,[1]ورقة1!S20,'[1]1'!E$3:E$14000)</f>
        <v>0</v>
      </c>
      <c r="G20" s="20">
        <f t="shared" si="1"/>
        <v>0</v>
      </c>
      <c r="H20" s="21">
        <f t="shared" si="0"/>
        <v>66879005.5</v>
      </c>
      <c r="I20" s="21"/>
      <c r="J20" s="37">
        <v>0</v>
      </c>
      <c r="K20" s="37">
        <f>SUMIF('[1]1'!L$3:L$14000,[1]ورقة1!S20,'[1]1'!H$3:H$14000)</f>
        <v>27930000.000000004</v>
      </c>
      <c r="L20" s="37">
        <f t="shared" si="2"/>
        <v>38949337.5</v>
      </c>
      <c r="M20" s="37"/>
      <c r="N20" s="37">
        <f t="shared" si="3"/>
        <v>0</v>
      </c>
      <c r="O20" s="37">
        <v>0</v>
      </c>
      <c r="P20" s="37">
        <f>SUMIF('[1]1'!L$3:L$14000,[1]ورقة1!S20,'[1]1'!I$3:I$14000)</f>
        <v>332</v>
      </c>
      <c r="Q20" s="38">
        <v>38949337.5</v>
      </c>
      <c r="R20" s="25" t="s">
        <v>5</v>
      </c>
      <c r="S20" s="26" t="s">
        <v>148</v>
      </c>
      <c r="T20" s="26" t="s">
        <v>53</v>
      </c>
      <c r="U20" s="39" t="s">
        <v>93</v>
      </c>
      <c r="V20" s="27" t="s">
        <v>87</v>
      </c>
      <c r="W20" s="27" t="s">
        <v>94</v>
      </c>
      <c r="X20" s="28">
        <v>39235</v>
      </c>
      <c r="Y20" s="2"/>
      <c r="Z20" s="29">
        <f t="shared" ca="1" si="4"/>
        <v>6463</v>
      </c>
      <c r="AA20" s="30" t="str">
        <f t="shared" ca="1" si="4"/>
        <v/>
      </c>
      <c r="AB20" s="31" t="b">
        <f t="shared" ca="1" si="5"/>
        <v>0</v>
      </c>
      <c r="AC20" s="31">
        <f t="shared" ca="1" si="7"/>
        <v>0</v>
      </c>
      <c r="AD20" s="31">
        <f t="shared" ca="1" si="8"/>
        <v>0</v>
      </c>
      <c r="AE20" s="31">
        <f t="shared" ca="1" si="9"/>
        <v>0</v>
      </c>
      <c r="AF20" s="31">
        <f t="shared" ca="1" si="10"/>
        <v>0</v>
      </c>
      <c r="AG20" s="31">
        <f t="shared" ca="1" si="6"/>
        <v>66879005.5</v>
      </c>
    </row>
    <row r="21" spans="1:33">
      <c r="A21" s="32">
        <f>SUMIF('[1]1'!L$3:L$14000,[1]ورقة1!S21,'[1]1'!N$3:N$14000)</f>
        <v>0</v>
      </c>
      <c r="B21" s="33">
        <f>SUMIF('[1]1'!L$3:L$14000,[1]ورقة1!S21,'[1]1'!A$3:A$14000)</f>
        <v>0</v>
      </c>
      <c r="C21" s="34">
        <f>SUMIF('[1]1'!L$3:L$14000,[1]ورقة1!S21,'[1]1'!B$3:B$14000)</f>
        <v>0</v>
      </c>
      <c r="D21" s="35">
        <f>SUMIF('[1]1'!L$3:L$14000,[1]ورقة1!S21,'[1]1'!C$3:C$14000)</f>
        <v>0</v>
      </c>
      <c r="E21" s="35">
        <f>SUMIF('[1]1'!L$3:L$14000,[1]ورقة1!S21,'[1]1'!D$3:D$14000)</f>
        <v>0</v>
      </c>
      <c r="F21" s="36">
        <f>SUMIF('[1]1'!L$3:L$14000,[1]ورقة1!S21,'[1]1'!E$3:E$14000)</f>
        <v>0</v>
      </c>
      <c r="G21" s="20">
        <f t="shared" si="1"/>
        <v>0</v>
      </c>
      <c r="H21" s="21">
        <f t="shared" si="0"/>
        <v>28313840.000000004</v>
      </c>
      <c r="I21" s="21"/>
      <c r="J21" s="37">
        <v>0</v>
      </c>
      <c r="K21" s="37">
        <f>SUMIF('[1]1'!L$3:L$14000,[1]ورقة1!S21,'[1]1'!H$3:H$14000)</f>
        <v>27930000.000000004</v>
      </c>
      <c r="L21" s="37">
        <f t="shared" si="2"/>
        <v>383839.99999999907</v>
      </c>
      <c r="M21" s="37"/>
      <c r="N21" s="37">
        <f t="shared" si="3"/>
        <v>8288000.0000000009</v>
      </c>
      <c r="O21" s="37">
        <v>8288000.0000000009</v>
      </c>
      <c r="P21" s="37">
        <f>SUMIF('[1]1'!L$3:L$14000,[1]ورقة1!S21,'[1]1'!I$3:I$14000)</f>
        <v>0</v>
      </c>
      <c r="Q21" s="38">
        <v>8671840</v>
      </c>
      <c r="R21" s="25" t="s">
        <v>7</v>
      </c>
      <c r="S21" s="26" t="s">
        <v>149</v>
      </c>
      <c r="T21" s="26" t="s">
        <v>13</v>
      </c>
      <c r="U21" s="1" t="s">
        <v>86</v>
      </c>
      <c r="V21" s="27" t="s">
        <v>87</v>
      </c>
      <c r="W21" s="27" t="s">
        <v>88</v>
      </c>
      <c r="X21" s="28">
        <v>45652</v>
      </c>
      <c r="Y21" s="2"/>
      <c r="Z21" s="29">
        <f t="shared" ca="1" si="4"/>
        <v>46</v>
      </c>
      <c r="AA21" s="30" t="str">
        <f t="shared" ca="1" si="4"/>
        <v/>
      </c>
      <c r="AB21" s="31" t="b">
        <f t="shared" ca="1" si="5"/>
        <v>0</v>
      </c>
      <c r="AC21" s="31">
        <f t="shared" ca="1" si="7"/>
        <v>28313840.000000004</v>
      </c>
      <c r="AD21" s="31">
        <f t="shared" ca="1" si="8"/>
        <v>0</v>
      </c>
      <c r="AE21" s="31">
        <f t="shared" ca="1" si="9"/>
        <v>0</v>
      </c>
      <c r="AF21" s="31">
        <f t="shared" ca="1" si="10"/>
        <v>0</v>
      </c>
      <c r="AG21" s="31" t="b">
        <f t="shared" ca="1" si="6"/>
        <v>0</v>
      </c>
    </row>
    <row r="22" spans="1:33">
      <c r="A22" s="32">
        <f>SUMIF('[1]1'!L$3:L$14000,[1]ورقة1!S22,'[1]1'!N$3:N$14000)</f>
        <v>0</v>
      </c>
      <c r="B22" s="33">
        <f>SUMIF('[1]1'!L$3:L$14000,[1]ورقة1!S22,'[1]1'!A$3:A$14000)</f>
        <v>0</v>
      </c>
      <c r="C22" s="34">
        <f>SUMIF('[1]1'!L$3:L$14000,[1]ورقة1!S22,'[1]1'!B$3:B$14000)</f>
        <v>0</v>
      </c>
      <c r="D22" s="35">
        <f>SUMIF('[1]1'!L$3:L$14000,[1]ورقة1!S22,'[1]1'!C$3:C$14000)</f>
        <v>0</v>
      </c>
      <c r="E22" s="35">
        <f>SUMIF('[1]1'!L$3:L$14000,[1]ورقة1!S22,'[1]1'!D$3:D$14000)</f>
        <v>0</v>
      </c>
      <c r="F22" s="36">
        <f>SUMIF('[1]1'!L$3:L$14000,[1]ورقة1!S22,'[1]1'!E$3:E$14000)</f>
        <v>0</v>
      </c>
      <c r="G22" s="20">
        <f t="shared" si="1"/>
        <v>0</v>
      </c>
      <c r="H22" s="21">
        <f t="shared" si="0"/>
        <v>12482850.000000002</v>
      </c>
      <c r="I22" s="21"/>
      <c r="J22" s="37">
        <v>100000.00000000001</v>
      </c>
      <c r="K22" s="37">
        <f>SUMIF('[1]1'!L$3:L$14000,[1]ورقة1!S22,'[1]1'!H$3:H$14000)</f>
        <v>12583200.000000002</v>
      </c>
      <c r="L22" s="37">
        <f t="shared" si="2"/>
        <v>0</v>
      </c>
      <c r="M22" s="37"/>
      <c r="N22" s="37">
        <f t="shared" si="3"/>
        <v>0</v>
      </c>
      <c r="O22" s="37">
        <v>100000.00000000001</v>
      </c>
      <c r="P22" s="37">
        <f>SUMIF('[1]1'!L$3:L$14000,[1]ورقة1!S22,'[1]1'!I$3:I$14000)</f>
        <v>350</v>
      </c>
      <c r="Q22" s="38">
        <v>0</v>
      </c>
      <c r="R22" s="25" t="s">
        <v>7</v>
      </c>
      <c r="S22" s="26" t="s">
        <v>150</v>
      </c>
      <c r="T22" s="26" t="s">
        <v>51</v>
      </c>
      <c r="U22" s="1" t="s">
        <v>86</v>
      </c>
      <c r="V22" s="27" t="s">
        <v>89</v>
      </c>
      <c r="W22" s="27" t="s">
        <v>88</v>
      </c>
      <c r="X22" s="28">
        <v>45670</v>
      </c>
      <c r="Y22" s="2"/>
      <c r="Z22" s="40">
        <f t="shared" ca="1" si="4"/>
        <v>28</v>
      </c>
      <c r="AA22" s="30" t="str">
        <f t="shared" ca="1" si="4"/>
        <v/>
      </c>
      <c r="AB22" s="31">
        <f t="shared" ca="1" si="5"/>
        <v>12482850.000000002</v>
      </c>
      <c r="AC22" s="31">
        <f t="shared" ca="1" si="7"/>
        <v>0</v>
      </c>
      <c r="AD22" s="31">
        <f t="shared" ca="1" si="8"/>
        <v>0</v>
      </c>
      <c r="AE22" s="31">
        <f t="shared" ca="1" si="9"/>
        <v>0</v>
      </c>
      <c r="AF22" s="31">
        <f t="shared" ca="1" si="10"/>
        <v>0</v>
      </c>
      <c r="AG22" s="31" t="b">
        <f t="shared" ca="1" si="6"/>
        <v>0</v>
      </c>
    </row>
    <row r="23" spans="1:33">
      <c r="A23" s="32">
        <f>SUMIF('[1]1'!L$3:L$14000,[1]ورقة1!S23,'[1]1'!N$3:N$14000)</f>
        <v>0</v>
      </c>
      <c r="B23" s="33">
        <f>SUMIF('[1]1'!L$3:L$14000,[1]ورقة1!S23,'[1]1'!A$3:A$14000)</f>
        <v>20224.12</v>
      </c>
      <c r="C23" s="34">
        <f>SUMIF('[1]1'!L$3:L$14000,[1]ورقة1!S23,'[1]1'!B$3:B$14000)</f>
        <v>0</v>
      </c>
      <c r="D23" s="35">
        <f>SUMIF('[1]1'!L$3:L$14000,[1]ورقة1!S23,'[1]1'!C$3:C$14000)</f>
        <v>0</v>
      </c>
      <c r="E23" s="35">
        <f>SUMIF('[1]1'!L$3:L$14000,[1]ورقة1!S23,'[1]1'!D$3:D$14000)</f>
        <v>0</v>
      </c>
      <c r="F23" s="36">
        <f>SUMIF('[1]1'!L$3:L$14000,[1]ورقة1!S23,'[1]1'!E$3:E$14000)</f>
        <v>20224.12</v>
      </c>
      <c r="G23" s="20">
        <f t="shared" si="1"/>
        <v>0</v>
      </c>
      <c r="H23" s="21">
        <f t="shared" si="0"/>
        <v>0</v>
      </c>
      <c r="I23" s="37">
        <v>151880</v>
      </c>
      <c r="J23" s="37">
        <v>0</v>
      </c>
      <c r="K23" s="37">
        <f>SUMIF('[1]1'!L$3:L$14000,[1]ورقة1!S23,'[1]1'!H$3:H$14000)</f>
        <v>0</v>
      </c>
      <c r="L23" s="37">
        <f>Q23-N23-M23</f>
        <v>0</v>
      </c>
      <c r="M23" s="37">
        <v>14848120</v>
      </c>
      <c r="N23" s="37">
        <f t="shared" si="3"/>
        <v>5020000.0000000009</v>
      </c>
      <c r="O23" s="37">
        <v>5020000.0000000009</v>
      </c>
      <c r="P23" s="37">
        <f>SUMIF('[1]1'!L$3:L$14000,[1]ورقة1!S23,'[1]1'!I$3:I$14000)</f>
        <v>0</v>
      </c>
      <c r="Q23" s="38">
        <v>19868120</v>
      </c>
      <c r="R23" s="25" t="s">
        <v>7</v>
      </c>
      <c r="S23" s="26" t="s">
        <v>151</v>
      </c>
      <c r="T23" s="26" t="s">
        <v>21</v>
      </c>
      <c r="U23" s="1" t="s">
        <v>86</v>
      </c>
      <c r="V23" s="27" t="s">
        <v>95</v>
      </c>
      <c r="W23" s="27" t="s">
        <v>88</v>
      </c>
      <c r="X23" s="28">
        <v>45666</v>
      </c>
      <c r="Y23" s="2"/>
      <c r="Z23" s="40">
        <f t="shared" ca="1" si="4"/>
        <v>32</v>
      </c>
      <c r="AA23" s="30" t="str">
        <f t="shared" ca="1" si="4"/>
        <v/>
      </c>
      <c r="AB23" s="31" t="b">
        <f t="shared" ca="1" si="5"/>
        <v>0</v>
      </c>
      <c r="AC23" s="31">
        <f t="shared" ca="1" si="7"/>
        <v>0</v>
      </c>
      <c r="AD23" s="31">
        <f t="shared" ca="1" si="8"/>
        <v>0</v>
      </c>
      <c r="AE23" s="31">
        <f t="shared" ca="1" si="9"/>
        <v>0</v>
      </c>
      <c r="AF23" s="31">
        <f t="shared" ca="1" si="10"/>
        <v>0</v>
      </c>
      <c r="AG23" s="31" t="b">
        <f t="shared" ca="1" si="6"/>
        <v>0</v>
      </c>
    </row>
    <row r="24" spans="1:33">
      <c r="A24" s="32">
        <f>SUMIF('[1]1'!L$3:L$14000,[1]ورقة1!S24,'[1]1'!N$3:N$14000)</f>
        <v>0</v>
      </c>
      <c r="B24" s="33">
        <f>SUMIF('[1]1'!L$3:L$14000,[1]ورقة1!S24,'[1]1'!A$3:A$14000)</f>
        <v>0</v>
      </c>
      <c r="C24" s="34">
        <f>SUMIF('[1]1'!L$3:L$14000,[1]ورقة1!S24,'[1]1'!B$3:B$14000)</f>
        <v>0</v>
      </c>
      <c r="D24" s="35">
        <f>SUMIF('[1]1'!L$3:L$14000,[1]ورقة1!S24,'[1]1'!C$3:C$14000)</f>
        <v>0</v>
      </c>
      <c r="E24" s="35">
        <f>SUMIF('[1]1'!L$3:L$14000,[1]ورقة1!S24,'[1]1'!D$3:D$14000)</f>
        <v>0</v>
      </c>
      <c r="F24" s="36">
        <f>SUMIF('[1]1'!L$3:L$14000,[1]ورقة1!S24,'[1]1'!E$3:E$14000)</f>
        <v>0</v>
      </c>
      <c r="G24" s="20">
        <f t="shared" si="1"/>
        <v>38000.000000000007</v>
      </c>
      <c r="H24" s="21">
        <f t="shared" si="0"/>
        <v>0</v>
      </c>
      <c r="I24" s="37">
        <f>700000*2</f>
        <v>1400000</v>
      </c>
      <c r="J24" s="37">
        <v>38000.000000000007</v>
      </c>
      <c r="K24" s="37">
        <f>SUMIF('[1]1'!L$3:L$14000,[1]ورقة1!S24,'[1]1'!H$3:H$14000)</f>
        <v>0</v>
      </c>
      <c r="L24" s="37">
        <f t="shared" si="2"/>
        <v>0</v>
      </c>
      <c r="M24" s="37"/>
      <c r="N24" s="37">
        <f t="shared" si="3"/>
        <v>0</v>
      </c>
      <c r="O24" s="37">
        <v>38000.000000000007</v>
      </c>
      <c r="P24" s="37">
        <f>SUMIF('[1]1'!L$3:L$14000,[1]ورقة1!S24,'[1]1'!I$3:I$14000)</f>
        <v>0</v>
      </c>
      <c r="Q24" s="38">
        <v>0</v>
      </c>
      <c r="R24" s="25" t="s">
        <v>7</v>
      </c>
      <c r="S24" s="26" t="s">
        <v>152</v>
      </c>
      <c r="T24" s="26" t="s">
        <v>50</v>
      </c>
      <c r="U24" s="1" t="s">
        <v>86</v>
      </c>
      <c r="V24" s="27" t="s">
        <v>89</v>
      </c>
      <c r="W24" s="27" t="s">
        <v>88</v>
      </c>
      <c r="X24" s="28">
        <v>45663</v>
      </c>
      <c r="Y24" s="2"/>
      <c r="Z24" s="40">
        <f t="shared" ca="1" si="4"/>
        <v>35</v>
      </c>
      <c r="AA24" s="30" t="str">
        <f t="shared" ca="1" si="4"/>
        <v/>
      </c>
      <c r="AB24" s="31" t="b">
        <f t="shared" ca="1" si="5"/>
        <v>0</v>
      </c>
      <c r="AC24" s="31">
        <f t="shared" ca="1" si="7"/>
        <v>0</v>
      </c>
      <c r="AD24" s="31">
        <f t="shared" ca="1" si="8"/>
        <v>0</v>
      </c>
      <c r="AE24" s="31">
        <f t="shared" ca="1" si="9"/>
        <v>0</v>
      </c>
      <c r="AF24" s="31">
        <f t="shared" ca="1" si="10"/>
        <v>0</v>
      </c>
      <c r="AG24" s="31" t="b">
        <f t="shared" ca="1" si="6"/>
        <v>0</v>
      </c>
    </row>
    <row r="25" spans="1:33">
      <c r="A25" s="32">
        <f>SUMIF('[1]1'!L$3:L$14000,[1]ورقة1!S25,'[1]1'!N$3:N$14000)</f>
        <v>0</v>
      </c>
      <c r="B25" s="33">
        <f>SUMIF('[1]1'!L$3:L$14000,[1]ورقة1!S25,'[1]1'!A$3:A$14000)</f>
        <v>14869.09</v>
      </c>
      <c r="C25" s="34">
        <f>SUMIF('[1]1'!L$3:L$14000,[1]ورقة1!S25,'[1]1'!B$3:B$14000)</f>
        <v>0</v>
      </c>
      <c r="D25" s="35">
        <f>SUMIF('[1]1'!L$3:L$14000,[1]ورقة1!S25,'[1]1'!C$3:C$14000)</f>
        <v>0</v>
      </c>
      <c r="E25" s="35">
        <f>SUMIF('[1]1'!L$3:L$14000,[1]ورقة1!S25,'[1]1'!D$3:D$14000)</f>
        <v>0</v>
      </c>
      <c r="F25" s="36">
        <f>SUMIF('[1]1'!L$3:L$14000,[1]ورقة1!S25,'[1]1'!E$3:E$14000)</f>
        <v>14869.09</v>
      </c>
      <c r="G25" s="20">
        <f t="shared" si="1"/>
        <v>0</v>
      </c>
      <c r="H25" s="21">
        <f t="shared" si="0"/>
        <v>10819904.200000001</v>
      </c>
      <c r="I25" s="21"/>
      <c r="J25" s="37">
        <v>0</v>
      </c>
      <c r="K25" s="37">
        <f>SUMIF('[1]1'!L$3:L$14000,[1]ورقة1!S25,'[1]1'!H$3:H$14000)</f>
        <v>0</v>
      </c>
      <c r="L25" s="37">
        <f t="shared" si="2"/>
        <v>10819904.200000001</v>
      </c>
      <c r="M25" s="37"/>
      <c r="N25" s="37">
        <f t="shared" si="3"/>
        <v>0</v>
      </c>
      <c r="O25" s="37">
        <v>0</v>
      </c>
      <c r="P25" s="37">
        <f>SUMIF('[1]1'!L$3:L$14000,[1]ورقة1!S25,'[1]1'!I$3:I$14000)</f>
        <v>0</v>
      </c>
      <c r="Q25" s="38">
        <v>10819904.200000001</v>
      </c>
      <c r="R25" s="25" t="s">
        <v>5</v>
      </c>
      <c r="S25" s="26" t="s">
        <v>153</v>
      </c>
      <c r="T25" s="26" t="s">
        <v>43</v>
      </c>
      <c r="U25" s="1" t="s">
        <v>93</v>
      </c>
      <c r="V25" s="27" t="s">
        <v>87</v>
      </c>
      <c r="W25" s="27" t="s">
        <v>96</v>
      </c>
      <c r="X25" s="28">
        <v>42735</v>
      </c>
      <c r="Y25" s="2"/>
      <c r="Z25" s="29">
        <f t="shared" ca="1" si="4"/>
        <v>2963</v>
      </c>
      <c r="AA25" s="30" t="str">
        <f t="shared" ca="1" si="4"/>
        <v/>
      </c>
      <c r="AB25" s="31" t="b">
        <f t="shared" ca="1" si="5"/>
        <v>0</v>
      </c>
      <c r="AC25" s="31">
        <f t="shared" ca="1" si="7"/>
        <v>0</v>
      </c>
      <c r="AD25" s="31">
        <f t="shared" ca="1" si="8"/>
        <v>0</v>
      </c>
      <c r="AE25" s="31">
        <f t="shared" ca="1" si="9"/>
        <v>0</v>
      </c>
      <c r="AF25" s="31">
        <f t="shared" ca="1" si="10"/>
        <v>0</v>
      </c>
      <c r="AG25" s="31">
        <f t="shared" ca="1" si="6"/>
        <v>10819904.200000001</v>
      </c>
    </row>
    <row r="26" spans="1:33">
      <c r="A26" s="32">
        <f>SUMIF('[1]1'!L$3:L$14000,[1]ورقة1!S26,'[1]1'!N$3:N$14000)</f>
        <v>0</v>
      </c>
      <c r="B26" s="33">
        <f>SUMIF('[1]1'!L$3:L$14000,[1]ورقة1!S26,'[1]1'!A$3:A$14000)</f>
        <v>0</v>
      </c>
      <c r="C26" s="34">
        <f>SUMIF('[1]1'!L$3:L$14000,[1]ورقة1!S26,'[1]1'!B$3:B$14000)</f>
        <v>0</v>
      </c>
      <c r="D26" s="35">
        <f>SUMIF('[1]1'!L$3:L$14000,[1]ورقة1!S26,'[1]1'!C$3:C$14000)</f>
        <v>0</v>
      </c>
      <c r="E26" s="35">
        <f>SUMIF('[1]1'!L$3:L$14000,[1]ورقة1!S26,'[1]1'!D$3:D$14000)</f>
        <v>0</v>
      </c>
      <c r="F26" s="36">
        <f>SUMIF('[1]1'!L$3:L$14000,[1]ورقة1!S26,'[1]1'!E$3:E$14000)</f>
        <v>0</v>
      </c>
      <c r="G26" s="20">
        <f t="shared" si="1"/>
        <v>0</v>
      </c>
      <c r="H26" s="21">
        <f t="shared" si="0"/>
        <v>0</v>
      </c>
      <c r="I26" s="37">
        <v>700</v>
      </c>
      <c r="J26" s="37">
        <v>0</v>
      </c>
      <c r="K26" s="37">
        <f>SUMIF('[1]1'!L$3:L$14000,[1]ورقة1!S26,'[1]1'!H$3:H$14000)</f>
        <v>0</v>
      </c>
      <c r="L26" s="37">
        <f t="shared" si="2"/>
        <v>0</v>
      </c>
      <c r="M26" s="37">
        <f>5000000+4700300</f>
        <v>9700300</v>
      </c>
      <c r="N26" s="37">
        <f t="shared" si="3"/>
        <v>0</v>
      </c>
      <c r="O26" s="37">
        <v>0</v>
      </c>
      <c r="P26" s="37">
        <f>SUMIF('[1]1'!L$3:L$14000,[1]ورقة1!S26,'[1]1'!I$3:I$14000)</f>
        <v>0</v>
      </c>
      <c r="Q26" s="38">
        <v>9700300</v>
      </c>
      <c r="R26" s="25" t="s">
        <v>7</v>
      </c>
      <c r="S26" s="26" t="s">
        <v>154</v>
      </c>
      <c r="T26" s="26" t="s">
        <v>10</v>
      </c>
      <c r="U26" s="1" t="s">
        <v>86</v>
      </c>
      <c r="V26" s="27" t="s">
        <v>87</v>
      </c>
      <c r="W26" s="27" t="s">
        <v>88</v>
      </c>
      <c r="X26" s="28">
        <v>45621</v>
      </c>
      <c r="Y26" s="2"/>
      <c r="Z26" s="29">
        <f t="shared" ca="1" si="4"/>
        <v>77</v>
      </c>
      <c r="AA26" s="30" t="str">
        <f t="shared" ca="1" si="4"/>
        <v/>
      </c>
      <c r="AB26" s="31" t="b">
        <f t="shared" ca="1" si="5"/>
        <v>0</v>
      </c>
      <c r="AC26" s="31">
        <f t="shared" ca="1" si="7"/>
        <v>0</v>
      </c>
      <c r="AD26" s="31">
        <f t="shared" ca="1" si="8"/>
        <v>0</v>
      </c>
      <c r="AE26" s="31">
        <f t="shared" ca="1" si="9"/>
        <v>0</v>
      </c>
      <c r="AF26" s="31">
        <f t="shared" ca="1" si="10"/>
        <v>0</v>
      </c>
      <c r="AG26" s="31" t="b">
        <f t="shared" ca="1" si="6"/>
        <v>0</v>
      </c>
    </row>
    <row r="27" spans="1:33">
      <c r="A27" s="32">
        <f>SUMIF('[1]1'!L$3:L$14000,[1]ورقة1!S27,'[1]1'!N$3:N$14000)</f>
        <v>0</v>
      </c>
      <c r="B27" s="33">
        <f>SUMIF('[1]1'!L$3:L$14000,[1]ورقة1!S27,'[1]1'!A$3:A$14000)</f>
        <v>0</v>
      </c>
      <c r="C27" s="34">
        <f>SUMIF('[1]1'!L$3:L$14000,[1]ورقة1!S27,'[1]1'!B$3:B$14000)</f>
        <v>0</v>
      </c>
      <c r="D27" s="35">
        <f>SUMIF('[1]1'!L$3:L$14000,[1]ورقة1!S27,'[1]1'!C$3:C$14000)</f>
        <v>0</v>
      </c>
      <c r="E27" s="35">
        <f>SUMIF('[1]1'!L$3:L$14000,[1]ورقة1!S27,'[1]1'!D$3:D$14000)</f>
        <v>0</v>
      </c>
      <c r="F27" s="36">
        <f>SUMIF('[1]1'!L$3:L$14000,[1]ورقة1!S27,'[1]1'!E$3:E$14000)</f>
        <v>0</v>
      </c>
      <c r="G27" s="20">
        <f t="shared" si="1"/>
        <v>0</v>
      </c>
      <c r="H27" s="21">
        <f t="shared" si="0"/>
        <v>7954963.1500000004</v>
      </c>
      <c r="I27" s="21"/>
      <c r="J27" s="37">
        <v>0</v>
      </c>
      <c r="K27" s="37">
        <f>SUMIF('[1]1'!L$3:L$14000,[1]ورقة1!S27,'[1]1'!H$3:H$14000)</f>
        <v>0</v>
      </c>
      <c r="L27" s="37">
        <f t="shared" si="2"/>
        <v>7954963.1500000004</v>
      </c>
      <c r="M27" s="37"/>
      <c r="N27" s="37">
        <f t="shared" si="3"/>
        <v>0</v>
      </c>
      <c r="O27" s="37">
        <v>0</v>
      </c>
      <c r="P27" s="37">
        <f>SUMIF('[1]1'!L$3:L$14000,[1]ورقة1!S27,'[1]1'!I$3:I$14000)</f>
        <v>0</v>
      </c>
      <c r="Q27" s="38">
        <v>7954963.1500000004</v>
      </c>
      <c r="R27" s="25" t="s">
        <v>5</v>
      </c>
      <c r="S27" s="26" t="s">
        <v>155</v>
      </c>
      <c r="T27" s="26" t="s">
        <v>46</v>
      </c>
      <c r="U27" s="39" t="s">
        <v>93</v>
      </c>
      <c r="V27" s="27" t="s">
        <v>89</v>
      </c>
      <c r="W27" s="27" t="s">
        <v>97</v>
      </c>
      <c r="X27" s="28">
        <v>37986</v>
      </c>
      <c r="Y27" s="2"/>
      <c r="Z27" s="29">
        <f t="shared" ca="1" si="4"/>
        <v>7712</v>
      </c>
      <c r="AA27" s="30" t="str">
        <f t="shared" ca="1" si="4"/>
        <v/>
      </c>
      <c r="AB27" s="31" t="b">
        <f t="shared" ca="1" si="5"/>
        <v>0</v>
      </c>
      <c r="AC27" s="31">
        <f t="shared" ca="1" si="7"/>
        <v>0</v>
      </c>
      <c r="AD27" s="31">
        <f t="shared" ca="1" si="8"/>
        <v>0</v>
      </c>
      <c r="AE27" s="31">
        <f t="shared" ca="1" si="9"/>
        <v>0</v>
      </c>
      <c r="AF27" s="31">
        <f t="shared" ca="1" si="10"/>
        <v>0</v>
      </c>
      <c r="AG27" s="31">
        <f t="shared" ca="1" si="6"/>
        <v>7954963.1500000004</v>
      </c>
    </row>
    <row r="28" spans="1:33">
      <c r="A28" s="32">
        <f>SUMIF('[1]1'!L$3:L$14000,[1]ورقة1!S28,'[1]1'!N$3:N$14000)</f>
        <v>0</v>
      </c>
      <c r="B28" s="33">
        <f>SUMIF('[1]1'!L$3:L$14000,[1]ورقة1!S28,'[1]1'!A$3:A$14000)</f>
        <v>0</v>
      </c>
      <c r="C28" s="34">
        <f>SUMIF('[1]1'!L$3:L$14000,[1]ورقة1!S28,'[1]1'!B$3:B$14000)</f>
        <v>0</v>
      </c>
      <c r="D28" s="35">
        <f>SUMIF('[1]1'!L$3:L$14000,[1]ورقة1!S28,'[1]1'!C$3:C$14000)</f>
        <v>0</v>
      </c>
      <c r="E28" s="35">
        <f>SUMIF('[1]1'!L$3:L$14000,[1]ورقة1!S28,'[1]1'!D$3:D$14000)</f>
        <v>0</v>
      </c>
      <c r="F28" s="36">
        <f>SUMIF('[1]1'!L$3:L$14000,[1]ورقة1!S28,'[1]1'!E$3:E$14000)</f>
        <v>0</v>
      </c>
      <c r="G28" s="20">
        <f t="shared" si="1"/>
        <v>0</v>
      </c>
      <c r="H28" s="21">
        <f t="shared" si="0"/>
        <v>7813299</v>
      </c>
      <c r="I28" s="21"/>
      <c r="J28" s="37">
        <v>0</v>
      </c>
      <c r="K28" s="37">
        <f>SUMIF('[1]1'!L$3:L$14000,[1]ورقة1!S28,'[1]1'!H$3:H$14000)</f>
        <v>0</v>
      </c>
      <c r="L28" s="37">
        <f t="shared" si="2"/>
        <v>7813299</v>
      </c>
      <c r="M28" s="37"/>
      <c r="N28" s="37">
        <f t="shared" si="3"/>
        <v>0</v>
      </c>
      <c r="O28" s="37">
        <v>0</v>
      </c>
      <c r="P28" s="37">
        <f>SUMIF('[1]1'!L$3:L$14000,[1]ورقة1!S28,'[1]1'!I$3:I$14000)</f>
        <v>0</v>
      </c>
      <c r="Q28" s="38">
        <v>7813299</v>
      </c>
      <c r="R28" s="25" t="s">
        <v>7</v>
      </c>
      <c r="S28" s="26" t="s">
        <v>156</v>
      </c>
      <c r="T28" s="26" t="s">
        <v>18</v>
      </c>
      <c r="U28" s="1" t="s">
        <v>86</v>
      </c>
      <c r="V28" s="27" t="s">
        <v>87</v>
      </c>
      <c r="W28" s="27" t="s">
        <v>88</v>
      </c>
      <c r="X28" s="28">
        <v>42943</v>
      </c>
      <c r="Y28" s="2"/>
      <c r="Z28" s="29">
        <f t="shared" ca="1" si="4"/>
        <v>2755</v>
      </c>
      <c r="AA28" s="30" t="str">
        <f t="shared" ca="1" si="4"/>
        <v/>
      </c>
      <c r="AB28" s="31" t="b">
        <f t="shared" ca="1" si="5"/>
        <v>0</v>
      </c>
      <c r="AC28" s="31">
        <f t="shared" ca="1" si="7"/>
        <v>0</v>
      </c>
      <c r="AD28" s="31">
        <f t="shared" ca="1" si="8"/>
        <v>0</v>
      </c>
      <c r="AE28" s="31">
        <f t="shared" ca="1" si="9"/>
        <v>0</v>
      </c>
      <c r="AF28" s="31">
        <f t="shared" ca="1" si="10"/>
        <v>0</v>
      </c>
      <c r="AG28" s="31">
        <f t="shared" ca="1" si="6"/>
        <v>7813299</v>
      </c>
    </row>
    <row r="29" spans="1:33">
      <c r="A29" s="32">
        <f>SUMIF('[1]1'!L$3:L$14000,[1]ورقة1!S29,'[1]1'!N$3:N$14000)</f>
        <v>0</v>
      </c>
      <c r="B29" s="33">
        <f>SUMIF('[1]1'!L$3:L$14000,[1]ورقة1!S29,'[1]1'!A$3:A$14000)</f>
        <v>0</v>
      </c>
      <c r="C29" s="34">
        <f>SUMIF('[1]1'!L$3:L$14000,[1]ورقة1!S29,'[1]1'!B$3:B$14000)</f>
        <v>0</v>
      </c>
      <c r="D29" s="35">
        <f>SUMIF('[1]1'!L$3:L$14000,[1]ورقة1!S29,'[1]1'!C$3:C$14000)</f>
        <v>0</v>
      </c>
      <c r="E29" s="35">
        <f>SUMIF('[1]1'!L$3:L$14000,[1]ورقة1!S29,'[1]1'!D$3:D$14000)</f>
        <v>0</v>
      </c>
      <c r="F29" s="36">
        <f>SUMIF('[1]1'!L$3:L$14000,[1]ورقة1!S29,'[1]1'!E$3:E$14000)</f>
        <v>0</v>
      </c>
      <c r="G29" s="20">
        <f t="shared" si="1"/>
        <v>0</v>
      </c>
      <c r="H29" s="21">
        <f t="shared" si="0"/>
        <v>18180740</v>
      </c>
      <c r="I29" s="21"/>
      <c r="J29" s="37">
        <v>0</v>
      </c>
      <c r="K29" s="37">
        <f>SUMIF('[1]1'!L$3:L$14000,[1]ورقة1!S29,'[1]1'!H$3:H$14000)</f>
        <v>11172000.000000002</v>
      </c>
      <c r="L29" s="37">
        <f t="shared" si="2"/>
        <v>7008740</v>
      </c>
      <c r="M29" s="37"/>
      <c r="N29" s="37">
        <f t="shared" si="3"/>
        <v>0</v>
      </c>
      <c r="O29" s="37">
        <v>0</v>
      </c>
      <c r="P29" s="37">
        <f>SUMIF('[1]1'!L$3:L$14000,[1]ورقة1!S29,'[1]1'!I$3:I$14000)</f>
        <v>0</v>
      </c>
      <c r="Q29" s="38">
        <v>7008740</v>
      </c>
      <c r="R29" s="25" t="s">
        <v>7</v>
      </c>
      <c r="S29" s="26" t="s">
        <v>157</v>
      </c>
      <c r="T29" s="26" t="s">
        <v>56</v>
      </c>
      <c r="U29" s="39" t="s">
        <v>86</v>
      </c>
      <c r="V29" s="27" t="s">
        <v>98</v>
      </c>
      <c r="W29" s="27" t="s">
        <v>88</v>
      </c>
      <c r="X29" s="28">
        <v>45512</v>
      </c>
      <c r="Y29" s="2"/>
      <c r="Z29" s="29">
        <f t="shared" ca="1" si="4"/>
        <v>186</v>
      </c>
      <c r="AA29" s="30" t="str">
        <f t="shared" ca="1" si="4"/>
        <v/>
      </c>
      <c r="AB29" s="31" t="b">
        <f t="shared" ca="1" si="5"/>
        <v>0</v>
      </c>
      <c r="AC29" s="31">
        <f t="shared" ca="1" si="7"/>
        <v>0</v>
      </c>
      <c r="AD29" s="31">
        <f t="shared" ca="1" si="8"/>
        <v>0</v>
      </c>
      <c r="AE29" s="31">
        <f t="shared" ca="1" si="9"/>
        <v>0</v>
      </c>
      <c r="AF29" s="31">
        <f t="shared" ca="1" si="10"/>
        <v>18180740</v>
      </c>
      <c r="AG29" s="31" t="b">
        <f t="shared" ca="1" si="6"/>
        <v>0</v>
      </c>
    </row>
    <row r="30" spans="1:33">
      <c r="A30" s="32">
        <f>SUMIF('[1]1'!L$3:L$14000,[1]ورقة1!S30,'[1]1'!N$3:N$14000)</f>
        <v>0</v>
      </c>
      <c r="B30" s="33">
        <f>SUMIF('[1]1'!L$3:L$14000,[1]ورقة1!S30,'[1]1'!A$3:A$14000)</f>
        <v>0</v>
      </c>
      <c r="C30" s="34">
        <f>SUMIF('[1]1'!L$3:L$14000,[1]ورقة1!S30,'[1]1'!B$3:B$14000)</f>
        <v>0</v>
      </c>
      <c r="D30" s="35">
        <f>SUMIF('[1]1'!L$3:L$14000,[1]ورقة1!S30,'[1]1'!C$3:C$14000)</f>
        <v>0</v>
      </c>
      <c r="E30" s="35">
        <f>SUMIF('[1]1'!L$3:L$14000,[1]ورقة1!S30,'[1]1'!D$3:D$14000)</f>
        <v>0</v>
      </c>
      <c r="F30" s="36">
        <f>SUMIF('[1]1'!L$3:L$14000,[1]ورقة1!S30,'[1]1'!E$3:E$14000)</f>
        <v>0</v>
      </c>
      <c r="G30" s="20">
        <f t="shared" si="1"/>
        <v>0</v>
      </c>
      <c r="H30" s="21">
        <f t="shared" si="0"/>
        <v>6845908</v>
      </c>
      <c r="I30" s="21"/>
      <c r="J30" s="37">
        <v>0</v>
      </c>
      <c r="K30" s="37">
        <f>SUMIF('[1]1'!L$3:L$14000,[1]ورقة1!S30,'[1]1'!H$3:H$14000)</f>
        <v>0</v>
      </c>
      <c r="L30" s="37">
        <f t="shared" si="2"/>
        <v>6845908</v>
      </c>
      <c r="M30" s="37"/>
      <c r="N30" s="37">
        <f t="shared" si="3"/>
        <v>0</v>
      </c>
      <c r="O30" s="37">
        <v>0</v>
      </c>
      <c r="P30" s="37">
        <f>SUMIF('[1]1'!L$3:L$14000,[1]ورقة1!S30,'[1]1'!I$3:I$14000)</f>
        <v>0</v>
      </c>
      <c r="Q30" s="38">
        <v>6845908</v>
      </c>
      <c r="R30" s="25" t="s">
        <v>7</v>
      </c>
      <c r="S30" s="26" t="s">
        <v>158</v>
      </c>
      <c r="T30" s="26" t="s">
        <v>8</v>
      </c>
      <c r="U30" s="39" t="s">
        <v>93</v>
      </c>
      <c r="V30" s="27" t="s">
        <v>87</v>
      </c>
      <c r="W30" s="27" t="s">
        <v>96</v>
      </c>
      <c r="X30" s="28">
        <v>42735</v>
      </c>
      <c r="Y30" s="2"/>
      <c r="Z30" s="29">
        <f t="shared" ca="1" si="4"/>
        <v>2963</v>
      </c>
      <c r="AA30" s="30" t="str">
        <f t="shared" ca="1" si="4"/>
        <v/>
      </c>
      <c r="AB30" s="31" t="b">
        <f t="shared" ca="1" si="5"/>
        <v>0</v>
      </c>
      <c r="AC30" s="31">
        <f t="shared" ca="1" si="7"/>
        <v>0</v>
      </c>
      <c r="AD30" s="31">
        <f t="shared" ca="1" si="8"/>
        <v>0</v>
      </c>
      <c r="AE30" s="31">
        <f t="shared" ca="1" si="9"/>
        <v>0</v>
      </c>
      <c r="AF30" s="31">
        <f t="shared" ca="1" si="10"/>
        <v>0</v>
      </c>
      <c r="AG30" s="31">
        <f t="shared" ca="1" si="6"/>
        <v>6845908</v>
      </c>
    </row>
    <row r="31" spans="1:33">
      <c r="A31" s="32">
        <f>SUMIF('[1]1'!L$3:L$14000,[1]ورقة1!S31,'[1]1'!N$3:N$14000)</f>
        <v>0</v>
      </c>
      <c r="B31" s="33">
        <f>SUMIF('[1]1'!L$3:L$14000,[1]ورقة1!S31,'[1]1'!A$3:A$14000)</f>
        <v>0</v>
      </c>
      <c r="C31" s="34">
        <f>SUMIF('[1]1'!L$3:L$14000,[1]ورقة1!S31,'[1]1'!B$3:B$14000)</f>
        <v>0</v>
      </c>
      <c r="D31" s="35">
        <f>SUMIF('[1]1'!L$3:L$14000,[1]ورقة1!S31,'[1]1'!C$3:C$14000)</f>
        <v>0</v>
      </c>
      <c r="E31" s="35">
        <f>SUMIF('[1]1'!L$3:L$14000,[1]ورقة1!S31,'[1]1'!D$3:D$14000)</f>
        <v>0</v>
      </c>
      <c r="F31" s="36">
        <f>SUMIF('[1]1'!L$3:L$14000,[1]ورقة1!S31,'[1]1'!E$3:E$14000)</f>
        <v>0</v>
      </c>
      <c r="G31" s="20">
        <f t="shared" si="1"/>
        <v>0</v>
      </c>
      <c r="H31" s="21">
        <f t="shared" si="0"/>
        <v>11579200.000000002</v>
      </c>
      <c r="I31" s="21"/>
      <c r="J31" s="37">
        <v>1172000.0000000002</v>
      </c>
      <c r="K31" s="37">
        <f>SUMIF('[1]1'!L$3:L$14000,[1]ورقة1!S31,'[1]1'!H$3:H$14000)</f>
        <v>12751200.000000002</v>
      </c>
      <c r="L31" s="37">
        <f t="shared" si="2"/>
        <v>0</v>
      </c>
      <c r="M31" s="37"/>
      <c r="N31" s="37">
        <f>IF(O31=0,0,IF(O31&gt;Q31,Q31,O31))</f>
        <v>0</v>
      </c>
      <c r="O31" s="37">
        <v>1172000.0000000002</v>
      </c>
      <c r="P31" s="37">
        <f>SUMIF('[1]1'!L$3:L$14000,[1]ورقة1!S31,'[1]1'!I$3:I$14000)</f>
        <v>0</v>
      </c>
      <c r="Q31" s="38">
        <v>0</v>
      </c>
      <c r="R31" s="25" t="s">
        <v>7</v>
      </c>
      <c r="S31" s="26" t="s">
        <v>159</v>
      </c>
      <c r="T31" s="26" t="s">
        <v>26</v>
      </c>
      <c r="U31" s="1" t="s">
        <v>86</v>
      </c>
      <c r="V31" s="27" t="s">
        <v>87</v>
      </c>
      <c r="W31" s="27" t="s">
        <v>88</v>
      </c>
      <c r="X31" s="28">
        <v>45664</v>
      </c>
      <c r="Y31" s="2"/>
      <c r="Z31" s="29">
        <f t="shared" ca="1" si="4"/>
        <v>34</v>
      </c>
      <c r="AA31" s="30" t="str">
        <f t="shared" ca="1" si="4"/>
        <v/>
      </c>
      <c r="AB31" s="31" t="b">
        <f t="shared" ca="1" si="5"/>
        <v>0</v>
      </c>
      <c r="AC31" s="31">
        <f t="shared" ca="1" si="7"/>
        <v>11579200.000000002</v>
      </c>
      <c r="AD31" s="31">
        <f t="shared" ca="1" si="8"/>
        <v>0</v>
      </c>
      <c r="AE31" s="31">
        <f t="shared" ca="1" si="9"/>
        <v>0</v>
      </c>
      <c r="AF31" s="31">
        <f t="shared" ca="1" si="10"/>
        <v>0</v>
      </c>
      <c r="AG31" s="31" t="b">
        <f t="shared" ca="1" si="6"/>
        <v>0</v>
      </c>
    </row>
    <row r="32" spans="1:33">
      <c r="A32" s="32">
        <f>SUMIF('[1]1'!L$3:L$14000,[1]ورقة1!S32,'[1]1'!N$3:N$14000)</f>
        <v>0</v>
      </c>
      <c r="B32" s="33">
        <f>SUMIF('[1]1'!L$3:L$14000,[1]ورقة1!S32,'[1]1'!A$3:A$14000)</f>
        <v>0</v>
      </c>
      <c r="C32" s="34">
        <f>SUMIF('[1]1'!L$3:L$14000,[1]ورقة1!S32,'[1]1'!B$3:B$14000)</f>
        <v>0</v>
      </c>
      <c r="D32" s="35">
        <f>SUMIF('[1]1'!L$3:L$14000,[1]ورقة1!S32,'[1]1'!C$3:C$14000)</f>
        <v>0</v>
      </c>
      <c r="E32" s="35">
        <f>SUMIF('[1]1'!L$3:L$14000,[1]ورقة1!S32,'[1]1'!D$3:D$14000)</f>
        <v>0</v>
      </c>
      <c r="F32" s="36">
        <f>SUMIF('[1]1'!L$3:L$14000,[1]ورقة1!S32,'[1]1'!E$3:E$14000)</f>
        <v>0</v>
      </c>
      <c r="G32" s="20">
        <f t="shared" si="1"/>
        <v>0</v>
      </c>
      <c r="H32" s="21">
        <f t="shared" si="0"/>
        <v>5552864</v>
      </c>
      <c r="I32" s="21"/>
      <c r="J32" s="37">
        <v>0</v>
      </c>
      <c r="K32" s="37">
        <f>SUMIF('[1]1'!L$3:L$14000,[1]ورقة1!S32,'[1]1'!H$3:H$14000)</f>
        <v>0</v>
      </c>
      <c r="L32" s="37">
        <f t="shared" si="2"/>
        <v>5552864</v>
      </c>
      <c r="M32" s="37"/>
      <c r="N32" s="37">
        <f t="shared" si="3"/>
        <v>0</v>
      </c>
      <c r="O32" s="37">
        <v>0</v>
      </c>
      <c r="P32" s="37">
        <f>SUMIF('[1]1'!L$3:L$14000,[1]ورقة1!S32,'[1]1'!I$3:I$14000)</f>
        <v>0</v>
      </c>
      <c r="Q32" s="38">
        <v>5552864</v>
      </c>
      <c r="R32" s="25" t="s">
        <v>7</v>
      </c>
      <c r="S32" s="26" t="s">
        <v>160</v>
      </c>
      <c r="T32" s="26" t="s">
        <v>31</v>
      </c>
      <c r="U32" s="1" t="s">
        <v>86</v>
      </c>
      <c r="V32" s="27" t="s">
        <v>87</v>
      </c>
      <c r="W32" s="27" t="s">
        <v>88</v>
      </c>
      <c r="X32" s="28">
        <v>45483</v>
      </c>
      <c r="Y32" s="2"/>
      <c r="Z32" s="29">
        <f t="shared" ca="1" si="4"/>
        <v>215</v>
      </c>
      <c r="AA32" s="30" t="str">
        <f t="shared" ca="1" si="4"/>
        <v/>
      </c>
      <c r="AB32" s="31" t="b">
        <f t="shared" ca="1" si="5"/>
        <v>0</v>
      </c>
      <c r="AC32" s="31">
        <f t="shared" ca="1" si="7"/>
        <v>0</v>
      </c>
      <c r="AD32" s="31">
        <f t="shared" ca="1" si="8"/>
        <v>0</v>
      </c>
      <c r="AE32" s="31">
        <f t="shared" ca="1" si="9"/>
        <v>0</v>
      </c>
      <c r="AF32" s="31">
        <f t="shared" ca="1" si="10"/>
        <v>5552864</v>
      </c>
      <c r="AG32" s="31" t="b">
        <f t="shared" ca="1" si="6"/>
        <v>0</v>
      </c>
    </row>
    <row r="33" spans="1:33">
      <c r="A33" s="32">
        <f>SUMIF('[1]1'!L$3:L$14000,[1]ورقة1!S33,'[1]1'!N$3:N$14000)</f>
        <v>0</v>
      </c>
      <c r="B33" s="33">
        <f>SUMIF('[1]1'!L$3:L$14000,[1]ورقة1!S33,'[1]1'!A$3:A$14000)</f>
        <v>0</v>
      </c>
      <c r="C33" s="34">
        <f>SUMIF('[1]1'!L$3:L$14000,[1]ورقة1!S33,'[1]1'!B$3:B$14000)</f>
        <v>0</v>
      </c>
      <c r="D33" s="35">
        <f>SUMIF('[1]1'!L$3:L$14000,[1]ورقة1!S33,'[1]1'!C$3:C$14000)</f>
        <v>0</v>
      </c>
      <c r="E33" s="35">
        <f>SUMIF('[1]1'!L$3:L$14000,[1]ورقة1!S33,'[1]1'!D$3:D$14000)</f>
        <v>0</v>
      </c>
      <c r="F33" s="36">
        <f>SUMIF('[1]1'!L$3:L$14000,[1]ورقة1!S33,'[1]1'!E$3:E$14000)</f>
        <v>0</v>
      </c>
      <c r="G33" s="20">
        <f t="shared" si="1"/>
        <v>33208.000000000233</v>
      </c>
      <c r="H33" s="21">
        <f t="shared" si="0"/>
        <v>0</v>
      </c>
      <c r="I33" s="21"/>
      <c r="J33" s="37">
        <v>33208.000000000233</v>
      </c>
      <c r="K33" s="37">
        <f>SUMIF('[1]1'!L$3:L$14000,[1]ورقة1!S33,'[1]1'!H$3:H$14000)</f>
        <v>0</v>
      </c>
      <c r="L33" s="37">
        <f t="shared" si="2"/>
        <v>0</v>
      </c>
      <c r="M33" s="37"/>
      <c r="N33" s="37">
        <f t="shared" si="3"/>
        <v>1951792</v>
      </c>
      <c r="O33" s="37">
        <v>1985000.0000000002</v>
      </c>
      <c r="P33" s="37">
        <f>SUMIF('[1]1'!L$3:L$14000,[1]ورقة1!S33,'[1]1'!I$3:I$14000)</f>
        <v>0</v>
      </c>
      <c r="Q33" s="38">
        <v>1951792</v>
      </c>
      <c r="R33" s="25" t="s">
        <v>7</v>
      </c>
      <c r="S33" s="26" t="s">
        <v>161</v>
      </c>
      <c r="T33" s="26" t="s">
        <v>35</v>
      </c>
      <c r="U33" s="1" t="s">
        <v>86</v>
      </c>
      <c r="V33" s="27" t="s">
        <v>98</v>
      </c>
      <c r="W33" s="27" t="s">
        <v>88</v>
      </c>
      <c r="X33" s="28">
        <v>45685</v>
      </c>
      <c r="Y33" s="2"/>
      <c r="Z33" s="29">
        <f t="shared" ca="1" si="4"/>
        <v>13</v>
      </c>
      <c r="AA33" s="30" t="str">
        <f t="shared" ca="1" si="4"/>
        <v/>
      </c>
      <c r="AB33" s="31">
        <f t="shared" ca="1" si="5"/>
        <v>0</v>
      </c>
      <c r="AC33" s="31">
        <f t="shared" ca="1" si="7"/>
        <v>0</v>
      </c>
      <c r="AD33" s="31">
        <f t="shared" ca="1" si="8"/>
        <v>0</v>
      </c>
      <c r="AE33" s="31">
        <f t="shared" ca="1" si="9"/>
        <v>0</v>
      </c>
      <c r="AF33" s="31">
        <f t="shared" ca="1" si="10"/>
        <v>0</v>
      </c>
      <c r="AG33" s="31" t="b">
        <f t="shared" ca="1" si="6"/>
        <v>0</v>
      </c>
    </row>
    <row r="34" spans="1:33">
      <c r="A34" s="32">
        <f>SUMIF('[1]1'!L$3:L$14000,[1]ورقة1!S34,'[1]1'!N$3:N$14000)</f>
        <v>0</v>
      </c>
      <c r="B34" s="33">
        <f>SUMIF('[1]1'!L$3:L$14000,[1]ورقة1!S34,'[1]1'!A$3:A$14000)</f>
        <v>5157.2299999999996</v>
      </c>
      <c r="C34" s="34">
        <f>SUMIF('[1]1'!L$3:L$14000,[1]ورقة1!S34,'[1]1'!B$3:B$14000)</f>
        <v>0</v>
      </c>
      <c r="D34" s="35">
        <f>SUMIF('[1]1'!L$3:L$14000,[1]ورقة1!S34,'[1]1'!C$3:C$14000)</f>
        <v>0</v>
      </c>
      <c r="E34" s="35">
        <f>SUMIF('[1]1'!L$3:L$14000,[1]ورقة1!S34,'[1]1'!D$3:D$14000)</f>
        <v>0</v>
      </c>
      <c r="F34" s="36">
        <f>SUMIF('[1]1'!L$3:L$14000,[1]ورقة1!S34,'[1]1'!E$3:E$14000)</f>
        <v>5157.2299999999996</v>
      </c>
      <c r="G34" s="20">
        <f t="shared" si="1"/>
        <v>0</v>
      </c>
      <c r="H34" s="21">
        <f t="shared" si="0"/>
        <v>4536645.5</v>
      </c>
      <c r="I34" s="21"/>
      <c r="J34" s="37">
        <v>0</v>
      </c>
      <c r="K34" s="37">
        <f>SUMIF('[1]1'!L$3:L$14000,[1]ورقة1!S34,'[1]1'!H$3:H$14000)</f>
        <v>0</v>
      </c>
      <c r="L34" s="37">
        <f t="shared" si="2"/>
        <v>4536645.5</v>
      </c>
      <c r="M34" s="37"/>
      <c r="N34" s="37">
        <f t="shared" si="3"/>
        <v>0</v>
      </c>
      <c r="O34" s="37">
        <v>0</v>
      </c>
      <c r="P34" s="37">
        <f>SUMIF('[1]1'!L$3:L$14000,[1]ورقة1!S34,'[1]1'!I$3:I$14000)</f>
        <v>0</v>
      </c>
      <c r="Q34" s="38">
        <v>4536645.5</v>
      </c>
      <c r="R34" s="25" t="s">
        <v>7</v>
      </c>
      <c r="S34" s="26" t="s">
        <v>162</v>
      </c>
      <c r="T34" s="26" t="s">
        <v>57</v>
      </c>
      <c r="U34" s="1" t="s">
        <v>93</v>
      </c>
      <c r="V34" s="27" t="s">
        <v>99</v>
      </c>
      <c r="W34" s="27" t="s">
        <v>88</v>
      </c>
      <c r="X34" s="28">
        <v>42065</v>
      </c>
      <c r="Y34" s="2"/>
      <c r="Z34" s="29">
        <f t="shared" ca="1" si="4"/>
        <v>3633</v>
      </c>
      <c r="AA34" s="30" t="str">
        <f t="shared" ca="1" si="4"/>
        <v/>
      </c>
      <c r="AB34" s="31" t="b">
        <f t="shared" ca="1" si="5"/>
        <v>0</v>
      </c>
      <c r="AC34" s="31">
        <f t="shared" ca="1" si="7"/>
        <v>0</v>
      </c>
      <c r="AD34" s="31">
        <f t="shared" ca="1" si="8"/>
        <v>0</v>
      </c>
      <c r="AE34" s="31">
        <f t="shared" ca="1" si="9"/>
        <v>0</v>
      </c>
      <c r="AF34" s="31">
        <f t="shared" ca="1" si="10"/>
        <v>0</v>
      </c>
      <c r="AG34" s="31">
        <f t="shared" ca="1" si="6"/>
        <v>4536645.5</v>
      </c>
    </row>
    <row r="35" spans="1:33">
      <c r="A35" s="32">
        <f>SUMIF('[1]1'!L$3:L$14000,[1]ورقة1!S35,'[1]1'!N$3:N$14000)</f>
        <v>0</v>
      </c>
      <c r="B35" s="33">
        <f>SUMIF('[1]1'!L$3:L$14000,[1]ورقة1!S35,'[1]1'!A$3:A$14000)</f>
        <v>0</v>
      </c>
      <c r="C35" s="34">
        <f>SUMIF('[1]1'!L$3:L$14000,[1]ورقة1!S35,'[1]1'!B$3:B$14000)</f>
        <v>0</v>
      </c>
      <c r="D35" s="35">
        <f>SUMIF('[1]1'!L$3:L$14000,[1]ورقة1!S35,'[1]1'!C$3:C$14000)</f>
        <v>0</v>
      </c>
      <c r="E35" s="35">
        <f>SUMIF('[1]1'!L$3:L$14000,[1]ورقة1!S35,'[1]1'!D$3:D$14000)</f>
        <v>0</v>
      </c>
      <c r="F35" s="36">
        <f>SUMIF('[1]1'!L$3:L$14000,[1]ورقة1!S35,'[1]1'!E$3:E$14000)</f>
        <v>0</v>
      </c>
      <c r="G35" s="20">
        <f t="shared" si="1"/>
        <v>0</v>
      </c>
      <c r="H35" s="21">
        <f t="shared" si="0"/>
        <v>3259826</v>
      </c>
      <c r="I35" s="21"/>
      <c r="J35" s="37">
        <v>0</v>
      </c>
      <c r="K35" s="37">
        <f>SUMIF('[1]1'!L$3:L$14000,[1]ورقة1!S35,'[1]1'!H$3:H$14000)</f>
        <v>0</v>
      </c>
      <c r="L35" s="37">
        <f t="shared" si="2"/>
        <v>3259826</v>
      </c>
      <c r="M35" s="37"/>
      <c r="N35" s="37">
        <f t="shared" si="3"/>
        <v>0</v>
      </c>
      <c r="O35" s="37">
        <v>0</v>
      </c>
      <c r="P35" s="37">
        <f>SUMIF('[1]1'!L$3:L$14000,[1]ورقة1!S35,'[1]1'!I$3:I$14000)</f>
        <v>0</v>
      </c>
      <c r="Q35" s="38">
        <v>3259826</v>
      </c>
      <c r="R35" s="25" t="s">
        <v>7</v>
      </c>
      <c r="S35" s="26" t="s">
        <v>163</v>
      </c>
      <c r="T35" s="26" t="s">
        <v>12</v>
      </c>
      <c r="U35" s="1" t="s">
        <v>93</v>
      </c>
      <c r="V35" s="27" t="s">
        <v>87</v>
      </c>
      <c r="W35" s="27" t="s">
        <v>100</v>
      </c>
      <c r="X35" s="28">
        <v>37986</v>
      </c>
      <c r="Y35" s="2"/>
      <c r="Z35" s="29">
        <f t="shared" ca="1" si="4"/>
        <v>7712</v>
      </c>
      <c r="AA35" s="30" t="str">
        <f t="shared" ca="1" si="4"/>
        <v/>
      </c>
      <c r="AB35" s="31" t="b">
        <f t="shared" ca="1" si="5"/>
        <v>0</v>
      </c>
      <c r="AC35" s="31">
        <f t="shared" ca="1" si="7"/>
        <v>0</v>
      </c>
      <c r="AD35" s="31">
        <f t="shared" ca="1" si="8"/>
        <v>0</v>
      </c>
      <c r="AE35" s="31">
        <f t="shared" ca="1" si="9"/>
        <v>0</v>
      </c>
      <c r="AF35" s="31">
        <f t="shared" ca="1" si="10"/>
        <v>0</v>
      </c>
      <c r="AG35" s="31">
        <f t="shared" ca="1" si="6"/>
        <v>3259826</v>
      </c>
    </row>
    <row r="36" spans="1:33">
      <c r="A36" s="32">
        <f>SUMIF('[1]1'!L$3:L$14000,[1]ورقة1!S36,'[1]1'!N$3:N$14000)</f>
        <v>0</v>
      </c>
      <c r="B36" s="33">
        <f>SUMIF('[1]1'!L$3:L$14000,[1]ورقة1!S36,'[1]1'!A$3:A$14000)</f>
        <v>3131.42</v>
      </c>
      <c r="C36" s="34">
        <f>SUMIF('[1]1'!L$3:L$14000,[1]ورقة1!S36,'[1]1'!B$3:B$14000)</f>
        <v>0</v>
      </c>
      <c r="D36" s="35">
        <f>SUMIF('[1]1'!L$3:L$14000,[1]ورقة1!S36,'[1]1'!C$3:C$14000)</f>
        <v>0</v>
      </c>
      <c r="E36" s="35">
        <f>SUMIF('[1]1'!L$3:L$14000,[1]ورقة1!S36,'[1]1'!D$3:D$14000)</f>
        <v>0</v>
      </c>
      <c r="F36" s="36">
        <f>SUMIF('[1]1'!L$3:L$14000,[1]ورقة1!S36,'[1]1'!E$3:E$14000)</f>
        <v>3131.42</v>
      </c>
      <c r="G36" s="20">
        <f t="shared" si="1"/>
        <v>0</v>
      </c>
      <c r="H36" s="21">
        <f t="shared" si="0"/>
        <v>2759118.0500000003</v>
      </c>
      <c r="I36" s="21"/>
      <c r="J36" s="37">
        <v>0</v>
      </c>
      <c r="K36" s="37">
        <f>SUMIF('[1]1'!L$3:L$14000,[1]ورقة1!S36,'[1]1'!H$3:H$14000)</f>
        <v>0</v>
      </c>
      <c r="L36" s="37">
        <f t="shared" si="2"/>
        <v>2759118.0500000003</v>
      </c>
      <c r="M36" s="37"/>
      <c r="N36" s="37">
        <f t="shared" si="3"/>
        <v>0</v>
      </c>
      <c r="O36" s="37">
        <v>0</v>
      </c>
      <c r="P36" s="37">
        <f>SUMIF('[1]1'!L$3:L$14000,[1]ورقة1!S36,'[1]1'!I$3:I$14000)</f>
        <v>0</v>
      </c>
      <c r="Q36" s="38">
        <v>2759118.0500000003</v>
      </c>
      <c r="R36" s="25" t="s">
        <v>5</v>
      </c>
      <c r="S36" s="26" t="s">
        <v>164</v>
      </c>
      <c r="T36" s="26" t="s">
        <v>45</v>
      </c>
      <c r="U36" s="1" t="s">
        <v>93</v>
      </c>
      <c r="V36" s="27" t="s">
        <v>99</v>
      </c>
      <c r="W36" s="27" t="s">
        <v>97</v>
      </c>
      <c r="X36" s="28">
        <v>38277</v>
      </c>
      <c r="Y36" s="2"/>
      <c r="Z36" s="29">
        <f t="shared" ca="1" si="4"/>
        <v>7421</v>
      </c>
      <c r="AA36" s="30" t="str">
        <f t="shared" ca="1" si="4"/>
        <v/>
      </c>
      <c r="AB36" s="31" t="b">
        <f t="shared" ca="1" si="5"/>
        <v>0</v>
      </c>
      <c r="AC36" s="31">
        <f t="shared" ca="1" si="7"/>
        <v>0</v>
      </c>
      <c r="AD36" s="31">
        <f t="shared" ca="1" si="8"/>
        <v>0</v>
      </c>
      <c r="AE36" s="31">
        <f t="shared" ca="1" si="9"/>
        <v>0</v>
      </c>
      <c r="AF36" s="31">
        <f t="shared" ca="1" si="10"/>
        <v>0</v>
      </c>
      <c r="AG36" s="31">
        <f t="shared" ca="1" si="6"/>
        <v>2759118.0500000003</v>
      </c>
    </row>
    <row r="37" spans="1:33">
      <c r="A37" s="32">
        <f>SUMIF('[1]1'!L$3:L$14000,[1]ورقة1!S37,'[1]1'!N$3:N$14000)</f>
        <v>0</v>
      </c>
      <c r="B37" s="33">
        <f>SUMIF('[1]1'!L$3:L$14000,[1]ورقة1!S37,'[1]1'!A$3:A$14000)</f>
        <v>2548.79</v>
      </c>
      <c r="C37" s="34">
        <f>SUMIF('[1]1'!L$3:L$14000,[1]ورقة1!S37,'[1]1'!B$3:B$14000)</f>
        <v>0</v>
      </c>
      <c r="D37" s="35">
        <f>SUMIF('[1]1'!L$3:L$14000,[1]ورقة1!S37,'[1]1'!C$3:C$14000)</f>
        <v>0</v>
      </c>
      <c r="E37" s="35">
        <f>SUMIF('[1]1'!L$3:L$14000,[1]ورقة1!S37,'[1]1'!D$3:D$14000)</f>
        <v>0</v>
      </c>
      <c r="F37" s="36">
        <f>SUMIF('[1]1'!L$3:L$14000,[1]ورقة1!S37,'[1]1'!E$3:E$14000)</f>
        <v>2548.79</v>
      </c>
      <c r="G37" s="20">
        <f t="shared" si="1"/>
        <v>0</v>
      </c>
      <c r="H37" s="21">
        <f t="shared" si="0"/>
        <v>1721676</v>
      </c>
      <c r="I37" s="21"/>
      <c r="J37" s="37">
        <v>0</v>
      </c>
      <c r="K37" s="37">
        <f>SUMIF('[1]1'!L$3:L$14000,[1]ورقة1!S37,'[1]1'!H$3:H$14000)</f>
        <v>0</v>
      </c>
      <c r="L37" s="37">
        <f t="shared" si="2"/>
        <v>1721676</v>
      </c>
      <c r="M37" s="37"/>
      <c r="N37" s="37">
        <f t="shared" si="3"/>
        <v>0</v>
      </c>
      <c r="O37" s="37">
        <v>0</v>
      </c>
      <c r="P37" s="37">
        <f>SUMIF('[1]1'!L$3:L$14000,[1]ورقة1!S37,'[1]1'!I$3:I$14000)</f>
        <v>0</v>
      </c>
      <c r="Q37" s="38">
        <v>1721676</v>
      </c>
      <c r="R37" s="25" t="s">
        <v>7</v>
      </c>
      <c r="S37" s="26" t="s">
        <v>165</v>
      </c>
      <c r="T37" s="26" t="s">
        <v>19</v>
      </c>
      <c r="U37" s="1" t="s">
        <v>93</v>
      </c>
      <c r="V37" s="27" t="s">
        <v>87</v>
      </c>
      <c r="W37" s="27" t="s">
        <v>88</v>
      </c>
      <c r="X37" s="28">
        <v>41424</v>
      </c>
      <c r="Y37" s="2"/>
      <c r="Z37" s="29">
        <f t="shared" ca="1" si="4"/>
        <v>4274</v>
      </c>
      <c r="AA37" s="30" t="str">
        <f t="shared" ca="1" si="4"/>
        <v/>
      </c>
      <c r="AB37" s="31" t="b">
        <f t="shared" ca="1" si="5"/>
        <v>0</v>
      </c>
      <c r="AC37" s="31">
        <f t="shared" ca="1" si="7"/>
        <v>0</v>
      </c>
      <c r="AD37" s="31">
        <f t="shared" ca="1" si="8"/>
        <v>0</v>
      </c>
      <c r="AE37" s="31">
        <f t="shared" ca="1" si="9"/>
        <v>0</v>
      </c>
      <c r="AF37" s="31">
        <f t="shared" ca="1" si="10"/>
        <v>0</v>
      </c>
      <c r="AG37" s="31">
        <f t="shared" ca="1" si="6"/>
        <v>1721676</v>
      </c>
    </row>
    <row r="38" spans="1:33">
      <c r="A38" s="32">
        <f>SUMIF('[1]1'!L$3:L$14000,[1]ورقة1!S38,'[1]1'!N$3:N$14000)</f>
        <v>0</v>
      </c>
      <c r="B38" s="33">
        <f>SUMIF('[1]1'!L$3:L$14000,[1]ورقة1!S38,'[1]1'!A$3:A$14000)</f>
        <v>2453.94</v>
      </c>
      <c r="C38" s="34">
        <f>SUMIF('[1]1'!L$3:L$14000,[1]ورقة1!S38,'[1]1'!B$3:B$14000)</f>
        <v>0</v>
      </c>
      <c r="D38" s="35">
        <f>SUMIF('[1]1'!L$3:L$14000,[1]ورقة1!S38,'[1]1'!C$3:C$14000)</f>
        <v>0</v>
      </c>
      <c r="E38" s="35">
        <f>SUMIF('[1]1'!L$3:L$14000,[1]ورقة1!S38,'[1]1'!D$3:D$14000)</f>
        <v>0</v>
      </c>
      <c r="F38" s="36">
        <f>SUMIF('[1]1'!L$3:L$14000,[1]ورقة1!S38,'[1]1'!E$3:E$14000)</f>
        <v>2453.94</v>
      </c>
      <c r="G38" s="20">
        <f t="shared" si="1"/>
        <v>0</v>
      </c>
      <c r="H38" s="21">
        <f t="shared" si="0"/>
        <v>1675309.7000000004</v>
      </c>
      <c r="I38" s="21"/>
      <c r="J38" s="37">
        <v>0</v>
      </c>
      <c r="K38" s="37">
        <f>SUMIF('[1]1'!L$3:L$14000,[1]ورقة1!S38,'[1]1'!H$3:H$14000)</f>
        <v>0</v>
      </c>
      <c r="L38" s="37">
        <f t="shared" si="2"/>
        <v>1675309.7000000004</v>
      </c>
      <c r="M38" s="37"/>
      <c r="N38" s="37">
        <f t="shared" si="3"/>
        <v>0</v>
      </c>
      <c r="O38" s="37">
        <v>0</v>
      </c>
      <c r="P38" s="37">
        <f>SUMIF('[1]1'!L$3:L$14000,[1]ورقة1!S38,'[1]1'!I$3:I$14000)</f>
        <v>0</v>
      </c>
      <c r="Q38" s="38">
        <v>1675309.7000000004</v>
      </c>
      <c r="R38" s="25" t="s">
        <v>5</v>
      </c>
      <c r="S38" s="26" t="s">
        <v>166</v>
      </c>
      <c r="T38" s="26" t="s">
        <v>47</v>
      </c>
      <c r="U38" s="1" t="s">
        <v>93</v>
      </c>
      <c r="V38" s="27" t="s">
        <v>90</v>
      </c>
      <c r="W38" s="27" t="s">
        <v>97</v>
      </c>
      <c r="X38" s="28">
        <v>38507</v>
      </c>
      <c r="Y38" s="2"/>
      <c r="Z38" s="29">
        <f t="shared" ca="1" si="4"/>
        <v>7191</v>
      </c>
      <c r="AA38" s="30" t="str">
        <f t="shared" ca="1" si="4"/>
        <v/>
      </c>
      <c r="AB38" s="31" t="b">
        <f t="shared" ca="1" si="5"/>
        <v>0</v>
      </c>
      <c r="AC38" s="31">
        <f t="shared" ca="1" si="7"/>
        <v>0</v>
      </c>
      <c r="AD38" s="31">
        <f t="shared" ca="1" si="8"/>
        <v>0</v>
      </c>
      <c r="AE38" s="31">
        <f t="shared" ca="1" si="9"/>
        <v>0</v>
      </c>
      <c r="AF38" s="31">
        <f t="shared" ca="1" si="10"/>
        <v>0</v>
      </c>
      <c r="AG38" s="31">
        <f t="shared" ca="1" si="6"/>
        <v>1675309.7000000004</v>
      </c>
    </row>
    <row r="39" spans="1:33">
      <c r="A39" s="32">
        <f>SUMIF('[1]1'!L$3:L$14000,[1]ورقة1!S39,'[1]1'!N$3:N$14000)</f>
        <v>0</v>
      </c>
      <c r="B39" s="33">
        <f>SUMIF('[1]1'!L$3:L$14000,[1]ورقة1!S39,'[1]1'!A$3:A$14000)</f>
        <v>1500</v>
      </c>
      <c r="C39" s="34">
        <f>SUMIF('[1]1'!L$3:L$14000,[1]ورقة1!S39,'[1]1'!B$3:B$14000)</f>
        <v>589</v>
      </c>
      <c r="D39" s="35">
        <f>SUMIF('[1]1'!L$3:L$14000,[1]ورقة1!S39,'[1]1'!C$3:C$14000)</f>
        <v>1799.9999999999998</v>
      </c>
      <c r="E39" s="35">
        <f>SUMIF('[1]1'!L$3:L$14000,[1]ورقة1!S39,'[1]1'!D$3:D$14000)</f>
        <v>0</v>
      </c>
      <c r="F39" s="36">
        <f>SUMIF('[1]1'!L$3:L$14000,[1]ورقة1!S39,'[1]1'!E$3:E$14000)</f>
        <v>289</v>
      </c>
      <c r="G39" s="20">
        <f t="shared" si="1"/>
        <v>0</v>
      </c>
      <c r="H39" s="21">
        <f t="shared" si="0"/>
        <v>2326602.6500000004</v>
      </c>
      <c r="I39" s="21"/>
      <c r="J39" s="37">
        <v>0</v>
      </c>
      <c r="K39" s="37">
        <f>SUMIF('[1]1'!L$3:L$14000,[1]ورقة1!S39,'[1]1'!H$3:H$14000)</f>
        <v>963000.00000000012</v>
      </c>
      <c r="L39" s="37">
        <f t="shared" si="2"/>
        <v>1363602.6500000001</v>
      </c>
      <c r="M39" s="37"/>
      <c r="N39" s="37">
        <f t="shared" si="3"/>
        <v>0</v>
      </c>
      <c r="O39" s="37">
        <v>0</v>
      </c>
      <c r="P39" s="37">
        <f>SUMIF('[1]1'!L$3:L$14000,[1]ورقة1!S39,'[1]1'!I$3:I$14000)</f>
        <v>0</v>
      </c>
      <c r="Q39" s="38">
        <v>1363602.6500000001</v>
      </c>
      <c r="R39" s="25" t="s">
        <v>5</v>
      </c>
      <c r="S39" s="26" t="s">
        <v>167</v>
      </c>
      <c r="T39" s="26" t="s">
        <v>54</v>
      </c>
      <c r="U39" s="1" t="s">
        <v>93</v>
      </c>
      <c r="V39" s="27" t="s">
        <v>87</v>
      </c>
      <c r="W39" s="27" t="s">
        <v>94</v>
      </c>
      <c r="X39" s="28">
        <v>40302</v>
      </c>
      <c r="Y39" s="2"/>
      <c r="Z39" s="29">
        <f t="shared" ca="1" si="4"/>
        <v>5396</v>
      </c>
      <c r="AA39" s="30" t="str">
        <f t="shared" ca="1" si="4"/>
        <v/>
      </c>
      <c r="AB39" s="31" t="b">
        <f t="shared" ca="1" si="5"/>
        <v>0</v>
      </c>
      <c r="AC39" s="31">
        <f t="shared" ca="1" si="7"/>
        <v>0</v>
      </c>
      <c r="AD39" s="31">
        <f t="shared" ca="1" si="8"/>
        <v>0</v>
      </c>
      <c r="AE39" s="31">
        <f t="shared" ca="1" si="9"/>
        <v>0</v>
      </c>
      <c r="AF39" s="31">
        <f t="shared" ca="1" si="10"/>
        <v>0</v>
      </c>
      <c r="AG39" s="31">
        <f t="shared" ca="1" si="6"/>
        <v>2326602.6500000004</v>
      </c>
    </row>
    <row r="40" spans="1:33">
      <c r="A40" s="32">
        <f>SUMIF('[1]1'!L$3:L$14000,[1]ورقة1!S40,'[1]1'!N$3:N$14000)</f>
        <v>0</v>
      </c>
      <c r="B40" s="33">
        <f>SUMIF('[1]1'!L$3:L$14000,[1]ورقة1!S40,'[1]1'!A$3:A$14000)</f>
        <v>1</v>
      </c>
      <c r="C40" s="34">
        <f>SUMIF('[1]1'!L$3:L$14000,[1]ورقة1!S40,'[1]1'!B$3:B$14000)</f>
        <v>0</v>
      </c>
      <c r="D40" s="35">
        <f>SUMIF('[1]1'!L$3:L$14000,[1]ورقة1!S40,'[1]1'!C$3:C$14000)</f>
        <v>1489.9989999999996</v>
      </c>
      <c r="E40" s="35">
        <f>SUMIF('[1]1'!L$3:L$14000,[1]ورقة1!S40,'[1]1'!D$3:D$14000)</f>
        <v>5.0000000000000001E-3</v>
      </c>
      <c r="F40" s="36">
        <f>SUMIF('[1]1'!L$3:L$14000,[1]ورقة1!S40,'[1]1'!E$3:E$14000)</f>
        <v>0</v>
      </c>
      <c r="G40" s="20">
        <f t="shared" si="1"/>
        <v>0</v>
      </c>
      <c r="H40" s="21">
        <f t="shared" si="0"/>
        <v>2110004.6900000004</v>
      </c>
      <c r="I40" s="21"/>
      <c r="J40" s="37">
        <v>0</v>
      </c>
      <c r="K40" s="37">
        <f>SUMIF('[1]1'!L$3:L$14000,[1]ورقة1!S40,'[1]1'!H$3:H$14000)</f>
        <v>797149.4650000002</v>
      </c>
      <c r="L40" s="37">
        <f t="shared" si="2"/>
        <v>1312857.8999999999</v>
      </c>
      <c r="M40" s="37"/>
      <c r="N40" s="37">
        <f t="shared" si="3"/>
        <v>0</v>
      </c>
      <c r="O40" s="37">
        <v>0</v>
      </c>
      <c r="P40" s="37">
        <f>SUMIF('[1]1'!L$3:L$14000,[1]ورقة1!S40,'[1]1'!I$3:I$14000)</f>
        <v>2.6750000000000003</v>
      </c>
      <c r="Q40" s="38">
        <v>1312857.8999999999</v>
      </c>
      <c r="R40" s="25" t="s">
        <v>5</v>
      </c>
      <c r="S40" s="26" t="s">
        <v>168</v>
      </c>
      <c r="T40" s="26" t="s">
        <v>44</v>
      </c>
      <c r="U40" s="1" t="s">
        <v>93</v>
      </c>
      <c r="V40" s="27" t="s">
        <v>87</v>
      </c>
      <c r="W40" s="27" t="s">
        <v>97</v>
      </c>
      <c r="X40" s="28">
        <v>38670</v>
      </c>
      <c r="Y40" s="2"/>
      <c r="Z40" s="29">
        <f t="shared" ca="1" si="4"/>
        <v>7028</v>
      </c>
      <c r="AA40" s="30" t="str">
        <f t="shared" ca="1" si="4"/>
        <v/>
      </c>
      <c r="AB40" s="31" t="b">
        <f t="shared" ca="1" si="5"/>
        <v>0</v>
      </c>
      <c r="AC40" s="31">
        <f t="shared" ca="1" si="7"/>
        <v>0</v>
      </c>
      <c r="AD40" s="31">
        <f t="shared" ca="1" si="8"/>
        <v>0</v>
      </c>
      <c r="AE40" s="31">
        <f t="shared" ca="1" si="9"/>
        <v>0</v>
      </c>
      <c r="AF40" s="31">
        <f t="shared" ca="1" si="10"/>
        <v>0</v>
      </c>
      <c r="AG40" s="31">
        <f t="shared" ca="1" si="6"/>
        <v>2110004.6900000004</v>
      </c>
    </row>
    <row r="41" spans="1:33">
      <c r="A41" s="32">
        <f>SUMIF('[1]1'!L$3:L$14000,[1]ورقة1!S41,'[1]1'!N$3:N$14000)</f>
        <v>0</v>
      </c>
      <c r="B41" s="33">
        <f>SUMIF('[1]1'!L$3:L$14000,[1]ورقة1!S41,'[1]1'!A$3:A$14000)</f>
        <v>0</v>
      </c>
      <c r="C41" s="34">
        <f>SUMIF('[1]1'!L$3:L$14000,[1]ورقة1!S41,'[1]1'!B$3:B$14000)</f>
        <v>0</v>
      </c>
      <c r="D41" s="35">
        <f>SUMIF('[1]1'!L$3:L$14000,[1]ورقة1!S41,'[1]1'!C$3:C$14000)</f>
        <v>0</v>
      </c>
      <c r="E41" s="35">
        <f>SUMIF('[1]1'!L$3:L$14000,[1]ورقة1!S41,'[1]1'!D$3:D$14000)</f>
        <v>0</v>
      </c>
      <c r="F41" s="36">
        <f>SUMIF('[1]1'!L$3:L$14000,[1]ورقة1!S41,'[1]1'!E$3:E$14000)</f>
        <v>0</v>
      </c>
      <c r="G41" s="20">
        <f t="shared" si="1"/>
        <v>160500.00000000006</v>
      </c>
      <c r="H41" s="21">
        <f t="shared" si="0"/>
        <v>0</v>
      </c>
      <c r="I41" s="21"/>
      <c r="J41" s="37">
        <v>160500.00000000006</v>
      </c>
      <c r="K41" s="37">
        <f>SUMIF('[1]1'!L$3:L$14000,[1]ورقة1!S41,'[1]1'!H$3:H$14000)</f>
        <v>0</v>
      </c>
      <c r="L41" s="37">
        <f t="shared" si="2"/>
        <v>0</v>
      </c>
      <c r="M41" s="37"/>
      <c r="N41" s="37">
        <f t="shared" si="3"/>
        <v>154615</v>
      </c>
      <c r="O41" s="37">
        <v>315115.00000000006</v>
      </c>
      <c r="P41" s="37">
        <f>SUMIF('[1]1'!L$3:L$14000,[1]ورقة1!S41,'[1]1'!I$3:I$14000)</f>
        <v>0</v>
      </c>
      <c r="Q41" s="38">
        <v>154615</v>
      </c>
      <c r="R41" s="25" t="s">
        <v>5</v>
      </c>
      <c r="S41" s="26" t="s">
        <v>169</v>
      </c>
      <c r="T41" s="26" t="s">
        <v>37</v>
      </c>
      <c r="U41" s="1" t="s">
        <v>86</v>
      </c>
      <c r="V41" s="27" t="s">
        <v>90</v>
      </c>
      <c r="W41" s="27" t="s">
        <v>88</v>
      </c>
      <c r="X41" s="28">
        <v>38670</v>
      </c>
      <c r="Y41" s="2"/>
      <c r="Z41" s="29">
        <f t="shared" ca="1" si="4"/>
        <v>7028</v>
      </c>
      <c r="AA41" s="30" t="str">
        <f t="shared" ca="1" si="4"/>
        <v/>
      </c>
      <c r="AB41" s="31" t="b">
        <f t="shared" ca="1" si="5"/>
        <v>0</v>
      </c>
      <c r="AC41" s="31">
        <f t="shared" ca="1" si="7"/>
        <v>0</v>
      </c>
      <c r="AD41" s="31">
        <f t="shared" ca="1" si="8"/>
        <v>0</v>
      </c>
      <c r="AE41" s="31">
        <f t="shared" ca="1" si="9"/>
        <v>0</v>
      </c>
      <c r="AF41" s="31">
        <f t="shared" ca="1" si="10"/>
        <v>0</v>
      </c>
      <c r="AG41" s="31">
        <f t="shared" ca="1" si="6"/>
        <v>0</v>
      </c>
    </row>
    <row r="42" spans="1:33">
      <c r="A42" s="32">
        <f>SUMIF('[1]1'!L$3:L$14000,[1]ورقة1!S42,'[1]1'!N$3:N$14000)</f>
        <v>0</v>
      </c>
      <c r="B42" s="33">
        <f>SUMIF('[1]1'!L$3:L$14000,[1]ورقة1!S42,'[1]1'!A$3:A$14000)</f>
        <v>0</v>
      </c>
      <c r="C42" s="34">
        <f>SUMIF('[1]1'!L$3:L$14000,[1]ورقة1!S42,'[1]1'!B$3:B$14000)</f>
        <v>0</v>
      </c>
      <c r="D42" s="35">
        <f>SUMIF('[1]1'!L$3:L$14000,[1]ورقة1!S42,'[1]1'!C$3:C$14000)</f>
        <v>0</v>
      </c>
      <c r="E42" s="35">
        <f>SUMIF('[1]1'!L$3:L$14000,[1]ورقة1!S42,'[1]1'!D$3:D$14000)</f>
        <v>0</v>
      </c>
      <c r="F42" s="36">
        <f>SUMIF('[1]1'!L$3:L$14000,[1]ورقة1!S42,'[1]1'!E$3:E$14000)</f>
        <v>0</v>
      </c>
      <c r="G42" s="20">
        <f t="shared" si="1"/>
        <v>0</v>
      </c>
      <c r="H42" s="21">
        <f t="shared" si="0"/>
        <v>0</v>
      </c>
      <c r="I42" s="21"/>
      <c r="J42" s="37">
        <v>0</v>
      </c>
      <c r="K42" s="37">
        <f>SUMIF('[1]1'!L$3:L$14000,[1]ورقة1!S42,'[1]1'!H$3:H$14000)</f>
        <v>0</v>
      </c>
      <c r="L42" s="37">
        <f t="shared" si="2"/>
        <v>0</v>
      </c>
      <c r="M42" s="37"/>
      <c r="N42" s="37">
        <f t="shared" si="3"/>
        <v>0</v>
      </c>
      <c r="O42" s="37">
        <v>0</v>
      </c>
      <c r="P42" s="37">
        <f>SUMIF('[1]1'!L$3:L$14000,[1]ورقة1!S42,'[1]1'!I$3:I$14000)</f>
        <v>0</v>
      </c>
      <c r="Q42" s="38">
        <v>0</v>
      </c>
      <c r="R42" s="25" t="s">
        <v>5</v>
      </c>
      <c r="S42" s="26" t="s">
        <v>170</v>
      </c>
      <c r="T42" s="26" t="s">
        <v>6</v>
      </c>
      <c r="U42" s="1" t="s">
        <v>86</v>
      </c>
      <c r="V42" s="27" t="s">
        <v>87</v>
      </c>
      <c r="W42" s="27" t="s">
        <v>88</v>
      </c>
      <c r="X42" s="28">
        <v>45672</v>
      </c>
      <c r="Y42" s="2"/>
      <c r="Z42" s="29">
        <f t="shared" ca="1" si="4"/>
        <v>26</v>
      </c>
      <c r="AA42" s="30" t="str">
        <f t="shared" ca="1" si="4"/>
        <v/>
      </c>
      <c r="AB42" s="31">
        <f t="shared" ca="1" si="5"/>
        <v>0</v>
      </c>
      <c r="AC42" s="31">
        <f t="shared" ca="1" si="7"/>
        <v>0</v>
      </c>
      <c r="AD42" s="31">
        <f t="shared" ca="1" si="8"/>
        <v>0</v>
      </c>
      <c r="AE42" s="31">
        <f t="shared" ca="1" si="9"/>
        <v>0</v>
      </c>
      <c r="AF42" s="31">
        <f t="shared" ca="1" si="10"/>
        <v>0</v>
      </c>
      <c r="AG42" s="31" t="b">
        <f t="shared" ca="1" si="6"/>
        <v>0</v>
      </c>
    </row>
    <row r="43" spans="1:33">
      <c r="A43" s="32">
        <f>SUMIF('[1]1'!L$3:L$14000,[1]ورقة1!S43,'[1]1'!N$3:N$14000)</f>
        <v>0</v>
      </c>
      <c r="B43" s="33">
        <f>SUMIF('[1]1'!L$3:L$14000,[1]ورقة1!S43,'[1]1'!A$3:A$14000)</f>
        <v>0</v>
      </c>
      <c r="C43" s="34">
        <f>SUMIF('[1]1'!L$3:L$14000,[1]ورقة1!S43,'[1]1'!B$3:B$14000)</f>
        <v>0</v>
      </c>
      <c r="D43" s="35">
        <f>SUMIF('[1]1'!L$3:L$14000,[1]ورقة1!S43,'[1]1'!C$3:C$14000)</f>
        <v>0</v>
      </c>
      <c r="E43" s="35">
        <f>SUMIF('[1]1'!L$3:L$14000,[1]ورقة1!S43,'[1]1'!D$3:D$14000)</f>
        <v>0</v>
      </c>
      <c r="F43" s="36">
        <f>SUMIF('[1]1'!L$3:L$14000,[1]ورقة1!S43,'[1]1'!E$3:E$14000)</f>
        <v>0</v>
      </c>
      <c r="G43" s="20">
        <f t="shared" si="1"/>
        <v>0</v>
      </c>
      <c r="H43" s="21">
        <f t="shared" si="0"/>
        <v>697350</v>
      </c>
      <c r="I43" s="21"/>
      <c r="J43" s="37">
        <v>0</v>
      </c>
      <c r="K43" s="37">
        <f>SUMIF('[1]1'!L$3:L$14000,[1]ورقة1!S43,'[1]1'!H$3:H$14000)</f>
        <v>0</v>
      </c>
      <c r="L43" s="37">
        <f t="shared" si="2"/>
        <v>697350</v>
      </c>
      <c r="M43" s="37"/>
      <c r="N43" s="37">
        <f t="shared" si="3"/>
        <v>0</v>
      </c>
      <c r="O43" s="37">
        <v>0</v>
      </c>
      <c r="P43" s="37">
        <f>SUMIF('[1]1'!L$3:L$14000,[1]ورقة1!S43,'[1]1'!I$3:I$14000)</f>
        <v>0</v>
      </c>
      <c r="Q43" s="38">
        <v>697350</v>
      </c>
      <c r="R43" s="25" t="s">
        <v>7</v>
      </c>
      <c r="S43" s="26" t="s">
        <v>171</v>
      </c>
      <c r="T43" s="26" t="s">
        <v>24</v>
      </c>
      <c r="U43" s="39" t="s">
        <v>93</v>
      </c>
      <c r="V43" s="27" t="s">
        <v>87</v>
      </c>
      <c r="W43" s="27" t="s">
        <v>100</v>
      </c>
      <c r="X43" s="28">
        <v>38865</v>
      </c>
      <c r="Y43" s="2"/>
      <c r="Z43" s="29">
        <f t="shared" ca="1" si="4"/>
        <v>6833</v>
      </c>
      <c r="AA43" s="30" t="str">
        <f t="shared" ca="1" si="4"/>
        <v/>
      </c>
      <c r="AB43" s="31" t="b">
        <f t="shared" ca="1" si="5"/>
        <v>0</v>
      </c>
      <c r="AC43" s="31">
        <f t="shared" ca="1" si="7"/>
        <v>0</v>
      </c>
      <c r="AD43" s="31">
        <f t="shared" ca="1" si="8"/>
        <v>0</v>
      </c>
      <c r="AE43" s="31">
        <f t="shared" ca="1" si="9"/>
        <v>0</v>
      </c>
      <c r="AF43" s="31">
        <f t="shared" ca="1" si="10"/>
        <v>0</v>
      </c>
      <c r="AG43" s="31">
        <f t="shared" ca="1" si="6"/>
        <v>697350</v>
      </c>
    </row>
    <row r="44" spans="1:33">
      <c r="A44" s="32">
        <f>SUMIF('[1]1'!L$3:L$14000,[1]ورقة1!S44,'[1]1'!N$3:N$14000)</f>
        <v>0</v>
      </c>
      <c r="B44" s="33">
        <f>SUMIF('[1]1'!L$3:L$14000,[1]ورقة1!S44,'[1]1'!A$3:A$14000)</f>
        <v>0</v>
      </c>
      <c r="C44" s="34">
        <f>SUMIF('[1]1'!L$3:L$14000,[1]ورقة1!S44,'[1]1'!B$3:B$14000)</f>
        <v>0</v>
      </c>
      <c r="D44" s="35">
        <f>SUMIF('[1]1'!L$3:L$14000,[1]ورقة1!S44,'[1]1'!C$3:C$14000)</f>
        <v>0</v>
      </c>
      <c r="E44" s="35">
        <f>SUMIF('[1]1'!L$3:L$14000,[1]ورقة1!S44,'[1]1'!D$3:D$14000)</f>
        <v>0</v>
      </c>
      <c r="F44" s="36">
        <f>SUMIF('[1]1'!L$3:L$14000,[1]ورقة1!S44,'[1]1'!E$3:E$14000)</f>
        <v>0</v>
      </c>
      <c r="G44" s="20">
        <f t="shared" si="1"/>
        <v>0</v>
      </c>
      <c r="H44" s="21">
        <f t="shared" si="0"/>
        <v>629678</v>
      </c>
      <c r="I44" s="21"/>
      <c r="J44" s="37">
        <v>0</v>
      </c>
      <c r="K44" s="37">
        <f>SUMIF('[1]1'!L$3:L$14000,[1]ورقة1!S44,'[1]1'!H$3:H$14000)</f>
        <v>0</v>
      </c>
      <c r="L44" s="37">
        <f t="shared" si="2"/>
        <v>629678</v>
      </c>
      <c r="M44" s="37"/>
      <c r="N44" s="37">
        <f t="shared" si="3"/>
        <v>0</v>
      </c>
      <c r="O44" s="37">
        <v>0</v>
      </c>
      <c r="P44" s="37">
        <f>SUMIF('[1]1'!L$3:L$14000,[1]ورقة1!S44,'[1]1'!I$3:I$14000)</f>
        <v>0</v>
      </c>
      <c r="Q44" s="38">
        <v>629678</v>
      </c>
      <c r="R44" s="25" t="s">
        <v>7</v>
      </c>
      <c r="S44" s="26" t="s">
        <v>172</v>
      </c>
      <c r="T44" s="26" t="s">
        <v>65</v>
      </c>
      <c r="U44" s="39" t="s">
        <v>93</v>
      </c>
      <c r="V44" s="27" t="s">
        <v>87</v>
      </c>
      <c r="W44" s="27" t="s">
        <v>101</v>
      </c>
      <c r="X44" s="28">
        <v>41412</v>
      </c>
      <c r="Y44" s="2"/>
      <c r="Z44" s="29">
        <f t="shared" ca="1" si="4"/>
        <v>4286</v>
      </c>
      <c r="AA44" s="30" t="str">
        <f t="shared" ca="1" si="4"/>
        <v/>
      </c>
      <c r="AB44" s="31" t="b">
        <f t="shared" ca="1" si="5"/>
        <v>0</v>
      </c>
      <c r="AC44" s="31">
        <f t="shared" ca="1" si="7"/>
        <v>0</v>
      </c>
      <c r="AD44" s="31">
        <f t="shared" ca="1" si="8"/>
        <v>0</v>
      </c>
      <c r="AE44" s="31">
        <f t="shared" ca="1" si="9"/>
        <v>0</v>
      </c>
      <c r="AF44" s="31">
        <f t="shared" ca="1" si="10"/>
        <v>0</v>
      </c>
      <c r="AG44" s="31">
        <f t="shared" ca="1" si="6"/>
        <v>629678</v>
      </c>
    </row>
    <row r="45" spans="1:33">
      <c r="A45" s="32">
        <f>SUMIF('[1]1'!L$3:L$14000,[1]ورقة1!S45,'[1]1'!N$3:N$14000)</f>
        <v>0</v>
      </c>
      <c r="B45" s="33">
        <f>SUMIF('[1]1'!L$3:L$14000,[1]ورقة1!S45,'[1]1'!A$3:A$14000)</f>
        <v>0</v>
      </c>
      <c r="C45" s="34">
        <f>SUMIF('[1]1'!L$3:L$14000,[1]ورقة1!S45,'[1]1'!B$3:B$14000)</f>
        <v>0</v>
      </c>
      <c r="D45" s="35">
        <f>SUMIF('[1]1'!L$3:L$14000,[1]ورقة1!S45,'[1]1'!C$3:C$14000)</f>
        <v>0</v>
      </c>
      <c r="E45" s="35">
        <f>SUMIF('[1]1'!L$3:L$14000,[1]ورقة1!S45,'[1]1'!D$3:D$14000)</f>
        <v>0</v>
      </c>
      <c r="F45" s="36">
        <f>SUMIF('[1]1'!L$3:L$14000,[1]ورقة1!S45,'[1]1'!E$3:E$14000)</f>
        <v>0</v>
      </c>
      <c r="G45" s="20">
        <f t="shared" si="1"/>
        <v>0</v>
      </c>
      <c r="H45" s="21">
        <f t="shared" si="0"/>
        <v>387945</v>
      </c>
      <c r="I45" s="21"/>
      <c r="J45" s="37">
        <v>0</v>
      </c>
      <c r="K45" s="37">
        <f>SUMIF('[1]1'!L$3:L$14000,[1]ورقة1!S45,'[1]1'!H$3:H$14000)</f>
        <v>0</v>
      </c>
      <c r="L45" s="37">
        <f t="shared" si="2"/>
        <v>387945</v>
      </c>
      <c r="M45" s="37"/>
      <c r="N45" s="37">
        <f t="shared" si="3"/>
        <v>0</v>
      </c>
      <c r="O45" s="37">
        <v>0</v>
      </c>
      <c r="P45" s="37">
        <f>SUMIF('[1]1'!L$3:L$14000,[1]ورقة1!S45,'[1]1'!I$3:I$14000)</f>
        <v>0</v>
      </c>
      <c r="Q45" s="38">
        <v>387945</v>
      </c>
      <c r="R45" s="25" t="s">
        <v>7</v>
      </c>
      <c r="S45" s="26" t="s">
        <v>173</v>
      </c>
      <c r="T45" s="26" t="s">
        <v>55</v>
      </c>
      <c r="U45" s="39" t="s">
        <v>93</v>
      </c>
      <c r="V45" s="27" t="s">
        <v>99</v>
      </c>
      <c r="W45" s="27" t="s">
        <v>88</v>
      </c>
      <c r="X45" s="28">
        <v>42074</v>
      </c>
      <c r="Y45" s="2"/>
      <c r="Z45" s="29">
        <f t="shared" ca="1" si="4"/>
        <v>3624</v>
      </c>
      <c r="AA45" s="30" t="str">
        <f t="shared" ca="1" si="4"/>
        <v/>
      </c>
      <c r="AB45" s="31" t="b">
        <f t="shared" ca="1" si="5"/>
        <v>0</v>
      </c>
      <c r="AC45" s="31">
        <f t="shared" ca="1" si="7"/>
        <v>0</v>
      </c>
      <c r="AD45" s="31">
        <f t="shared" ca="1" si="8"/>
        <v>0</v>
      </c>
      <c r="AE45" s="31">
        <f t="shared" ca="1" si="9"/>
        <v>0</v>
      </c>
      <c r="AF45" s="31">
        <f t="shared" ca="1" si="10"/>
        <v>0</v>
      </c>
      <c r="AG45" s="31">
        <f t="shared" ca="1" si="6"/>
        <v>387945</v>
      </c>
    </row>
    <row r="46" spans="1:33">
      <c r="A46" s="32">
        <f>SUMIF('[1]1'!L$3:L$14000,[1]ورقة1!S46,'[1]1'!N$3:N$14000)</f>
        <v>0</v>
      </c>
      <c r="B46" s="33">
        <f>SUMIF('[1]1'!L$3:L$14000,[1]ورقة1!S46,'[1]1'!A$3:A$14000)</f>
        <v>0</v>
      </c>
      <c r="C46" s="34">
        <f>SUMIF('[1]1'!L$3:L$14000,[1]ورقة1!S46,'[1]1'!B$3:B$14000)</f>
        <v>0</v>
      </c>
      <c r="D46" s="35">
        <f>SUMIF('[1]1'!L$3:L$14000,[1]ورقة1!S46,'[1]1'!C$3:C$14000)</f>
        <v>0</v>
      </c>
      <c r="E46" s="35">
        <f>SUMIF('[1]1'!L$3:L$14000,[1]ورقة1!S46,'[1]1'!D$3:D$14000)</f>
        <v>0</v>
      </c>
      <c r="F46" s="36">
        <f>SUMIF('[1]1'!L$3:L$14000,[1]ورقة1!S46,'[1]1'!E$3:E$14000)</f>
        <v>0</v>
      </c>
      <c r="G46" s="20">
        <f t="shared" si="1"/>
        <v>0</v>
      </c>
      <c r="H46" s="21">
        <f t="shared" si="0"/>
        <v>299394.99999999907</v>
      </c>
      <c r="I46" s="21"/>
      <c r="J46" s="37">
        <v>0</v>
      </c>
      <c r="K46" s="37">
        <f>SUMIF('[1]1'!L$3:L$14000,[1]ورقة1!S46,'[1]1'!H$3:H$14000)</f>
        <v>0</v>
      </c>
      <c r="L46" s="37">
        <f t="shared" si="2"/>
        <v>299394.99999999907</v>
      </c>
      <c r="M46" s="37"/>
      <c r="N46" s="37">
        <f t="shared" si="3"/>
        <v>7193500.0000000009</v>
      </c>
      <c r="O46" s="37">
        <v>7193500.0000000009</v>
      </c>
      <c r="P46" s="37">
        <f>SUMIF('[1]1'!L$3:L$14000,[1]ورقة1!S46,'[1]1'!I$3:I$14000)</f>
        <v>0</v>
      </c>
      <c r="Q46" s="38">
        <v>7492895</v>
      </c>
      <c r="R46" s="25" t="s">
        <v>7</v>
      </c>
      <c r="S46" s="26" t="s">
        <v>174</v>
      </c>
      <c r="T46" s="26" t="s">
        <v>29</v>
      </c>
      <c r="U46" s="39" t="s">
        <v>86</v>
      </c>
      <c r="V46" s="27" t="s">
        <v>87</v>
      </c>
      <c r="W46" s="27" t="s">
        <v>88</v>
      </c>
      <c r="X46" s="28">
        <v>45334</v>
      </c>
      <c r="Y46" s="2"/>
      <c r="Z46" s="29">
        <f t="shared" ca="1" si="4"/>
        <v>364</v>
      </c>
      <c r="AA46" s="30" t="str">
        <f t="shared" ca="1" si="4"/>
        <v/>
      </c>
      <c r="AB46" s="31" t="b">
        <f t="shared" ca="1" si="5"/>
        <v>0</v>
      </c>
      <c r="AC46" s="31">
        <f t="shared" ca="1" si="7"/>
        <v>0</v>
      </c>
      <c r="AD46" s="31">
        <f t="shared" ca="1" si="8"/>
        <v>0</v>
      </c>
      <c r="AE46" s="31">
        <f t="shared" ca="1" si="9"/>
        <v>0</v>
      </c>
      <c r="AF46" s="31">
        <f t="shared" ca="1" si="10"/>
        <v>0</v>
      </c>
      <c r="AG46" s="31">
        <f t="shared" ca="1" si="6"/>
        <v>299394.99999999907</v>
      </c>
    </row>
    <row r="47" spans="1:33">
      <c r="A47" s="32">
        <f>SUMIF('[1]1'!L$3:L$14000,[1]ورقة1!S47,'[1]1'!N$3:N$14000)</f>
        <v>0</v>
      </c>
      <c r="B47" s="33">
        <f>SUMIF('[1]1'!L$3:L$14000,[1]ورقة1!S47,'[1]1'!A$3:A$14000)</f>
        <v>0</v>
      </c>
      <c r="C47" s="34">
        <f>SUMIF('[1]1'!L$3:L$14000,[1]ورقة1!S47,'[1]1'!B$3:B$14000)</f>
        <v>0</v>
      </c>
      <c r="D47" s="35">
        <f>SUMIF('[1]1'!L$3:L$14000,[1]ورقة1!S47,'[1]1'!C$3:C$14000)</f>
        <v>0</v>
      </c>
      <c r="E47" s="35">
        <f>SUMIF('[1]1'!L$3:L$14000,[1]ورقة1!S47,'[1]1'!D$3:D$14000)</f>
        <v>0</v>
      </c>
      <c r="F47" s="36">
        <f>SUMIF('[1]1'!L$3:L$14000,[1]ورقة1!S47,'[1]1'!E$3:E$14000)</f>
        <v>0</v>
      </c>
      <c r="G47" s="20">
        <f t="shared" si="1"/>
        <v>0</v>
      </c>
      <c r="H47" s="21">
        <f t="shared" si="0"/>
        <v>244152</v>
      </c>
      <c r="I47" s="21"/>
      <c r="J47" s="37">
        <v>0</v>
      </c>
      <c r="K47" s="37">
        <f>SUMIF('[1]1'!L$3:L$14000,[1]ورقة1!S47,'[1]1'!H$3:H$14000)</f>
        <v>0</v>
      </c>
      <c r="L47" s="37">
        <f t="shared" si="2"/>
        <v>244152</v>
      </c>
      <c r="M47" s="37"/>
      <c r="N47" s="37">
        <f t="shared" si="3"/>
        <v>0</v>
      </c>
      <c r="O47" s="37">
        <v>0</v>
      </c>
      <c r="P47" s="37">
        <f>SUMIF('[1]1'!L$3:L$14000,[1]ورقة1!S47,'[1]1'!I$3:I$14000)</f>
        <v>0</v>
      </c>
      <c r="Q47" s="38">
        <v>244152</v>
      </c>
      <c r="R47" s="25" t="s">
        <v>7</v>
      </c>
      <c r="S47" s="26" t="s">
        <v>175</v>
      </c>
      <c r="T47" s="26" t="s">
        <v>64</v>
      </c>
      <c r="U47" s="39" t="s">
        <v>93</v>
      </c>
      <c r="V47" s="27" t="s">
        <v>99</v>
      </c>
      <c r="W47" s="27" t="s">
        <v>88</v>
      </c>
      <c r="X47" s="28">
        <v>42074</v>
      </c>
      <c r="Y47" s="2"/>
      <c r="Z47" s="29">
        <f t="shared" ca="1" si="4"/>
        <v>3624</v>
      </c>
      <c r="AA47" s="30" t="str">
        <f t="shared" ca="1" si="4"/>
        <v/>
      </c>
      <c r="AB47" s="31" t="b">
        <f t="shared" ca="1" si="5"/>
        <v>0</v>
      </c>
      <c r="AC47" s="31">
        <f t="shared" ca="1" si="7"/>
        <v>0</v>
      </c>
      <c r="AD47" s="31">
        <f t="shared" ca="1" si="8"/>
        <v>0</v>
      </c>
      <c r="AE47" s="31">
        <f t="shared" ca="1" si="9"/>
        <v>0</v>
      </c>
      <c r="AF47" s="31">
        <f t="shared" ca="1" si="10"/>
        <v>0</v>
      </c>
      <c r="AG47" s="31">
        <f t="shared" ca="1" si="6"/>
        <v>244152</v>
      </c>
    </row>
    <row r="48" spans="1:33">
      <c r="A48" s="32">
        <f>SUMIF('[1]1'!L$3:L$14000,[1]ورقة1!S48,'[1]1'!N$3:N$14000)</f>
        <v>0</v>
      </c>
      <c r="B48" s="33">
        <f>SUMIF('[1]1'!L$3:L$14000,[1]ورقة1!S48,'[1]1'!A$3:A$14000)</f>
        <v>0</v>
      </c>
      <c r="C48" s="34">
        <f>SUMIF('[1]1'!L$3:L$14000,[1]ورقة1!S48,'[1]1'!B$3:B$14000)</f>
        <v>0</v>
      </c>
      <c r="D48" s="35">
        <f>SUMIF('[1]1'!L$3:L$14000,[1]ورقة1!S48,'[1]1'!C$3:C$14000)</f>
        <v>0</v>
      </c>
      <c r="E48" s="35">
        <f>SUMIF('[1]1'!L$3:L$14000,[1]ورقة1!S48,'[1]1'!D$3:D$14000)</f>
        <v>0</v>
      </c>
      <c r="F48" s="36">
        <f>SUMIF('[1]1'!L$3:L$14000,[1]ورقة1!S48,'[1]1'!E$3:E$14000)</f>
        <v>0</v>
      </c>
      <c r="G48" s="20">
        <f t="shared" si="1"/>
        <v>0</v>
      </c>
      <c r="H48" s="21">
        <f t="shared" si="0"/>
        <v>143035</v>
      </c>
      <c r="I48" s="21"/>
      <c r="J48" s="37">
        <v>0</v>
      </c>
      <c r="K48" s="37">
        <f>SUMIF('[1]1'!L$3:L$14000,[1]ورقة1!S48,'[1]1'!H$3:H$14000)</f>
        <v>0</v>
      </c>
      <c r="L48" s="37">
        <f t="shared" si="2"/>
        <v>143035</v>
      </c>
      <c r="M48" s="37"/>
      <c r="N48" s="37">
        <f t="shared" si="3"/>
        <v>0</v>
      </c>
      <c r="O48" s="37">
        <v>0</v>
      </c>
      <c r="P48" s="37">
        <f>SUMIF('[1]1'!L$3:L$14000,[1]ورقة1!S48,'[1]1'!I$3:I$14000)</f>
        <v>0</v>
      </c>
      <c r="Q48" s="38">
        <v>143035</v>
      </c>
      <c r="R48" s="25" t="s">
        <v>7</v>
      </c>
      <c r="S48" s="26" t="s">
        <v>176</v>
      </c>
      <c r="T48" s="26">
        <v>11680014</v>
      </c>
      <c r="U48" s="39" t="s">
        <v>93</v>
      </c>
      <c r="V48" s="27" t="s">
        <v>102</v>
      </c>
      <c r="W48" s="27" t="s">
        <v>101</v>
      </c>
      <c r="X48" s="28">
        <v>42735</v>
      </c>
      <c r="Y48" s="2"/>
      <c r="Z48" s="29">
        <f t="shared" ca="1" si="4"/>
        <v>2963</v>
      </c>
      <c r="AA48" s="30" t="str">
        <f t="shared" ca="1" si="4"/>
        <v/>
      </c>
      <c r="AB48" s="31" t="b">
        <f t="shared" ca="1" si="5"/>
        <v>0</v>
      </c>
      <c r="AC48" s="31">
        <f t="shared" ca="1" si="7"/>
        <v>0</v>
      </c>
      <c r="AD48" s="31">
        <f t="shared" ca="1" si="8"/>
        <v>0</v>
      </c>
      <c r="AE48" s="31">
        <f t="shared" ca="1" si="9"/>
        <v>0</v>
      </c>
      <c r="AF48" s="31">
        <f t="shared" ca="1" si="10"/>
        <v>0</v>
      </c>
      <c r="AG48" s="31">
        <f t="shared" ca="1" si="6"/>
        <v>143035</v>
      </c>
    </row>
    <row r="49" spans="1:33">
      <c r="A49" s="32">
        <f>SUMIF('[1]1'!L$3:L$14000,[1]ورقة1!S49,'[1]1'!N$3:N$14000)</f>
        <v>0</v>
      </c>
      <c r="B49" s="33">
        <f>SUMIF('[1]1'!L$3:L$14000,[1]ورقة1!S49,'[1]1'!A$3:A$14000)</f>
        <v>0</v>
      </c>
      <c r="C49" s="34">
        <f>SUMIF('[1]1'!L$3:L$14000,[1]ورقة1!S49,'[1]1'!B$3:B$14000)</f>
        <v>0</v>
      </c>
      <c r="D49" s="35">
        <f>SUMIF('[1]1'!L$3:L$14000,[1]ورقة1!S49,'[1]1'!C$3:C$14000)</f>
        <v>0</v>
      </c>
      <c r="E49" s="35">
        <f>SUMIF('[1]1'!L$3:L$14000,[1]ورقة1!S49,'[1]1'!D$3:D$14000)</f>
        <v>0</v>
      </c>
      <c r="F49" s="36">
        <f>SUMIF('[1]1'!L$3:L$14000,[1]ورقة1!S49,'[1]1'!E$3:E$14000)</f>
        <v>0</v>
      </c>
      <c r="G49" s="20">
        <f t="shared" si="1"/>
        <v>0</v>
      </c>
      <c r="H49" s="21">
        <f t="shared" si="0"/>
        <v>72500</v>
      </c>
      <c r="I49" s="21"/>
      <c r="J49" s="37">
        <v>0</v>
      </c>
      <c r="K49" s="37">
        <f>SUMIF('[1]1'!L$3:L$14000,[1]ورقة1!S49,'[1]1'!H$3:H$14000)</f>
        <v>0</v>
      </c>
      <c r="L49" s="37">
        <f t="shared" si="2"/>
        <v>72500</v>
      </c>
      <c r="M49" s="37"/>
      <c r="N49" s="37">
        <f t="shared" si="3"/>
        <v>0</v>
      </c>
      <c r="O49" s="37">
        <v>0</v>
      </c>
      <c r="P49" s="37">
        <f>SUMIF('[1]1'!L$3:L$14000,[1]ورقة1!S49,'[1]1'!I$3:I$14000)</f>
        <v>0</v>
      </c>
      <c r="Q49" s="38">
        <v>72500</v>
      </c>
      <c r="R49" s="25" t="s">
        <v>7</v>
      </c>
      <c r="S49" s="26" t="s">
        <v>177</v>
      </c>
      <c r="T49" s="26">
        <v>11610038</v>
      </c>
      <c r="U49" s="39" t="s">
        <v>93</v>
      </c>
      <c r="V49" s="27" t="s">
        <v>87</v>
      </c>
      <c r="W49" s="27" t="s">
        <v>88</v>
      </c>
      <c r="X49" s="28">
        <v>40142</v>
      </c>
      <c r="Y49" s="2"/>
      <c r="Z49" s="29">
        <f t="shared" ca="1" si="4"/>
        <v>5556</v>
      </c>
      <c r="AA49" s="30" t="str">
        <f t="shared" ca="1" si="4"/>
        <v/>
      </c>
      <c r="AB49" s="31" t="b">
        <f t="shared" ca="1" si="5"/>
        <v>0</v>
      </c>
      <c r="AC49" s="31">
        <f t="shared" ca="1" si="7"/>
        <v>0</v>
      </c>
      <c r="AD49" s="31">
        <f t="shared" ca="1" si="8"/>
        <v>0</v>
      </c>
      <c r="AE49" s="31">
        <f t="shared" ca="1" si="9"/>
        <v>0</v>
      </c>
      <c r="AF49" s="31">
        <f t="shared" ca="1" si="10"/>
        <v>0</v>
      </c>
      <c r="AG49" s="31">
        <f t="shared" ca="1" si="6"/>
        <v>72500</v>
      </c>
    </row>
    <row r="50" spans="1:33">
      <c r="A50" s="32">
        <f>SUMIF('[1]1'!L$3:L$14000,[1]ورقة1!S50,'[1]1'!N$3:N$14000)</f>
        <v>0</v>
      </c>
      <c r="B50" s="33">
        <f>SUMIF('[1]1'!L$3:L$14000,[1]ورقة1!S50,'[1]1'!A$3:A$14000)</f>
        <v>0</v>
      </c>
      <c r="C50" s="34">
        <f>SUMIF('[1]1'!L$3:L$14000,[1]ورقة1!S50,'[1]1'!B$3:B$14000)</f>
        <v>0</v>
      </c>
      <c r="D50" s="35">
        <f>SUMIF('[1]1'!L$3:L$14000,[1]ورقة1!S50,'[1]1'!C$3:C$14000)</f>
        <v>0</v>
      </c>
      <c r="E50" s="35">
        <f>SUMIF('[1]1'!L$3:L$14000,[1]ورقة1!S50,'[1]1'!D$3:D$14000)</f>
        <v>0</v>
      </c>
      <c r="F50" s="36">
        <f>SUMIF('[1]1'!L$3:L$14000,[1]ورقة1!S50,'[1]1'!E$3:E$14000)</f>
        <v>0</v>
      </c>
      <c r="G50" s="20">
        <f t="shared" si="1"/>
        <v>0</v>
      </c>
      <c r="H50" s="21">
        <f t="shared" si="0"/>
        <v>70050</v>
      </c>
      <c r="I50" s="21"/>
      <c r="J50" s="37">
        <v>0</v>
      </c>
      <c r="K50" s="37">
        <f>SUMIF('[1]1'!L$3:L$14000,[1]ورقة1!S50,'[1]1'!H$3:H$14000)</f>
        <v>0</v>
      </c>
      <c r="L50" s="37">
        <f t="shared" si="2"/>
        <v>70050</v>
      </c>
      <c r="M50" s="37"/>
      <c r="N50" s="37">
        <f t="shared" si="3"/>
        <v>0</v>
      </c>
      <c r="O50" s="37">
        <v>0</v>
      </c>
      <c r="P50" s="37">
        <f>SUMIF('[1]1'!L$3:L$14000,[1]ورقة1!S50,'[1]1'!I$3:I$14000)</f>
        <v>0</v>
      </c>
      <c r="Q50" s="38">
        <v>70050</v>
      </c>
      <c r="R50" s="25" t="s">
        <v>7</v>
      </c>
      <c r="S50" s="26" t="s">
        <v>178</v>
      </c>
      <c r="T50" s="26" t="s">
        <v>69</v>
      </c>
      <c r="U50" s="39" t="s">
        <v>93</v>
      </c>
      <c r="V50" s="27" t="s">
        <v>102</v>
      </c>
      <c r="W50" s="27" t="s">
        <v>88</v>
      </c>
      <c r="X50" s="28">
        <v>40598</v>
      </c>
      <c r="Y50" s="2"/>
      <c r="Z50" s="29">
        <f t="shared" ca="1" si="4"/>
        <v>5100</v>
      </c>
      <c r="AA50" s="30" t="str">
        <f t="shared" ca="1" si="4"/>
        <v/>
      </c>
      <c r="AB50" s="31" t="b">
        <f t="shared" ca="1" si="5"/>
        <v>0</v>
      </c>
      <c r="AC50" s="31">
        <f t="shared" ca="1" si="7"/>
        <v>0</v>
      </c>
      <c r="AD50" s="31">
        <f t="shared" ca="1" si="8"/>
        <v>0</v>
      </c>
      <c r="AE50" s="31">
        <f t="shared" ca="1" si="9"/>
        <v>0</v>
      </c>
      <c r="AF50" s="31">
        <f t="shared" ca="1" si="10"/>
        <v>0</v>
      </c>
      <c r="AG50" s="31">
        <f t="shared" ca="1" si="6"/>
        <v>70050</v>
      </c>
    </row>
    <row r="51" spans="1:33">
      <c r="A51" s="32">
        <f>SUMIF('[1]1'!L$3:L$14000,[1]ورقة1!S51,'[1]1'!N$3:N$14000)</f>
        <v>0</v>
      </c>
      <c r="B51" s="33">
        <f>SUMIF('[1]1'!L$3:L$14000,[1]ورقة1!S51,'[1]1'!A$3:A$14000)</f>
        <v>0</v>
      </c>
      <c r="C51" s="34">
        <f>SUMIF('[1]1'!L$3:L$14000,[1]ورقة1!S51,'[1]1'!B$3:B$14000)</f>
        <v>0</v>
      </c>
      <c r="D51" s="35">
        <f>SUMIF('[1]1'!L$3:L$14000,[1]ورقة1!S51,'[1]1'!C$3:C$14000)</f>
        <v>0</v>
      </c>
      <c r="E51" s="35">
        <f>SUMIF('[1]1'!L$3:L$14000,[1]ورقة1!S51,'[1]1'!D$3:D$14000)</f>
        <v>0</v>
      </c>
      <c r="F51" s="36">
        <f>SUMIF('[1]1'!L$3:L$14000,[1]ورقة1!S51,'[1]1'!E$3:E$14000)</f>
        <v>0</v>
      </c>
      <c r="G51" s="20">
        <f t="shared" si="1"/>
        <v>0</v>
      </c>
      <c r="H51" s="21">
        <f t="shared" si="0"/>
        <v>64200</v>
      </c>
      <c r="I51" s="21"/>
      <c r="J51" s="37">
        <v>0</v>
      </c>
      <c r="K51" s="37">
        <f>SUMIF('[1]1'!L$3:L$14000,[1]ورقة1!S51,'[1]1'!H$3:H$14000)</f>
        <v>0</v>
      </c>
      <c r="L51" s="37">
        <f t="shared" si="2"/>
        <v>64200</v>
      </c>
      <c r="M51" s="37"/>
      <c r="N51" s="37">
        <f t="shared" si="3"/>
        <v>0</v>
      </c>
      <c r="O51" s="37">
        <v>0</v>
      </c>
      <c r="P51" s="37">
        <f>SUMIF('[1]1'!L$3:L$14000,[1]ورقة1!S51,'[1]1'!I$3:I$14000)</f>
        <v>0</v>
      </c>
      <c r="Q51" s="38">
        <v>64200</v>
      </c>
      <c r="R51" s="25" t="s">
        <v>7</v>
      </c>
      <c r="S51" s="26" t="s">
        <v>179</v>
      </c>
      <c r="T51" s="26" t="s">
        <v>70</v>
      </c>
      <c r="U51" s="39" t="s">
        <v>93</v>
      </c>
      <c r="V51" s="27" t="s">
        <v>102</v>
      </c>
      <c r="W51" s="27" t="s">
        <v>88</v>
      </c>
      <c r="X51" s="28">
        <v>40943</v>
      </c>
      <c r="Y51" s="2"/>
      <c r="Z51" s="29">
        <f t="shared" ca="1" si="4"/>
        <v>4755</v>
      </c>
      <c r="AA51" s="30" t="str">
        <f t="shared" ca="1" si="4"/>
        <v/>
      </c>
      <c r="AB51" s="31" t="b">
        <f t="shared" ca="1" si="5"/>
        <v>0</v>
      </c>
      <c r="AC51" s="31">
        <f t="shared" ca="1" si="7"/>
        <v>0</v>
      </c>
      <c r="AD51" s="31">
        <f t="shared" ca="1" si="8"/>
        <v>0</v>
      </c>
      <c r="AE51" s="31">
        <f t="shared" ca="1" si="9"/>
        <v>0</v>
      </c>
      <c r="AF51" s="31">
        <f t="shared" ca="1" si="10"/>
        <v>0</v>
      </c>
      <c r="AG51" s="31">
        <f t="shared" ca="1" si="6"/>
        <v>64200</v>
      </c>
    </row>
    <row r="52" spans="1:33">
      <c r="A52" s="32">
        <f>SUMIF('[1]1'!L$3:L$14000,[1]ورقة1!S52,'[1]1'!N$3:N$14000)</f>
        <v>0</v>
      </c>
      <c r="B52" s="33">
        <f>SUMIF('[1]1'!L$3:L$14000,[1]ورقة1!S52,'[1]1'!A$3:A$14000)</f>
        <v>0</v>
      </c>
      <c r="C52" s="34">
        <f>SUMIF('[1]1'!L$3:L$14000,[1]ورقة1!S52,'[1]1'!B$3:B$14000)</f>
        <v>0</v>
      </c>
      <c r="D52" s="35">
        <f>SUMIF('[1]1'!L$3:L$14000,[1]ورقة1!S52,'[1]1'!C$3:C$14000)</f>
        <v>0</v>
      </c>
      <c r="E52" s="35">
        <f>SUMIF('[1]1'!L$3:L$14000,[1]ورقة1!S52,'[1]1'!D$3:D$14000)</f>
        <v>0</v>
      </c>
      <c r="F52" s="36">
        <f>SUMIF('[1]1'!L$3:L$14000,[1]ورقة1!S52,'[1]1'!E$3:E$14000)</f>
        <v>0</v>
      </c>
      <c r="G52" s="20">
        <f t="shared" si="1"/>
        <v>0</v>
      </c>
      <c r="H52" s="21">
        <f t="shared" si="0"/>
        <v>28700</v>
      </c>
      <c r="I52" s="21"/>
      <c r="J52" s="37">
        <v>0</v>
      </c>
      <c r="K52" s="37">
        <f>SUMIF('[1]1'!L$3:L$14000,[1]ورقة1!S52,'[1]1'!H$3:H$14000)</f>
        <v>0</v>
      </c>
      <c r="L52" s="37">
        <f t="shared" si="2"/>
        <v>28700</v>
      </c>
      <c r="M52" s="37"/>
      <c r="N52" s="37">
        <f t="shared" si="3"/>
        <v>0</v>
      </c>
      <c r="O52" s="37">
        <v>0</v>
      </c>
      <c r="P52" s="37">
        <f>SUMIF('[1]1'!L$3:L$14000,[1]ورقة1!S52,'[1]1'!I$3:I$14000)</f>
        <v>0</v>
      </c>
      <c r="Q52" s="38">
        <v>28700</v>
      </c>
      <c r="R52" s="25" t="s">
        <v>7</v>
      </c>
      <c r="S52" s="26" t="s">
        <v>180</v>
      </c>
      <c r="T52" s="26" t="s">
        <v>67</v>
      </c>
      <c r="U52" s="39" t="s">
        <v>93</v>
      </c>
      <c r="V52" s="27" t="s">
        <v>102</v>
      </c>
      <c r="W52" s="27" t="s">
        <v>88</v>
      </c>
      <c r="X52" s="28">
        <v>40915</v>
      </c>
      <c r="Y52" s="2"/>
      <c r="Z52" s="29">
        <f t="shared" ca="1" si="4"/>
        <v>4783</v>
      </c>
      <c r="AA52" s="30" t="str">
        <f t="shared" ca="1" si="4"/>
        <v/>
      </c>
      <c r="AB52" s="31" t="b">
        <f t="shared" ca="1" si="5"/>
        <v>0</v>
      </c>
      <c r="AC52" s="31">
        <f t="shared" ca="1" si="7"/>
        <v>0</v>
      </c>
      <c r="AD52" s="31">
        <f t="shared" ca="1" si="8"/>
        <v>0</v>
      </c>
      <c r="AE52" s="31">
        <f t="shared" ca="1" si="9"/>
        <v>0</v>
      </c>
      <c r="AF52" s="31">
        <f t="shared" ca="1" si="10"/>
        <v>0</v>
      </c>
      <c r="AG52" s="31">
        <f t="shared" ca="1" si="6"/>
        <v>28700</v>
      </c>
    </row>
    <row r="53" spans="1:33">
      <c r="A53" s="32">
        <f>SUMIF('[1]1'!L$3:L$14000,[1]ورقة1!S53,'[1]1'!N$3:N$14000)</f>
        <v>0</v>
      </c>
      <c r="B53" s="33">
        <f>SUMIF('[1]1'!L$3:L$14000,[1]ورقة1!S53,'[1]1'!A$3:A$14000)</f>
        <v>0</v>
      </c>
      <c r="C53" s="34">
        <f>SUMIF('[1]1'!L$3:L$14000,[1]ورقة1!S53,'[1]1'!B$3:B$14000)</f>
        <v>0</v>
      </c>
      <c r="D53" s="35">
        <f>SUMIF('[1]1'!L$3:L$14000,[1]ورقة1!S53,'[1]1'!C$3:C$14000)</f>
        <v>0</v>
      </c>
      <c r="E53" s="35">
        <f>SUMIF('[1]1'!L$3:L$14000,[1]ورقة1!S53,'[1]1'!D$3:D$14000)</f>
        <v>0</v>
      </c>
      <c r="F53" s="36">
        <f>SUMIF('[1]1'!L$3:L$14000,[1]ورقة1!S53,'[1]1'!E$3:E$14000)</f>
        <v>0</v>
      </c>
      <c r="G53" s="20">
        <f t="shared" si="1"/>
        <v>0</v>
      </c>
      <c r="H53" s="21">
        <f t="shared" si="0"/>
        <v>28642</v>
      </c>
      <c r="I53" s="21"/>
      <c r="J53" s="37">
        <v>0</v>
      </c>
      <c r="K53" s="37">
        <f>SUMIF('[1]1'!L$3:L$14000,[1]ورقة1!S53,'[1]1'!H$3:H$14000)</f>
        <v>0</v>
      </c>
      <c r="L53" s="37">
        <f t="shared" si="2"/>
        <v>28642</v>
      </c>
      <c r="M53" s="37"/>
      <c r="N53" s="37">
        <f t="shared" si="3"/>
        <v>0</v>
      </c>
      <c r="O53" s="37">
        <v>0</v>
      </c>
      <c r="P53" s="37">
        <f>SUMIF('[1]1'!L$3:L$14000,[1]ورقة1!S53,'[1]1'!I$3:I$14000)</f>
        <v>0</v>
      </c>
      <c r="Q53" s="38">
        <v>28642</v>
      </c>
      <c r="R53" s="25" t="s">
        <v>7</v>
      </c>
      <c r="S53" s="26" t="s">
        <v>181</v>
      </c>
      <c r="T53" s="26" t="s">
        <v>28</v>
      </c>
      <c r="U53" s="39" t="s">
        <v>86</v>
      </c>
      <c r="V53" s="27" t="s">
        <v>87</v>
      </c>
      <c r="W53" s="27" t="s">
        <v>88</v>
      </c>
      <c r="X53" s="28">
        <v>45483</v>
      </c>
      <c r="Y53" s="2"/>
      <c r="Z53" s="29">
        <f t="shared" ca="1" si="4"/>
        <v>215</v>
      </c>
      <c r="AA53" s="30" t="str">
        <f t="shared" ca="1" si="4"/>
        <v/>
      </c>
      <c r="AB53" s="31" t="b">
        <f t="shared" ca="1" si="5"/>
        <v>0</v>
      </c>
      <c r="AC53" s="31">
        <f t="shared" ca="1" si="7"/>
        <v>0</v>
      </c>
      <c r="AD53" s="31">
        <f t="shared" ca="1" si="8"/>
        <v>0</v>
      </c>
      <c r="AE53" s="31">
        <f t="shared" ca="1" si="9"/>
        <v>0</v>
      </c>
      <c r="AF53" s="31">
        <f t="shared" ca="1" si="10"/>
        <v>28642</v>
      </c>
      <c r="AG53" s="31" t="b">
        <f t="shared" ca="1" si="6"/>
        <v>0</v>
      </c>
    </row>
    <row r="54" spans="1:33">
      <c r="A54" s="32">
        <f>SUMIF('[1]1'!L$3:L$14000,[1]ورقة1!S54,'[1]1'!N$3:N$14000)</f>
        <v>0</v>
      </c>
      <c r="B54" s="33">
        <f>SUMIF('[1]1'!L$3:L$14000,[1]ورقة1!S54,'[1]1'!A$3:A$14000)</f>
        <v>0</v>
      </c>
      <c r="C54" s="34">
        <f>SUMIF('[1]1'!L$3:L$14000,[1]ورقة1!S54,'[1]1'!B$3:B$14000)</f>
        <v>0</v>
      </c>
      <c r="D54" s="35">
        <f>SUMIF('[1]1'!L$3:L$14000,[1]ورقة1!S54,'[1]1'!C$3:C$14000)</f>
        <v>0</v>
      </c>
      <c r="E54" s="35">
        <f>SUMIF('[1]1'!L$3:L$14000,[1]ورقة1!S54,'[1]1'!D$3:D$14000)</f>
        <v>0</v>
      </c>
      <c r="F54" s="36">
        <f>SUMIF('[1]1'!L$3:L$14000,[1]ورقة1!S54,'[1]1'!E$3:E$14000)</f>
        <v>0</v>
      </c>
      <c r="G54" s="20">
        <f t="shared" si="1"/>
        <v>0</v>
      </c>
      <c r="H54" s="21">
        <f t="shared" si="0"/>
        <v>25725</v>
      </c>
      <c r="I54" s="21"/>
      <c r="J54" s="37">
        <v>0</v>
      </c>
      <c r="K54" s="37">
        <f>SUMIF('[1]1'!L$3:L$14000,[1]ورقة1!S54,'[1]1'!H$3:H$14000)</f>
        <v>0</v>
      </c>
      <c r="L54" s="37">
        <f t="shared" si="2"/>
        <v>25725</v>
      </c>
      <c r="M54" s="37"/>
      <c r="N54" s="37">
        <f t="shared" si="3"/>
        <v>0</v>
      </c>
      <c r="O54" s="37">
        <v>0</v>
      </c>
      <c r="P54" s="37">
        <f>SUMIF('[1]1'!L$3:L$14000,[1]ورقة1!S54,'[1]1'!I$3:I$14000)</f>
        <v>0</v>
      </c>
      <c r="Q54" s="38">
        <v>25725</v>
      </c>
      <c r="R54" s="25" t="s">
        <v>7</v>
      </c>
      <c r="S54" s="26" t="s">
        <v>182</v>
      </c>
      <c r="T54" s="26" t="s">
        <v>68</v>
      </c>
      <c r="U54" s="39" t="s">
        <v>93</v>
      </c>
      <c r="V54" s="27" t="s">
        <v>102</v>
      </c>
      <c r="W54" s="27" t="s">
        <v>88</v>
      </c>
      <c r="X54" s="28">
        <v>40601</v>
      </c>
      <c r="Y54" s="2"/>
      <c r="Z54" s="29">
        <f t="shared" ca="1" si="4"/>
        <v>5097</v>
      </c>
      <c r="AA54" s="30" t="str">
        <f t="shared" ca="1" si="4"/>
        <v/>
      </c>
      <c r="AB54" s="31" t="b">
        <f t="shared" ca="1" si="5"/>
        <v>0</v>
      </c>
      <c r="AC54" s="31">
        <f t="shared" ca="1" si="7"/>
        <v>0</v>
      </c>
      <c r="AD54" s="31">
        <f t="shared" ca="1" si="8"/>
        <v>0</v>
      </c>
      <c r="AE54" s="31">
        <f t="shared" ca="1" si="9"/>
        <v>0</v>
      </c>
      <c r="AF54" s="31">
        <f t="shared" ca="1" si="10"/>
        <v>0</v>
      </c>
      <c r="AG54" s="31">
        <f t="shared" ca="1" si="6"/>
        <v>25725</v>
      </c>
    </row>
    <row r="55" spans="1:33">
      <c r="A55" s="32">
        <f>SUMIF('[1]1'!L$3:L$14000,[1]ورقة1!S55,'[1]1'!N$3:N$14000)</f>
        <v>0</v>
      </c>
      <c r="B55" s="33">
        <f>SUMIF('[1]1'!L$3:L$14000,[1]ورقة1!S55,'[1]1'!A$3:A$14000)</f>
        <v>0</v>
      </c>
      <c r="C55" s="34">
        <f>SUMIF('[1]1'!L$3:L$14000,[1]ورقة1!S55,'[1]1'!B$3:B$14000)</f>
        <v>0</v>
      </c>
      <c r="D55" s="35">
        <f>SUMIF('[1]1'!L$3:L$14000,[1]ورقة1!S55,'[1]1'!C$3:C$14000)</f>
        <v>0</v>
      </c>
      <c r="E55" s="35">
        <f>SUMIF('[1]1'!L$3:L$14000,[1]ورقة1!S55,'[1]1'!D$3:D$14000)</f>
        <v>0</v>
      </c>
      <c r="F55" s="36">
        <f>SUMIF('[1]1'!L$3:L$14000,[1]ورقة1!S55,'[1]1'!E$3:E$14000)</f>
        <v>0</v>
      </c>
      <c r="G55" s="20">
        <f t="shared" si="1"/>
        <v>1414296</v>
      </c>
      <c r="H55" s="21">
        <f t="shared" si="0"/>
        <v>0</v>
      </c>
      <c r="I55" s="21"/>
      <c r="J55" s="37">
        <v>0</v>
      </c>
      <c r="K55" s="37">
        <f>SUMIF('[1]1'!L$3:L$14000,[1]ورقة1!S55,'[1]1'!H$3:H$14000)</f>
        <v>0</v>
      </c>
      <c r="L55" s="37">
        <f t="shared" si="2"/>
        <v>20000</v>
      </c>
      <c r="M55" s="37"/>
      <c r="N55" s="37">
        <f t="shared" si="3"/>
        <v>0</v>
      </c>
      <c r="O55" s="37">
        <v>0</v>
      </c>
      <c r="P55" s="37">
        <f>SUMIF('[1]1'!L$3:L$14000,[1]ورقة1!S55,'[1]1'!I$3:I$14000)</f>
        <v>1434296</v>
      </c>
      <c r="Q55" s="38">
        <v>20000</v>
      </c>
      <c r="R55" s="25" t="s">
        <v>7</v>
      </c>
      <c r="S55" s="26" t="s">
        <v>183</v>
      </c>
      <c r="T55" s="26" t="s">
        <v>66</v>
      </c>
      <c r="U55" s="39" t="s">
        <v>93</v>
      </c>
      <c r="V55" s="27" t="s">
        <v>102</v>
      </c>
      <c r="W55" s="27" t="s">
        <v>88</v>
      </c>
      <c r="X55" s="28">
        <v>41084</v>
      </c>
      <c r="Y55" s="2"/>
      <c r="Z55" s="29">
        <f t="shared" ca="1" si="4"/>
        <v>4614</v>
      </c>
      <c r="AA55" s="30" t="str">
        <f t="shared" ca="1" si="4"/>
        <v/>
      </c>
      <c r="AB55" s="31" t="b">
        <f t="shared" ca="1" si="5"/>
        <v>0</v>
      </c>
      <c r="AC55" s="31">
        <f t="shared" ca="1" si="7"/>
        <v>0</v>
      </c>
      <c r="AD55" s="31">
        <f t="shared" ca="1" si="8"/>
        <v>0</v>
      </c>
      <c r="AE55" s="31">
        <f t="shared" ca="1" si="9"/>
        <v>0</v>
      </c>
      <c r="AF55" s="31">
        <f t="shared" ca="1" si="10"/>
        <v>0</v>
      </c>
      <c r="AG55" s="31">
        <f t="shared" ca="1" si="6"/>
        <v>0</v>
      </c>
    </row>
    <row r="56" spans="1:33">
      <c r="A56" s="32">
        <f>SUMIF('[1]1'!L$3:L$14000,[1]ورقة1!S56,'[1]1'!N$3:N$14000)</f>
        <v>2676.9900000000002</v>
      </c>
      <c r="B56" s="33">
        <f>SUMIF('[1]1'!L$3:L$14000,[1]ورقة1!S56,'[1]1'!A$3:A$14000)</f>
        <v>0</v>
      </c>
      <c r="C56" s="34">
        <f>SUMIF('[1]1'!L$3:L$14000,[1]ورقة1!S56,'[1]1'!B$3:B$14000)</f>
        <v>0</v>
      </c>
      <c r="D56" s="35">
        <f>SUMIF('[1]1'!L$3:L$14000,[1]ورقة1!S56,'[1]1'!C$3:C$14000)</f>
        <v>0</v>
      </c>
      <c r="E56" s="35">
        <f>SUMIF('[1]1'!L$3:L$14000,[1]ورقة1!S56,'[1]1'!D$3:D$14000)</f>
        <v>2676.9900000000002</v>
      </c>
      <c r="F56" s="36">
        <f>SUMIF('[1]1'!L$3:L$14000,[1]ورقة1!S56,'[1]1'!E$3:E$14000)</f>
        <v>0</v>
      </c>
      <c r="G56" s="20">
        <f t="shared" si="1"/>
        <v>1394889.6500000001</v>
      </c>
      <c r="H56" s="21">
        <f t="shared" si="0"/>
        <v>0</v>
      </c>
      <c r="I56" s="21"/>
      <c r="J56" s="37">
        <v>0</v>
      </c>
      <c r="K56" s="37">
        <f>SUMIF('[1]1'!L$3:L$14000,[1]ورقة1!S56,'[1]1'!H$3:H$14000)</f>
        <v>0</v>
      </c>
      <c r="L56" s="37">
        <f t="shared" si="2"/>
        <v>37300</v>
      </c>
      <c r="M56" s="37"/>
      <c r="N56" s="37">
        <f>IF(O56=0,0,IF(O56&gt;Q56,Q56,O56))</f>
        <v>0</v>
      </c>
      <c r="O56" s="37">
        <v>0</v>
      </c>
      <c r="P56" s="37">
        <f>SUMIF('[1]1'!L$3:L$14000,[1]ورقة1!S56,'[1]1'!I$3:I$14000)</f>
        <v>1432189.6500000001</v>
      </c>
      <c r="Q56" s="38">
        <v>37300</v>
      </c>
      <c r="R56" s="25" t="s">
        <v>7</v>
      </c>
      <c r="S56" s="26" t="s">
        <v>184</v>
      </c>
      <c r="T56" s="26" t="s">
        <v>14</v>
      </c>
      <c r="U56" s="39" t="s">
        <v>93</v>
      </c>
      <c r="V56" s="27" t="s">
        <v>87</v>
      </c>
      <c r="W56" s="27" t="s">
        <v>88</v>
      </c>
      <c r="X56" s="28">
        <v>39384</v>
      </c>
      <c r="Y56" s="2"/>
      <c r="Z56" s="29">
        <f t="shared" ca="1" si="4"/>
        <v>6314</v>
      </c>
      <c r="AA56" s="30" t="str">
        <f t="shared" ca="1" si="4"/>
        <v/>
      </c>
      <c r="AB56" s="31" t="b">
        <f t="shared" ca="1" si="5"/>
        <v>0</v>
      </c>
      <c r="AC56" s="31">
        <f t="shared" ca="1" si="7"/>
        <v>0</v>
      </c>
      <c r="AD56" s="31">
        <f t="shared" ca="1" si="8"/>
        <v>0</v>
      </c>
      <c r="AE56" s="31">
        <f t="shared" ca="1" si="9"/>
        <v>0</v>
      </c>
      <c r="AF56" s="31">
        <f t="shared" ca="1" si="10"/>
        <v>0</v>
      </c>
      <c r="AG56" s="31">
        <f t="shared" ca="1" si="6"/>
        <v>0</v>
      </c>
    </row>
    <row r="57" spans="1:33">
      <c r="A57" s="32">
        <f>SUMIF('[1]1'!L$3:L$14000,[1]ورقة1!S57,'[1]1'!N$3:N$14000)</f>
        <v>0</v>
      </c>
      <c r="B57" s="33">
        <f>SUMIF('[1]1'!L$3:L$14000,[1]ورقة1!S57,'[1]1'!A$3:A$14000)</f>
        <v>0</v>
      </c>
      <c r="C57" s="34">
        <f>SUMIF('[1]1'!L$3:L$14000,[1]ورقة1!S57,'[1]1'!B$3:B$14000)</f>
        <v>0</v>
      </c>
      <c r="D57" s="35">
        <f>SUMIF('[1]1'!L$3:L$14000,[1]ورقة1!S57,'[1]1'!C$3:C$14000)</f>
        <v>0</v>
      </c>
      <c r="E57" s="35">
        <f>SUMIF('[1]1'!L$3:L$14000,[1]ورقة1!S57,'[1]1'!D$3:D$14000)</f>
        <v>0</v>
      </c>
      <c r="F57" s="36">
        <f>SUMIF('[1]1'!L$3:L$14000,[1]ورقة1!S57,'[1]1'!E$3:E$14000)</f>
        <v>0</v>
      </c>
      <c r="G57" s="20">
        <f t="shared" si="1"/>
        <v>372400</v>
      </c>
      <c r="H57" s="21">
        <f t="shared" ref="H57:H72" si="11">IF(L57+K57-P57-J57&gt;0,L57+K57-P57-J57,0)</f>
        <v>0</v>
      </c>
      <c r="I57" s="21"/>
      <c r="J57" s="37">
        <v>0</v>
      </c>
      <c r="K57" s="37">
        <f>SUMIF('[1]1'!L$3:L$14000,[1]ورقة1!S57,'[1]1'!H$3:H$14000)</f>
        <v>0</v>
      </c>
      <c r="L57" s="37">
        <f t="shared" si="2"/>
        <v>0</v>
      </c>
      <c r="M57" s="37"/>
      <c r="N57" s="37">
        <f t="shared" si="3"/>
        <v>0</v>
      </c>
      <c r="O57" s="37">
        <v>0</v>
      </c>
      <c r="P57" s="37">
        <f>SUMIF('[1]1'!L$3:L$14000,[1]ورقة1!S57,'[1]1'!I$3:I$14000)</f>
        <v>372400</v>
      </c>
      <c r="Q57" s="38">
        <v>0</v>
      </c>
      <c r="R57" s="25" t="s">
        <v>7</v>
      </c>
      <c r="S57" s="26" t="s">
        <v>185</v>
      </c>
      <c r="T57" s="26" t="s">
        <v>25</v>
      </c>
      <c r="U57" s="1" t="s">
        <v>86</v>
      </c>
      <c r="V57" s="27" t="s">
        <v>92</v>
      </c>
      <c r="W57" s="27" t="s">
        <v>88</v>
      </c>
      <c r="X57" s="2"/>
      <c r="Y57" s="2"/>
      <c r="Z57" s="29" t="str">
        <f t="shared" ca="1" si="4"/>
        <v/>
      </c>
      <c r="AA57" s="30" t="str">
        <f t="shared" ca="1" si="4"/>
        <v/>
      </c>
      <c r="AB57" s="31" t="b">
        <f t="shared" ca="1" si="5"/>
        <v>0</v>
      </c>
      <c r="AC57" s="31">
        <f t="shared" ca="1" si="7"/>
        <v>0</v>
      </c>
      <c r="AD57" s="31">
        <f t="shared" ca="1" si="8"/>
        <v>0</v>
      </c>
      <c r="AE57" s="31">
        <f t="shared" ca="1" si="9"/>
        <v>0</v>
      </c>
      <c r="AF57" s="31">
        <f t="shared" ca="1" si="10"/>
        <v>0</v>
      </c>
      <c r="AG57" s="31">
        <f t="shared" ca="1" si="6"/>
        <v>0</v>
      </c>
    </row>
    <row r="58" spans="1:33">
      <c r="A58" s="32">
        <f>SUMIF('[1]1'!L$3:L$14000,[1]ورقة1!S58,'[1]1'!N$3:N$14000)</f>
        <v>0</v>
      </c>
      <c r="B58" s="33">
        <f>SUMIF('[1]1'!L$3:L$14000,[1]ورقة1!S58,'[1]1'!A$3:A$14000)</f>
        <v>0</v>
      </c>
      <c r="C58" s="34">
        <f>SUMIF('[1]1'!L$3:L$14000,[1]ورقة1!S58,'[1]1'!B$3:B$14000)</f>
        <v>0</v>
      </c>
      <c r="D58" s="35">
        <f>SUMIF('[1]1'!L$3:L$14000,[1]ورقة1!S58,'[1]1'!C$3:C$14000)</f>
        <v>0</v>
      </c>
      <c r="E58" s="35">
        <f>SUMIF('[1]1'!L$3:L$14000,[1]ورقة1!S58,'[1]1'!D$3:D$14000)</f>
        <v>0</v>
      </c>
      <c r="F58" s="36">
        <f>SUMIF('[1]1'!L$3:L$14000,[1]ورقة1!S58,'[1]1'!E$3:E$14000)</f>
        <v>0</v>
      </c>
      <c r="G58" s="20">
        <f t="shared" si="1"/>
        <v>253575</v>
      </c>
      <c r="H58" s="21">
        <f t="shared" si="11"/>
        <v>0</v>
      </c>
      <c r="I58" s="21"/>
      <c r="J58" s="37">
        <v>0</v>
      </c>
      <c r="K58" s="37">
        <f>SUMIF('[1]1'!L$3:L$14000,[1]ورقة1!S58,'[1]1'!H$3:H$14000)</f>
        <v>0</v>
      </c>
      <c r="L58" s="37">
        <f t="shared" si="2"/>
        <v>0</v>
      </c>
      <c r="M58" s="37"/>
      <c r="N58" s="37">
        <f t="shared" si="3"/>
        <v>0</v>
      </c>
      <c r="O58" s="37">
        <v>0</v>
      </c>
      <c r="P58" s="37">
        <f>SUMIF('[1]1'!L$3:L$14000,[1]ورقة1!S58,'[1]1'!I$3:I$14000)</f>
        <v>253575</v>
      </c>
      <c r="Q58" s="38">
        <v>0</v>
      </c>
      <c r="R58" s="25" t="s">
        <v>5</v>
      </c>
      <c r="S58" s="26" t="s">
        <v>186</v>
      </c>
      <c r="T58" s="26" t="s">
        <v>42</v>
      </c>
      <c r="U58" s="1" t="s">
        <v>86</v>
      </c>
      <c r="V58" s="27" t="s">
        <v>90</v>
      </c>
      <c r="W58" s="27" t="s">
        <v>88</v>
      </c>
      <c r="X58" s="2"/>
      <c r="Y58" s="2"/>
      <c r="Z58" s="29" t="str">
        <f t="shared" ca="1" si="4"/>
        <v/>
      </c>
      <c r="AA58" s="30" t="str">
        <f t="shared" ca="1" si="4"/>
        <v/>
      </c>
      <c r="AB58" s="31" t="b">
        <f t="shared" ca="1" si="5"/>
        <v>0</v>
      </c>
      <c r="AC58" s="31">
        <f t="shared" ca="1" si="7"/>
        <v>0</v>
      </c>
      <c r="AD58" s="31">
        <f t="shared" ca="1" si="8"/>
        <v>0</v>
      </c>
      <c r="AE58" s="31">
        <f t="shared" ca="1" si="9"/>
        <v>0</v>
      </c>
      <c r="AF58" s="31">
        <f t="shared" ca="1" si="10"/>
        <v>0</v>
      </c>
      <c r="AG58" s="31">
        <f t="shared" ca="1" si="6"/>
        <v>0</v>
      </c>
    </row>
    <row r="59" spans="1:33">
      <c r="A59" s="32">
        <f>SUMIF('[1]1'!L$3:L$14000,[1]ورقة1!S59,'[1]1'!N$3:N$14000)</f>
        <v>0</v>
      </c>
      <c r="B59" s="33">
        <f>SUMIF('[1]1'!L$3:L$14000,[1]ورقة1!S59,'[1]1'!A$3:A$14000)</f>
        <v>0</v>
      </c>
      <c r="C59" s="34">
        <f>SUMIF('[1]1'!L$3:L$14000,[1]ورقة1!S59,'[1]1'!B$3:B$14000)</f>
        <v>0</v>
      </c>
      <c r="D59" s="35">
        <f>SUMIF('[1]1'!L$3:L$14000,[1]ورقة1!S59,'[1]1'!C$3:C$14000)</f>
        <v>0</v>
      </c>
      <c r="E59" s="35">
        <f>SUMIF('[1]1'!L$3:L$14000,[1]ورقة1!S59,'[1]1'!D$3:D$14000)</f>
        <v>0</v>
      </c>
      <c r="F59" s="36">
        <f>SUMIF('[1]1'!L$3:L$14000,[1]ورقة1!S59,'[1]1'!E$3:E$14000)</f>
        <v>0</v>
      </c>
      <c r="G59" s="20">
        <f t="shared" si="1"/>
        <v>180122</v>
      </c>
      <c r="H59" s="21">
        <f t="shared" si="11"/>
        <v>0</v>
      </c>
      <c r="I59" s="21"/>
      <c r="J59" s="37">
        <v>0</v>
      </c>
      <c r="K59" s="37">
        <f>SUMIF('[1]1'!L$3:L$14000,[1]ورقة1!S59,'[1]1'!H$3:H$14000)</f>
        <v>0</v>
      </c>
      <c r="L59" s="37">
        <f t="shared" si="2"/>
        <v>0</v>
      </c>
      <c r="M59" s="37"/>
      <c r="N59" s="37">
        <f t="shared" si="3"/>
        <v>0</v>
      </c>
      <c r="O59" s="37">
        <v>0</v>
      </c>
      <c r="P59" s="37">
        <f>SUMIF('[1]1'!L$3:L$14000,[1]ورقة1!S59,'[1]1'!I$3:I$14000)</f>
        <v>180122</v>
      </c>
      <c r="Q59" s="38">
        <v>0</v>
      </c>
      <c r="R59" s="25" t="s">
        <v>7</v>
      </c>
      <c r="S59" s="26" t="s">
        <v>187</v>
      </c>
      <c r="T59" s="26" t="s">
        <v>20</v>
      </c>
      <c r="U59" s="1" t="s">
        <v>86</v>
      </c>
      <c r="V59" s="27" t="s">
        <v>103</v>
      </c>
      <c r="W59" s="27" t="s">
        <v>88</v>
      </c>
      <c r="X59" s="2"/>
      <c r="Y59" s="2"/>
      <c r="Z59" s="29" t="str">
        <f t="shared" ca="1" si="4"/>
        <v/>
      </c>
      <c r="AA59" s="30" t="str">
        <f t="shared" ca="1" si="4"/>
        <v/>
      </c>
      <c r="AB59" s="31" t="b">
        <f t="shared" ca="1" si="5"/>
        <v>0</v>
      </c>
      <c r="AC59" s="31">
        <f t="shared" ca="1" si="7"/>
        <v>0</v>
      </c>
      <c r="AD59" s="31">
        <f t="shared" ca="1" si="8"/>
        <v>0</v>
      </c>
      <c r="AE59" s="31">
        <f t="shared" ca="1" si="9"/>
        <v>0</v>
      </c>
      <c r="AF59" s="31">
        <f t="shared" ca="1" si="10"/>
        <v>0</v>
      </c>
      <c r="AG59" s="31">
        <f t="shared" ca="1" si="6"/>
        <v>0</v>
      </c>
    </row>
    <row r="60" spans="1:33">
      <c r="A60" s="32">
        <f>SUMIF('[1]1'!L$3:L$14000,[1]ورقة1!S60,'[1]1'!N$3:N$14000)</f>
        <v>0</v>
      </c>
      <c r="B60" s="33">
        <f>SUMIF('[1]1'!L$3:L$14000,[1]ورقة1!S60,'[1]1'!A$3:A$14000)</f>
        <v>0</v>
      </c>
      <c r="C60" s="34">
        <f>SUMIF('[1]1'!L$3:L$14000,[1]ورقة1!S60,'[1]1'!B$3:B$14000)</f>
        <v>0</v>
      </c>
      <c r="D60" s="35">
        <f>SUMIF('[1]1'!L$3:L$14000,[1]ورقة1!S60,'[1]1'!C$3:C$14000)</f>
        <v>0</v>
      </c>
      <c r="E60" s="35">
        <f>SUMIF('[1]1'!L$3:L$14000,[1]ورقة1!S60,'[1]1'!D$3:D$14000)</f>
        <v>0</v>
      </c>
      <c r="F60" s="36">
        <f>SUMIF('[1]1'!L$3:L$14000,[1]ورقة1!S60,'[1]1'!E$3:E$14000)</f>
        <v>0</v>
      </c>
      <c r="G60" s="20">
        <f t="shared" si="1"/>
        <v>111247</v>
      </c>
      <c r="H60" s="21">
        <f t="shared" si="11"/>
        <v>0</v>
      </c>
      <c r="I60" s="21"/>
      <c r="J60" s="37">
        <v>0</v>
      </c>
      <c r="K60" s="37">
        <f>SUMIF('[1]1'!L$3:L$14000,[1]ورقة1!S60,'[1]1'!H$3:H$14000)</f>
        <v>0</v>
      </c>
      <c r="L60" s="37">
        <f t="shared" si="2"/>
        <v>0</v>
      </c>
      <c r="M60" s="37"/>
      <c r="N60" s="37">
        <f t="shared" si="3"/>
        <v>0</v>
      </c>
      <c r="O60" s="37">
        <v>0</v>
      </c>
      <c r="P60" s="37">
        <f>SUMIF('[1]1'!L$3:L$14000,[1]ورقة1!S60,'[1]1'!I$3:I$14000)</f>
        <v>111247</v>
      </c>
      <c r="Q60" s="38">
        <v>0</v>
      </c>
      <c r="R60" s="25" t="s">
        <v>7</v>
      </c>
      <c r="S60" s="26" t="s">
        <v>188</v>
      </c>
      <c r="T60" s="26" t="s">
        <v>60</v>
      </c>
      <c r="U60" s="1" t="s">
        <v>93</v>
      </c>
      <c r="V60" s="27" t="s">
        <v>98</v>
      </c>
      <c r="W60" s="27" t="s">
        <v>88</v>
      </c>
      <c r="X60" s="2"/>
      <c r="Y60" s="2"/>
      <c r="Z60" s="29" t="str">
        <f t="shared" ca="1" si="4"/>
        <v/>
      </c>
      <c r="AA60" s="30" t="str">
        <f t="shared" ca="1" si="4"/>
        <v/>
      </c>
      <c r="AB60" s="31" t="b">
        <f t="shared" ca="1" si="5"/>
        <v>0</v>
      </c>
      <c r="AC60" s="31">
        <f t="shared" ca="1" si="7"/>
        <v>0</v>
      </c>
      <c r="AD60" s="31">
        <f t="shared" ca="1" si="8"/>
        <v>0</v>
      </c>
      <c r="AE60" s="31">
        <f t="shared" ca="1" si="9"/>
        <v>0</v>
      </c>
      <c r="AF60" s="31">
        <f t="shared" ca="1" si="10"/>
        <v>0</v>
      </c>
      <c r="AG60" s="31">
        <f t="shared" ca="1" si="6"/>
        <v>0</v>
      </c>
    </row>
    <row r="61" spans="1:33">
      <c r="A61" s="32">
        <f>SUMIF('[1]1'!L$3:L$14000,[1]ورقة1!S61,'[1]1'!N$3:N$14000)</f>
        <v>0</v>
      </c>
      <c r="B61" s="33">
        <f>SUMIF('[1]1'!L$3:L$14000,[1]ورقة1!S61,'[1]1'!A$3:A$14000)</f>
        <v>0</v>
      </c>
      <c r="C61" s="34">
        <f>SUMIF('[1]1'!L$3:L$14000,[1]ورقة1!S61,'[1]1'!B$3:B$14000)</f>
        <v>0</v>
      </c>
      <c r="D61" s="35">
        <f>SUMIF('[1]1'!L$3:L$14000,[1]ورقة1!S61,'[1]1'!C$3:C$14000)</f>
        <v>0</v>
      </c>
      <c r="E61" s="35">
        <f>SUMIF('[1]1'!L$3:L$14000,[1]ورقة1!S61,'[1]1'!D$3:D$14000)</f>
        <v>0</v>
      </c>
      <c r="F61" s="36">
        <f>SUMIF('[1]1'!L$3:L$14000,[1]ورقة1!S61,'[1]1'!E$3:E$14000)</f>
        <v>0</v>
      </c>
      <c r="G61" s="20">
        <f t="shared" si="1"/>
        <v>58859</v>
      </c>
      <c r="H61" s="21">
        <f t="shared" si="11"/>
        <v>0</v>
      </c>
      <c r="I61" s="21"/>
      <c r="J61" s="37">
        <v>0</v>
      </c>
      <c r="K61" s="37">
        <f>SUMIF('[1]1'!L$3:L$14000,[1]ورقة1!S61,'[1]1'!H$3:H$14000)</f>
        <v>0</v>
      </c>
      <c r="L61" s="37">
        <f t="shared" si="2"/>
        <v>0</v>
      </c>
      <c r="M61" s="37"/>
      <c r="N61" s="37">
        <f t="shared" si="3"/>
        <v>0</v>
      </c>
      <c r="O61" s="37">
        <v>0</v>
      </c>
      <c r="P61" s="37">
        <f>SUMIF('[1]1'!L$3:L$14000,[1]ورقة1!S61,'[1]1'!I$3:I$14000)</f>
        <v>58859</v>
      </c>
      <c r="Q61" s="38">
        <v>0</v>
      </c>
      <c r="R61" s="25" t="s">
        <v>7</v>
      </c>
      <c r="S61" s="26" t="s">
        <v>189</v>
      </c>
      <c r="T61" s="26" t="s">
        <v>59</v>
      </c>
      <c r="U61" s="1" t="s">
        <v>93</v>
      </c>
      <c r="V61" s="27" t="s">
        <v>99</v>
      </c>
      <c r="W61" s="27" t="s">
        <v>88</v>
      </c>
      <c r="X61" s="2"/>
      <c r="Y61" s="2"/>
      <c r="Z61" s="29" t="str">
        <f t="shared" ca="1" si="4"/>
        <v/>
      </c>
      <c r="AA61" s="30" t="str">
        <f t="shared" ca="1" si="4"/>
        <v/>
      </c>
      <c r="AB61" s="31" t="b">
        <f t="shared" ca="1" si="5"/>
        <v>0</v>
      </c>
      <c r="AC61" s="31">
        <f t="shared" ca="1" si="7"/>
        <v>0</v>
      </c>
      <c r="AD61" s="31">
        <f t="shared" ca="1" si="8"/>
        <v>0</v>
      </c>
      <c r="AE61" s="31">
        <f t="shared" ca="1" si="9"/>
        <v>0</v>
      </c>
      <c r="AF61" s="31">
        <f t="shared" ca="1" si="10"/>
        <v>0</v>
      </c>
      <c r="AG61" s="31">
        <f t="shared" ca="1" si="6"/>
        <v>0</v>
      </c>
    </row>
    <row r="62" spans="1:33">
      <c r="A62" s="32">
        <f>SUMIF('[1]1'!L$3:L$14000,[1]ورقة1!S62,'[1]1'!N$3:N$14000)</f>
        <v>0</v>
      </c>
      <c r="B62" s="33">
        <f>SUMIF('[1]1'!L$3:L$14000,[1]ورقة1!S62,'[1]1'!A$3:A$14000)</f>
        <v>0</v>
      </c>
      <c r="C62" s="34">
        <f>SUMIF('[1]1'!L$3:L$14000,[1]ورقة1!S62,'[1]1'!B$3:B$14000)</f>
        <v>0</v>
      </c>
      <c r="D62" s="35">
        <f>SUMIF('[1]1'!L$3:L$14000,[1]ورقة1!S62,'[1]1'!C$3:C$14000)</f>
        <v>0</v>
      </c>
      <c r="E62" s="35">
        <f>SUMIF('[1]1'!L$3:L$14000,[1]ورقة1!S62,'[1]1'!D$3:D$14000)</f>
        <v>0</v>
      </c>
      <c r="F62" s="36">
        <f>SUMIF('[1]1'!L$3:L$14000,[1]ورقة1!S62,'[1]1'!E$3:E$14000)</f>
        <v>0</v>
      </c>
      <c r="G62" s="20">
        <f t="shared" si="1"/>
        <v>49674</v>
      </c>
      <c r="H62" s="21">
        <f t="shared" si="11"/>
        <v>0</v>
      </c>
      <c r="I62" s="21"/>
      <c r="J62" s="37">
        <v>0</v>
      </c>
      <c r="K62" s="37">
        <f>SUMIF('[1]1'!L$3:L$14000,[1]ورقة1!S62,'[1]1'!H$3:H$14000)</f>
        <v>0</v>
      </c>
      <c r="L62" s="37">
        <f t="shared" si="2"/>
        <v>0</v>
      </c>
      <c r="M62" s="37"/>
      <c r="N62" s="37">
        <f t="shared" si="3"/>
        <v>0</v>
      </c>
      <c r="O62" s="37">
        <v>0</v>
      </c>
      <c r="P62" s="37">
        <f>SUMIF('[1]1'!L$3:L$14000,[1]ورقة1!S62,'[1]1'!I$3:I$14000)</f>
        <v>49674</v>
      </c>
      <c r="Q62" s="38">
        <v>0</v>
      </c>
      <c r="R62" s="25" t="s">
        <v>7</v>
      </c>
      <c r="S62" s="26" t="s">
        <v>190</v>
      </c>
      <c r="T62" s="26" t="s">
        <v>58</v>
      </c>
      <c r="U62" s="1" t="s">
        <v>93</v>
      </c>
      <c r="V62" s="27" t="s">
        <v>99</v>
      </c>
      <c r="W62" s="27" t="s">
        <v>88</v>
      </c>
      <c r="X62" s="2"/>
      <c r="Y62" s="2"/>
      <c r="Z62" s="29" t="str">
        <f t="shared" ca="1" si="4"/>
        <v/>
      </c>
      <c r="AA62" s="30" t="str">
        <f t="shared" ca="1" si="4"/>
        <v/>
      </c>
      <c r="AB62" s="31" t="b">
        <f t="shared" ca="1" si="5"/>
        <v>0</v>
      </c>
      <c r="AC62" s="31">
        <f t="shared" ca="1" si="7"/>
        <v>0</v>
      </c>
      <c r="AD62" s="31">
        <f t="shared" ca="1" si="8"/>
        <v>0</v>
      </c>
      <c r="AE62" s="31">
        <f t="shared" ca="1" si="9"/>
        <v>0</v>
      </c>
      <c r="AF62" s="31">
        <f t="shared" ca="1" si="10"/>
        <v>0</v>
      </c>
      <c r="AG62" s="31">
        <f t="shared" ca="1" si="6"/>
        <v>0</v>
      </c>
    </row>
    <row r="63" spans="1:33">
      <c r="A63" s="32">
        <f>SUMIF('[1]1'!L$3:L$14000,[1]ورقة1!S63,'[1]1'!N$3:N$14000)</f>
        <v>0</v>
      </c>
      <c r="B63" s="33">
        <f>SUMIF('[1]1'!L$3:L$14000,[1]ورقة1!S63,'[1]1'!A$3:A$14000)</f>
        <v>0</v>
      </c>
      <c r="C63" s="34">
        <f>SUMIF('[1]1'!L$3:L$14000,[1]ورقة1!S63,'[1]1'!B$3:B$14000)</f>
        <v>0</v>
      </c>
      <c r="D63" s="35">
        <f>SUMIF('[1]1'!L$3:L$14000,[1]ورقة1!S63,'[1]1'!C$3:C$14000)</f>
        <v>0</v>
      </c>
      <c r="E63" s="35">
        <f>SUMIF('[1]1'!L$3:L$14000,[1]ورقة1!S63,'[1]1'!D$3:D$14000)</f>
        <v>0</v>
      </c>
      <c r="F63" s="36">
        <f>SUMIF('[1]1'!L$3:L$14000,[1]ورقة1!S63,'[1]1'!E$3:E$14000)</f>
        <v>0</v>
      </c>
      <c r="G63" s="20">
        <f t="shared" si="1"/>
        <v>45000</v>
      </c>
      <c r="H63" s="21">
        <f t="shared" si="11"/>
        <v>0</v>
      </c>
      <c r="I63" s="21"/>
      <c r="J63" s="37">
        <v>0</v>
      </c>
      <c r="K63" s="37">
        <f>SUMIF('[1]1'!L$3:L$14000,[1]ورقة1!S63,'[1]1'!H$3:H$14000)</f>
        <v>0</v>
      </c>
      <c r="L63" s="37">
        <f t="shared" si="2"/>
        <v>0</v>
      </c>
      <c r="M63" s="37"/>
      <c r="N63" s="37">
        <f t="shared" si="3"/>
        <v>0</v>
      </c>
      <c r="O63" s="37">
        <v>0</v>
      </c>
      <c r="P63" s="37">
        <f>SUMIF('[1]1'!L$3:L$14000,[1]ورقة1!S63,'[1]1'!I$3:I$14000)</f>
        <v>45000</v>
      </c>
      <c r="Q63" s="38">
        <v>0</v>
      </c>
      <c r="R63" s="25" t="s">
        <v>7</v>
      </c>
      <c r="S63" s="26" t="s">
        <v>191</v>
      </c>
      <c r="T63" s="26" t="s">
        <v>63</v>
      </c>
      <c r="U63" s="1" t="s">
        <v>93</v>
      </c>
      <c r="V63" s="27" t="s">
        <v>99</v>
      </c>
      <c r="W63" s="27" t="s">
        <v>88</v>
      </c>
      <c r="X63" s="2"/>
      <c r="Y63" s="2"/>
      <c r="Z63" s="29" t="str">
        <f t="shared" ca="1" si="4"/>
        <v/>
      </c>
      <c r="AA63" s="30" t="str">
        <f t="shared" ca="1" si="4"/>
        <v/>
      </c>
      <c r="AB63" s="31" t="b">
        <f t="shared" ca="1" si="5"/>
        <v>0</v>
      </c>
      <c r="AC63" s="31">
        <f t="shared" ca="1" si="7"/>
        <v>0</v>
      </c>
      <c r="AD63" s="31">
        <f t="shared" ca="1" si="8"/>
        <v>0</v>
      </c>
      <c r="AE63" s="31">
        <f t="shared" ca="1" si="9"/>
        <v>0</v>
      </c>
      <c r="AF63" s="31">
        <f t="shared" ca="1" si="10"/>
        <v>0</v>
      </c>
      <c r="AG63" s="31">
        <f t="shared" ca="1" si="6"/>
        <v>0</v>
      </c>
    </row>
    <row r="64" spans="1:33">
      <c r="A64" s="32">
        <f>SUMIF('[1]1'!L$3:L$14000,[1]ورقة1!S64,'[1]1'!N$3:N$14000)</f>
        <v>0</v>
      </c>
      <c r="B64" s="33">
        <f>SUMIF('[1]1'!L$3:L$14000,[1]ورقة1!S64,'[1]1'!A$3:A$14000)</f>
        <v>0</v>
      </c>
      <c r="C64" s="34">
        <f>SUMIF('[1]1'!L$3:L$14000,[1]ورقة1!S64,'[1]1'!B$3:B$14000)</f>
        <v>0</v>
      </c>
      <c r="D64" s="35">
        <f>SUMIF('[1]1'!L$3:L$14000,[1]ورقة1!S64,'[1]1'!C$3:C$14000)</f>
        <v>0</v>
      </c>
      <c r="E64" s="35">
        <f>SUMIF('[1]1'!L$3:L$14000,[1]ورقة1!S64,'[1]1'!D$3:D$14000)</f>
        <v>0</v>
      </c>
      <c r="F64" s="36">
        <f>SUMIF('[1]1'!L$3:L$14000,[1]ورقة1!S64,'[1]1'!E$3:E$14000)</f>
        <v>0</v>
      </c>
      <c r="G64" s="20">
        <f t="shared" si="1"/>
        <v>30000</v>
      </c>
      <c r="H64" s="21">
        <f t="shared" si="11"/>
        <v>0</v>
      </c>
      <c r="I64" s="21"/>
      <c r="J64" s="37">
        <v>0</v>
      </c>
      <c r="K64" s="37">
        <f>SUMIF('[1]1'!L$3:L$14000,[1]ورقة1!S64,'[1]1'!H$3:H$14000)</f>
        <v>0</v>
      </c>
      <c r="L64" s="37">
        <f t="shared" si="2"/>
        <v>0</v>
      </c>
      <c r="M64" s="37"/>
      <c r="N64" s="37">
        <f t="shared" si="3"/>
        <v>0</v>
      </c>
      <c r="O64" s="37">
        <v>0</v>
      </c>
      <c r="P64" s="37">
        <f>SUMIF('[1]1'!L$3:L$14000,[1]ورقة1!S64,'[1]1'!I$3:I$14000)</f>
        <v>30000</v>
      </c>
      <c r="Q64" s="38">
        <v>0</v>
      </c>
      <c r="R64" s="25" t="s">
        <v>7</v>
      </c>
      <c r="S64" s="26" t="s">
        <v>192</v>
      </c>
      <c r="T64" s="26" t="s">
        <v>62</v>
      </c>
      <c r="U64" s="1" t="s">
        <v>93</v>
      </c>
      <c r="V64" s="27" t="s">
        <v>99</v>
      </c>
      <c r="W64" s="27" t="s">
        <v>88</v>
      </c>
      <c r="X64" s="2"/>
      <c r="Y64" s="2"/>
      <c r="Z64" s="29" t="str">
        <f t="shared" ca="1" si="4"/>
        <v/>
      </c>
      <c r="AA64" s="30" t="str">
        <f t="shared" ca="1" si="4"/>
        <v/>
      </c>
      <c r="AB64" s="31" t="b">
        <f t="shared" ca="1" si="5"/>
        <v>0</v>
      </c>
      <c r="AC64" s="31">
        <f t="shared" ca="1" si="7"/>
        <v>0</v>
      </c>
      <c r="AD64" s="31">
        <f t="shared" ca="1" si="8"/>
        <v>0</v>
      </c>
      <c r="AE64" s="31">
        <f t="shared" ca="1" si="9"/>
        <v>0</v>
      </c>
      <c r="AF64" s="31">
        <f t="shared" ca="1" si="10"/>
        <v>0</v>
      </c>
      <c r="AG64" s="31">
        <f t="shared" ca="1" si="6"/>
        <v>0</v>
      </c>
    </row>
    <row r="65" spans="1:33">
      <c r="A65" s="32">
        <f>SUMIF('[1]1'!L$3:L$14000,[1]ورقة1!S65,'[1]1'!N$3:N$14000)</f>
        <v>0</v>
      </c>
      <c r="B65" s="33">
        <f>SUMIF('[1]1'!L$3:L$14000,[1]ورقة1!S65,'[1]1'!A$3:A$14000)</f>
        <v>0</v>
      </c>
      <c r="C65" s="34">
        <f>SUMIF('[1]1'!L$3:L$14000,[1]ورقة1!S65,'[1]1'!B$3:B$14000)</f>
        <v>0</v>
      </c>
      <c r="D65" s="35">
        <f>SUMIF('[1]1'!L$3:L$14000,[1]ورقة1!S65,'[1]1'!C$3:C$14000)</f>
        <v>0</v>
      </c>
      <c r="E65" s="35">
        <f>SUMIF('[1]1'!L$3:L$14000,[1]ورقة1!S65,'[1]1'!D$3:D$14000)</f>
        <v>0</v>
      </c>
      <c r="F65" s="36">
        <f>SUMIF('[1]1'!L$3:L$14000,[1]ورقة1!S65,'[1]1'!E$3:E$14000)</f>
        <v>0</v>
      </c>
      <c r="G65" s="20">
        <f t="shared" si="1"/>
        <v>26290</v>
      </c>
      <c r="H65" s="21">
        <f t="shared" si="11"/>
        <v>0</v>
      </c>
      <c r="I65" s="21"/>
      <c r="J65" s="37">
        <v>0</v>
      </c>
      <c r="K65" s="37">
        <f>SUMIF('[1]1'!L$3:L$14000,[1]ورقة1!S65,'[1]1'!H$3:H$14000)</f>
        <v>0</v>
      </c>
      <c r="L65" s="37">
        <f t="shared" si="2"/>
        <v>0</v>
      </c>
      <c r="M65" s="37"/>
      <c r="N65" s="37">
        <f t="shared" si="3"/>
        <v>0</v>
      </c>
      <c r="O65" s="37">
        <v>0</v>
      </c>
      <c r="P65" s="37">
        <f>SUMIF('[1]1'!L$3:L$14000,[1]ورقة1!S65,'[1]1'!I$3:I$14000)</f>
        <v>26290</v>
      </c>
      <c r="Q65" s="38">
        <v>0</v>
      </c>
      <c r="R65" s="25" t="s">
        <v>7</v>
      </c>
      <c r="S65" s="26" t="s">
        <v>193</v>
      </c>
      <c r="T65" s="26" t="s">
        <v>30</v>
      </c>
      <c r="U65" s="1" t="s">
        <v>93</v>
      </c>
      <c r="V65" s="27" t="s">
        <v>95</v>
      </c>
      <c r="W65" s="27" t="s">
        <v>88</v>
      </c>
      <c r="X65" s="2"/>
      <c r="Y65" s="2"/>
      <c r="Z65" s="29" t="str">
        <f t="shared" ca="1" si="4"/>
        <v/>
      </c>
      <c r="AA65" s="30" t="str">
        <f t="shared" ca="1" si="4"/>
        <v/>
      </c>
      <c r="AB65" s="31" t="b">
        <f t="shared" ca="1" si="5"/>
        <v>0</v>
      </c>
      <c r="AC65" s="31">
        <f t="shared" ca="1" si="7"/>
        <v>0</v>
      </c>
      <c r="AD65" s="31">
        <f t="shared" ca="1" si="8"/>
        <v>0</v>
      </c>
      <c r="AE65" s="31">
        <f t="shared" ca="1" si="9"/>
        <v>0</v>
      </c>
      <c r="AF65" s="31">
        <f t="shared" ca="1" si="10"/>
        <v>0</v>
      </c>
      <c r="AG65" s="31">
        <f t="shared" ca="1" si="6"/>
        <v>0</v>
      </c>
    </row>
    <row r="66" spans="1:33">
      <c r="A66" s="32">
        <f>SUMIF('[1]1'!L$3:L$14000,[1]ورقة1!S66,'[1]1'!N$3:N$14000)</f>
        <v>0</v>
      </c>
      <c r="B66" s="33">
        <f>SUMIF('[1]1'!L$3:L$14000,[1]ورقة1!S66,'[1]1'!A$3:A$14000)</f>
        <v>0</v>
      </c>
      <c r="C66" s="34">
        <f>SUMIF('[1]1'!L$3:L$14000,[1]ورقة1!S66,'[1]1'!B$3:B$14000)</f>
        <v>0</v>
      </c>
      <c r="D66" s="35">
        <f>SUMIF('[1]1'!L$3:L$14000,[1]ورقة1!S66,'[1]1'!C$3:C$14000)</f>
        <v>0</v>
      </c>
      <c r="E66" s="35">
        <f>SUMIF('[1]1'!L$3:L$14000,[1]ورقة1!S66,'[1]1'!D$3:D$14000)</f>
        <v>0</v>
      </c>
      <c r="F66" s="36">
        <f>SUMIF('[1]1'!L$3:L$14000,[1]ورقة1!S66,'[1]1'!E$3:E$14000)</f>
        <v>0</v>
      </c>
      <c r="G66" s="20">
        <f t="shared" si="1"/>
        <v>25860</v>
      </c>
      <c r="H66" s="21">
        <f t="shared" si="11"/>
        <v>0</v>
      </c>
      <c r="I66" s="21"/>
      <c r="J66" s="37">
        <v>0</v>
      </c>
      <c r="K66" s="37">
        <f>SUMIF('[1]1'!L$3:L$14000,[1]ورقة1!S66,'[1]1'!H$3:H$14000)</f>
        <v>0</v>
      </c>
      <c r="L66" s="37">
        <f t="shared" si="2"/>
        <v>0</v>
      </c>
      <c r="M66" s="37"/>
      <c r="N66" s="37">
        <f t="shared" si="3"/>
        <v>0</v>
      </c>
      <c r="O66" s="37">
        <v>0</v>
      </c>
      <c r="P66" s="37">
        <f>SUMIF('[1]1'!L$3:L$14000,[1]ورقة1!S66,'[1]1'!I$3:I$14000)</f>
        <v>25860</v>
      </c>
      <c r="Q66" s="38">
        <v>0</v>
      </c>
      <c r="R66" s="25" t="s">
        <v>7</v>
      </c>
      <c r="S66" s="26" t="s">
        <v>194</v>
      </c>
      <c r="T66" s="26" t="s">
        <v>49</v>
      </c>
      <c r="U66" s="1" t="s">
        <v>93</v>
      </c>
      <c r="V66" s="27" t="s">
        <v>89</v>
      </c>
      <c r="W66" s="27" t="s">
        <v>88</v>
      </c>
      <c r="X66" s="2"/>
      <c r="Y66" s="2"/>
      <c r="Z66" s="29" t="str">
        <f t="shared" ca="1" si="4"/>
        <v/>
      </c>
      <c r="AA66" s="30" t="str">
        <f t="shared" ca="1" si="4"/>
        <v/>
      </c>
      <c r="AB66" s="31" t="b">
        <f t="shared" ca="1" si="5"/>
        <v>0</v>
      </c>
      <c r="AC66" s="31">
        <f t="shared" ca="1" si="7"/>
        <v>0</v>
      </c>
      <c r="AD66" s="31">
        <f t="shared" ca="1" si="8"/>
        <v>0</v>
      </c>
      <c r="AE66" s="31">
        <f t="shared" ca="1" si="9"/>
        <v>0</v>
      </c>
      <c r="AF66" s="31">
        <f t="shared" ca="1" si="10"/>
        <v>0</v>
      </c>
      <c r="AG66" s="31">
        <f t="shared" ca="1" si="6"/>
        <v>0</v>
      </c>
    </row>
    <row r="67" spans="1:33">
      <c r="A67" s="32">
        <f>SUMIF('[1]1'!L$3:L$14000,[1]ورقة1!S67,'[1]1'!N$3:N$14000)</f>
        <v>0</v>
      </c>
      <c r="B67" s="33">
        <f>SUMIF('[1]1'!L$3:L$14000,[1]ورقة1!S67,'[1]1'!A$3:A$14000)</f>
        <v>0</v>
      </c>
      <c r="C67" s="34">
        <f>SUMIF('[1]1'!L$3:L$14000,[1]ورقة1!S67,'[1]1'!B$3:B$14000)</f>
        <v>0</v>
      </c>
      <c r="D67" s="35">
        <f>SUMIF('[1]1'!L$3:L$14000,[1]ورقة1!S67,'[1]1'!C$3:C$14000)</f>
        <v>0</v>
      </c>
      <c r="E67" s="35">
        <f>SUMIF('[1]1'!L$3:L$14000,[1]ورقة1!S67,'[1]1'!D$3:D$14000)</f>
        <v>0</v>
      </c>
      <c r="F67" s="36">
        <f>SUMIF('[1]1'!L$3:L$14000,[1]ورقة1!S67,'[1]1'!E$3:E$14000)</f>
        <v>0</v>
      </c>
      <c r="G67" s="20">
        <f t="shared" si="1"/>
        <v>19790</v>
      </c>
      <c r="H67" s="21">
        <f t="shared" si="11"/>
        <v>0</v>
      </c>
      <c r="I67" s="21"/>
      <c r="J67" s="37">
        <v>0</v>
      </c>
      <c r="K67" s="37">
        <f>SUMIF('[1]1'!L$3:L$14000,[1]ورقة1!S67,'[1]1'!H$3:H$14000)</f>
        <v>0</v>
      </c>
      <c r="L67" s="37">
        <f t="shared" si="2"/>
        <v>0</v>
      </c>
      <c r="M67" s="37"/>
      <c r="N67" s="37">
        <f t="shared" si="3"/>
        <v>0</v>
      </c>
      <c r="O67" s="37">
        <v>0</v>
      </c>
      <c r="P67" s="37">
        <f>SUMIF('[1]1'!L$3:L$14000,[1]ورقة1!S67,'[1]1'!I$3:I$14000)</f>
        <v>19790</v>
      </c>
      <c r="Q67" s="38">
        <v>0</v>
      </c>
      <c r="R67" s="25" t="s">
        <v>7</v>
      </c>
      <c r="S67" s="26" t="s">
        <v>195</v>
      </c>
      <c r="T67" s="26" t="s">
        <v>27</v>
      </c>
      <c r="U67" s="39" t="s">
        <v>86</v>
      </c>
      <c r="V67" s="27" t="s">
        <v>103</v>
      </c>
      <c r="W67" s="27" t="s">
        <v>88</v>
      </c>
      <c r="X67" s="2"/>
      <c r="Y67" s="2"/>
      <c r="Z67" s="29" t="str">
        <f t="shared" ca="1" si="4"/>
        <v/>
      </c>
      <c r="AA67" s="30" t="str">
        <f t="shared" ca="1" si="4"/>
        <v/>
      </c>
      <c r="AB67" s="31" t="b">
        <f t="shared" ca="1" si="5"/>
        <v>0</v>
      </c>
      <c r="AC67" s="31">
        <f t="shared" ca="1" si="7"/>
        <v>0</v>
      </c>
      <c r="AD67" s="31">
        <f t="shared" ca="1" si="8"/>
        <v>0</v>
      </c>
      <c r="AE67" s="31">
        <f t="shared" ca="1" si="9"/>
        <v>0</v>
      </c>
      <c r="AF67" s="31">
        <f t="shared" ca="1" si="10"/>
        <v>0</v>
      </c>
      <c r="AG67" s="31">
        <f t="shared" ca="1" si="6"/>
        <v>0</v>
      </c>
    </row>
    <row r="68" spans="1:33">
      <c r="A68" s="32">
        <f>SUMIF('[1]1'!L$3:L$14000,[1]ورقة1!S68,'[1]1'!N$3:N$14000)</f>
        <v>0</v>
      </c>
      <c r="B68" s="33">
        <f>SUMIF('[1]1'!L$3:L$14000,[1]ورقة1!S68,'[1]1'!A$3:A$14000)</f>
        <v>0</v>
      </c>
      <c r="C68" s="34">
        <f>SUMIF('[1]1'!L$3:L$14000,[1]ورقة1!S68,'[1]1'!B$3:B$14000)</f>
        <v>0</v>
      </c>
      <c r="D68" s="35">
        <f>SUMIF('[1]1'!L$3:L$14000,[1]ورقة1!S68,'[1]1'!C$3:C$14000)</f>
        <v>0</v>
      </c>
      <c r="E68" s="35">
        <f>SUMIF('[1]1'!L$3:L$14000,[1]ورقة1!S68,'[1]1'!D$3:D$14000)</f>
        <v>0</v>
      </c>
      <c r="F68" s="36">
        <f>SUMIF('[1]1'!L$3:L$14000,[1]ورقة1!S68,'[1]1'!E$3:E$14000)</f>
        <v>0</v>
      </c>
      <c r="G68" s="20">
        <f t="shared" si="1"/>
        <v>9450</v>
      </c>
      <c r="H68" s="21">
        <f t="shared" si="11"/>
        <v>0</v>
      </c>
      <c r="I68" s="21"/>
      <c r="J68" s="37">
        <v>0</v>
      </c>
      <c r="K68" s="37">
        <f>SUMIF('[1]1'!L$3:L$14000,[1]ورقة1!S68,'[1]1'!H$3:H$14000)</f>
        <v>0</v>
      </c>
      <c r="L68" s="37">
        <f t="shared" si="2"/>
        <v>0</v>
      </c>
      <c r="M68" s="37"/>
      <c r="N68" s="37">
        <f t="shared" si="3"/>
        <v>0</v>
      </c>
      <c r="O68" s="37">
        <v>0</v>
      </c>
      <c r="P68" s="37">
        <f>SUMIF('[1]1'!L$3:L$14000,[1]ورقة1!S68,'[1]1'!I$3:I$14000)</f>
        <v>9450</v>
      </c>
      <c r="Q68" s="38">
        <v>0</v>
      </c>
      <c r="R68" s="25" t="s">
        <v>7</v>
      </c>
      <c r="S68" s="26" t="s">
        <v>196</v>
      </c>
      <c r="T68" s="26" t="s">
        <v>11</v>
      </c>
      <c r="U68" s="1" t="s">
        <v>93</v>
      </c>
      <c r="V68" s="27" t="s">
        <v>87</v>
      </c>
      <c r="W68" s="27" t="s">
        <v>88</v>
      </c>
      <c r="X68" s="2"/>
      <c r="Y68" s="2"/>
      <c r="Z68" s="29" t="str">
        <f t="shared" ca="1" si="4"/>
        <v/>
      </c>
      <c r="AA68" s="30" t="str">
        <f t="shared" ca="1" si="4"/>
        <v/>
      </c>
      <c r="AB68" s="31" t="b">
        <f t="shared" ca="1" si="5"/>
        <v>0</v>
      </c>
      <c r="AC68" s="31">
        <f t="shared" ca="1" si="7"/>
        <v>0</v>
      </c>
      <c r="AD68" s="31">
        <f t="shared" ca="1" si="8"/>
        <v>0</v>
      </c>
      <c r="AE68" s="31">
        <f t="shared" ca="1" si="9"/>
        <v>0</v>
      </c>
      <c r="AF68" s="31">
        <f t="shared" ca="1" si="10"/>
        <v>0</v>
      </c>
      <c r="AG68" s="31">
        <f t="shared" ca="1" si="6"/>
        <v>0</v>
      </c>
    </row>
    <row r="69" spans="1:33">
      <c r="A69" s="32">
        <f>SUMIF('[1]1'!L$3:L$14000,[1]ورقة1!S69,'[1]1'!N$3:N$14000)</f>
        <v>0</v>
      </c>
      <c r="B69" s="33">
        <f>SUMIF('[1]1'!L$3:L$14000,[1]ورقة1!S69,'[1]1'!A$3:A$14000)</f>
        <v>0</v>
      </c>
      <c r="C69" s="34">
        <f>SUMIF('[1]1'!L$3:L$14000,[1]ورقة1!S69,'[1]1'!B$3:B$14000)</f>
        <v>0</v>
      </c>
      <c r="D69" s="35">
        <f>SUMIF('[1]1'!L$3:L$14000,[1]ورقة1!S69,'[1]1'!C$3:C$14000)</f>
        <v>0</v>
      </c>
      <c r="E69" s="35">
        <f>SUMIF('[1]1'!L$3:L$14000,[1]ورقة1!S69,'[1]1'!D$3:D$14000)</f>
        <v>0</v>
      </c>
      <c r="F69" s="36">
        <f>SUMIF('[1]1'!L$3:L$14000,[1]ورقة1!S69,'[1]1'!E$3:E$14000)</f>
        <v>0</v>
      </c>
      <c r="G69" s="20">
        <f t="shared" si="1"/>
        <v>8000</v>
      </c>
      <c r="H69" s="21">
        <f t="shared" si="11"/>
        <v>0</v>
      </c>
      <c r="I69" s="21"/>
      <c r="J69" s="37">
        <v>0</v>
      </c>
      <c r="K69" s="37">
        <f>SUMIF('[1]1'!L$3:L$14000,[1]ورقة1!S69,'[1]1'!H$3:H$14000)</f>
        <v>0</v>
      </c>
      <c r="L69" s="37">
        <f t="shared" si="2"/>
        <v>0</v>
      </c>
      <c r="M69" s="37"/>
      <c r="N69" s="37">
        <f t="shared" si="3"/>
        <v>0</v>
      </c>
      <c r="O69" s="37">
        <v>0</v>
      </c>
      <c r="P69" s="37">
        <f>SUMIF('[1]1'!L$3:L$14000,[1]ورقة1!S69,'[1]1'!I$3:I$14000)</f>
        <v>8000</v>
      </c>
      <c r="Q69" s="38">
        <v>0</v>
      </c>
      <c r="R69" s="25" t="s">
        <v>7</v>
      </c>
      <c r="S69" s="26" t="s">
        <v>197</v>
      </c>
      <c r="T69" s="26" t="s">
        <v>61</v>
      </c>
      <c r="U69" s="1" t="s">
        <v>93</v>
      </c>
      <c r="V69" s="27" t="s">
        <v>102</v>
      </c>
      <c r="W69" s="27" t="s">
        <v>88</v>
      </c>
      <c r="X69" s="2"/>
      <c r="Y69" s="2"/>
      <c r="Z69" s="29" t="str">
        <f t="shared" ca="1" si="4"/>
        <v/>
      </c>
      <c r="AA69" s="30" t="str">
        <f t="shared" ca="1" si="4"/>
        <v/>
      </c>
      <c r="AB69" s="31" t="b">
        <f t="shared" ca="1" si="5"/>
        <v>0</v>
      </c>
      <c r="AC69" s="31">
        <f t="shared" ca="1" si="7"/>
        <v>0</v>
      </c>
      <c r="AD69" s="31">
        <f t="shared" ca="1" si="8"/>
        <v>0</v>
      </c>
      <c r="AE69" s="31">
        <f t="shared" ca="1" si="9"/>
        <v>0</v>
      </c>
      <c r="AF69" s="31">
        <f t="shared" ca="1" si="10"/>
        <v>0</v>
      </c>
      <c r="AG69" s="31">
        <f t="shared" ca="1" si="6"/>
        <v>0</v>
      </c>
    </row>
    <row r="70" spans="1:33">
      <c r="A70" s="32">
        <f>SUMIF('[1]1'!L$3:L$14000,[1]ورقة1!S70,'[1]1'!N$3:N$14000)</f>
        <v>0</v>
      </c>
      <c r="B70" s="33">
        <f>SUMIF('[1]1'!L$3:L$14000,[1]ورقة1!S70,'[1]1'!A$3:A$14000)</f>
        <v>0</v>
      </c>
      <c r="C70" s="34">
        <f>SUMIF('[1]1'!L$3:L$14000,[1]ورقة1!S70,'[1]1'!B$3:B$14000)</f>
        <v>0</v>
      </c>
      <c r="D70" s="35">
        <f>SUMIF('[1]1'!L$3:L$14000,[1]ورقة1!S70,'[1]1'!C$3:C$14000)</f>
        <v>0</v>
      </c>
      <c r="E70" s="35">
        <f>SUMIF('[1]1'!L$3:L$14000,[1]ورقة1!S70,'[1]1'!D$3:D$14000)</f>
        <v>0</v>
      </c>
      <c r="F70" s="36">
        <f>SUMIF('[1]1'!L$3:L$14000,[1]ورقة1!S70,'[1]1'!E$3:E$14000)</f>
        <v>0</v>
      </c>
      <c r="G70" s="20">
        <f t="shared" si="1"/>
        <v>2000</v>
      </c>
      <c r="H70" s="21">
        <f t="shared" si="11"/>
        <v>0</v>
      </c>
      <c r="I70" s="21"/>
      <c r="J70" s="37">
        <v>0</v>
      </c>
      <c r="K70" s="37">
        <f>SUMIF('[1]1'!L$3:L$14000,[1]ورقة1!S70,'[1]1'!H$3:H$14000)</f>
        <v>0</v>
      </c>
      <c r="L70" s="37">
        <f t="shared" si="2"/>
        <v>0</v>
      </c>
      <c r="M70" s="37"/>
      <c r="N70" s="37">
        <f t="shared" si="3"/>
        <v>0</v>
      </c>
      <c r="O70" s="37">
        <v>0</v>
      </c>
      <c r="P70" s="37">
        <f>SUMIF('[1]1'!L$3:L$14000,[1]ورقة1!S70,'[1]1'!I$3:I$14000)</f>
        <v>2000</v>
      </c>
      <c r="Q70" s="38">
        <v>0</v>
      </c>
      <c r="R70" s="25" t="s">
        <v>7</v>
      </c>
      <c r="S70" s="26" t="s">
        <v>198</v>
      </c>
      <c r="T70" s="26" t="s">
        <v>17</v>
      </c>
      <c r="U70" s="1" t="s">
        <v>86</v>
      </c>
      <c r="V70" s="27" t="s">
        <v>95</v>
      </c>
      <c r="W70" s="27" t="s">
        <v>88</v>
      </c>
      <c r="X70" s="2"/>
      <c r="Y70" s="2"/>
      <c r="Z70" s="29" t="str">
        <f t="shared" ca="1" si="4"/>
        <v/>
      </c>
      <c r="AA70" s="30" t="str">
        <f t="shared" ca="1" si="4"/>
        <v/>
      </c>
      <c r="AB70" s="31" t="b">
        <f t="shared" ca="1" si="5"/>
        <v>0</v>
      </c>
      <c r="AC70" s="31">
        <f t="shared" ca="1" si="7"/>
        <v>0</v>
      </c>
      <c r="AD70" s="31">
        <f t="shared" ca="1" si="8"/>
        <v>0</v>
      </c>
      <c r="AE70" s="31">
        <f t="shared" ca="1" si="9"/>
        <v>0</v>
      </c>
      <c r="AF70" s="31">
        <f t="shared" ca="1" si="10"/>
        <v>0</v>
      </c>
      <c r="AG70" s="31">
        <f t="shared" ca="1" si="6"/>
        <v>0</v>
      </c>
    </row>
    <row r="71" spans="1:33">
      <c r="A71" s="32">
        <f>SUMIF('[1]1'!L$3:L$14000,[1]ورقة1!S71,'[1]1'!N$3:N$14000)</f>
        <v>0.52</v>
      </c>
      <c r="B71" s="33">
        <f>SUMIF('[1]1'!L$3:L$14000,[1]ورقة1!S71,'[1]1'!A$3:A$14000)</f>
        <v>0</v>
      </c>
      <c r="C71" s="34">
        <f>SUMIF('[1]1'!L$3:L$14000,[1]ورقة1!S71,'[1]1'!B$3:B$14000)</f>
        <v>0</v>
      </c>
      <c r="D71" s="35">
        <f>SUMIF('[1]1'!L$3:L$14000,[1]ورقة1!S71,'[1]1'!C$3:C$14000)</f>
        <v>0</v>
      </c>
      <c r="E71" s="35">
        <f>SUMIF('[1]1'!L$3:L$14000,[1]ورقة1!S71,'[1]1'!D$3:D$14000)</f>
        <v>0.52</v>
      </c>
      <c r="F71" s="36">
        <f>SUMIF('[1]1'!L$3:L$14000,[1]ورقة1!S71,'[1]1'!E$3:E$14000)</f>
        <v>0</v>
      </c>
      <c r="G71" s="20">
        <f t="shared" si="1"/>
        <v>278.2</v>
      </c>
      <c r="H71" s="21">
        <f t="shared" si="11"/>
        <v>0</v>
      </c>
      <c r="I71" s="21"/>
      <c r="J71" s="37">
        <v>0</v>
      </c>
      <c r="K71" s="37">
        <f>SUMIF('[1]1'!L$3:L$14000,[1]ورقة1!S71,'[1]1'!H$3:H$14000)</f>
        <v>0</v>
      </c>
      <c r="L71" s="37">
        <f t="shared" si="2"/>
        <v>0</v>
      </c>
      <c r="M71" s="37"/>
      <c r="N71" s="37">
        <f t="shared" si="3"/>
        <v>0</v>
      </c>
      <c r="O71" s="37">
        <v>0</v>
      </c>
      <c r="P71" s="37">
        <f>SUMIF('[1]1'!L$3:L$14000,[1]ورقة1!S71,'[1]1'!I$3:I$14000)</f>
        <v>278.2</v>
      </c>
      <c r="Q71" s="38">
        <v>0</v>
      </c>
      <c r="R71" s="25" t="s">
        <v>7</v>
      </c>
      <c r="S71" s="26" t="s">
        <v>199</v>
      </c>
      <c r="T71" s="26" t="s">
        <v>32</v>
      </c>
      <c r="U71" s="1" t="s">
        <v>93</v>
      </c>
      <c r="V71" s="27" t="s">
        <v>87</v>
      </c>
      <c r="W71" s="27" t="s">
        <v>88</v>
      </c>
      <c r="X71" s="2"/>
      <c r="Y71" s="2"/>
      <c r="Z71" s="29" t="str">
        <f t="shared" ca="1" si="4"/>
        <v/>
      </c>
      <c r="AA71" s="30" t="str">
        <f t="shared" ca="1" si="4"/>
        <v/>
      </c>
      <c r="AB71" s="31" t="b">
        <f t="shared" ca="1" si="5"/>
        <v>0</v>
      </c>
      <c r="AC71" s="31">
        <f t="shared" ca="1" si="7"/>
        <v>0</v>
      </c>
      <c r="AD71" s="31">
        <f t="shared" ca="1" si="8"/>
        <v>0</v>
      </c>
      <c r="AE71" s="31">
        <f t="shared" ca="1" si="9"/>
        <v>0</v>
      </c>
      <c r="AF71" s="31">
        <f t="shared" ca="1" si="10"/>
        <v>0</v>
      </c>
      <c r="AG71" s="31">
        <f t="shared" ca="1" si="6"/>
        <v>0</v>
      </c>
    </row>
    <row r="72" spans="1:33">
      <c r="A72" s="32">
        <f>SUMIF('[1]1'!L$3:L$14000,[1]ورقة1!S72,'[1]1'!N$3:N$14000)</f>
        <v>0</v>
      </c>
      <c r="B72" s="33">
        <f>SUMIF('[1]1'!L$3:L$14000,[1]ورقة1!S72,'[1]1'!A$3:A$14000)</f>
        <v>0</v>
      </c>
      <c r="C72" s="34">
        <f>SUMIF('[1]1'!L$3:L$14000,[1]ورقة1!S72,'[1]1'!B$3:B$14000)</f>
        <v>0</v>
      </c>
      <c r="D72" s="35">
        <f>SUMIF('[1]1'!L$3:L$14000,[1]ورقة1!S72,'[1]1'!C$3:C$14000)</f>
        <v>0</v>
      </c>
      <c r="E72" s="35">
        <f>SUMIF('[1]1'!L$3:L$14000,[1]ورقة1!S72,'[1]1'!D$3:D$14000)</f>
        <v>0</v>
      </c>
      <c r="F72" s="36">
        <f>SUMIF('[1]1'!L$3:L$14000,[1]ورقة1!S72,'[1]1'!E$3:E$14000)</f>
        <v>0</v>
      </c>
      <c r="G72" s="20">
        <f t="shared" si="1"/>
        <v>0</v>
      </c>
      <c r="H72" s="21">
        <f t="shared" si="11"/>
        <v>0</v>
      </c>
      <c r="I72" s="21"/>
      <c r="J72" s="37">
        <v>0</v>
      </c>
      <c r="K72" s="37">
        <f>SUMIF('[1]1'!L$3:L$14000,[1]ورقة1!S72,'[1]1'!H$3:H$14000)</f>
        <v>0</v>
      </c>
      <c r="L72" s="37">
        <f t="shared" si="2"/>
        <v>0</v>
      </c>
      <c r="M72" s="37"/>
      <c r="N72" s="37">
        <f>IF(O72=0,0,IF(O72&gt;Q72,Q72,O72))</f>
        <v>0</v>
      </c>
      <c r="O72" s="37">
        <v>0</v>
      </c>
      <c r="P72" s="37">
        <f>SUMIF('[1]1'!L$3:L$14000,[1]ورقة1!S72,'[1]1'!I$3:I$14000)</f>
        <v>0</v>
      </c>
      <c r="Q72" s="38">
        <v>0</v>
      </c>
      <c r="R72" s="25" t="s">
        <v>7</v>
      </c>
      <c r="S72" s="26" t="s">
        <v>200</v>
      </c>
      <c r="T72" s="26" t="s">
        <v>33</v>
      </c>
      <c r="U72" s="1" t="s">
        <v>93</v>
      </c>
      <c r="V72" s="27" t="s">
        <v>89</v>
      </c>
      <c r="W72" s="27" t="s">
        <v>88</v>
      </c>
      <c r="X72" s="2"/>
      <c r="Y72" s="2"/>
      <c r="Z72" s="29" t="str">
        <f t="shared" ca="1" si="4"/>
        <v/>
      </c>
      <c r="AA72" s="30" t="str">
        <f t="shared" ca="1" si="4"/>
        <v/>
      </c>
      <c r="AB72" s="31" t="b">
        <f t="shared" ca="1" si="5"/>
        <v>0</v>
      </c>
      <c r="AC72" s="31">
        <f t="shared" ca="1" si="7"/>
        <v>0</v>
      </c>
      <c r="AD72" s="31">
        <f t="shared" ca="1" si="8"/>
        <v>0</v>
      </c>
      <c r="AE72" s="31">
        <f t="shared" ca="1" si="9"/>
        <v>0</v>
      </c>
      <c r="AF72" s="31">
        <f t="shared" ca="1" si="10"/>
        <v>0</v>
      </c>
      <c r="AG72" s="31">
        <f t="shared" ca="1" si="6"/>
        <v>0</v>
      </c>
    </row>
    <row r="73" spans="1:33" ht="15.75" thickBot="1">
      <c r="A73" s="41">
        <f>SUMIF('[1]1'!L$3:L$14000,[1]ورقة1!S73,'[1]1'!N$3:N$14000)</f>
        <v>0</v>
      </c>
      <c r="B73" s="42">
        <f>SUMIF('[1]1'!L$3:L$14000,[1]ورقة1!S73,'[1]1'!A$3:A$14000)</f>
        <v>0</v>
      </c>
      <c r="C73" s="34">
        <f>SUMIF('[1]1'!L$3:L$14000,[1]ورقة1!S73,'[1]1'!B$3:B$14000)</f>
        <v>0</v>
      </c>
      <c r="D73" s="35">
        <f>SUMIF('[1]1'!L$3:L$14000,[1]ورقة1!S73,'[1]1'!C$3:C$14000)</f>
        <v>0</v>
      </c>
      <c r="E73" s="35">
        <f>SUMIF('[1]1'!L$3:L$14000,[1]ورقة1!S73,'[1]1'!D$3:D$14000)</f>
        <v>0</v>
      </c>
      <c r="F73" s="36">
        <f>SUMIF('[1]1'!L$3:L$14000,[1]ورقة1!S73,'[1]1'!E$3:E$14000)</f>
        <v>0</v>
      </c>
      <c r="G73" s="43">
        <f>IF(L73+K73-P73-J73&lt;0,(L73+K73-P73-J73)*-1,0)</f>
        <v>0</v>
      </c>
      <c r="H73" s="44">
        <f>IF(L73+K73-P73-J73&gt;0,L73+K73-P73-J73,0)</f>
        <v>0</v>
      </c>
      <c r="I73" s="44"/>
      <c r="J73" s="45">
        <v>0</v>
      </c>
      <c r="K73" s="45">
        <f>SUMIF('[1]1'!L$3:L$14000,[1]ورقة1!S73,'[1]1'!H$3:H$14000)</f>
        <v>0</v>
      </c>
      <c r="L73" s="45">
        <f>Q73-N73-M73</f>
        <v>0</v>
      </c>
      <c r="M73" s="45"/>
      <c r="N73" s="45">
        <f>IF(O73=0,0,IF(O73&gt;Q73,Q73,O73))</f>
        <v>0</v>
      </c>
      <c r="O73" s="45">
        <v>0</v>
      </c>
      <c r="P73" s="45">
        <f>SUMIF('[1]1'!L$3:L$14000,[1]ورقة1!S73,'[1]1'!I$3:I$14000)</f>
        <v>0</v>
      </c>
      <c r="Q73" s="46">
        <v>0</v>
      </c>
      <c r="R73" s="25" t="s">
        <v>5</v>
      </c>
      <c r="S73" s="26" t="s">
        <v>201</v>
      </c>
      <c r="T73" s="26" t="s">
        <v>39</v>
      </c>
      <c r="U73" s="1" t="s">
        <v>86</v>
      </c>
      <c r="V73" s="27" t="s">
        <v>90</v>
      </c>
      <c r="W73" s="27" t="s">
        <v>88</v>
      </c>
      <c r="X73" s="2"/>
      <c r="Y73" s="2"/>
      <c r="Z73" s="29" t="str">
        <f ca="1">IF(X73="","",TODAY()-X73)</f>
        <v/>
      </c>
      <c r="AA73" s="30" t="str">
        <f ca="1">IF(Y73="","",TODAY()-Y73)</f>
        <v/>
      </c>
      <c r="AB73" s="31" t="b">
        <f ca="1">IF(Z73&lt;=30,H73)</f>
        <v>0</v>
      </c>
      <c r="AC73" s="31">
        <f t="shared" ca="1" si="7"/>
        <v>0</v>
      </c>
      <c r="AD73" s="31">
        <f t="shared" ca="1" si="8"/>
        <v>0</v>
      </c>
      <c r="AE73" s="31">
        <f t="shared" ca="1" si="9"/>
        <v>0</v>
      </c>
      <c r="AF73" s="31">
        <f t="shared" ca="1" si="10"/>
        <v>0</v>
      </c>
      <c r="AG73" s="31">
        <f ca="1">IF(Z73&gt;360,H73)</f>
        <v>0</v>
      </c>
    </row>
    <row r="74" spans="1:33">
      <c r="A74" s="47">
        <f t="shared" ref="A74:P74" si="12">SUBTOTAL(109,A8:A73)</f>
        <v>2877.6300670000169</v>
      </c>
      <c r="B74" s="47">
        <f t="shared" si="12"/>
        <v>347356.48</v>
      </c>
      <c r="C74" s="47">
        <f t="shared" si="12"/>
        <v>148709</v>
      </c>
      <c r="D74" s="47">
        <f t="shared" si="12"/>
        <v>3289.9989999999993</v>
      </c>
      <c r="E74" s="47">
        <f t="shared" si="12"/>
        <v>2677.5150000000003</v>
      </c>
      <c r="F74" s="47">
        <f t="shared" si="12"/>
        <v>494064.35993299994</v>
      </c>
      <c r="G74" s="47">
        <f t="shared" si="12"/>
        <v>4370570.8500000006</v>
      </c>
      <c r="H74" s="47">
        <f>SUBTOTAL(109,H8:H73)</f>
        <v>944487067.85433304</v>
      </c>
      <c r="I74" s="47">
        <f t="shared" si="12"/>
        <v>61525580</v>
      </c>
      <c r="J74" s="47">
        <f t="shared" si="12"/>
        <v>2802242.2356670238</v>
      </c>
      <c r="K74" s="47">
        <f t="shared" si="12"/>
        <v>323150449.46500003</v>
      </c>
      <c r="L74" s="47">
        <f>SUBTOTAL(109,L8:L73)</f>
        <v>623828005.29999995</v>
      </c>
      <c r="M74" s="47">
        <f>SUBTOTAL(109,M8:M73)</f>
        <v>181982820</v>
      </c>
      <c r="N74" s="47">
        <f>SUBTOTAL(109,N8:N73)</f>
        <v>266623572.76433301</v>
      </c>
      <c r="O74" s="47">
        <f t="shared" si="12"/>
        <v>269425815.00000006</v>
      </c>
      <c r="P74" s="47">
        <f t="shared" si="12"/>
        <v>4059715.5250000004</v>
      </c>
      <c r="Q74" s="47">
        <f>SUBTOTAL(109,Q8:Q73)</f>
        <v>1072434398.064333</v>
      </c>
      <c r="R74" s="2"/>
      <c r="S74" s="48"/>
      <c r="T74" s="48"/>
      <c r="U74" s="49"/>
      <c r="V74" s="50"/>
      <c r="W74" s="50"/>
      <c r="X74" s="2"/>
      <c r="Y74" s="2"/>
      <c r="Z74" s="2"/>
      <c r="AA74" s="2"/>
      <c r="AB74" s="51">
        <f t="shared" ref="AB74:AG74" ca="1" si="13">SUM(AB8:AB73)</f>
        <v>12482850.000000002</v>
      </c>
      <c r="AC74" s="51">
        <f t="shared" ca="1" si="13"/>
        <v>77994510</v>
      </c>
      <c r="AD74" s="51">
        <f t="shared" ca="1" si="13"/>
        <v>271571146.41433305</v>
      </c>
      <c r="AE74" s="51">
        <f t="shared" ca="1" si="13"/>
        <v>91380500</v>
      </c>
      <c r="AF74" s="51">
        <f t="shared" ca="1" si="13"/>
        <v>117117421</v>
      </c>
      <c r="AG74" s="51">
        <f t="shared" ca="1" si="13"/>
        <v>373940640.43999994</v>
      </c>
    </row>
    <row r="75" spans="1:33">
      <c r="A75" s="48"/>
      <c r="B75" s="52">
        <f>B74-A74</f>
        <v>344478.84993299999</v>
      </c>
      <c r="C75" s="48"/>
      <c r="D75" s="52">
        <f>D74-C74</f>
        <v>-145419.00099999999</v>
      </c>
      <c r="E75" s="48"/>
      <c r="F75" s="52">
        <f>F74-E74</f>
        <v>491386.84493299993</v>
      </c>
      <c r="G75" s="48"/>
      <c r="H75" s="52">
        <f>H74-G74</f>
        <v>940116497.00433302</v>
      </c>
      <c r="I75" s="52"/>
      <c r="J75" s="48"/>
      <c r="K75" s="52">
        <f>K74-J74</f>
        <v>320348207.22933298</v>
      </c>
      <c r="L75" s="52"/>
      <c r="M75" s="52"/>
      <c r="N75" s="52"/>
      <c r="O75" s="52"/>
      <c r="P75" s="48"/>
      <c r="Q75" s="52">
        <f>Q74-P74</f>
        <v>1068374682.539333</v>
      </c>
      <c r="R75" s="2"/>
      <c r="S75" s="48"/>
      <c r="T75" s="48"/>
      <c r="U75" s="49"/>
      <c r="V75" s="50"/>
      <c r="W75" s="50"/>
      <c r="X75" s="2"/>
      <c r="Y75" s="2"/>
      <c r="Z75" s="2"/>
      <c r="AA75" s="2"/>
      <c r="AB75" s="125">
        <f ca="1">SUM(AB74:AG74)</f>
        <v>944487067.85433304</v>
      </c>
      <c r="AC75" s="125"/>
      <c r="AD75" s="125"/>
      <c r="AE75" s="125"/>
      <c r="AF75" s="125"/>
      <c r="AG75" s="125"/>
    </row>
    <row r="76" spans="1:33">
      <c r="A76" s="2"/>
      <c r="B76" s="2"/>
      <c r="C76" s="2"/>
      <c r="D76" s="2"/>
      <c r="E76" s="2"/>
      <c r="F76" s="2"/>
      <c r="G76" s="2"/>
      <c r="H76" s="53"/>
      <c r="I76" s="53"/>
      <c r="J76" s="2"/>
      <c r="K76" s="2"/>
      <c r="L76" s="54"/>
      <c r="M76" s="54"/>
      <c r="N76" s="54"/>
      <c r="O76" s="54"/>
      <c r="P76" s="2"/>
      <c r="Q76" s="2"/>
      <c r="R76" s="2"/>
      <c r="S76" s="48"/>
      <c r="T76" s="48"/>
      <c r="U76" s="49"/>
      <c r="V76" s="50"/>
      <c r="W76" s="50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53"/>
      <c r="O77" s="53"/>
      <c r="P77" s="2"/>
      <c r="Q77" s="2"/>
      <c r="R77" s="2"/>
      <c r="S77" s="48"/>
      <c r="T77" s="48"/>
      <c r="U77" s="49"/>
      <c r="V77" s="50"/>
      <c r="W77" s="50"/>
      <c r="X77" s="2"/>
      <c r="Y77" s="2"/>
      <c r="Z77" s="2"/>
      <c r="AA77" s="2"/>
      <c r="AB77" s="2"/>
      <c r="AC77" s="2"/>
      <c r="AD77" s="2"/>
      <c r="AE77" s="2"/>
      <c r="AF77" s="2"/>
      <c r="AG77" s="53">
        <f ca="1">H74-AB75</f>
        <v>0</v>
      </c>
    </row>
    <row r="78" spans="1:33">
      <c r="A78" s="2"/>
      <c r="B78" s="2"/>
      <c r="C78" s="2"/>
      <c r="D78" s="2"/>
      <c r="E78" s="2"/>
      <c r="F78" s="2"/>
      <c r="G78" s="2"/>
      <c r="H78" s="2"/>
      <c r="I78" s="55">
        <f>J80-I80-H80</f>
        <v>540208221.64999998</v>
      </c>
      <c r="J78" s="56" t="s">
        <v>86</v>
      </c>
      <c r="K78" s="56" t="s">
        <v>93</v>
      </c>
      <c r="L78" s="2"/>
      <c r="M78" s="2"/>
      <c r="N78" s="57"/>
      <c r="O78" s="57"/>
      <c r="P78" s="57"/>
      <c r="Q78" s="57"/>
      <c r="R78" s="57"/>
      <c r="S78" s="58"/>
      <c r="T78" s="48"/>
      <c r="U78" s="49"/>
      <c r="V78" s="50"/>
      <c r="W78" s="50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A79" s="2"/>
      <c r="B79" s="2"/>
      <c r="C79" s="2"/>
      <c r="D79" s="2"/>
      <c r="E79" s="2"/>
      <c r="F79" s="2"/>
      <c r="G79" s="59" t="s">
        <v>104</v>
      </c>
      <c r="H79" s="60" t="s">
        <v>105</v>
      </c>
      <c r="I79" s="60" t="s">
        <v>106</v>
      </c>
      <c r="J79" s="60" t="s">
        <v>107</v>
      </c>
      <c r="K79" s="60" t="s">
        <v>108</v>
      </c>
      <c r="L79" s="60" t="s">
        <v>109</v>
      </c>
      <c r="M79" s="61"/>
      <c r="N79" s="62"/>
      <c r="O79" s="62"/>
      <c r="P79" s="62"/>
      <c r="Q79" s="57"/>
      <c r="R79" s="57"/>
      <c r="S79" s="58"/>
      <c r="T79" s="48"/>
      <c r="U79" s="49"/>
      <c r="V79" s="50"/>
      <c r="W79" s="50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>
      <c r="A80" s="2"/>
      <c r="B80" s="2"/>
      <c r="C80" s="2"/>
      <c r="D80" s="2"/>
      <c r="E80" s="2"/>
      <c r="F80" s="2"/>
      <c r="G80" s="63">
        <f>K80+J80-I80-H80</f>
        <v>623828005.29999995</v>
      </c>
      <c r="H80" s="63">
        <f>M74</f>
        <v>181982820</v>
      </c>
      <c r="I80" s="63">
        <f>N74</f>
        <v>266623572.76433301</v>
      </c>
      <c r="J80" s="63">
        <f>SUMIF(U8:U73,J78,Q8:Q73)</f>
        <v>988814614.41433299</v>
      </c>
      <c r="K80" s="63">
        <f>SUMIF(U8:U73,K78,Q8:Q73)</f>
        <v>83619783.650000006</v>
      </c>
      <c r="L80" s="64" t="s">
        <v>76</v>
      </c>
      <c r="M80" s="65"/>
      <c r="N80" s="66"/>
      <c r="O80" s="66"/>
      <c r="P80" s="66"/>
      <c r="Q80" s="67"/>
      <c r="R80" s="68"/>
      <c r="S80" s="69"/>
      <c r="T80" s="48"/>
      <c r="U80" s="49"/>
      <c r="V80" s="50"/>
      <c r="W80" s="50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>
      <c r="A81" s="2"/>
      <c r="B81" s="70" t="s">
        <v>110</v>
      </c>
      <c r="C81" s="2"/>
      <c r="D81" s="2"/>
      <c r="E81" s="2"/>
      <c r="F81" s="2"/>
      <c r="G81" s="63">
        <f>K81+J81-I81-H81</f>
        <v>258822627.22933298</v>
      </c>
      <c r="H81" s="63">
        <f>I74</f>
        <v>61525580</v>
      </c>
      <c r="I81" s="63">
        <f>J74</f>
        <v>2802242.2356670238</v>
      </c>
      <c r="J81" s="63">
        <f>SUMIF(U8:U73,J78,K8:K73)</f>
        <v>293460300.00000006</v>
      </c>
      <c r="K81" s="63">
        <f>SUMIF(U8:U73,K78,K8:K73)</f>
        <v>29690149.465000004</v>
      </c>
      <c r="L81" s="64" t="s">
        <v>111</v>
      </c>
      <c r="M81" s="71"/>
      <c r="N81" s="72"/>
      <c r="O81" s="73"/>
      <c r="P81" s="74"/>
      <c r="Q81" s="74"/>
      <c r="R81" s="57"/>
      <c r="S81" s="75"/>
      <c r="T81" s="48"/>
      <c r="U81" s="49"/>
      <c r="V81" s="50"/>
      <c r="W81" s="50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>
      <c r="A82" s="2"/>
      <c r="B82" s="70">
        <f>G82-H74</f>
        <v>-61836435.325000167</v>
      </c>
      <c r="C82" s="2"/>
      <c r="D82" s="2"/>
      <c r="E82" s="2"/>
      <c r="F82" s="2"/>
      <c r="G82" s="76">
        <f>SUM(G80:G81)</f>
        <v>882650632.52933288</v>
      </c>
      <c r="H82" s="76">
        <f>SUM(H80:H81)</f>
        <v>243508400</v>
      </c>
      <c r="I82" s="76">
        <f>SUM(I80:I81)</f>
        <v>269425815.00000006</v>
      </c>
      <c r="J82" s="76">
        <f>SUM(J80:J81)</f>
        <v>1282274914.4143331</v>
      </c>
      <c r="K82" s="76">
        <f>SUM(K80:K81)</f>
        <v>113309933.11500001</v>
      </c>
      <c r="L82" s="77" t="s">
        <v>112</v>
      </c>
      <c r="M82" s="78"/>
      <c r="N82" s="72"/>
      <c r="O82" s="74"/>
      <c r="P82" s="74"/>
      <c r="Q82" s="74"/>
      <c r="R82" s="57"/>
      <c r="S82" s="75"/>
      <c r="T82" s="48"/>
      <c r="U82" s="49"/>
      <c r="V82" s="50"/>
      <c r="W82" s="50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>
      <c r="A83" s="2"/>
      <c r="B83" s="2"/>
      <c r="C83" s="2"/>
      <c r="D83" s="2"/>
      <c r="E83" s="2"/>
      <c r="F83" s="2"/>
      <c r="G83" s="79"/>
      <c r="H83" s="80"/>
      <c r="I83" s="72"/>
      <c r="J83" s="81"/>
      <c r="K83" s="81"/>
      <c r="L83" s="82" t="s">
        <v>113</v>
      </c>
      <c r="M83" s="61"/>
      <c r="N83" s="72"/>
      <c r="O83" s="83"/>
      <c r="P83" s="72"/>
      <c r="Q83" s="84"/>
      <c r="R83" s="68"/>
      <c r="S83" s="69"/>
      <c r="T83" s="48"/>
      <c r="U83" s="49"/>
      <c r="V83" s="50"/>
      <c r="W83" s="50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>
      <c r="A84" s="2"/>
      <c r="B84" s="2"/>
      <c r="C84" s="2"/>
      <c r="D84" s="2"/>
      <c r="E84" s="2"/>
      <c r="F84" s="2"/>
      <c r="G84" s="85" t="s">
        <v>114</v>
      </c>
      <c r="H84" s="85" t="s">
        <v>84</v>
      </c>
      <c r="I84" s="85" t="s">
        <v>83</v>
      </c>
      <c r="J84" s="85" t="s">
        <v>82</v>
      </c>
      <c r="K84" s="85" t="s">
        <v>81</v>
      </c>
      <c r="L84" s="85" t="s">
        <v>80</v>
      </c>
      <c r="M84" s="61"/>
      <c r="N84" s="72"/>
      <c r="O84" s="83"/>
      <c r="P84" s="72"/>
      <c r="Q84" s="84"/>
      <c r="R84" s="68"/>
      <c r="S84" s="69"/>
      <c r="T84" s="48"/>
      <c r="U84" s="49"/>
      <c r="V84" s="50"/>
      <c r="W84" s="50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>
      <c r="A85" s="2"/>
      <c r="B85" s="2"/>
      <c r="C85" s="2"/>
      <c r="D85" s="2"/>
      <c r="E85" s="2"/>
      <c r="F85" s="2"/>
      <c r="G85" s="86">
        <f ca="1">AG74</f>
        <v>373940640.43999994</v>
      </c>
      <c r="H85" s="86">
        <f ca="1">AF74</f>
        <v>117117421</v>
      </c>
      <c r="I85" s="86">
        <f ca="1">AE74</f>
        <v>91380500</v>
      </c>
      <c r="J85" s="86">
        <f ca="1">AD74</f>
        <v>271571146.41433305</v>
      </c>
      <c r="K85" s="86">
        <f ca="1">AC74</f>
        <v>77994510</v>
      </c>
      <c r="L85" s="86">
        <f ca="1">AB74</f>
        <v>12482850.000000002</v>
      </c>
      <c r="M85" s="61"/>
      <c r="N85" s="87"/>
      <c r="O85" s="73"/>
      <c r="P85" s="87"/>
      <c r="Q85" s="88"/>
      <c r="R85" s="57"/>
      <c r="S85" s="58"/>
      <c r="T85" s="48"/>
      <c r="U85" s="49"/>
      <c r="V85" s="50"/>
      <c r="W85" s="50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>
      <c r="A86" s="2"/>
      <c r="B86" s="2"/>
      <c r="C86" s="2"/>
      <c r="D86" s="2"/>
      <c r="E86" s="2"/>
      <c r="F86" s="2"/>
      <c r="G86" s="2"/>
      <c r="H86" s="2"/>
      <c r="I86" s="2"/>
      <c r="J86" s="61"/>
      <c r="K86" s="61"/>
      <c r="L86" s="61"/>
      <c r="M86" s="61"/>
      <c r="N86" s="72"/>
      <c r="O86" s="72"/>
      <c r="P86" s="72"/>
      <c r="Q86" s="57"/>
      <c r="R86" s="57"/>
      <c r="S86" s="58"/>
      <c r="T86" s="48"/>
      <c r="U86" s="49"/>
      <c r="V86" s="50"/>
      <c r="W86" s="50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>
      <c r="A87" s="2"/>
      <c r="B87" s="2"/>
      <c r="C87" s="2"/>
      <c r="D87" s="2"/>
      <c r="E87" s="2"/>
      <c r="F87" s="2"/>
      <c r="G87" s="2"/>
      <c r="H87" s="89" t="s">
        <v>115</v>
      </c>
      <c r="I87" s="89" t="s">
        <v>116</v>
      </c>
      <c r="J87" s="90" t="s">
        <v>0</v>
      </c>
      <c r="K87" s="90" t="s">
        <v>117</v>
      </c>
      <c r="L87" s="90" t="s">
        <v>118</v>
      </c>
      <c r="M87" s="2"/>
      <c r="N87" s="57"/>
      <c r="O87" s="57"/>
      <c r="P87" s="91"/>
      <c r="Q87" s="57"/>
      <c r="R87" s="57"/>
      <c r="S87" s="58"/>
      <c r="T87" s="48"/>
      <c r="U87" s="49"/>
      <c r="V87" s="50"/>
      <c r="W87" s="50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>
      <c r="A88" s="2"/>
      <c r="B88" s="2"/>
      <c r="C88" s="2"/>
      <c r="D88" s="2"/>
      <c r="E88" s="2"/>
      <c r="F88" s="2"/>
      <c r="G88" s="2"/>
      <c r="H88" s="63">
        <v>3269.75</v>
      </c>
      <c r="I88" s="63">
        <v>3322.71</v>
      </c>
      <c r="J88" s="63">
        <v>10238.14</v>
      </c>
      <c r="K88" s="63">
        <f>39583770.88-30000000</f>
        <v>9583770.8800000027</v>
      </c>
      <c r="L88" s="92" t="s">
        <v>119</v>
      </c>
      <c r="M88" s="2"/>
      <c r="N88" s="2"/>
      <c r="O88" s="2"/>
      <c r="P88" s="2"/>
      <c r="Q88" s="2"/>
      <c r="R88" s="2"/>
      <c r="S88" s="48"/>
      <c r="T88" s="48"/>
      <c r="U88" s="49"/>
      <c r="V88" s="50"/>
      <c r="W88" s="50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>
      <c r="A89" s="2"/>
      <c r="B89" s="2"/>
      <c r="C89" s="2"/>
      <c r="D89" s="2"/>
      <c r="E89" s="2"/>
      <c r="F89" s="2"/>
      <c r="G89" s="2"/>
      <c r="H89" s="63"/>
      <c r="I89" s="63"/>
      <c r="J89" s="63">
        <v>149036.72</v>
      </c>
      <c r="K89" s="63"/>
      <c r="L89" s="92" t="s">
        <v>120</v>
      </c>
      <c r="M89" s="2"/>
      <c r="N89" s="2"/>
      <c r="O89" s="2"/>
      <c r="P89" s="2"/>
      <c r="Q89" s="2"/>
      <c r="R89" s="2"/>
      <c r="S89" s="48"/>
      <c r="T89" s="48"/>
      <c r="U89" s="49"/>
      <c r="V89" s="50"/>
      <c r="W89" s="50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>
      <c r="A90" s="2"/>
      <c r="B90" s="2"/>
      <c r="C90" s="2"/>
      <c r="D90" s="2"/>
      <c r="E90" s="2"/>
      <c r="F90" s="2"/>
      <c r="G90" s="2"/>
      <c r="H90" s="63"/>
      <c r="I90" s="63"/>
      <c r="J90" s="63">
        <v>13640</v>
      </c>
      <c r="K90" s="63">
        <v>20514630</v>
      </c>
      <c r="L90" s="93" t="s">
        <v>121</v>
      </c>
      <c r="M90" s="2"/>
      <c r="N90" s="2"/>
      <c r="O90" s="2"/>
      <c r="P90" s="2"/>
      <c r="Q90" s="2"/>
      <c r="R90" s="2"/>
      <c r="S90" s="48"/>
      <c r="T90" s="48"/>
      <c r="U90" s="49"/>
      <c r="V90" s="50"/>
      <c r="W90" s="50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>
      <c r="A91" s="2"/>
      <c r="B91" s="2"/>
      <c r="C91" s="2"/>
      <c r="D91" s="2"/>
      <c r="E91" s="2"/>
      <c r="F91" s="2"/>
      <c r="G91" s="2"/>
      <c r="H91" s="63"/>
      <c r="I91" s="63"/>
      <c r="J91" s="63"/>
      <c r="K91" s="63">
        <v>137922500</v>
      </c>
      <c r="L91" s="92" t="s">
        <v>122</v>
      </c>
      <c r="M91" s="2"/>
      <c r="N91" s="2"/>
      <c r="O91" s="2"/>
      <c r="P91" s="2"/>
      <c r="Q91" s="2"/>
      <c r="R91" s="2"/>
      <c r="S91" s="48"/>
      <c r="T91" s="48"/>
      <c r="U91" s="49"/>
      <c r="V91" s="50"/>
      <c r="W91" s="50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>
      <c r="A92" s="2"/>
      <c r="B92" s="2"/>
      <c r="C92" s="2"/>
      <c r="D92" s="2"/>
      <c r="E92" s="2"/>
      <c r="F92" s="2"/>
      <c r="G92" s="2"/>
      <c r="H92" s="93"/>
      <c r="I92" s="63">
        <v>452910</v>
      </c>
      <c r="J92" s="93"/>
      <c r="K92" s="63">
        <v>39200000</v>
      </c>
      <c r="L92" s="92" t="s">
        <v>123</v>
      </c>
      <c r="M92" s="2"/>
      <c r="N92" s="2"/>
      <c r="O92" s="2"/>
      <c r="P92" s="2"/>
      <c r="Q92" s="2"/>
      <c r="R92" s="2"/>
      <c r="S92" s="48"/>
      <c r="T92" s="48"/>
      <c r="U92" s="49"/>
      <c r="V92" s="50"/>
      <c r="W92" s="50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>
      <c r="A93" s="2"/>
      <c r="B93" s="2"/>
      <c r="C93" s="2"/>
      <c r="D93" s="2"/>
      <c r="E93" s="2"/>
      <c r="F93" s="2"/>
      <c r="G93" s="2"/>
      <c r="H93" s="76">
        <f>SUM(H88:H92)</f>
        <v>3269.75</v>
      </c>
      <c r="I93" s="76">
        <f>SUM(I88:I92)</f>
        <v>456232.71</v>
      </c>
      <c r="J93" s="76">
        <f>SUM(J88:J92)</f>
        <v>172914.86</v>
      </c>
      <c r="K93" s="76">
        <f>SUM(K88:K92)</f>
        <v>207220900.88</v>
      </c>
      <c r="L93" s="89" t="s">
        <v>124</v>
      </c>
      <c r="M93" s="2"/>
      <c r="N93" s="2"/>
      <c r="O93" s="2"/>
      <c r="P93" s="2"/>
      <c r="Q93" s="2"/>
      <c r="R93" s="2"/>
      <c r="S93" s="48"/>
      <c r="T93" s="48"/>
      <c r="U93" s="49"/>
      <c r="V93" s="50"/>
      <c r="W93" s="50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48"/>
      <c r="T94" s="48"/>
      <c r="U94" s="49"/>
      <c r="V94" s="50"/>
      <c r="W94" s="50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48"/>
      <c r="T95" s="48"/>
      <c r="U95" s="49"/>
      <c r="V95" s="50"/>
      <c r="W95" s="50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48"/>
      <c r="T96" s="48"/>
      <c r="U96" s="49"/>
      <c r="V96" s="50"/>
      <c r="W96" s="50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>
      <c r="A97" s="2"/>
      <c r="B97" s="2"/>
      <c r="C97" s="2"/>
      <c r="D97" s="2"/>
      <c r="E97" s="2"/>
      <c r="F97" s="2"/>
      <c r="G97" s="2"/>
      <c r="H97" s="89" t="s">
        <v>115</v>
      </c>
      <c r="I97" s="89" t="s">
        <v>116</v>
      </c>
      <c r="J97" s="90" t="s">
        <v>0</v>
      </c>
      <c r="K97" s="90" t="s">
        <v>117</v>
      </c>
      <c r="L97" s="90" t="s">
        <v>125</v>
      </c>
      <c r="M97" s="2"/>
      <c r="N97" s="2"/>
      <c r="O97" s="2"/>
      <c r="P97" s="2"/>
      <c r="Q97" s="2"/>
      <c r="R97" s="2"/>
      <c r="S97" s="48"/>
      <c r="T97" s="48"/>
      <c r="U97" s="49"/>
      <c r="V97" s="50"/>
      <c r="W97" s="50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>
      <c r="A98" s="2"/>
      <c r="B98" s="2"/>
      <c r="C98" s="2"/>
      <c r="D98" s="2"/>
      <c r="E98" s="2"/>
      <c r="F98" s="2"/>
      <c r="G98" s="2"/>
      <c r="H98" s="63"/>
      <c r="I98" s="63"/>
      <c r="J98" s="63"/>
      <c r="K98" s="63">
        <v>30000000</v>
      </c>
      <c r="L98" s="92" t="s">
        <v>119</v>
      </c>
      <c r="M98" s="2"/>
      <c r="N98" s="2"/>
      <c r="O98" s="2"/>
      <c r="P98" s="2"/>
      <c r="Q98" s="2"/>
      <c r="R98" s="2"/>
      <c r="S98" s="48"/>
      <c r="T98" s="48"/>
      <c r="U98" s="49"/>
      <c r="V98" s="50"/>
      <c r="W98" s="50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>
      <c r="A99" s="2"/>
      <c r="B99" s="2"/>
      <c r="C99" s="2"/>
      <c r="D99" s="2"/>
      <c r="E99" s="2"/>
      <c r="F99" s="2"/>
      <c r="G99" s="2"/>
      <c r="H99" s="63"/>
      <c r="I99" s="63"/>
      <c r="J99" s="63"/>
      <c r="K99" s="63">
        <v>699876.31</v>
      </c>
      <c r="L99" s="92" t="s">
        <v>120</v>
      </c>
      <c r="M99" s="2"/>
      <c r="N99" s="2"/>
      <c r="O99" s="2"/>
      <c r="P99" s="2"/>
      <c r="Q99" s="2"/>
      <c r="R99" s="2"/>
      <c r="S99" s="48"/>
      <c r="T99" s="48"/>
      <c r="U99" s="49"/>
      <c r="V99" s="50"/>
      <c r="W99" s="50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>
      <c r="A100" s="2"/>
      <c r="B100" s="2"/>
      <c r="C100" s="2"/>
      <c r="D100" s="2"/>
      <c r="E100" s="2"/>
      <c r="F100" s="2"/>
      <c r="G100" s="2"/>
      <c r="H100" s="63"/>
      <c r="I100" s="63"/>
      <c r="J100" s="63"/>
      <c r="K100" s="63">
        <v>1850000</v>
      </c>
      <c r="L100" s="92" t="s">
        <v>126</v>
      </c>
      <c r="M100" s="2"/>
      <c r="N100" s="2"/>
      <c r="O100" s="2"/>
      <c r="P100" s="2"/>
      <c r="Q100" s="2"/>
      <c r="R100" s="2"/>
      <c r="S100" s="48"/>
      <c r="T100" s="48"/>
      <c r="U100" s="49"/>
      <c r="V100" s="50"/>
      <c r="W100" s="50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>
      <c r="A101" s="2"/>
      <c r="B101" s="2"/>
      <c r="C101" s="2"/>
      <c r="D101" s="2"/>
      <c r="E101" s="2"/>
      <c r="F101" s="2"/>
      <c r="G101" s="2"/>
      <c r="H101" s="63"/>
      <c r="I101" s="63"/>
      <c r="J101" s="63"/>
      <c r="K101" s="63">
        <v>123371799</v>
      </c>
      <c r="L101" s="92" t="s">
        <v>127</v>
      </c>
      <c r="M101" s="2"/>
      <c r="N101" s="2"/>
      <c r="O101" s="2"/>
      <c r="P101" s="2"/>
      <c r="Q101" s="2"/>
      <c r="R101" s="2"/>
      <c r="S101" s="48"/>
      <c r="T101" s="48"/>
      <c r="U101" s="49"/>
      <c r="V101" s="50"/>
      <c r="W101" s="50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>
      <c r="A102" s="2"/>
      <c r="B102" s="2"/>
      <c r="C102" s="2"/>
      <c r="D102" s="2"/>
      <c r="E102" s="2"/>
      <c r="F102" s="2"/>
      <c r="G102" s="2"/>
      <c r="H102" s="76">
        <f>SUM(H98:H101)</f>
        <v>0</v>
      </c>
      <c r="I102" s="76">
        <f>SUM(I98:I101)</f>
        <v>0</v>
      </c>
      <c r="J102" s="76">
        <f>SUM(J98:J101)</f>
        <v>0</v>
      </c>
      <c r="K102" s="76">
        <f>SUM(K98:K101)</f>
        <v>155921675.31</v>
      </c>
      <c r="L102" s="89" t="s">
        <v>124</v>
      </c>
      <c r="M102" s="2"/>
      <c r="N102" s="2"/>
      <c r="O102" s="2"/>
      <c r="P102" s="2"/>
      <c r="Q102" s="2"/>
      <c r="R102" s="2"/>
      <c r="S102" s="48"/>
      <c r="T102" s="48"/>
      <c r="U102" s="49"/>
      <c r="V102" s="50"/>
      <c r="W102" s="50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48"/>
      <c r="T103" s="48"/>
      <c r="U103" s="49"/>
      <c r="V103" s="50"/>
      <c r="W103" s="50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>
      <c r="A104" s="2"/>
      <c r="B104" s="126" t="s">
        <v>128</v>
      </c>
      <c r="C104" s="126" t="s">
        <v>128</v>
      </c>
      <c r="D104" s="126" t="s">
        <v>128</v>
      </c>
      <c r="E104" s="126" t="s">
        <v>128</v>
      </c>
      <c r="F104" s="126" t="s">
        <v>128</v>
      </c>
      <c r="G104" s="126" t="s">
        <v>129</v>
      </c>
      <c r="H104" s="127" t="s">
        <v>130</v>
      </c>
      <c r="I104" s="128" t="s">
        <v>111</v>
      </c>
      <c r="J104" s="128" t="s">
        <v>131</v>
      </c>
      <c r="K104" s="94"/>
      <c r="L104" s="94"/>
      <c r="M104" s="129" t="s">
        <v>76</v>
      </c>
      <c r="N104" s="129"/>
      <c r="O104" s="94"/>
      <c r="P104" s="126" t="s">
        <v>132</v>
      </c>
      <c r="Q104" s="126" t="s">
        <v>133</v>
      </c>
      <c r="R104" s="2"/>
      <c r="S104" s="48"/>
      <c r="T104" s="48"/>
      <c r="U104" s="49"/>
      <c r="V104" s="50"/>
      <c r="W104" s="50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>
      <c r="A105" s="2"/>
      <c r="B105" s="126"/>
      <c r="C105" s="126"/>
      <c r="D105" s="126"/>
      <c r="E105" s="126"/>
      <c r="F105" s="126"/>
      <c r="G105" s="126"/>
      <c r="H105" s="127"/>
      <c r="I105" s="128"/>
      <c r="J105" s="128"/>
      <c r="K105" s="89" t="s">
        <v>134</v>
      </c>
      <c r="L105" s="89" t="s">
        <v>135</v>
      </c>
      <c r="M105" s="89" t="s">
        <v>86</v>
      </c>
      <c r="N105" s="89" t="s">
        <v>93</v>
      </c>
      <c r="O105" s="94"/>
      <c r="P105" s="126"/>
      <c r="Q105" s="126"/>
      <c r="R105" s="2"/>
      <c r="S105" s="48"/>
      <c r="T105" s="48"/>
      <c r="U105" s="49"/>
      <c r="V105" s="50"/>
      <c r="W105" s="50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>
      <c r="A106" s="2"/>
      <c r="B106" s="95">
        <f>J106+I106-H106-G106</f>
        <v>-185577150.53499997</v>
      </c>
      <c r="C106" s="2"/>
      <c r="D106" s="2"/>
      <c r="E106" s="2"/>
      <c r="F106" s="2"/>
      <c r="G106" s="95">
        <f>SUMIF(V$6:V$71,P106,I$6:I$71)</f>
        <v>59973700</v>
      </c>
      <c r="H106" s="31">
        <f>SUMIF(V$6:V$71,P106,J$6:J$71)</f>
        <v>2172530.0000000037</v>
      </c>
      <c r="I106" s="31">
        <f>SUMIF(V$6:V$71,P106,K$6:K$71)</f>
        <v>160419349.46500003</v>
      </c>
      <c r="J106" s="95">
        <f>N106+M106-L106-K106</f>
        <v>-283850270</v>
      </c>
      <c r="K106" s="31">
        <f>SUMIF(V$6:V$71,P106,M$6:M$71)</f>
        <v>103727300</v>
      </c>
      <c r="L106" s="31">
        <f>SUMIF(V$6:V$71,P106,N$6:N$71)</f>
        <v>180122970.00000003</v>
      </c>
      <c r="M106" s="31">
        <f t="shared" ref="M106:M112" si="14">SUMIFS(Q$6:Q$71,U$6:U$71,M$103,V$6:V$71,P106,W$6:W$71,Q106)</f>
        <v>0</v>
      </c>
      <c r="N106" s="31"/>
      <c r="O106" s="93"/>
      <c r="P106" s="96" t="s">
        <v>87</v>
      </c>
      <c r="Q106" s="97" t="s">
        <v>88</v>
      </c>
      <c r="R106" s="2"/>
      <c r="S106" s="48"/>
      <c r="T106" s="48"/>
      <c r="U106" s="49"/>
      <c r="V106" s="50"/>
      <c r="W106" s="50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>
      <c r="A107" s="2"/>
      <c r="B107" s="95">
        <f t="shared" ref="B107:B120" si="15">J107+I107-H107-G107</f>
        <v>31486585.000000015</v>
      </c>
      <c r="C107" s="2"/>
      <c r="D107" s="2"/>
      <c r="E107" s="2"/>
      <c r="F107" s="2"/>
      <c r="G107" s="95">
        <f t="shared" ref="G107:G120" si="16">SUMIF(V$6:V$71,P107,I$6:I$71)</f>
        <v>0</v>
      </c>
      <c r="H107" s="31">
        <f t="shared" ref="H107:H120" si="17">SUMIF(V$6:V$71,P107,J$6:J$71)</f>
        <v>267564.23566702014</v>
      </c>
      <c r="I107" s="31">
        <f t="shared" ref="I107:I120" si="18">SUMIF(V$6:V$71,P107,K$6:K$71)</f>
        <v>111045900.00000003</v>
      </c>
      <c r="J107" s="95">
        <f t="shared" ref="J107:J120" si="19">N107+M107-L107-K107</f>
        <v>-79291750.764332995</v>
      </c>
      <c r="K107" s="31">
        <f t="shared" ref="K107:K115" si="20">SUMIF(V$6:V$71,P107,M$6:M$71)</f>
        <v>0</v>
      </c>
      <c r="L107" s="31">
        <f t="shared" ref="L107:L115" si="21">SUMIF(V$6:V$71,P107,N$6:N$71)</f>
        <v>79291750.764332995</v>
      </c>
      <c r="M107" s="31">
        <f t="shared" si="14"/>
        <v>0</v>
      </c>
      <c r="N107" s="31">
        <f t="shared" ref="N107:N112" si="22">SUMIFS(Q$6:Q$71,U$6:U$71,N$103,V$6:V$71,P107,W$6:W$71,Q107)</f>
        <v>0</v>
      </c>
      <c r="O107" s="93"/>
      <c r="P107" s="96" t="s">
        <v>90</v>
      </c>
      <c r="Q107" s="97" t="s">
        <v>88</v>
      </c>
      <c r="R107" s="2"/>
      <c r="S107" s="48"/>
      <c r="T107" s="48"/>
      <c r="U107" s="49"/>
      <c r="V107" s="50"/>
      <c r="W107" s="50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>
      <c r="A108" s="2"/>
      <c r="B108" s="95">
        <f t="shared" si="15"/>
        <v>10897200.000000002</v>
      </c>
      <c r="C108" s="2"/>
      <c r="D108" s="2"/>
      <c r="E108" s="2"/>
      <c r="F108" s="2"/>
      <c r="G108" s="95">
        <f t="shared" si="16"/>
        <v>1400000</v>
      </c>
      <c r="H108" s="31">
        <f t="shared" si="17"/>
        <v>275132.00000000006</v>
      </c>
      <c r="I108" s="31">
        <f t="shared" si="18"/>
        <v>12583200.000000002</v>
      </c>
      <c r="J108" s="95">
        <f t="shared" si="19"/>
        <v>-10868</v>
      </c>
      <c r="K108" s="31">
        <f t="shared" si="20"/>
        <v>0</v>
      </c>
      <c r="L108" s="31">
        <f t="shared" si="21"/>
        <v>10868</v>
      </c>
      <c r="M108" s="31">
        <f t="shared" si="14"/>
        <v>0</v>
      </c>
      <c r="N108" s="31">
        <f t="shared" si="22"/>
        <v>0</v>
      </c>
      <c r="O108" s="93"/>
      <c r="P108" s="96" t="s">
        <v>89</v>
      </c>
      <c r="Q108" s="97" t="s">
        <v>88</v>
      </c>
      <c r="R108" s="2"/>
      <c r="S108" s="48"/>
      <c r="T108" s="48"/>
      <c r="U108" s="49"/>
      <c r="V108" s="50"/>
      <c r="W108" s="50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>
      <c r="A109" s="2"/>
      <c r="B109" s="95">
        <f t="shared" si="15"/>
        <v>9187000.0000000019</v>
      </c>
      <c r="C109" s="2"/>
      <c r="D109" s="2"/>
      <c r="E109" s="2"/>
      <c r="F109" s="2"/>
      <c r="G109" s="95">
        <f t="shared" si="16"/>
        <v>0</v>
      </c>
      <c r="H109" s="31">
        <f t="shared" si="17"/>
        <v>33208.000000000233</v>
      </c>
      <c r="I109" s="31">
        <f t="shared" si="18"/>
        <v>11172000.000000002</v>
      </c>
      <c r="J109" s="95">
        <f t="shared" si="19"/>
        <v>-1951792</v>
      </c>
      <c r="K109" s="31">
        <f t="shared" si="20"/>
        <v>0</v>
      </c>
      <c r="L109" s="31">
        <f t="shared" si="21"/>
        <v>1951792</v>
      </c>
      <c r="M109" s="31">
        <f t="shared" si="14"/>
        <v>0</v>
      </c>
      <c r="N109" s="31">
        <f t="shared" si="22"/>
        <v>0</v>
      </c>
      <c r="O109" s="93"/>
      <c r="P109" s="96" t="s">
        <v>98</v>
      </c>
      <c r="Q109" s="97" t="s">
        <v>88</v>
      </c>
      <c r="R109" s="2"/>
      <c r="S109" s="48"/>
      <c r="T109" s="48"/>
      <c r="U109" s="49"/>
      <c r="V109" s="50"/>
      <c r="W109" s="50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>
      <c r="A110" s="2"/>
      <c r="B110" s="95">
        <f t="shared" si="15"/>
        <v>-63407400</v>
      </c>
      <c r="C110" s="2"/>
      <c r="D110" s="2"/>
      <c r="E110" s="2"/>
      <c r="F110" s="2"/>
      <c r="G110" s="95">
        <f t="shared" si="16"/>
        <v>0</v>
      </c>
      <c r="H110" s="31">
        <f t="shared" si="17"/>
        <v>0</v>
      </c>
      <c r="I110" s="31">
        <f t="shared" si="18"/>
        <v>0</v>
      </c>
      <c r="J110" s="95">
        <f t="shared" si="19"/>
        <v>-63407400</v>
      </c>
      <c r="K110" s="31">
        <f t="shared" si="20"/>
        <v>63407400</v>
      </c>
      <c r="L110" s="31">
        <f t="shared" si="21"/>
        <v>0</v>
      </c>
      <c r="M110" s="31">
        <f t="shared" si="14"/>
        <v>0</v>
      </c>
      <c r="N110" s="31">
        <f t="shared" si="22"/>
        <v>0</v>
      </c>
      <c r="O110" s="93"/>
      <c r="P110" s="96" t="s">
        <v>91</v>
      </c>
      <c r="Q110" s="97" t="s">
        <v>88</v>
      </c>
      <c r="R110" s="2"/>
      <c r="S110" s="48"/>
      <c r="T110" s="48"/>
      <c r="U110" s="49"/>
      <c r="V110" s="50"/>
      <c r="W110" s="50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>
      <c r="A111" s="2"/>
      <c r="B111" s="95">
        <f t="shared" si="15"/>
        <v>27650000.000000004</v>
      </c>
      <c r="C111" s="2"/>
      <c r="D111" s="2"/>
      <c r="E111" s="2"/>
      <c r="F111" s="2"/>
      <c r="G111" s="95">
        <f t="shared" si="16"/>
        <v>0</v>
      </c>
      <c r="H111" s="31">
        <f t="shared" si="17"/>
        <v>53808.000000000058</v>
      </c>
      <c r="I111" s="31">
        <f t="shared" si="18"/>
        <v>27930000.000000004</v>
      </c>
      <c r="J111" s="95">
        <f t="shared" si="19"/>
        <v>-226192</v>
      </c>
      <c r="K111" s="31">
        <f>SUMIF(V$6:V$71,P111,M$6:M$71)</f>
        <v>0</v>
      </c>
      <c r="L111" s="31">
        <f>SUMIF(V$6:V$71,P111,N$6:N$71)</f>
        <v>226192</v>
      </c>
      <c r="M111" s="31">
        <f t="shared" si="14"/>
        <v>0</v>
      </c>
      <c r="N111" s="31">
        <f t="shared" si="22"/>
        <v>0</v>
      </c>
      <c r="O111" s="93"/>
      <c r="P111" s="96" t="s">
        <v>92</v>
      </c>
      <c r="Q111" s="97" t="s">
        <v>88</v>
      </c>
      <c r="R111" s="2"/>
      <c r="S111" s="48"/>
      <c r="T111" s="48"/>
      <c r="U111" s="49"/>
      <c r="V111" s="50"/>
      <c r="W111" s="50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>
      <c r="A112" s="2"/>
      <c r="B112" s="95">
        <f t="shared" si="15"/>
        <v>-20020000</v>
      </c>
      <c r="C112" s="2"/>
      <c r="D112" s="2"/>
      <c r="E112" s="2"/>
      <c r="F112" s="2"/>
      <c r="G112" s="95">
        <f t="shared" si="16"/>
        <v>151880</v>
      </c>
      <c r="H112" s="31">
        <f t="shared" si="17"/>
        <v>0</v>
      </c>
      <c r="I112" s="31">
        <f t="shared" si="18"/>
        <v>0</v>
      </c>
      <c r="J112" s="95">
        <f t="shared" si="19"/>
        <v>-19868120</v>
      </c>
      <c r="K112" s="31">
        <f t="shared" si="20"/>
        <v>14848120</v>
      </c>
      <c r="L112" s="31">
        <f t="shared" si="21"/>
        <v>5020000.0000000009</v>
      </c>
      <c r="M112" s="31">
        <f t="shared" si="14"/>
        <v>0</v>
      </c>
      <c r="N112" s="31">
        <f t="shared" si="22"/>
        <v>0</v>
      </c>
      <c r="O112" s="93"/>
      <c r="P112" s="96" t="s">
        <v>95</v>
      </c>
      <c r="Q112" s="97" t="s">
        <v>88</v>
      </c>
      <c r="R112" s="2"/>
      <c r="S112" s="48"/>
      <c r="T112" s="48"/>
      <c r="U112" s="49"/>
      <c r="V112" s="50"/>
      <c r="W112" s="50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>
      <c r="A113" s="2"/>
      <c r="B113" s="95">
        <f t="shared" si="15"/>
        <v>-59973700</v>
      </c>
      <c r="C113" s="2"/>
      <c r="D113" s="2"/>
      <c r="E113" s="2"/>
      <c r="F113" s="2"/>
      <c r="G113" s="95">
        <f t="shared" si="16"/>
        <v>59973700</v>
      </c>
      <c r="H113" s="31"/>
      <c r="I113" s="31"/>
      <c r="J113" s="95">
        <f t="shared" si="19"/>
        <v>0</v>
      </c>
      <c r="K113" s="31"/>
      <c r="L113" s="31"/>
      <c r="M113" s="31"/>
      <c r="N113" s="31">
        <f>SUMIFS(Q$6:Q$71,U$6:U$71,N$103,V$6:V$71,P106,W$6:W$71,Q106)</f>
        <v>0</v>
      </c>
      <c r="O113" s="93"/>
      <c r="P113" s="96" t="s">
        <v>87</v>
      </c>
      <c r="Q113" s="97"/>
      <c r="R113" s="2"/>
      <c r="S113" s="48"/>
      <c r="T113" s="48"/>
      <c r="U113" s="49"/>
      <c r="V113" s="50"/>
      <c r="W113" s="50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>
      <c r="A114" s="2"/>
      <c r="B114" s="95">
        <f t="shared" si="15"/>
        <v>0</v>
      </c>
      <c r="C114" s="2"/>
      <c r="D114" s="2"/>
      <c r="E114" s="2"/>
      <c r="F114" s="2"/>
      <c r="G114" s="95">
        <f t="shared" si="16"/>
        <v>0</v>
      </c>
      <c r="H114" s="31">
        <f t="shared" si="17"/>
        <v>0</v>
      </c>
      <c r="I114" s="31">
        <f t="shared" si="18"/>
        <v>0</v>
      </c>
      <c r="J114" s="95">
        <f t="shared" si="19"/>
        <v>0</v>
      </c>
      <c r="K114" s="31">
        <f t="shared" si="20"/>
        <v>0</v>
      </c>
      <c r="L114" s="31">
        <f t="shared" si="21"/>
        <v>0</v>
      </c>
      <c r="M114" s="31">
        <f>SUMIFS(Q$6:Q$71,U$6:U$71,M$103,V$6:V$71,P114,W$6:W$71,Q114)</f>
        <v>0</v>
      </c>
      <c r="N114" s="31">
        <f>SUMIFS(Q$6:Q$71,U$6:U$71,N$103,V$6:V$71,P114,W$6:W$71,Q114)</f>
        <v>0</v>
      </c>
      <c r="O114" s="93"/>
      <c r="P114" s="96" t="s">
        <v>99</v>
      </c>
      <c r="Q114" s="97" t="s">
        <v>88</v>
      </c>
      <c r="R114" s="2"/>
      <c r="S114" s="48"/>
      <c r="T114" s="48"/>
      <c r="U114" s="49"/>
      <c r="V114" s="50"/>
      <c r="W114" s="50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>
      <c r="A115" s="2"/>
      <c r="B115" s="95">
        <f t="shared" si="15"/>
        <v>0</v>
      </c>
      <c r="C115" s="2"/>
      <c r="D115" s="2"/>
      <c r="E115" s="2"/>
      <c r="F115" s="2"/>
      <c r="G115" s="95">
        <f t="shared" si="16"/>
        <v>0</v>
      </c>
      <c r="H115" s="31">
        <f t="shared" si="17"/>
        <v>0</v>
      </c>
      <c r="I115" s="31">
        <f t="shared" si="18"/>
        <v>0</v>
      </c>
      <c r="J115" s="95">
        <f t="shared" si="19"/>
        <v>0</v>
      </c>
      <c r="K115" s="31">
        <f t="shared" si="20"/>
        <v>0</v>
      </c>
      <c r="L115" s="31">
        <f t="shared" si="21"/>
        <v>0</v>
      </c>
      <c r="M115" s="31">
        <f>SUMIFS(Q$6:Q$71,U$6:U$71,M$103,V$6:V$71,P115,W$6:W$71,Q115)</f>
        <v>0</v>
      </c>
      <c r="N115" s="31">
        <f>SUMIFS(Q$6:Q$71,U$6:U$71,N$103,V$6:V$71,P115,W$6:W$71,Q115)</f>
        <v>0</v>
      </c>
      <c r="O115" s="93"/>
      <c r="P115" s="96" t="s">
        <v>102</v>
      </c>
      <c r="Q115" s="97" t="s">
        <v>88</v>
      </c>
      <c r="R115" s="2"/>
      <c r="S115" s="48"/>
      <c r="T115" s="48"/>
      <c r="U115" s="49"/>
      <c r="V115" s="50"/>
      <c r="W115" s="50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>
      <c r="A116" s="2"/>
      <c r="B116" s="95">
        <f t="shared" si="15"/>
        <v>0</v>
      </c>
      <c r="C116" s="2"/>
      <c r="D116" s="2"/>
      <c r="E116" s="2"/>
      <c r="F116" s="2"/>
      <c r="G116" s="95">
        <f t="shared" si="16"/>
        <v>0</v>
      </c>
      <c r="H116" s="31">
        <f t="shared" si="17"/>
        <v>0</v>
      </c>
      <c r="I116" s="31">
        <f t="shared" si="18"/>
        <v>0</v>
      </c>
      <c r="J116" s="95">
        <f t="shared" si="19"/>
        <v>0</v>
      </c>
      <c r="K116" s="31"/>
      <c r="L116" s="31"/>
      <c r="M116" s="31">
        <f>SUMIFS(Q$6:Q$71,U$6:U$71,M$103,W$6:W$71,Q116)</f>
        <v>0</v>
      </c>
      <c r="N116" s="31">
        <f>SUMIFS(Q$6:Q$71,U$6:U$71,N$103,W$6:W$71,Q116)</f>
        <v>0</v>
      </c>
      <c r="O116" s="93"/>
      <c r="P116" s="96"/>
      <c r="Q116" s="97" t="s">
        <v>94</v>
      </c>
      <c r="R116" s="2"/>
      <c r="S116" s="48"/>
      <c r="T116" s="48"/>
      <c r="U116" s="49"/>
      <c r="V116" s="50"/>
      <c r="W116" s="50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>
      <c r="A117" s="2"/>
      <c r="B117" s="95">
        <f t="shared" si="15"/>
        <v>0</v>
      </c>
      <c r="C117" s="2"/>
      <c r="D117" s="2"/>
      <c r="E117" s="2"/>
      <c r="F117" s="2"/>
      <c r="G117" s="95">
        <f t="shared" si="16"/>
        <v>0</v>
      </c>
      <c r="H117" s="31">
        <f t="shared" si="17"/>
        <v>0</v>
      </c>
      <c r="I117" s="31">
        <f t="shared" si="18"/>
        <v>0</v>
      </c>
      <c r="J117" s="95">
        <f t="shared" si="19"/>
        <v>0</v>
      </c>
      <c r="K117" s="31"/>
      <c r="L117" s="31"/>
      <c r="M117" s="31">
        <f>SUMIFS(Q$6:Q$71,U$6:U$71,M$103,W$6:W$71,Q117)</f>
        <v>0</v>
      </c>
      <c r="N117" s="31">
        <f>SUMIFS(Q$6:Q$71,U$6:U$71,N$103,W$6:W$71,Q117)</f>
        <v>0</v>
      </c>
      <c r="O117" s="93"/>
      <c r="P117" s="96"/>
      <c r="Q117" s="97" t="s">
        <v>97</v>
      </c>
      <c r="R117" s="2"/>
      <c r="S117" s="48"/>
      <c r="T117" s="48"/>
      <c r="U117" s="49"/>
      <c r="V117" s="50"/>
      <c r="W117" s="50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>
      <c r="A118" s="2"/>
      <c r="B118" s="95">
        <f t="shared" si="15"/>
        <v>0</v>
      </c>
      <c r="C118" s="2"/>
      <c r="D118" s="2"/>
      <c r="E118" s="2"/>
      <c r="F118" s="2"/>
      <c r="G118" s="95">
        <f t="shared" si="16"/>
        <v>0</v>
      </c>
      <c r="H118" s="31">
        <f t="shared" si="17"/>
        <v>0</v>
      </c>
      <c r="I118" s="31">
        <f t="shared" si="18"/>
        <v>0</v>
      </c>
      <c r="J118" s="95">
        <f t="shared" si="19"/>
        <v>0</v>
      </c>
      <c r="K118" s="31"/>
      <c r="L118" s="31"/>
      <c r="M118" s="31">
        <f>SUMIFS(Q$6:Q$71,U$6:U$71,M$103,W$6:W$71,Q118)</f>
        <v>0</v>
      </c>
      <c r="N118" s="31">
        <f>SUMIFS(Q$6:Q$71,U$6:U$71,N$103,W$6:W$71,Q118)</f>
        <v>0</v>
      </c>
      <c r="O118" s="93"/>
      <c r="P118" s="96"/>
      <c r="Q118" s="97" t="s">
        <v>100</v>
      </c>
      <c r="R118" s="2"/>
      <c r="S118" s="48"/>
      <c r="T118" s="48"/>
      <c r="U118" s="49"/>
      <c r="V118" s="50"/>
      <c r="W118" s="50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>
      <c r="A119" s="2"/>
      <c r="B119" s="95">
        <f t="shared" si="15"/>
        <v>0</v>
      </c>
      <c r="C119" s="2"/>
      <c r="D119" s="2"/>
      <c r="E119" s="2"/>
      <c r="F119" s="2"/>
      <c r="G119" s="95">
        <f t="shared" si="16"/>
        <v>0</v>
      </c>
      <c r="H119" s="31">
        <f t="shared" si="17"/>
        <v>0</v>
      </c>
      <c r="I119" s="31">
        <f t="shared" si="18"/>
        <v>0</v>
      </c>
      <c r="J119" s="95">
        <f t="shared" si="19"/>
        <v>0</v>
      </c>
      <c r="K119" s="31"/>
      <c r="L119" s="31"/>
      <c r="M119" s="31">
        <f>SUMIFS(Q$6:Q$71,U$6:U$71,M$103,W$6:W$71,Q119)</f>
        <v>0</v>
      </c>
      <c r="N119" s="31">
        <f>SUMIFS(Q$6:Q$71,U$6:U$71,N$103,W$6:W$71,Q119)</f>
        <v>0</v>
      </c>
      <c r="O119" s="93"/>
      <c r="P119" s="96"/>
      <c r="Q119" s="97" t="s">
        <v>101</v>
      </c>
      <c r="R119" s="2"/>
      <c r="S119" s="48"/>
      <c r="T119" s="48"/>
      <c r="U119" s="49"/>
      <c r="V119" s="50"/>
      <c r="W119" s="50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>
      <c r="A120" s="2"/>
      <c r="B120" s="95">
        <f t="shared" si="15"/>
        <v>0</v>
      </c>
      <c r="C120" s="2"/>
      <c r="D120" s="2"/>
      <c r="E120" s="2"/>
      <c r="F120" s="2"/>
      <c r="G120" s="95">
        <f t="shared" si="16"/>
        <v>0</v>
      </c>
      <c r="H120" s="31">
        <f t="shared" si="17"/>
        <v>0</v>
      </c>
      <c r="I120" s="31">
        <f t="shared" si="18"/>
        <v>0</v>
      </c>
      <c r="J120" s="95">
        <f t="shared" si="19"/>
        <v>0</v>
      </c>
      <c r="K120" s="31"/>
      <c r="L120" s="31"/>
      <c r="M120" s="31">
        <f>SUMIFS(Q$6:Q$71,U$6:U$71,M$103,W$6:W$71,Q120)</f>
        <v>0</v>
      </c>
      <c r="N120" s="31">
        <f>SUMIFS(Q$6:Q$71,U$6:U$71,N$103,W$6:W$71,Q120)</f>
        <v>0</v>
      </c>
      <c r="O120" s="93"/>
      <c r="P120" s="96"/>
      <c r="Q120" s="97" t="s">
        <v>96</v>
      </c>
      <c r="R120" s="2"/>
      <c r="S120" s="48"/>
      <c r="T120" s="48"/>
      <c r="U120" s="49"/>
      <c r="V120" s="50"/>
      <c r="W120" s="50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>
      <c r="A121" s="2"/>
      <c r="B121" s="98">
        <f>SUM(B106:B120)</f>
        <v>-249757465.53499997</v>
      </c>
      <c r="C121" s="98">
        <f>SUM(C106:C120)</f>
        <v>0</v>
      </c>
      <c r="D121" s="98">
        <f>SUM(D106:D120)</f>
        <v>0</v>
      </c>
      <c r="E121" s="98">
        <f>SUM(E106:E120)</f>
        <v>0</v>
      </c>
      <c r="F121" s="98">
        <f>SUM(F106:F120)</f>
        <v>0</v>
      </c>
      <c r="G121" s="98">
        <f t="shared" ref="G121:L121" si="23">SUM(G106:G120)</f>
        <v>121499280</v>
      </c>
      <c r="H121" s="98">
        <f t="shared" si="23"/>
        <v>2802242.2356670238</v>
      </c>
      <c r="I121" s="98">
        <f t="shared" si="23"/>
        <v>323150449.46500003</v>
      </c>
      <c r="J121" s="98">
        <f t="shared" si="23"/>
        <v>-448606392.76433301</v>
      </c>
      <c r="K121" s="98">
        <f t="shared" si="23"/>
        <v>181982820</v>
      </c>
      <c r="L121" s="98">
        <f t="shared" si="23"/>
        <v>266623572.76433301</v>
      </c>
      <c r="M121" s="98">
        <f>SUM(M106:M120)</f>
        <v>0</v>
      </c>
      <c r="N121" s="98">
        <f>SUM(N106:N120)</f>
        <v>0</v>
      </c>
      <c r="O121" s="99"/>
      <c r="P121" s="126" t="s">
        <v>112</v>
      </c>
      <c r="Q121" s="126"/>
      <c r="R121" s="2"/>
      <c r="S121" s="48"/>
      <c r="T121" s="48"/>
      <c r="U121" s="49"/>
      <c r="V121" s="50"/>
      <c r="W121" s="50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130">
        <f>N121+M121</f>
        <v>0</v>
      </c>
      <c r="N122" s="100"/>
      <c r="O122" s="2"/>
      <c r="P122" s="2"/>
      <c r="Q122" s="2"/>
      <c r="R122" s="2"/>
      <c r="S122" s="48"/>
      <c r="T122" s="48"/>
      <c r="U122" s="49"/>
      <c r="V122" s="50"/>
      <c r="W122" s="50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</sheetData>
  <mergeCells count="29">
    <mergeCell ref="P121:Q121"/>
    <mergeCell ref="M122:N122"/>
    <mergeCell ref="AB75:AG7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M104:N104"/>
    <mergeCell ref="P104:P105"/>
    <mergeCell ref="Q104:Q105"/>
    <mergeCell ref="V5:V7"/>
    <mergeCell ref="A6:B6"/>
    <mergeCell ref="C6:D6"/>
    <mergeCell ref="E6:F6"/>
    <mergeCell ref="G6:H6"/>
    <mergeCell ref="I6:K6"/>
    <mergeCell ref="M6:N6"/>
    <mergeCell ref="P6:Q6"/>
    <mergeCell ref="A5:F5"/>
    <mergeCell ref="G5:Q5"/>
    <mergeCell ref="R5:R7"/>
    <mergeCell ref="S5:S7"/>
    <mergeCell ref="T5:T7"/>
    <mergeCell ref="U5:U7"/>
  </mergeCell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AZZ">
                <anchor moveWithCells="1" sizeWithCells="1">
                  <from>
                    <xdr:col>7</xdr:col>
                    <xdr:colOff>228600</xdr:colOff>
                    <xdr:row>0</xdr:row>
                    <xdr:rowOff>66675</xdr:rowOff>
                  </from>
                  <to>
                    <xdr:col>9</xdr:col>
                    <xdr:colOff>161925</xdr:colOff>
                    <xdr:row>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2]!ترتيب_تنازلي">
                <anchor moveWithCells="1" sizeWithCells="1">
                  <from>
                    <xdr:col>16369</xdr:col>
                    <xdr:colOff>47625</xdr:colOff>
                    <xdr:row>2</xdr:row>
                    <xdr:rowOff>66675</xdr:rowOff>
                  </from>
                  <to>
                    <xdr:col>16370</xdr:col>
                    <xdr:colOff>209550</xdr:colOff>
                    <xdr:row>3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2025-02-10T09:05:32Z</dcterms:created>
  <dcterms:modified xsi:type="dcterms:W3CDTF">2025-02-10T10:07:51Z</dcterms:modified>
</cp:coreProperties>
</file>