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170" windowHeight="8085"/>
  </bookViews>
  <sheets>
    <sheet name="GroupA" sheetId="2" r:id="rId1"/>
    <sheet name="GroupB" sheetId="21" r:id="rId2"/>
    <sheet name="GroupC" sheetId="22" r:id="rId3"/>
    <sheet name="GroupD" sheetId="23" r:id="rId4"/>
    <sheet name="Options" sheetId="11" r:id="rId5"/>
  </sheets>
  <definedNames>
    <definedName name="home" localSheetId="1">GroupB!$A$12:$A$41</definedName>
    <definedName name="home" localSheetId="2">GroupC!$A$12:$A$41</definedName>
    <definedName name="home" localSheetId="3">GroupD!$A$12:$A$41</definedName>
    <definedName name="home">GroupA!$A$12:$A$41</definedName>
    <definedName name="homescore" localSheetId="1">GroupB!$C$12:$C$41</definedName>
    <definedName name="homescore" localSheetId="2">GroupC!$C$12:$C$41</definedName>
    <definedName name="homescore" localSheetId="3">GroupD!$C$12:$C$41</definedName>
    <definedName name="homescore">GroupA!$C$12:$C$41</definedName>
    <definedName name="visitor" localSheetId="1">GroupB!$B$12:$B$41</definedName>
    <definedName name="visitor" localSheetId="2">GroupC!$B$12:$B$41</definedName>
    <definedName name="visitor" localSheetId="3">GroupD!$B$12:$B$41</definedName>
    <definedName name="visitor">GroupA!$B$12:$B$41</definedName>
    <definedName name="visitorscore" localSheetId="1">GroupB!$E$12:$E$41</definedName>
    <definedName name="visitorscore" localSheetId="2">GroupC!$E$12:$E$41</definedName>
    <definedName name="visitorscore" localSheetId="3">GroupD!$E$12:$E$41</definedName>
    <definedName name="visitorscore">GroupA!$E$12:$E$41</definedName>
  </definedNames>
  <calcPr calcId="162913"/>
</workbook>
</file>

<file path=xl/calcChain.xml><?xml version="1.0" encoding="utf-8"?>
<calcChain xmlns="http://schemas.openxmlformats.org/spreadsheetml/2006/main">
  <c r="B25" i="23" l="1"/>
  <c r="B41" i="23" s="1"/>
  <c r="B23" i="23"/>
  <c r="B39" i="23" s="1"/>
  <c r="B21" i="23"/>
  <c r="B37" i="23" s="1"/>
  <c r="B17" i="23"/>
  <c r="A25" i="23" s="1"/>
  <c r="A41" i="23" s="1"/>
  <c r="A17" i="23"/>
  <c r="A33" i="23" s="1"/>
  <c r="B16" i="23"/>
  <c r="A24" i="23" s="1"/>
  <c r="A40" i="23" s="1"/>
  <c r="A16" i="23"/>
  <c r="A32" i="23" s="1"/>
  <c r="B15" i="23"/>
  <c r="A23" i="23" s="1"/>
  <c r="A39" i="23" s="1"/>
  <c r="A15" i="23"/>
  <c r="A31" i="23" s="1"/>
  <c r="B14" i="23"/>
  <c r="A22" i="23" s="1"/>
  <c r="A38" i="23" s="1"/>
  <c r="A14" i="23"/>
  <c r="A30" i="23" s="1"/>
  <c r="B13" i="23"/>
  <c r="A21" i="23" s="1"/>
  <c r="A37" i="23" s="1"/>
  <c r="A13" i="23"/>
  <c r="A29" i="23" s="1"/>
  <c r="B12" i="23"/>
  <c r="A20" i="23" s="1"/>
  <c r="A12" i="23"/>
  <c r="A28" i="23" s="1"/>
  <c r="V6" i="23"/>
  <c r="V5" i="23"/>
  <c r="V4" i="23"/>
  <c r="V3" i="23"/>
  <c r="B17" i="22"/>
  <c r="B33" i="22" s="1"/>
  <c r="A17" i="22"/>
  <c r="B25" i="22" s="1"/>
  <c r="B41" i="22" s="1"/>
  <c r="B16" i="22"/>
  <c r="B32" i="22" s="1"/>
  <c r="A16" i="22"/>
  <c r="B24" i="22" s="1"/>
  <c r="B40" i="22" s="1"/>
  <c r="B15" i="22"/>
  <c r="B31" i="22" s="1"/>
  <c r="A15" i="22"/>
  <c r="B23" i="22" s="1"/>
  <c r="B39" i="22" s="1"/>
  <c r="B14" i="22"/>
  <c r="B30" i="22" s="1"/>
  <c r="A14" i="22"/>
  <c r="B22" i="22" s="1"/>
  <c r="B38" i="22" s="1"/>
  <c r="B13" i="22"/>
  <c r="B29" i="22" s="1"/>
  <c r="A13" i="22"/>
  <c r="B21" i="22" s="1"/>
  <c r="B37" i="22" s="1"/>
  <c r="B12" i="22"/>
  <c r="B28" i="22" s="1"/>
  <c r="A12" i="22"/>
  <c r="B20" i="22" s="1"/>
  <c r="B36" i="22" s="1"/>
  <c r="V6" i="22"/>
  <c r="V5" i="22"/>
  <c r="V4" i="22"/>
  <c r="V3" i="22"/>
  <c r="B17" i="21"/>
  <c r="A25" i="21" s="1"/>
  <c r="A41" i="21" s="1"/>
  <c r="A17" i="21"/>
  <c r="A33" i="21" s="1"/>
  <c r="B16" i="21"/>
  <c r="A24" i="21" s="1"/>
  <c r="A40" i="21" s="1"/>
  <c r="A16" i="21"/>
  <c r="A32" i="21" s="1"/>
  <c r="B15" i="21"/>
  <c r="A23" i="21" s="1"/>
  <c r="A39" i="21" s="1"/>
  <c r="A15" i="21"/>
  <c r="A31" i="21" s="1"/>
  <c r="B14" i="21"/>
  <c r="A22" i="21" s="1"/>
  <c r="A38" i="21" s="1"/>
  <c r="A14" i="21"/>
  <c r="A30" i="21" s="1"/>
  <c r="B13" i="21"/>
  <c r="A21" i="21" s="1"/>
  <c r="A37" i="21" s="1"/>
  <c r="A13" i="21"/>
  <c r="A29" i="21" s="1"/>
  <c r="B12" i="21"/>
  <c r="A20" i="21" s="1"/>
  <c r="A12" i="21"/>
  <c r="A28" i="21" s="1"/>
  <c r="V6" i="21"/>
  <c r="V5" i="21"/>
  <c r="V4" i="21"/>
  <c r="V3" i="21"/>
  <c r="V6" i="2"/>
  <c r="V5" i="2"/>
  <c r="V4" i="2"/>
  <c r="V3" i="2"/>
  <c r="B14" i="2"/>
  <c r="B30" i="2" s="1"/>
  <c r="B16" i="2"/>
  <c r="A24" i="2" s="1"/>
  <c r="A40" i="2" s="1"/>
  <c r="A16" i="2"/>
  <c r="B24" i="2" s="1"/>
  <c r="B40" i="2" s="1"/>
  <c r="B12" i="2"/>
  <c r="B28" i="2" s="1"/>
  <c r="A12" i="2"/>
  <c r="A28" i="2" s="1"/>
  <c r="B15" i="2"/>
  <c r="B31" i="2" s="1"/>
  <c r="A15" i="2"/>
  <c r="A31" i="2" s="1"/>
  <c r="B17" i="2"/>
  <c r="B33" i="2" s="1"/>
  <c r="A17" i="2"/>
  <c r="A33" i="2" s="1"/>
  <c r="B13" i="2"/>
  <c r="B29" i="2" s="1"/>
  <c r="A13" i="2"/>
  <c r="A29" i="2" s="1"/>
  <c r="A14" i="2"/>
  <c r="B22" i="2" s="1"/>
  <c r="B38" i="2" s="1"/>
  <c r="A21" i="22" l="1"/>
  <c r="A37" i="22" s="1"/>
  <c r="A23" i="22"/>
  <c r="A39" i="22" s="1"/>
  <c r="A25" i="22"/>
  <c r="A41" i="22" s="1"/>
  <c r="A20" i="22"/>
  <c r="A36" i="22" s="1"/>
  <c r="A22" i="22"/>
  <c r="A38" i="22" s="1"/>
  <c r="A24" i="22"/>
  <c r="A40" i="22" s="1"/>
  <c r="B20" i="23"/>
  <c r="B36" i="23" s="1"/>
  <c r="B22" i="23"/>
  <c r="B38" i="23" s="1"/>
  <c r="B24" i="23"/>
  <c r="B40" i="23" s="1"/>
  <c r="A36" i="23"/>
  <c r="B28" i="23"/>
  <c r="B30" i="23"/>
  <c r="B32" i="23"/>
  <c r="B29" i="23"/>
  <c r="B31" i="23"/>
  <c r="B33" i="23"/>
  <c r="A28" i="22"/>
  <c r="Z3" i="22" s="1" a="1"/>
  <c r="Z3" i="22" s="1"/>
  <c r="A29" i="22"/>
  <c r="A30" i="22"/>
  <c r="A31" i="22"/>
  <c r="A32" i="22"/>
  <c r="A33" i="22"/>
  <c r="X3" i="22" a="1"/>
  <c r="X3" i="22" s="1"/>
  <c r="X4" i="22" a="1"/>
  <c r="X4" i="22" s="1"/>
  <c r="X5" i="22" a="1"/>
  <c r="X5" i="22" s="1"/>
  <c r="X6" i="22" a="1"/>
  <c r="X6" i="22" s="1"/>
  <c r="A36" i="21"/>
  <c r="B20" i="21"/>
  <c r="B36" i="21" s="1"/>
  <c r="B21" i="21"/>
  <c r="B37" i="21" s="1"/>
  <c r="B22" i="21"/>
  <c r="B38" i="21" s="1"/>
  <c r="B23" i="21"/>
  <c r="B39" i="21" s="1"/>
  <c r="B24" i="21"/>
  <c r="B40" i="21" s="1"/>
  <c r="B25" i="21"/>
  <c r="B41" i="21" s="1"/>
  <c r="B28" i="21"/>
  <c r="B29" i="21"/>
  <c r="B30" i="21"/>
  <c r="B31" i="21"/>
  <c r="B32" i="21"/>
  <c r="B33" i="21"/>
  <c r="A30" i="2"/>
  <c r="A25" i="2"/>
  <c r="A41" i="2" s="1"/>
  <c r="B23" i="2"/>
  <c r="B39" i="2" s="1"/>
  <c r="A21" i="2"/>
  <c r="A37" i="2" s="1"/>
  <c r="B32" i="2"/>
  <c r="A22" i="2"/>
  <c r="A38" i="2" s="1"/>
  <c r="A32" i="2"/>
  <c r="B25" i="2"/>
  <c r="B41" i="2" s="1"/>
  <c r="B21" i="2"/>
  <c r="B37" i="2" s="1"/>
  <c r="A20" i="2"/>
  <c r="A36" i="2" s="1"/>
  <c r="B20" i="2"/>
  <c r="B36" i="2" s="1"/>
  <c r="A23" i="2"/>
  <c r="A39" i="2" s="1"/>
  <c r="Y6" i="2" a="1"/>
  <c r="X4" i="2" a="1"/>
  <c r="X4" i="2" s="1"/>
  <c r="Z6" i="2" a="1"/>
  <c r="Z3" i="2" a="1"/>
  <c r="X5" i="2" a="1"/>
  <c r="Z5" i="2" a="1"/>
  <c r="Z5" i="2" l="1"/>
  <c r="AA5" i="2"/>
  <c r="Z6" i="2"/>
  <c r="AB4" i="2"/>
  <c r="AB3" i="2"/>
  <c r="Y4" i="2" a="1"/>
  <c r="Y4" i="2" s="1"/>
  <c r="X3" i="2" a="1"/>
  <c r="X3" i="2" s="1"/>
  <c r="X6" i="2" a="1"/>
  <c r="X6" i="2" s="1"/>
  <c r="Y5" i="2" a="1"/>
  <c r="Z4" i="2" a="1"/>
  <c r="Z4" i="2" s="1"/>
  <c r="AD4" i="2" s="1"/>
  <c r="Y3" i="2" a="1"/>
  <c r="Y3" i="2" s="1"/>
  <c r="AA4" i="2"/>
  <c r="AC4" i="2" s="1"/>
  <c r="Z6" i="22" a="1"/>
  <c r="Z6" i="22" s="1"/>
  <c r="Z5" i="22" a="1"/>
  <c r="Z5" i="22" s="1"/>
  <c r="Z4" i="22" a="1"/>
  <c r="Z4" i="22" s="1"/>
  <c r="W3" i="22" a="1"/>
  <c r="W3" i="22" s="1"/>
  <c r="W5" i="2" a="1"/>
  <c r="W5" i="2" s="1"/>
  <c r="W4" i="2" a="1"/>
  <c r="AA3" i="22"/>
  <c r="AA6" i="23"/>
  <c r="W3" i="2" a="1"/>
  <c r="W6" i="2" a="1"/>
  <c r="AB5" i="23"/>
  <c r="AB6" i="23"/>
  <c r="AC6" i="23" s="1"/>
  <c r="W3" i="23" a="1"/>
  <c r="W3" i="23" s="1"/>
  <c r="W4" i="23" a="1"/>
  <c r="W4" i="23" s="1"/>
  <c r="W5" i="23" a="1"/>
  <c r="W5" i="23" s="1"/>
  <c r="W6" i="23" a="1"/>
  <c r="W6" i="23" s="1"/>
  <c r="Z6" i="23" a="1"/>
  <c r="Z6" i="23" s="1"/>
  <c r="Z3" i="23" a="1"/>
  <c r="Z3" i="23" s="1"/>
  <c r="X4" i="23" a="1"/>
  <c r="X4" i="23" s="1"/>
  <c r="AA4" i="23"/>
  <c r="Z5" i="23" a="1"/>
  <c r="Z5" i="23" s="1"/>
  <c r="Y6" i="23" a="1"/>
  <c r="Y6" i="23" s="1"/>
  <c r="AB3" i="23"/>
  <c r="AB4" i="23"/>
  <c r="Y3" i="23" a="1"/>
  <c r="Y3" i="23" s="1"/>
  <c r="Y4" i="23" a="1"/>
  <c r="Y4" i="23" s="1"/>
  <c r="Y5" i="23" a="1"/>
  <c r="Y5" i="23" s="1"/>
  <c r="X6" i="23" a="1"/>
  <c r="X6" i="23" s="1"/>
  <c r="AD6" i="23" s="1"/>
  <c r="X3" i="23" a="1"/>
  <c r="X3" i="23" s="1"/>
  <c r="AD3" i="23" s="1"/>
  <c r="AA3" i="23"/>
  <c r="Z4" i="23" a="1"/>
  <c r="Z4" i="23" s="1"/>
  <c r="X5" i="23" a="1"/>
  <c r="X5" i="23" s="1"/>
  <c r="AD5" i="23" s="1"/>
  <c r="AA5" i="23"/>
  <c r="AB6" i="22"/>
  <c r="AB4" i="22"/>
  <c r="AA6" i="22"/>
  <c r="AA5" i="22"/>
  <c r="Y6" i="22" a="1"/>
  <c r="Y6" i="22" s="1"/>
  <c r="AD6" i="22" s="1"/>
  <c r="W6" i="22" a="1"/>
  <c r="W6" i="22" s="1"/>
  <c r="Y5" i="22" a="1"/>
  <c r="Y5" i="22" s="1"/>
  <c r="AD5" i="22" s="1"/>
  <c r="W5" i="22" a="1"/>
  <c r="W5" i="22" s="1"/>
  <c r="Y4" i="22" a="1"/>
  <c r="Y4" i="22" s="1"/>
  <c r="AD4" i="22" s="1"/>
  <c r="W4" i="22" a="1"/>
  <c r="W4" i="22" s="1"/>
  <c r="Y3" i="22" a="1"/>
  <c r="Y3" i="22" s="1"/>
  <c r="AD3" i="22" s="1"/>
  <c r="AB5" i="22"/>
  <c r="AB3" i="22"/>
  <c r="AC3" i="22" s="1"/>
  <c r="AE3" i="22" s="1"/>
  <c r="AA4" i="22"/>
  <c r="AA6" i="21"/>
  <c r="AB3" i="21"/>
  <c r="AB4" i="21"/>
  <c r="Z3" i="21" a="1"/>
  <c r="Z3" i="21" s="1"/>
  <c r="X4" i="21" a="1"/>
  <c r="X4" i="21" s="1"/>
  <c r="AA4" i="21"/>
  <c r="AA5" i="21"/>
  <c r="Z6" i="21" a="1"/>
  <c r="Z6" i="21" s="1"/>
  <c r="Y3" i="21" a="1"/>
  <c r="Y3" i="21" s="1"/>
  <c r="Y4" i="21" a="1"/>
  <c r="Y4" i="21" s="1"/>
  <c r="X5" i="21" a="1"/>
  <c r="X5" i="21" s="1"/>
  <c r="W6" i="21" a="1"/>
  <c r="W6" i="21" s="1"/>
  <c r="AB5" i="21"/>
  <c r="AB6" i="21"/>
  <c r="X3" i="21" a="1"/>
  <c r="X3" i="21" s="1"/>
  <c r="AA3" i="21"/>
  <c r="Z4" i="21" a="1"/>
  <c r="Z4" i="21" s="1"/>
  <c r="Y5" i="21" a="1"/>
  <c r="Y5" i="21" s="1"/>
  <c r="X6" i="21" a="1"/>
  <c r="X6" i="21" s="1"/>
  <c r="W3" i="21" a="1"/>
  <c r="W3" i="21" s="1"/>
  <c r="W4" i="21" a="1"/>
  <c r="W4" i="21" s="1"/>
  <c r="W5" i="21" a="1"/>
  <c r="W5" i="21" s="1"/>
  <c r="Z5" i="21" a="1"/>
  <c r="Z5" i="21" s="1"/>
  <c r="Y6" i="21" a="1"/>
  <c r="Y6" i="21" s="1"/>
  <c r="X5" i="2"/>
  <c r="Z3" i="2"/>
  <c r="AB6" i="2"/>
  <c r="Y5" i="2"/>
  <c r="AA3" i="2"/>
  <c r="AB5" i="2"/>
  <c r="AA6" i="2"/>
  <c r="Y6" i="2"/>
  <c r="W3" i="2"/>
  <c r="W6" i="2"/>
  <c r="W4" i="2"/>
  <c r="AC3" i="2" l="1"/>
  <c r="AC5" i="2"/>
  <c r="AE4" i="2"/>
  <c r="AD3" i="2"/>
  <c r="AE6" i="23"/>
  <c r="AC5" i="23"/>
  <c r="AE5" i="23" s="1"/>
  <c r="AD4" i="23"/>
  <c r="AC3" i="23"/>
  <c r="AE3" i="23" s="1"/>
  <c r="AC4" i="23"/>
  <c r="AC4" i="22"/>
  <c r="AE4" i="22" s="1"/>
  <c r="AC6" i="22"/>
  <c r="AE6" i="22" s="1"/>
  <c r="AC5" i="22"/>
  <c r="AE5" i="22" s="1"/>
  <c r="AD3" i="21"/>
  <c r="AC5" i="21"/>
  <c r="AC6" i="21"/>
  <c r="AD6" i="21"/>
  <c r="AD5" i="21"/>
  <c r="AE5" i="21" s="1"/>
  <c r="AD4" i="21"/>
  <c r="AC3" i="21"/>
  <c r="AE3" i="21" s="1"/>
  <c r="AC4" i="21"/>
  <c r="AE4" i="21" s="1"/>
  <c r="AD6" i="2"/>
  <c r="AD5" i="2"/>
  <c r="AE5" i="2" s="1"/>
  <c r="AC6" i="2"/>
  <c r="AE3" i="2" l="1"/>
  <c r="AE4" i="23"/>
  <c r="H17" i="23" a="1"/>
  <c r="H17" i="23" s="1"/>
  <c r="H16" i="23" a="1"/>
  <c r="H16" i="23" s="1"/>
  <c r="H15" i="23" a="1"/>
  <c r="H15" i="23" s="1"/>
  <c r="H14" i="23" a="1"/>
  <c r="H14" i="23" s="1"/>
  <c r="H16" i="22" a="1"/>
  <c r="H16" i="22" s="1"/>
  <c r="P16" i="22" s="1"/>
  <c r="I16" i="22"/>
  <c r="H15" i="22" a="1"/>
  <c r="H15" i="22" s="1"/>
  <c r="H17" i="22" a="1"/>
  <c r="H17" i="22" s="1"/>
  <c r="AE6" i="21"/>
  <c r="H16" i="21" s="1" a="1"/>
  <c r="H16" i="21" s="1"/>
  <c r="H14" i="22" a="1"/>
  <c r="H14" i="22" s="1"/>
  <c r="H17" i="21" a="1"/>
  <c r="H17" i="21" s="1"/>
  <c r="H15" i="21" a="1"/>
  <c r="H15" i="21" s="1"/>
  <c r="AE6" i="2"/>
  <c r="J14" i="2" s="1" a="1"/>
  <c r="J14" i="2" s="1"/>
  <c r="R14" i="2" s="1"/>
  <c r="J16" i="22" l="1"/>
  <c r="M16" i="22"/>
  <c r="N16" i="22"/>
  <c r="O15" i="23"/>
  <c r="M15" i="23"/>
  <c r="K15" i="23"/>
  <c r="I15" i="23"/>
  <c r="P15" i="23"/>
  <c r="N15" i="23"/>
  <c r="L15" i="23"/>
  <c r="J15" i="23"/>
  <c r="O17" i="23"/>
  <c r="M17" i="23"/>
  <c r="K17" i="23"/>
  <c r="I17" i="23"/>
  <c r="N17" i="23"/>
  <c r="J17" i="23"/>
  <c r="P17" i="23"/>
  <c r="L17" i="23"/>
  <c r="O14" i="23"/>
  <c r="M14" i="23"/>
  <c r="K14" i="23"/>
  <c r="I14" i="23"/>
  <c r="L14" i="23"/>
  <c r="P14" i="23"/>
  <c r="N14" i="23"/>
  <c r="J14" i="23"/>
  <c r="O16" i="23"/>
  <c r="M16" i="23"/>
  <c r="K16" i="23"/>
  <c r="I16" i="23"/>
  <c r="L16" i="23"/>
  <c r="P16" i="23"/>
  <c r="N16" i="23"/>
  <c r="J16" i="23"/>
  <c r="K16" i="22"/>
  <c r="O16" i="22"/>
  <c r="L16" i="22"/>
  <c r="P15" i="22"/>
  <c r="N15" i="22"/>
  <c r="L15" i="22"/>
  <c r="J15" i="22"/>
  <c r="O15" i="22"/>
  <c r="M15" i="22"/>
  <c r="K15" i="22"/>
  <c r="I15" i="22"/>
  <c r="P14" i="22"/>
  <c r="N14" i="22"/>
  <c r="L14" i="22"/>
  <c r="J14" i="22"/>
  <c r="O14" i="22"/>
  <c r="M14" i="22"/>
  <c r="K14" i="22"/>
  <c r="I14" i="22"/>
  <c r="P17" i="22"/>
  <c r="N17" i="22"/>
  <c r="L17" i="22"/>
  <c r="J17" i="22"/>
  <c r="O17" i="22"/>
  <c r="M17" i="22"/>
  <c r="K17" i="22"/>
  <c r="I17" i="22"/>
  <c r="J17" i="2" a="1"/>
  <c r="J17" i="2" s="1"/>
  <c r="R17" i="2" s="1"/>
  <c r="H14" i="21" a="1"/>
  <c r="H14" i="21" s="1"/>
  <c r="O15" i="21"/>
  <c r="M15" i="21"/>
  <c r="K15" i="21"/>
  <c r="I15" i="21"/>
  <c r="P15" i="21"/>
  <c r="N15" i="21"/>
  <c r="L15" i="21"/>
  <c r="J15" i="21"/>
  <c r="O17" i="21"/>
  <c r="M17" i="21"/>
  <c r="K17" i="21"/>
  <c r="I17" i="21"/>
  <c r="P17" i="21"/>
  <c r="N17" i="21"/>
  <c r="L17" i="21"/>
  <c r="J17" i="21"/>
  <c r="O14" i="21"/>
  <c r="M14" i="21"/>
  <c r="K14" i="21"/>
  <c r="I14" i="21"/>
  <c r="P14" i="21"/>
  <c r="N14" i="21"/>
  <c r="L14" i="21"/>
  <c r="J14" i="21"/>
  <c r="O16" i="21"/>
  <c r="M16" i="21"/>
  <c r="K16" i="21"/>
  <c r="I16" i="21"/>
  <c r="P16" i="21"/>
  <c r="N16" i="21"/>
  <c r="L16" i="21"/>
  <c r="J16" i="21"/>
  <c r="J16" i="2" a="1"/>
  <c r="J16" i="2" s="1"/>
  <c r="R16" i="2" s="1"/>
  <c r="J15" i="2" a="1"/>
  <c r="J15" i="2" s="1"/>
  <c r="R15" i="2" s="1"/>
  <c r="N17" i="2"/>
  <c r="Q14" i="2"/>
  <c r="N14" i="2"/>
  <c r="O14" i="2"/>
  <c r="P14" i="2"/>
  <c r="L14" i="2"/>
  <c r="M14" i="2"/>
  <c r="K14" i="2"/>
  <c r="P17" i="2"/>
  <c r="Q17" i="2" l="1"/>
  <c r="O17" i="2"/>
  <c r="L17" i="2"/>
  <c r="K17" i="2"/>
  <c r="M17" i="2"/>
  <c r="N16" i="2"/>
  <c r="K16" i="2"/>
  <c r="Q16" i="2"/>
  <c r="O16" i="2"/>
  <c r="L16" i="2"/>
  <c r="M16" i="2"/>
  <c r="P16" i="2"/>
  <c r="P15" i="2"/>
  <c r="L15" i="2"/>
  <c r="N15" i="2"/>
  <c r="M15" i="2"/>
  <c r="O15" i="2"/>
  <c r="K15" i="2"/>
  <c r="Q15" i="2"/>
</calcChain>
</file>

<file path=xl/sharedStrings.xml><?xml version="1.0" encoding="utf-8"?>
<sst xmlns="http://schemas.openxmlformats.org/spreadsheetml/2006/main" count="223" uniqueCount="41">
  <si>
    <t>Team name</t>
  </si>
  <si>
    <t>team1</t>
  </si>
  <si>
    <t>team2</t>
  </si>
  <si>
    <t>team3</t>
  </si>
  <si>
    <t>team4</t>
  </si>
  <si>
    <t>:</t>
  </si>
  <si>
    <t>points for a win</t>
  </si>
  <si>
    <t>points for a loss</t>
  </si>
  <si>
    <t>points for a draw</t>
  </si>
  <si>
    <t>W</t>
  </si>
  <si>
    <t>D</t>
  </si>
  <si>
    <t>L</t>
  </si>
  <si>
    <t>PTS</t>
  </si>
  <si>
    <t>GF</t>
  </si>
  <si>
    <t>GA</t>
  </si>
  <si>
    <t>GP</t>
  </si>
  <si>
    <t>GD</t>
  </si>
  <si>
    <t>Points</t>
  </si>
  <si>
    <t>Table</t>
  </si>
  <si>
    <t>GROUP B</t>
  </si>
  <si>
    <t>GROUP C</t>
  </si>
  <si>
    <t>GROUP D</t>
  </si>
  <si>
    <t>Want more? Visit:</t>
  </si>
  <si>
    <t>http://excel-example.com/templates/sport-tournament-template</t>
  </si>
  <si>
    <t>rank</t>
  </si>
  <si>
    <t>ROUND 1</t>
  </si>
  <si>
    <t>ROUND 2</t>
  </si>
  <si>
    <t>ROUND 3</t>
  </si>
  <si>
    <t>ROUND 4</t>
  </si>
  <si>
    <t>Bonus/penalty points</t>
  </si>
  <si>
    <t xml:space="preserve">شباب تطوان </t>
  </si>
  <si>
    <t>اشبال زاكي</t>
  </si>
  <si>
    <t>ابطال درسة</t>
  </si>
  <si>
    <t>مدرسة براعيم درسة</t>
  </si>
  <si>
    <t>2014/2015</t>
  </si>
  <si>
    <t>مواليد</t>
  </si>
  <si>
    <t>مجموعة A</t>
  </si>
  <si>
    <t>ترتيب مجموعة A</t>
  </si>
  <si>
    <t>أسماء الفرق</t>
  </si>
  <si>
    <t>LOGO</t>
  </si>
  <si>
    <t>ترتيب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</si>
</sst>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11"/>
      <color theme="0" tint="-0.499984740745262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theme="9" tint="-0.499984740745262"/>
      <name val="Calibri"/>
      <family val="2"/>
      <scheme val="minor"/>
    </font>
    <font>
      <sz val="12"/>
      <color rgb="FF006100"/>
      <name val="Calibri"/>
      <family val="2"/>
      <charset val="17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6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11" applyNumberFormat="0" applyAlignment="0" applyProtection="0"/>
    <xf numFmtId="0" fontId="6" fillId="5" borderId="12" applyNumberFormat="0" applyFont="0" applyAlignment="0" applyProtection="0"/>
  </cellStyleXfs>
  <cellXfs count="42">
    <xf numFmtId="0" fontId="0" fillId="0" borderId="0" xfId="0"/>
    <xf numFmtId="0" fontId="1" fillId="0" borderId="0" xfId="0" applyFont="1" applyAlignme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9" xfId="0" applyFont="1" applyBorder="1" applyAlignment="1"/>
    <xf numFmtId="0" fontId="0" fillId="0" borderId="0" xfId="0" applyBorder="1" applyAlignment="1">
      <alignment horizontal="center"/>
    </xf>
    <xf numFmtId="0" fontId="0" fillId="0" borderId="10" xfId="0" applyBorder="1"/>
    <xf numFmtId="0" fontId="2" fillId="0" borderId="4" xfId="0" applyFont="1" applyBorder="1"/>
    <xf numFmtId="0" fontId="2" fillId="0" borderId="0" xfId="0" applyFont="1" applyAlignment="1">
      <alignment horizontal="center"/>
    </xf>
    <xf numFmtId="0" fontId="2" fillId="0" borderId="4" xfId="0" applyFont="1" applyFill="1" applyBorder="1"/>
    <xf numFmtId="0" fontId="0" fillId="0" borderId="0" xfId="0" applyFill="1"/>
    <xf numFmtId="0" fontId="0" fillId="0" borderId="4" xfId="0" applyFill="1" applyBorder="1"/>
    <xf numFmtId="0" fontId="0" fillId="0" borderId="6" xfId="0" applyFill="1" applyBorder="1"/>
    <xf numFmtId="0" fontId="2" fillId="0" borderId="5" xfId="0" applyFont="1" applyFill="1" applyBorder="1"/>
    <xf numFmtId="0" fontId="0" fillId="0" borderId="0" xfId="0" applyFont="1" applyFill="1"/>
    <xf numFmtId="0" fontId="0" fillId="0" borderId="0" xfId="0" applyFill="1" applyBorder="1"/>
    <xf numFmtId="0" fontId="3" fillId="0" borderId="0" xfId="0" applyFont="1" applyFill="1"/>
    <xf numFmtId="0" fontId="4" fillId="0" borderId="0" xfId="1" applyAlignment="1" applyProtection="1"/>
    <xf numFmtId="0" fontId="0" fillId="0" borderId="0" xfId="0" applyFill="1" applyBorder="1" applyAlignment="1">
      <alignment horizontal="center"/>
    </xf>
    <xf numFmtId="0" fontId="0" fillId="0" borderId="4" xfId="0" applyFill="1" applyBorder="1" applyProtection="1">
      <protection locked="0"/>
    </xf>
    <xf numFmtId="0" fontId="5" fillId="0" borderId="0" xfId="0" applyFont="1" applyFill="1"/>
    <xf numFmtId="0" fontId="7" fillId="2" borderId="4" xfId="2" applyBorder="1" applyAlignment="1">
      <alignment horizontal="center"/>
    </xf>
    <xf numFmtId="0" fontId="7" fillId="2" borderId="4" xfId="2" applyBorder="1" applyAlignment="1">
      <alignment vertical="center"/>
    </xf>
    <xf numFmtId="0" fontId="7" fillId="2" borderId="4" xfId="2" applyBorder="1" applyAlignment="1">
      <alignment horizontal="center" vertical="center"/>
    </xf>
    <xf numFmtId="0" fontId="8" fillId="3" borderId="4" xfId="3" applyBorder="1" applyAlignment="1">
      <alignment horizontal="center"/>
    </xf>
    <xf numFmtId="0" fontId="0" fillId="5" borderId="4" xfId="5" applyFont="1" applyBorder="1" applyAlignment="1">
      <alignment horizontal="center"/>
    </xf>
    <xf numFmtId="0" fontId="10" fillId="5" borderId="4" xfId="5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8" fillId="3" borderId="4" xfId="3" applyBorder="1" applyAlignment="1">
      <alignment horizontal="center" vertical="center"/>
    </xf>
    <xf numFmtId="0" fontId="7" fillId="5" borderId="4" xfId="5" applyFont="1" applyBorder="1" applyAlignment="1">
      <alignment horizontal="center"/>
    </xf>
    <xf numFmtId="0" fontId="11" fillId="5" borderId="4" xfId="5" applyFont="1" applyBorder="1" applyAlignment="1">
      <alignment horizontal="center" vertical="center"/>
    </xf>
    <xf numFmtId="0" fontId="8" fillId="3" borderId="4" xfId="3" applyBorder="1" applyAlignment="1">
      <alignment vertical="center"/>
    </xf>
    <xf numFmtId="0" fontId="9" fillId="4" borderId="11" xfId="4" applyAlignment="1">
      <alignment horizontal="center"/>
    </xf>
  </cellXfs>
  <cellStyles count="6">
    <cellStyle name="Normal" xfId="0" builtinId="0"/>
    <cellStyle name="إخراج" xfId="4" builtinId="21"/>
    <cellStyle name="ارتباط تشعبي" xfId="1" builtinId="8"/>
    <cellStyle name="جيد" xfId="2" builtinId="26"/>
    <cellStyle name="سيئ" xfId="3" builtinId="27"/>
    <cellStyle name="ملاحظة" xfId="5" builtin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4.jpe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16326</xdr:colOff>
      <xdr:row>13</xdr:row>
      <xdr:rowOff>6803</xdr:rowOff>
    </xdr:from>
    <xdr:ext cx="301715" cy="306194"/>
    <xdr:pic>
      <xdr:nvPicPr>
        <xdr:cNvPr id="23" name="صورة 2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20240495" y="2660196"/>
          <a:ext cx="301715" cy="306194"/>
        </a:xfrm>
        <a:prstGeom prst="rect">
          <a:avLst/>
        </a:prstGeom>
      </xdr:spPr>
    </xdr:pic>
    <xdr:clientData/>
  </xdr:oneCellAnchor>
  <xdr:twoCellAnchor editAs="oneCell">
    <xdr:from>
      <xdr:col>8</xdr:col>
      <xdr:colOff>50172</xdr:colOff>
      <xdr:row>15</xdr:row>
      <xdr:rowOff>58704</xdr:rowOff>
    </xdr:from>
    <xdr:to>
      <xdr:col>8</xdr:col>
      <xdr:colOff>265223</xdr:colOff>
      <xdr:row>15</xdr:row>
      <xdr:rowOff>257977</xdr:rowOff>
    </xdr:to>
    <xdr:pic>
      <xdr:nvPicPr>
        <xdr:cNvPr id="24" name="صورة 2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62159">
          <a:off x="10020293313" y="3338025"/>
          <a:ext cx="215051" cy="199273"/>
        </a:xfrm>
        <a:prstGeom prst="ellipse">
          <a:avLst/>
        </a:prstGeom>
        <a:ln w="63500" cap="rnd">
          <a:solidFill>
            <a:srgbClr val="333333"/>
          </a:solidFill>
        </a:ln>
        <a:effectLst>
          <a:outerShdw blurRad="381000" dist="292100" dir="5400000" sx="-80000" sy="-18000" rotWithShape="0">
            <a:srgbClr val="000000">
              <a:alpha val="22000"/>
            </a:srgbClr>
          </a:outerShdw>
        </a:effectLst>
        <a:scene3d>
          <a:camera prst="orthographicFront"/>
          <a:lightRig rig="contrasting" dir="t">
            <a:rot lat="0" lon="0" rev="3000000"/>
          </a:lightRig>
        </a:scene3d>
        <a:sp3d contourW="7620">
          <a:bevelT w="95250" h="31750"/>
          <a:contourClr>
            <a:srgbClr val="333333"/>
          </a:contourClr>
        </a:sp3d>
      </xdr:spPr>
    </xdr:pic>
    <xdr:clientData/>
  </xdr:twoCellAnchor>
  <xdr:twoCellAnchor editAs="oneCell">
    <xdr:from>
      <xdr:col>7</xdr:col>
      <xdr:colOff>335149</xdr:colOff>
      <xdr:row>14</xdr:row>
      <xdr:rowOff>15595</xdr:rowOff>
    </xdr:from>
    <xdr:to>
      <xdr:col>9</xdr:col>
      <xdr:colOff>21168</xdr:colOff>
      <xdr:row>14</xdr:row>
      <xdr:rowOff>306885</xdr:rowOff>
    </xdr:to>
    <xdr:pic>
      <xdr:nvPicPr>
        <xdr:cNvPr id="25" name="صورة 2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0" b="100000" l="9916" r="98101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62159">
          <a:off x="10018945332" y="2975149"/>
          <a:ext cx="373180" cy="291290"/>
        </a:xfrm>
        <a:prstGeom prst="rect">
          <a:avLst/>
        </a:prstGeom>
      </xdr:spPr>
    </xdr:pic>
    <xdr:clientData/>
  </xdr:twoCellAnchor>
  <xdr:twoCellAnchor editAs="oneCell">
    <xdr:from>
      <xdr:col>8</xdr:col>
      <xdr:colOff>14127</xdr:colOff>
      <xdr:row>16</xdr:row>
      <xdr:rowOff>30181</xdr:rowOff>
    </xdr:from>
    <xdr:to>
      <xdr:col>8</xdr:col>
      <xdr:colOff>288488</xdr:colOff>
      <xdr:row>16</xdr:row>
      <xdr:rowOff>285475</xdr:rowOff>
    </xdr:to>
    <xdr:pic>
      <xdr:nvPicPr>
        <xdr:cNvPr id="26" name="صورة 2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20270048" y="3622467"/>
          <a:ext cx="274361" cy="2552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excel-example.com/templates/sport-tournament-temp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1"/>
  <sheetViews>
    <sheetView rightToLeft="1" tabSelected="1" topLeftCell="A7" zoomScaleNormal="100" workbookViewId="0">
      <selection activeCell="J26" sqref="J26"/>
    </sheetView>
  </sheetViews>
  <sheetFormatPr defaultRowHeight="15"/>
  <cols>
    <col min="1" max="1" width="21.5703125" customWidth="1"/>
    <col min="2" max="2" width="16.140625" customWidth="1"/>
    <col min="3" max="4" width="3.85546875" customWidth="1"/>
    <col min="5" max="5" width="5.42578125" customWidth="1"/>
    <col min="6" max="6" width="6.42578125" customWidth="1"/>
    <col min="7" max="7" width="5.140625" style="3" customWidth="1"/>
    <col min="8" max="8" width="5.28515625" style="3" customWidth="1"/>
    <col min="9" max="9" width="5" style="3" customWidth="1"/>
    <col min="10" max="10" width="16" customWidth="1"/>
    <col min="11" max="17" width="5" customWidth="1"/>
    <col min="18" max="18" width="4.28515625" customWidth="1"/>
    <col min="20" max="20" width="11.42578125" customWidth="1"/>
    <col min="22" max="22" width="6.140625" hidden="1" customWidth="1"/>
    <col min="23" max="23" width="3.42578125" hidden="1" customWidth="1"/>
    <col min="24" max="24" width="2.85546875" hidden="1" customWidth="1"/>
    <col min="25" max="25" width="2.28515625" hidden="1" customWidth="1"/>
    <col min="26" max="26" width="2" hidden="1" customWidth="1"/>
    <col min="27" max="27" width="3.28515625" hidden="1" customWidth="1"/>
    <col min="28" max="29" width="3.5703125" hidden="1" customWidth="1"/>
    <col min="30" max="30" width="4.140625" hidden="1" customWidth="1"/>
    <col min="31" max="31" width="11.42578125" hidden="1" customWidth="1"/>
  </cols>
  <sheetData>
    <row r="1" spans="1:31" ht="28.5">
      <c r="A1" s="24" t="s">
        <v>34</v>
      </c>
      <c r="B1" s="18"/>
    </row>
    <row r="2" spans="1:31">
      <c r="A2" s="22" t="s">
        <v>35</v>
      </c>
      <c r="B2" s="18"/>
      <c r="W2" s="8" t="s">
        <v>15</v>
      </c>
      <c r="X2" s="9" t="s">
        <v>9</v>
      </c>
      <c r="Y2" s="9" t="s">
        <v>10</v>
      </c>
      <c r="Z2" s="9" t="s">
        <v>11</v>
      </c>
      <c r="AA2" s="10" t="s">
        <v>13</v>
      </c>
      <c r="AB2" s="11" t="s">
        <v>14</v>
      </c>
      <c r="AC2" s="9" t="s">
        <v>16</v>
      </c>
      <c r="AD2" s="10" t="s">
        <v>12</v>
      </c>
      <c r="AE2" s="26" t="s">
        <v>24</v>
      </c>
    </row>
    <row r="3" spans="1:31">
      <c r="A3" s="17" t="s">
        <v>36</v>
      </c>
      <c r="B3" s="28" t="s">
        <v>29</v>
      </c>
      <c r="V3" s="12" t="str">
        <f>A4</f>
        <v xml:space="preserve">شباب تطوان </v>
      </c>
      <c r="W3" s="2">
        <f t="array" ref="W3">SUM(($A$12:$A$41=V3)*(ISNUMBER($C$12:$C$41)),($B$12:$B$41=V3)*(ISNUMBER($E$12:$E$41)))</f>
        <v>3</v>
      </c>
      <c r="X3" s="3">
        <f t="array" ref="X3">SUM((home=V3)*(homescore&gt;visitorscore),(visitor=V3)*(visitorscore&gt;homescore))</f>
        <v>2</v>
      </c>
      <c r="Y3" s="3">
        <f t="array" ref="Y3">SUM((home=V3)*(homescore=visitorscore)*ISNUMBER(visitorscore),(visitor=V3)*(visitorscore=homescore)*ISNUMBER(homescore))</f>
        <v>1</v>
      </c>
      <c r="Z3" s="3">
        <f t="array" ref="Z3">SUM((home=V3)*(homescore&lt;visitorscore),(visitor=V3)*(visitorscore&lt;homescore))</f>
        <v>0</v>
      </c>
      <c r="AA3" s="4">
        <f>SUMIF(home,V3,homescore)+SUMIF(visitor,V3,visitorscore)</f>
        <v>7</v>
      </c>
      <c r="AB3" s="5">
        <f>SUMIF(home,V3,visitorscore)+SUMIF(visitor,V3,homescore)</f>
        <v>3</v>
      </c>
      <c r="AC3" s="13">
        <f>AA3-AB3</f>
        <v>4</v>
      </c>
      <c r="AD3" s="4">
        <f>X3*Options!$B$2+Y3*Options!$B$3+Z3*Options!$B$4+VLOOKUP(V3,$A$4:$B$7,2,0)</f>
        <v>7</v>
      </c>
      <c r="AE3">
        <f>AA3+AC3*10000+AD3*100000000</f>
        <v>700040007</v>
      </c>
    </row>
    <row r="4" spans="1:31">
      <c r="A4" s="19" t="s">
        <v>30</v>
      </c>
      <c r="B4" s="18"/>
      <c r="V4" s="1" t="str">
        <f>A5</f>
        <v>اشبال زاكي</v>
      </c>
      <c r="W4" s="2">
        <f t="array" ref="W4">SUM(($A$12:$A$41=V4)*(ISNUMBER($C$12:$C$41)),($B$12:$B$41=V4)*(ISNUMBER($E$12:$E$41)))</f>
        <v>2</v>
      </c>
      <c r="X4" s="3">
        <f t="array" ref="X4">SUM((home=V4)*(homescore&gt;visitorscore),(visitor=V4)*(visitorscore&gt;homescore))</f>
        <v>1</v>
      </c>
      <c r="Y4" s="3">
        <f t="array" ref="Y4">SUM((home=V4)*(homescore=visitorscore)*ISNUMBER(visitorscore),(visitor=V4)*(visitorscore=homescore)*ISNUMBER(homescore))</f>
        <v>0</v>
      </c>
      <c r="Z4" s="3">
        <f t="array" ref="Z4">SUM((home=V4)*(homescore&lt;visitorscore),(visitor=V4)*(visitorscore&lt;homescore))</f>
        <v>1</v>
      </c>
      <c r="AA4" s="4">
        <f>SUMIF(home,V4,homescore)+SUMIF(visitor,V4,visitorscore)</f>
        <v>5</v>
      </c>
      <c r="AB4" s="5">
        <f>SUMIF(home,V4,visitorscore)+SUMIF(visitor,V4,homescore)</f>
        <v>6</v>
      </c>
      <c r="AC4" s="13">
        <f t="shared" ref="AC4:AC6" si="0">AA4-AB4</f>
        <v>-1</v>
      </c>
      <c r="AD4" s="4">
        <f>X4*Options!$B$2+Y4*Options!$B$3+Z4*Options!$B$4+VLOOKUP(V4,$A$4:$B$7,2,0)</f>
        <v>3</v>
      </c>
      <c r="AE4">
        <f t="shared" ref="AE4:AE6" si="1">AA4+AC4*10000+AD4*100000000</f>
        <v>299990005</v>
      </c>
    </row>
    <row r="5" spans="1:31">
      <c r="A5" s="19" t="s">
        <v>31</v>
      </c>
      <c r="B5" s="18"/>
      <c r="V5" s="1" t="str">
        <f>A6</f>
        <v>ابطال درسة</v>
      </c>
      <c r="W5" s="2">
        <f t="array" ref="W5">SUM(($A$12:$A$41=V5)*(ISNUMBER($C$12:$C$41)),($B$12:$B$41=V5)*(ISNUMBER($E$12:$E$41)))</f>
        <v>2</v>
      </c>
      <c r="X5" s="3">
        <f t="array" ref="X5">SUM((home=V5)*(homescore&gt;visitorscore),(visitor=V5)*(visitorscore&gt;homescore))</f>
        <v>0</v>
      </c>
      <c r="Y5" s="3">
        <f t="array" ref="Y5">SUM((home=V5)*(homescore=visitorscore)*ISNUMBER(visitorscore),(visitor=V5)*(visitorscore=homescore)*ISNUMBER(homescore))</f>
        <v>0</v>
      </c>
      <c r="Z5" s="3">
        <f t="array" ref="Z5">SUM((home=V5)*(homescore&lt;visitorscore),(visitor=V5)*(visitorscore&lt;homescore))</f>
        <v>2</v>
      </c>
      <c r="AA5" s="4">
        <f>SUMIF(home,V5,homescore)+SUMIF(visitor,V5,visitorscore)</f>
        <v>6</v>
      </c>
      <c r="AB5" s="5">
        <f>SUMIF(home,V5,visitorscore)+SUMIF(visitor,V5,homescore)</f>
        <v>9</v>
      </c>
      <c r="AC5" s="13">
        <f t="shared" si="0"/>
        <v>-3</v>
      </c>
      <c r="AD5" s="4">
        <f>X5*Options!$B$2+Y5*Options!$B$3+Z5*Options!$B$4+VLOOKUP(V5,$A$4:$B$7,2,0)</f>
        <v>0</v>
      </c>
      <c r="AE5">
        <f t="shared" si="1"/>
        <v>-29994</v>
      </c>
    </row>
    <row r="6" spans="1:31">
      <c r="A6" s="19" t="s">
        <v>32</v>
      </c>
      <c r="B6" s="18"/>
      <c r="V6" s="1" t="str">
        <f>A7</f>
        <v>مدرسة براعيم درسة</v>
      </c>
      <c r="W6" s="2">
        <f t="array" ref="W6">SUM(($A$12:$A$41=V6)*(ISNUMBER($C$12:$C$41)),($B$12:$B$41=V6)*(ISNUMBER($E$12:$E$41)))</f>
        <v>1</v>
      </c>
      <c r="X6" s="3">
        <f t="array" ref="X6">SUM((home=V6)*(homescore&gt;visitorscore),(visitor=V6)*(visitorscore&gt;homescore))</f>
        <v>0</v>
      </c>
      <c r="Y6" s="3">
        <f t="array" ref="Y6">SUM((home=V6)*(homescore=visitorscore)*ISNUMBER(visitorscore),(visitor=V6)*(visitorscore=homescore)*ISNUMBER(homescore))</f>
        <v>1</v>
      </c>
      <c r="Z6" s="3">
        <f t="array" ref="Z6">SUM((home=V6)*(homescore&lt;visitorscore),(visitor=V6)*(visitorscore&lt;homescore))</f>
        <v>0</v>
      </c>
      <c r="AA6" s="4">
        <f>SUMIF(home,V6,homescore)+SUMIF(visitor,V6,visitorscore)</f>
        <v>1</v>
      </c>
      <c r="AB6" s="5">
        <f>SUMIF(home,V6,visitorscore)+SUMIF(visitor,V6,homescore)</f>
        <v>1</v>
      </c>
      <c r="AC6" s="13">
        <f t="shared" si="0"/>
        <v>0</v>
      </c>
      <c r="AD6" s="4">
        <f>X6*Options!$B$2+Y6*Options!$B$3+Z6*Options!$B$4+VLOOKUP(V6,$A$4:$B$7,2,0)</f>
        <v>1</v>
      </c>
      <c r="AE6">
        <f t="shared" si="1"/>
        <v>100000001</v>
      </c>
    </row>
    <row r="7" spans="1:31">
      <c r="A7" s="19" t="s">
        <v>33</v>
      </c>
      <c r="B7" s="18"/>
    </row>
    <row r="8" spans="1:31">
      <c r="A8" s="23"/>
      <c r="B8" s="18"/>
    </row>
    <row r="11" spans="1:31">
      <c r="A11" s="15" t="s">
        <v>25</v>
      </c>
      <c r="H11" s="16" t="s">
        <v>18</v>
      </c>
    </row>
    <row r="12" spans="1:31">
      <c r="A12" s="6" t="str">
        <f>A4</f>
        <v xml:space="preserve">شباب تطوان </v>
      </c>
      <c r="B12" s="6" t="str">
        <f>A5</f>
        <v>اشبال زاكي</v>
      </c>
      <c r="C12" s="7">
        <v>2</v>
      </c>
      <c r="D12" s="7" t="s">
        <v>5</v>
      </c>
      <c r="E12" s="7">
        <v>0</v>
      </c>
      <c r="H12" s="41" t="s">
        <v>37</v>
      </c>
      <c r="I12" s="41"/>
      <c r="J12" s="41"/>
      <c r="K12" s="41"/>
      <c r="L12" s="41"/>
      <c r="M12" s="41"/>
      <c r="N12" s="41"/>
      <c r="O12" s="41"/>
      <c r="P12" s="41"/>
      <c r="Q12" s="41"/>
      <c r="R12" s="41"/>
    </row>
    <row r="13" spans="1:31">
      <c r="A13" s="36" t="str">
        <f>A5</f>
        <v>اشبال زاكي</v>
      </c>
      <c r="B13" s="36" t="str">
        <f>A6</f>
        <v>ابطال درسة</v>
      </c>
      <c r="C13" s="35">
        <v>5</v>
      </c>
      <c r="D13" s="35" t="s">
        <v>5</v>
      </c>
      <c r="E13" s="35">
        <v>4</v>
      </c>
      <c r="H13" s="33" t="s">
        <v>40</v>
      </c>
      <c r="I13" s="33" t="s">
        <v>39</v>
      </c>
      <c r="J13" s="34" t="s">
        <v>38</v>
      </c>
      <c r="K13" s="38" t="s">
        <v>15</v>
      </c>
      <c r="L13" s="38" t="s">
        <v>9</v>
      </c>
      <c r="M13" s="38" t="s">
        <v>10</v>
      </c>
      <c r="N13" s="38" t="s">
        <v>11</v>
      </c>
      <c r="O13" s="38" t="s">
        <v>13</v>
      </c>
      <c r="P13" s="38" t="s">
        <v>14</v>
      </c>
      <c r="Q13" s="38" t="s">
        <v>16</v>
      </c>
      <c r="R13" s="38" t="s">
        <v>12</v>
      </c>
    </row>
    <row r="14" spans="1:31" ht="24.95" customHeight="1">
      <c r="A14" s="36" t="str">
        <f>A4</f>
        <v xml:space="preserve">شباب تطوان </v>
      </c>
      <c r="B14" s="36" t="str">
        <f>A7</f>
        <v>مدرسة براعيم درسة</v>
      </c>
      <c r="C14" s="35">
        <v>1</v>
      </c>
      <c r="D14" s="35" t="s">
        <v>5</v>
      </c>
      <c r="E14" s="35">
        <v>1</v>
      </c>
      <c r="H14" s="31">
        <v>1</v>
      </c>
      <c r="I14" s="29"/>
      <c r="J14" s="30" t="str">
        <f t="array" ref="J14">INDEX($V$3:$V$6,MATCH(LARGE($AE$3:$AE$6-ROW($AE$3:$AE$6)/COUNT($AE$3:$AE$6),ROW(J14)-ROW(J$14)+1),$AE$3:$AE$6-ROW($AE$3:$AE$6)/COUNT($AE$3:$AE$6),0))</f>
        <v xml:space="preserve">شباب تطوان </v>
      </c>
      <c r="K14" s="39">
        <f>VLOOKUP($J14,$V$3:$AD$6,2,0)</f>
        <v>3</v>
      </c>
      <c r="L14" s="39">
        <f>VLOOKUP($J14,$V$3:$AD$6,3,0)</f>
        <v>2</v>
      </c>
      <c r="M14" s="39">
        <f>VLOOKUP($J14,$V$3:$AD$6,4,0)</f>
        <v>1</v>
      </c>
      <c r="N14" s="39">
        <f>VLOOKUP($J14,$V$3:$AD$6,5,0)</f>
        <v>0</v>
      </c>
      <c r="O14" s="39">
        <f>VLOOKUP($J14,$V$3:$AD$6,6,0)</f>
        <v>7</v>
      </c>
      <c r="P14" s="39">
        <f>VLOOKUP($J14,$V$3:$AD$6,7,0)</f>
        <v>3</v>
      </c>
      <c r="Q14" s="39">
        <f>VLOOKUP($J14,$V$3:$AD$6,8,0)</f>
        <v>4</v>
      </c>
      <c r="R14" s="39">
        <f>VLOOKUP($J14,$V$3:$AD$6,9,0)</f>
        <v>7</v>
      </c>
    </row>
    <row r="15" spans="1:31" ht="24.95" customHeight="1">
      <c r="A15" s="36" t="str">
        <f>A6</f>
        <v>ابطال درسة</v>
      </c>
      <c r="B15" s="36" t="str">
        <f>A4</f>
        <v xml:space="preserve">شباب تطوان </v>
      </c>
      <c r="C15" s="35">
        <v>2</v>
      </c>
      <c r="D15" s="35" t="s">
        <v>5</v>
      </c>
      <c r="E15" s="35">
        <v>4</v>
      </c>
      <c r="H15" s="31">
        <v>2</v>
      </c>
      <c r="I15" s="29"/>
      <c r="J15" s="30" t="str">
        <f t="array" ref="J15">INDEX($V$3:$V$6,MATCH(LARGE($AE$3:$AE$6-ROW($AE$3:$AE$6)/COUNT($AE$3:$AE$6),ROW(J15)-ROW(J$14)+1),$AE$3:$AE$6-ROW($AE$3:$AE$6)/COUNT($AE$3:$AE$6),0))</f>
        <v>اشبال زاكي</v>
      </c>
      <c r="K15" s="39">
        <f>VLOOKUP($J15,$V$3:$AD$6,2,0)</f>
        <v>2</v>
      </c>
      <c r="L15" s="39">
        <f>VLOOKUP($J15,$V$3:$AD$6,3,0)</f>
        <v>1</v>
      </c>
      <c r="M15" s="39">
        <f>VLOOKUP($J15,$V$3:$AD$6,4,0)</f>
        <v>0</v>
      </c>
      <c r="N15" s="39">
        <f>VLOOKUP($J15,$V$3:$AD$6,5,0)</f>
        <v>1</v>
      </c>
      <c r="O15" s="39">
        <f>VLOOKUP($J15,$V$3:$AD$6,6,0)</f>
        <v>5</v>
      </c>
      <c r="P15" s="39">
        <f>VLOOKUP($J15,$V$3:$AD$6,7,0)</f>
        <v>6</v>
      </c>
      <c r="Q15" s="39">
        <f>VLOOKUP($J15,$V$3:$AD$6,8,0)</f>
        <v>-1</v>
      </c>
      <c r="R15" s="39">
        <f>VLOOKUP($J15,$V$3:$AD$6,9,0)</f>
        <v>3</v>
      </c>
    </row>
    <row r="16" spans="1:31" ht="24.95" customHeight="1">
      <c r="A16" s="36" t="str">
        <f>A7</f>
        <v>مدرسة براعيم درسة</v>
      </c>
      <c r="B16" s="36" t="str">
        <f>A6</f>
        <v>ابطال درسة</v>
      </c>
      <c r="C16" s="35"/>
      <c r="D16" s="35" t="s">
        <v>5</v>
      </c>
      <c r="E16" s="35"/>
      <c r="H16" s="37">
        <v>3</v>
      </c>
      <c r="I16" s="32"/>
      <c r="J16" s="40" t="str">
        <f t="array" ref="J16">INDEX($V$3:$V$6,MATCH(LARGE($AE$3:$AE$6-ROW($AE$3:$AE$6)/COUNT($AE$3:$AE$6),ROW(J16)-ROW(J$14)+1),$AE$3:$AE$6-ROW($AE$3:$AE$6)/COUNT($AE$3:$AE$6),0))</f>
        <v>مدرسة براعيم درسة</v>
      </c>
      <c r="K16" s="39">
        <f>VLOOKUP($J16,$V$3:$AD$6,2,0)</f>
        <v>1</v>
      </c>
      <c r="L16" s="39">
        <f>VLOOKUP($J16,$V$3:$AD$6,3,0)</f>
        <v>0</v>
      </c>
      <c r="M16" s="39">
        <f>VLOOKUP($J16,$V$3:$AD$6,4,0)</f>
        <v>1</v>
      </c>
      <c r="N16" s="39">
        <f>VLOOKUP($J16,$V$3:$AD$6,5,0)</f>
        <v>0</v>
      </c>
      <c r="O16" s="39">
        <f>VLOOKUP($J16,$V$3:$AD$6,6,0)</f>
        <v>1</v>
      </c>
      <c r="P16" s="39">
        <f>VLOOKUP($J16,$V$3:$AD$6,7,0)</f>
        <v>1</v>
      </c>
      <c r="Q16" s="39">
        <f>VLOOKUP($J16,$V$3:$AD$6,8,0)</f>
        <v>0</v>
      </c>
      <c r="R16" s="39">
        <f>VLOOKUP($J16,$V$3:$AD$6,9,0)</f>
        <v>1</v>
      </c>
    </row>
    <row r="17" spans="1:18" ht="24.95" customHeight="1">
      <c r="A17" s="36" t="str">
        <f>A5</f>
        <v>اشبال زاكي</v>
      </c>
      <c r="B17" s="36" t="str">
        <f>A7</f>
        <v>مدرسة براعيم درسة</v>
      </c>
      <c r="C17" s="35"/>
      <c r="D17" s="35" t="s">
        <v>5</v>
      </c>
      <c r="E17" s="35"/>
      <c r="H17" s="37">
        <v>4</v>
      </c>
      <c r="I17" s="32"/>
      <c r="J17" s="40" t="str">
        <f t="array" ref="J17">INDEX($V$3:$V$6,MATCH(LARGE($AE$3:$AE$6-ROW($AE$3:$AE$6)/COUNT($AE$3:$AE$6),ROW(J17)-ROW(J$14)+1),$AE$3:$AE$6-ROW($AE$3:$AE$6)/COUNT($AE$3:$AE$6),0))</f>
        <v>ابطال درسة</v>
      </c>
      <c r="K17" s="39">
        <f>VLOOKUP($J17,$V$3:$AD$6,2,0)</f>
        <v>2</v>
      </c>
      <c r="L17" s="39">
        <f>VLOOKUP($J17,$V$3:$AD$6,3,0)</f>
        <v>0</v>
      </c>
      <c r="M17" s="39">
        <f>VLOOKUP($J17,$V$3:$AD$6,4,0)</f>
        <v>0</v>
      </c>
      <c r="N17" s="39">
        <f>VLOOKUP($J17,$V$3:$AD$6,5,0)</f>
        <v>2</v>
      </c>
      <c r="O17" s="39">
        <f>VLOOKUP($J17,$V$3:$AD$6,6,0)</f>
        <v>6</v>
      </c>
      <c r="P17" s="39">
        <f>VLOOKUP($J17,$V$3:$AD$6,7,0)</f>
        <v>9</v>
      </c>
      <c r="Q17" s="39">
        <f>VLOOKUP($J17,$V$3:$AD$6,8,0)</f>
        <v>-3</v>
      </c>
      <c r="R17" s="39">
        <f>VLOOKUP($J17,$V$3:$AD$6,9,0)</f>
        <v>0</v>
      </c>
    </row>
    <row r="18" spans="1:18">
      <c r="F18" s="13"/>
    </row>
    <row r="19" spans="1:18">
      <c r="A19" s="15" t="s">
        <v>26</v>
      </c>
    </row>
    <row r="20" spans="1:18">
      <c r="A20" s="6" t="str">
        <f t="shared" ref="A20:A25" si="2">B12</f>
        <v>اشبال زاكي</v>
      </c>
      <c r="B20" s="6" t="str">
        <f t="shared" ref="B20:B25" si="3">A12</f>
        <v xml:space="preserve">شباب تطوان </v>
      </c>
      <c r="C20" s="7"/>
      <c r="D20" s="7" t="s">
        <v>5</v>
      </c>
      <c r="E20" s="7"/>
    </row>
    <row r="21" spans="1:18">
      <c r="A21" s="6" t="str">
        <f t="shared" si="2"/>
        <v>ابطال درسة</v>
      </c>
      <c r="B21" s="6" t="str">
        <f t="shared" si="3"/>
        <v>اشبال زاكي</v>
      </c>
      <c r="C21" s="7"/>
      <c r="D21" s="7" t="s">
        <v>5</v>
      </c>
      <c r="E21" s="7"/>
    </row>
    <row r="22" spans="1:18">
      <c r="A22" s="6" t="str">
        <f t="shared" si="2"/>
        <v>مدرسة براعيم درسة</v>
      </c>
      <c r="B22" s="6" t="str">
        <f t="shared" si="3"/>
        <v xml:space="preserve">شباب تطوان </v>
      </c>
      <c r="C22" s="7"/>
      <c r="D22" s="7" t="s">
        <v>5</v>
      </c>
      <c r="E22" s="7"/>
    </row>
    <row r="23" spans="1:18">
      <c r="A23" s="6" t="str">
        <f t="shared" si="2"/>
        <v xml:space="preserve">شباب تطوان </v>
      </c>
      <c r="B23" s="6" t="str">
        <f t="shared" si="3"/>
        <v>ابطال درسة</v>
      </c>
      <c r="C23" s="7"/>
      <c r="D23" s="7" t="s">
        <v>5</v>
      </c>
      <c r="E23" s="7"/>
    </row>
    <row r="24" spans="1:18">
      <c r="A24" s="6" t="str">
        <f t="shared" si="2"/>
        <v>ابطال درسة</v>
      </c>
      <c r="B24" s="6" t="str">
        <f t="shared" si="3"/>
        <v>مدرسة براعيم درسة</v>
      </c>
      <c r="C24" s="7"/>
      <c r="D24" s="7" t="s">
        <v>5</v>
      </c>
      <c r="E24" s="7"/>
    </row>
    <row r="25" spans="1:18">
      <c r="A25" s="6" t="str">
        <f t="shared" si="2"/>
        <v>مدرسة براعيم درسة</v>
      </c>
      <c r="B25" s="6" t="str">
        <f t="shared" si="3"/>
        <v>اشبال زاكي</v>
      </c>
      <c r="C25" s="7"/>
      <c r="D25" s="7" t="s">
        <v>5</v>
      </c>
      <c r="E25" s="7"/>
    </row>
    <row r="27" spans="1:18">
      <c r="A27" s="15" t="s">
        <v>27</v>
      </c>
    </row>
    <row r="28" spans="1:18">
      <c r="A28" s="6" t="str">
        <f t="shared" ref="A28:B33" si="4">A12</f>
        <v xml:space="preserve">شباب تطوان </v>
      </c>
      <c r="B28" s="6" t="str">
        <f t="shared" si="4"/>
        <v>اشبال زاكي</v>
      </c>
      <c r="C28" s="7"/>
      <c r="D28" s="7" t="s">
        <v>5</v>
      </c>
      <c r="E28" s="7"/>
    </row>
    <row r="29" spans="1:18">
      <c r="A29" s="6" t="str">
        <f t="shared" si="4"/>
        <v>اشبال زاكي</v>
      </c>
      <c r="B29" s="6" t="str">
        <f t="shared" si="4"/>
        <v>ابطال درسة</v>
      </c>
      <c r="C29" s="7"/>
      <c r="D29" s="7" t="s">
        <v>5</v>
      </c>
      <c r="E29" s="7"/>
    </row>
    <row r="30" spans="1:18">
      <c r="A30" s="6" t="str">
        <f t="shared" si="4"/>
        <v xml:space="preserve">شباب تطوان </v>
      </c>
      <c r="B30" s="6" t="str">
        <f t="shared" si="4"/>
        <v>مدرسة براعيم درسة</v>
      </c>
      <c r="C30" s="7"/>
      <c r="D30" s="7" t="s">
        <v>5</v>
      </c>
      <c r="E30" s="7"/>
    </row>
    <row r="31" spans="1:18">
      <c r="A31" s="6" t="str">
        <f t="shared" si="4"/>
        <v>ابطال درسة</v>
      </c>
      <c r="B31" s="6" t="str">
        <f t="shared" si="4"/>
        <v xml:space="preserve">شباب تطوان </v>
      </c>
      <c r="C31" s="7"/>
      <c r="D31" s="7" t="s">
        <v>5</v>
      </c>
      <c r="E31" s="7"/>
    </row>
    <row r="32" spans="1:18">
      <c r="A32" s="6" t="str">
        <f t="shared" si="4"/>
        <v>مدرسة براعيم درسة</v>
      </c>
      <c r="B32" s="6" t="str">
        <f t="shared" si="4"/>
        <v>ابطال درسة</v>
      </c>
      <c r="C32" s="7"/>
      <c r="D32" s="7" t="s">
        <v>5</v>
      </c>
      <c r="E32" s="7"/>
    </row>
    <row r="33" spans="1:5">
      <c r="A33" s="6" t="str">
        <f t="shared" si="4"/>
        <v>اشبال زاكي</v>
      </c>
      <c r="B33" s="6" t="str">
        <f t="shared" si="4"/>
        <v>مدرسة براعيم درسة</v>
      </c>
      <c r="C33" s="7"/>
      <c r="D33" s="7" t="s">
        <v>5</v>
      </c>
      <c r="E33" s="7"/>
    </row>
    <row r="35" spans="1:5">
      <c r="A35" s="15" t="s">
        <v>28</v>
      </c>
    </row>
    <row r="36" spans="1:5">
      <c r="A36" s="6" t="str">
        <f t="shared" ref="A36:B41" si="5">A20</f>
        <v>اشبال زاكي</v>
      </c>
      <c r="B36" s="6" t="str">
        <f t="shared" si="5"/>
        <v xml:space="preserve">شباب تطوان </v>
      </c>
      <c r="C36" s="7"/>
      <c r="D36" s="7" t="s">
        <v>5</v>
      </c>
      <c r="E36" s="7"/>
    </row>
    <row r="37" spans="1:5">
      <c r="A37" s="6" t="str">
        <f t="shared" si="5"/>
        <v>ابطال درسة</v>
      </c>
      <c r="B37" s="6" t="str">
        <f t="shared" si="5"/>
        <v>اشبال زاكي</v>
      </c>
      <c r="C37" s="7"/>
      <c r="D37" s="7" t="s">
        <v>5</v>
      </c>
      <c r="E37" s="7"/>
    </row>
    <row r="38" spans="1:5">
      <c r="A38" s="6" t="str">
        <f t="shared" si="5"/>
        <v>مدرسة براعيم درسة</v>
      </c>
      <c r="B38" s="6" t="str">
        <f t="shared" si="5"/>
        <v xml:space="preserve">شباب تطوان </v>
      </c>
      <c r="C38" s="7"/>
      <c r="D38" s="7" t="s">
        <v>5</v>
      </c>
      <c r="E38" s="7"/>
    </row>
    <row r="39" spans="1:5">
      <c r="A39" s="6" t="str">
        <f t="shared" si="5"/>
        <v xml:space="preserve">شباب تطوان </v>
      </c>
      <c r="B39" s="6" t="str">
        <f t="shared" si="5"/>
        <v>ابطال درسة</v>
      </c>
      <c r="C39" s="7"/>
      <c r="D39" s="7" t="s">
        <v>5</v>
      </c>
      <c r="E39" s="7"/>
    </row>
    <row r="40" spans="1:5">
      <c r="A40" s="6" t="str">
        <f t="shared" si="5"/>
        <v>ابطال درسة</v>
      </c>
      <c r="B40" s="6" t="str">
        <f t="shared" si="5"/>
        <v>مدرسة براعيم درسة</v>
      </c>
      <c r="C40" s="7"/>
      <c r="D40" s="7" t="s">
        <v>5</v>
      </c>
      <c r="E40" s="7"/>
    </row>
    <row r="41" spans="1:5">
      <c r="A41" s="6" t="str">
        <f t="shared" si="5"/>
        <v>مدرسة براعيم درسة</v>
      </c>
      <c r="B41" s="6" t="str">
        <f t="shared" si="5"/>
        <v>اشبال زاكي</v>
      </c>
      <c r="C41" s="7"/>
      <c r="D41" s="7" t="s">
        <v>5</v>
      </c>
      <c r="E41" s="7"/>
    </row>
  </sheetData>
  <mergeCells count="1">
    <mergeCell ref="H12:R12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1"/>
  <sheetViews>
    <sheetView workbookViewId="0">
      <selection activeCell="A2" sqref="A2"/>
    </sheetView>
  </sheetViews>
  <sheetFormatPr defaultRowHeight="15"/>
  <cols>
    <col min="1" max="1" width="15.85546875" customWidth="1"/>
    <col min="2" max="2" width="16.140625" customWidth="1"/>
    <col min="3" max="5" width="3.85546875" customWidth="1"/>
    <col min="6" max="6" width="8.28515625" customWidth="1"/>
    <col min="7" max="7" width="8.28515625" style="3" customWidth="1"/>
    <col min="8" max="8" width="15.7109375" style="3" customWidth="1"/>
    <col min="9" max="9" width="5" style="3" customWidth="1"/>
    <col min="10" max="16" width="5" customWidth="1"/>
    <col min="20" max="20" width="11.42578125" customWidth="1"/>
    <col min="22" max="22" width="6.140625" hidden="1" customWidth="1"/>
    <col min="23" max="23" width="3.42578125" hidden="1" customWidth="1"/>
    <col min="24" max="24" width="2.85546875" hidden="1" customWidth="1"/>
    <col min="25" max="25" width="2.28515625" hidden="1" customWidth="1"/>
    <col min="26" max="26" width="2" hidden="1" customWidth="1"/>
    <col min="27" max="27" width="3.28515625" hidden="1" customWidth="1"/>
    <col min="28" max="29" width="3.5703125" hidden="1" customWidth="1"/>
    <col min="30" max="30" width="4.140625" hidden="1" customWidth="1"/>
    <col min="31" max="31" width="11.42578125" hidden="1" customWidth="1"/>
  </cols>
  <sheetData>
    <row r="1" spans="1:31" ht="28.5">
      <c r="A1" s="24" t="s">
        <v>19</v>
      </c>
      <c r="B1" s="18"/>
    </row>
    <row r="2" spans="1:31">
      <c r="A2" s="22"/>
      <c r="B2" s="18"/>
      <c r="W2" s="8" t="s">
        <v>15</v>
      </c>
      <c r="X2" s="9" t="s">
        <v>9</v>
      </c>
      <c r="Y2" s="9" t="s">
        <v>10</v>
      </c>
      <c r="Z2" s="9" t="s">
        <v>11</v>
      </c>
      <c r="AA2" s="10" t="s">
        <v>13</v>
      </c>
      <c r="AB2" s="11" t="s">
        <v>14</v>
      </c>
      <c r="AC2" s="9" t="s">
        <v>16</v>
      </c>
      <c r="AD2" s="10" t="s">
        <v>12</v>
      </c>
      <c r="AE2" s="26" t="s">
        <v>24</v>
      </c>
    </row>
    <row r="3" spans="1:31">
      <c r="A3" s="17" t="s">
        <v>0</v>
      </c>
      <c r="B3" s="28" t="s">
        <v>29</v>
      </c>
      <c r="V3" s="12" t="str">
        <f>A4</f>
        <v>team1</v>
      </c>
      <c r="W3" s="2">
        <f t="array" ref="W3">SUM(($A$12:$A$41=V3)*(ISNUMBER($C$12:$C$41)),($B$12:$B$41=V3)*(ISNUMBER($E$12:$E$41)))</f>
        <v>0</v>
      </c>
      <c r="X3" s="3">
        <f t="array" ref="X3">SUM((home=V3)*(homescore&gt;visitorscore),(visitor=V3)*(visitorscore&gt;homescore))</f>
        <v>0</v>
      </c>
      <c r="Y3" s="3">
        <f t="array" ref="Y3">SUM((home=V3)*(homescore=visitorscore)*ISNUMBER(visitorscore),(visitor=V3)*(visitorscore=homescore)*ISNUMBER(homescore))</f>
        <v>0</v>
      </c>
      <c r="Z3" s="3">
        <f t="array" ref="Z3">SUM((home=V3)*(homescore&lt;visitorscore),(visitor=V3)*(visitorscore&lt;homescore))</f>
        <v>0</v>
      </c>
      <c r="AA3" s="4">
        <f>SUMIF(home,V3,homescore)+SUMIF(visitor,V3,visitorscore)</f>
        <v>0</v>
      </c>
      <c r="AB3" s="5">
        <f>SUMIF(home,V3,visitorscore)+SUMIF(visitor,V3,homescore)</f>
        <v>0</v>
      </c>
      <c r="AC3" s="13">
        <f>AA3-AB3</f>
        <v>0</v>
      </c>
      <c r="AD3" s="4">
        <f>X3*Options!$B$2+Y3*Options!$B$3+Z3*Options!$B$4+VLOOKUP(V3,$A$4:$B$7,2,0)</f>
        <v>0</v>
      </c>
      <c r="AE3">
        <f>AA3+AC3*10000+AD3*100000000</f>
        <v>0</v>
      </c>
    </row>
    <row r="4" spans="1:31">
      <c r="A4" s="19" t="s">
        <v>1</v>
      </c>
      <c r="B4" s="18"/>
      <c r="V4" s="1" t="str">
        <f>A5</f>
        <v>team2</v>
      </c>
      <c r="W4" s="2">
        <f t="array" ref="W4">SUM(($A$12:$A$41=V4)*(ISNUMBER($C$12:$C$41)),($B$12:$B$41=V4)*(ISNUMBER($E$12:$E$41)))</f>
        <v>0</v>
      </c>
      <c r="X4" s="3">
        <f t="array" ref="X4">SUM((home=V4)*(homescore&gt;visitorscore),(visitor=V4)*(visitorscore&gt;homescore))</f>
        <v>0</v>
      </c>
      <c r="Y4" s="3">
        <f t="array" ref="Y4">SUM((home=V4)*(homescore=visitorscore)*ISNUMBER(visitorscore),(visitor=V4)*(visitorscore=homescore)*ISNUMBER(homescore))</f>
        <v>0</v>
      </c>
      <c r="Z4" s="3">
        <f t="array" ref="Z4">SUM((home=V4)*(homescore&lt;visitorscore),(visitor=V4)*(visitorscore&lt;homescore))</f>
        <v>0</v>
      </c>
      <c r="AA4" s="4">
        <f>SUMIF(home,V4,homescore)+SUMIF(visitor,V4,visitorscore)</f>
        <v>0</v>
      </c>
      <c r="AB4" s="5">
        <f>SUMIF(home,V4,visitorscore)+SUMIF(visitor,V4,homescore)</f>
        <v>0</v>
      </c>
      <c r="AC4" s="13">
        <f t="shared" ref="AC4:AC6" si="0">AA4-AB4</f>
        <v>0</v>
      </c>
      <c r="AD4" s="4">
        <f>X4*Options!$B$2+Y4*Options!$B$3+Z4*Options!$B$4+VLOOKUP(V4,$A$4:$B$7,2,0)</f>
        <v>0</v>
      </c>
      <c r="AE4">
        <f t="shared" ref="AE4:AE6" si="1">AA4+AC4*10000+AD4*100000000</f>
        <v>0</v>
      </c>
    </row>
    <row r="5" spans="1:31">
      <c r="A5" s="19" t="s">
        <v>2</v>
      </c>
      <c r="B5" s="18"/>
      <c r="V5" s="1" t="str">
        <f>A6</f>
        <v>team3</v>
      </c>
      <c r="W5" s="2">
        <f t="array" ref="W5">SUM(($A$12:$A$41=V5)*(ISNUMBER($C$12:$C$41)),($B$12:$B$41=V5)*(ISNUMBER($E$12:$E$41)))</f>
        <v>0</v>
      </c>
      <c r="X5" s="3">
        <f t="array" ref="X5">SUM((home=V5)*(homescore&gt;visitorscore),(visitor=V5)*(visitorscore&gt;homescore))</f>
        <v>0</v>
      </c>
      <c r="Y5" s="3">
        <f t="array" ref="Y5">SUM((home=V5)*(homescore=visitorscore)*ISNUMBER(visitorscore),(visitor=V5)*(visitorscore=homescore)*ISNUMBER(homescore))</f>
        <v>0</v>
      </c>
      <c r="Z5" s="3">
        <f t="array" ref="Z5">SUM((home=V5)*(homescore&lt;visitorscore),(visitor=V5)*(visitorscore&lt;homescore))</f>
        <v>0</v>
      </c>
      <c r="AA5" s="4">
        <f>SUMIF(home,V5,homescore)+SUMIF(visitor,V5,visitorscore)</f>
        <v>0</v>
      </c>
      <c r="AB5" s="5">
        <f>SUMIF(home,V5,visitorscore)+SUMIF(visitor,V5,homescore)</f>
        <v>0</v>
      </c>
      <c r="AC5" s="13">
        <f t="shared" si="0"/>
        <v>0</v>
      </c>
      <c r="AD5" s="4">
        <f>X5*Options!$B$2+Y5*Options!$B$3+Z5*Options!$B$4+VLOOKUP(V5,$A$4:$B$7,2,0)</f>
        <v>0</v>
      </c>
      <c r="AE5">
        <f t="shared" si="1"/>
        <v>0</v>
      </c>
    </row>
    <row r="6" spans="1:31">
      <c r="A6" s="19" t="s">
        <v>3</v>
      </c>
      <c r="B6" s="18"/>
      <c r="V6" s="1" t="str">
        <f>A7</f>
        <v>team4</v>
      </c>
      <c r="W6" s="2">
        <f t="array" ref="W6">SUM(($A$12:$A$41=V6)*(ISNUMBER($C$12:$C$41)),($B$12:$B$41=V6)*(ISNUMBER($E$12:$E$41)))</f>
        <v>0</v>
      </c>
      <c r="X6" s="3">
        <f t="array" ref="X6">SUM((home=V6)*(homescore&gt;visitorscore),(visitor=V6)*(visitorscore&gt;homescore))</f>
        <v>0</v>
      </c>
      <c r="Y6" s="3">
        <f t="array" ref="Y6">SUM((home=V6)*(homescore=visitorscore)*ISNUMBER(visitorscore),(visitor=V6)*(visitorscore=homescore)*ISNUMBER(homescore))</f>
        <v>0</v>
      </c>
      <c r="Z6" s="3">
        <f t="array" ref="Z6">SUM((home=V6)*(homescore&lt;visitorscore),(visitor=V6)*(visitorscore&lt;homescore))</f>
        <v>0</v>
      </c>
      <c r="AA6" s="4">
        <f>SUMIF(home,V6,homescore)+SUMIF(visitor,V6,visitorscore)</f>
        <v>0</v>
      </c>
      <c r="AB6" s="5">
        <f>SUMIF(home,V6,visitorscore)+SUMIF(visitor,V6,homescore)</f>
        <v>0</v>
      </c>
      <c r="AC6" s="13">
        <f t="shared" si="0"/>
        <v>0</v>
      </c>
      <c r="AD6" s="4">
        <f>X6*Options!$B$2+Y6*Options!$B$3+Z6*Options!$B$4+VLOOKUP(V6,$A$4:$B$7,2,0)</f>
        <v>0</v>
      </c>
      <c r="AE6">
        <f t="shared" si="1"/>
        <v>0</v>
      </c>
    </row>
    <row r="7" spans="1:31">
      <c r="A7" s="19" t="s">
        <v>4</v>
      </c>
      <c r="B7" s="18"/>
    </row>
    <row r="8" spans="1:31">
      <c r="A8" s="23"/>
      <c r="B8" s="18"/>
    </row>
    <row r="11" spans="1:31">
      <c r="A11" s="15" t="s">
        <v>25</v>
      </c>
      <c r="H11" s="16" t="s">
        <v>18</v>
      </c>
    </row>
    <row r="12" spans="1:31">
      <c r="A12" s="6" t="str">
        <f>A4</f>
        <v>team1</v>
      </c>
      <c r="B12" s="6" t="str">
        <f>A5</f>
        <v>team2</v>
      </c>
      <c r="C12" s="7"/>
      <c r="D12" s="7" t="s">
        <v>5</v>
      </c>
      <c r="E12" s="7"/>
      <c r="F12" s="13"/>
    </row>
    <row r="13" spans="1:31">
      <c r="A13" s="6" t="str">
        <f>A5</f>
        <v>team2</v>
      </c>
      <c r="B13" s="6" t="str">
        <f>A6</f>
        <v>team3</v>
      </c>
      <c r="C13" s="7"/>
      <c r="D13" s="7" t="s">
        <v>5</v>
      </c>
      <c r="E13" s="7"/>
      <c r="F13" s="13"/>
      <c r="H13"/>
      <c r="I13" s="8" t="s">
        <v>15</v>
      </c>
      <c r="J13" s="9" t="s">
        <v>9</v>
      </c>
      <c r="K13" s="9" t="s">
        <v>10</v>
      </c>
      <c r="L13" s="9" t="s">
        <v>11</v>
      </c>
      <c r="M13" s="10" t="s">
        <v>13</v>
      </c>
      <c r="N13" s="11" t="s">
        <v>14</v>
      </c>
      <c r="O13" s="9" t="s">
        <v>16</v>
      </c>
      <c r="P13" s="10" t="s">
        <v>12</v>
      </c>
    </row>
    <row r="14" spans="1:31">
      <c r="A14" s="6" t="str">
        <f>A4</f>
        <v>team1</v>
      </c>
      <c r="B14" s="6" t="str">
        <f>A7</f>
        <v>team4</v>
      </c>
      <c r="C14" s="7"/>
      <c r="D14" s="7" t="s">
        <v>5</v>
      </c>
      <c r="E14" s="7"/>
      <c r="F14" s="13"/>
      <c r="H14" s="14" t="str">
        <f t="array" ref="H14">INDEX($V$3:$V$6,MATCH(LARGE($AE$3:$AE$6-ROW($AE$3:$AE$6)/COUNT($AE$3:$AE$6),ROW(H14)-ROW(H$14)+1),$AE$3:$AE$6-ROW($AE$3:$AE$6)/COUNT($AE$3:$AE$6),0))</f>
        <v>team1</v>
      </c>
      <c r="I14" s="2">
        <f>VLOOKUP($H14,$V$3:$AD$6,2,0)</f>
        <v>0</v>
      </c>
      <c r="J14" s="3">
        <f>VLOOKUP($H14,$V$3:$AD$6,3,0)</f>
        <v>0</v>
      </c>
      <c r="K14" s="3">
        <f>VLOOKUP($H14,$V$3:$AD$6,4,0)</f>
        <v>0</v>
      </c>
      <c r="L14" s="3">
        <f>VLOOKUP($H14,$V$3:$AD$6,5,0)</f>
        <v>0</v>
      </c>
      <c r="M14" s="4">
        <f>VLOOKUP($H14,$V$3:$AD$6,6,0)</f>
        <v>0</v>
      </c>
      <c r="N14" s="5">
        <f>VLOOKUP($H14,$V$3:$AD$6,7,0)</f>
        <v>0</v>
      </c>
      <c r="O14" s="3">
        <f>VLOOKUP($H14,$V$3:$AD$6,8,0)</f>
        <v>0</v>
      </c>
      <c r="P14" s="4">
        <f>VLOOKUP($H14,$V$3:$AD$6,9,0)</f>
        <v>0</v>
      </c>
    </row>
    <row r="15" spans="1:31">
      <c r="A15" s="6" t="str">
        <f>A6</f>
        <v>team3</v>
      </c>
      <c r="B15" s="6" t="str">
        <f>A4</f>
        <v>team1</v>
      </c>
      <c r="C15" s="7"/>
      <c r="D15" s="7" t="s">
        <v>5</v>
      </c>
      <c r="E15" s="7"/>
      <c r="F15" s="13"/>
      <c r="H15" t="str">
        <f t="array" ref="H15">INDEX($V$3:$V$6,MATCH(LARGE($AE$3:$AE$6-ROW($AE$3:$AE$6)/COUNT($AE$3:$AE$6),ROW(H15)-ROW(H$14)+1),$AE$3:$AE$6-ROW($AE$3:$AE$6)/COUNT($AE$3:$AE$6),0))</f>
        <v>team2</v>
      </c>
      <c r="I15" s="2">
        <f>VLOOKUP($H15,$V$3:$AD$6,2,0)</f>
        <v>0</v>
      </c>
      <c r="J15" s="3">
        <f>VLOOKUP($H15,$V$3:$AD$6,3,0)</f>
        <v>0</v>
      </c>
      <c r="K15" s="3">
        <f>VLOOKUP($H15,$V$3:$AD$6,4,0)</f>
        <v>0</v>
      </c>
      <c r="L15" s="3">
        <f>VLOOKUP($H15,$V$3:$AD$6,5,0)</f>
        <v>0</v>
      </c>
      <c r="M15" s="4">
        <f>VLOOKUP($H15,$V$3:$AD$6,6,0)</f>
        <v>0</v>
      </c>
      <c r="N15" s="5">
        <f>VLOOKUP($H15,$V$3:$AD$6,7,0)</f>
        <v>0</v>
      </c>
      <c r="O15" s="3">
        <f>VLOOKUP($H15,$V$3:$AD$6,8,0)</f>
        <v>0</v>
      </c>
      <c r="P15" s="4">
        <f t="shared" ref="P15:P17" si="2">VLOOKUP($H15,$V$3:$AD$6,9,0)</f>
        <v>0</v>
      </c>
    </row>
    <row r="16" spans="1:31">
      <c r="A16" s="6" t="str">
        <f>A7</f>
        <v>team4</v>
      </c>
      <c r="B16" s="6" t="str">
        <f>A6</f>
        <v>team3</v>
      </c>
      <c r="C16" s="7"/>
      <c r="D16" s="7" t="s">
        <v>5</v>
      </c>
      <c r="E16" s="7"/>
      <c r="F16" s="13"/>
      <c r="H16" t="str">
        <f t="array" ref="H16">INDEX($V$3:$V$6,MATCH(LARGE($AE$3:$AE$6-ROW($AE$3:$AE$6)/COUNT($AE$3:$AE$6),ROW(H16)-ROW(H$14)+1),$AE$3:$AE$6-ROW($AE$3:$AE$6)/COUNT($AE$3:$AE$6),0))</f>
        <v>team3</v>
      </c>
      <c r="I16" s="2">
        <f>VLOOKUP($H16,$V$3:$AD$6,2,0)</f>
        <v>0</v>
      </c>
      <c r="J16" s="3">
        <f>VLOOKUP($H16,$V$3:$AD$6,3,0)</f>
        <v>0</v>
      </c>
      <c r="K16" s="3">
        <f>VLOOKUP($H16,$V$3:$AD$6,4,0)</f>
        <v>0</v>
      </c>
      <c r="L16" s="3">
        <f>VLOOKUP($H16,$V$3:$AD$6,5,0)</f>
        <v>0</v>
      </c>
      <c r="M16" s="4">
        <f>VLOOKUP($H16,$V$3:$AD$6,6,0)</f>
        <v>0</v>
      </c>
      <c r="N16" s="5">
        <f>VLOOKUP($H16,$V$3:$AD$6,7,0)</f>
        <v>0</v>
      </c>
      <c r="O16" s="3">
        <f>VLOOKUP($H16,$V$3:$AD$6,8,0)</f>
        <v>0</v>
      </c>
      <c r="P16" s="4">
        <f t="shared" si="2"/>
        <v>0</v>
      </c>
    </row>
    <row r="17" spans="1:16">
      <c r="A17" s="6" t="str">
        <f>A5</f>
        <v>team2</v>
      </c>
      <c r="B17" s="6" t="str">
        <f>A7</f>
        <v>team4</v>
      </c>
      <c r="C17" s="7"/>
      <c r="D17" s="7" t="s">
        <v>5</v>
      </c>
      <c r="E17" s="7"/>
      <c r="F17" s="13"/>
      <c r="H17" t="str">
        <f t="array" ref="H17">INDEX($V$3:$V$6,MATCH(LARGE($AE$3:$AE$6-ROW($AE$3:$AE$6)/COUNT($AE$3:$AE$6),ROW(H17)-ROW(H$14)+1),$AE$3:$AE$6-ROW($AE$3:$AE$6)/COUNT($AE$3:$AE$6),0))</f>
        <v>team4</v>
      </c>
      <c r="I17" s="2">
        <f>VLOOKUP($H17,$V$3:$AD$6,2,0)</f>
        <v>0</v>
      </c>
      <c r="J17" s="3">
        <f>VLOOKUP($H17,$V$3:$AD$6,3,0)</f>
        <v>0</v>
      </c>
      <c r="K17" s="3">
        <f>VLOOKUP($H17,$V$3:$AD$6,4,0)</f>
        <v>0</v>
      </c>
      <c r="L17" s="3">
        <f>VLOOKUP($H17,$V$3:$AD$6,5,0)</f>
        <v>0</v>
      </c>
      <c r="M17" s="4">
        <f>VLOOKUP($H17,$V$3:$AD$6,6,0)</f>
        <v>0</v>
      </c>
      <c r="N17" s="5">
        <f>VLOOKUP($H17,$V$3:$AD$6,7,0)</f>
        <v>0</v>
      </c>
      <c r="O17" s="3">
        <f>VLOOKUP($H17,$V$3:$AD$6,8,0)</f>
        <v>0</v>
      </c>
      <c r="P17" s="4">
        <f t="shared" si="2"/>
        <v>0</v>
      </c>
    </row>
    <row r="19" spans="1:16">
      <c r="A19" s="15" t="s">
        <v>26</v>
      </c>
    </row>
    <row r="20" spans="1:16">
      <c r="A20" s="6" t="str">
        <f t="shared" ref="A20:A25" si="3">B12</f>
        <v>team2</v>
      </c>
      <c r="B20" s="6" t="str">
        <f t="shared" ref="B20:B25" si="4">A12</f>
        <v>team1</v>
      </c>
      <c r="C20" s="7"/>
      <c r="D20" s="7" t="s">
        <v>5</v>
      </c>
      <c r="E20" s="7"/>
    </row>
    <row r="21" spans="1:16">
      <c r="A21" s="6" t="str">
        <f t="shared" si="3"/>
        <v>team3</v>
      </c>
      <c r="B21" s="6" t="str">
        <f t="shared" si="4"/>
        <v>team2</v>
      </c>
      <c r="C21" s="7"/>
      <c r="D21" s="7" t="s">
        <v>5</v>
      </c>
      <c r="E21" s="7"/>
    </row>
    <row r="22" spans="1:16">
      <c r="A22" s="6" t="str">
        <f t="shared" si="3"/>
        <v>team4</v>
      </c>
      <c r="B22" s="6" t="str">
        <f t="shared" si="4"/>
        <v>team1</v>
      </c>
      <c r="C22" s="7"/>
      <c r="D22" s="7" t="s">
        <v>5</v>
      </c>
      <c r="E22" s="7"/>
    </row>
    <row r="23" spans="1:16">
      <c r="A23" s="6" t="str">
        <f t="shared" si="3"/>
        <v>team1</v>
      </c>
      <c r="B23" s="6" t="str">
        <f t="shared" si="4"/>
        <v>team3</v>
      </c>
      <c r="C23" s="7"/>
      <c r="D23" s="7" t="s">
        <v>5</v>
      </c>
      <c r="E23" s="7"/>
    </row>
    <row r="24" spans="1:16">
      <c r="A24" s="6" t="str">
        <f t="shared" si="3"/>
        <v>team3</v>
      </c>
      <c r="B24" s="6" t="str">
        <f t="shared" si="4"/>
        <v>team4</v>
      </c>
      <c r="C24" s="7"/>
      <c r="D24" s="7" t="s">
        <v>5</v>
      </c>
      <c r="E24" s="7"/>
    </row>
    <row r="25" spans="1:16">
      <c r="A25" s="6" t="str">
        <f t="shared" si="3"/>
        <v>team4</v>
      </c>
      <c r="B25" s="6" t="str">
        <f t="shared" si="4"/>
        <v>team2</v>
      </c>
      <c r="C25" s="7"/>
      <c r="D25" s="7" t="s">
        <v>5</v>
      </c>
      <c r="E25" s="7"/>
    </row>
    <row r="27" spans="1:16">
      <c r="A27" s="15" t="s">
        <v>27</v>
      </c>
    </row>
    <row r="28" spans="1:16">
      <c r="A28" s="6" t="str">
        <f t="shared" ref="A28:B33" si="5">A12</f>
        <v>team1</v>
      </c>
      <c r="B28" s="6" t="str">
        <f t="shared" si="5"/>
        <v>team2</v>
      </c>
      <c r="C28" s="7"/>
      <c r="D28" s="7" t="s">
        <v>5</v>
      </c>
      <c r="E28" s="7"/>
    </row>
    <row r="29" spans="1:16">
      <c r="A29" s="6" t="str">
        <f t="shared" si="5"/>
        <v>team2</v>
      </c>
      <c r="B29" s="6" t="str">
        <f t="shared" si="5"/>
        <v>team3</v>
      </c>
      <c r="C29" s="7"/>
      <c r="D29" s="7" t="s">
        <v>5</v>
      </c>
      <c r="E29" s="7"/>
    </row>
    <row r="30" spans="1:16">
      <c r="A30" s="6" t="str">
        <f t="shared" si="5"/>
        <v>team1</v>
      </c>
      <c r="B30" s="6" t="str">
        <f t="shared" si="5"/>
        <v>team4</v>
      </c>
      <c r="C30" s="7"/>
      <c r="D30" s="7" t="s">
        <v>5</v>
      </c>
      <c r="E30" s="7"/>
    </row>
    <row r="31" spans="1:16">
      <c r="A31" s="6" t="str">
        <f t="shared" si="5"/>
        <v>team3</v>
      </c>
      <c r="B31" s="6" t="str">
        <f t="shared" si="5"/>
        <v>team1</v>
      </c>
      <c r="C31" s="7"/>
      <c r="D31" s="7" t="s">
        <v>5</v>
      </c>
      <c r="E31" s="7"/>
    </row>
    <row r="32" spans="1:16">
      <c r="A32" s="6" t="str">
        <f t="shared" si="5"/>
        <v>team4</v>
      </c>
      <c r="B32" s="6" t="str">
        <f t="shared" si="5"/>
        <v>team3</v>
      </c>
      <c r="C32" s="7"/>
      <c r="D32" s="7" t="s">
        <v>5</v>
      </c>
      <c r="E32" s="7"/>
    </row>
    <row r="33" spans="1:5">
      <c r="A33" s="6" t="str">
        <f t="shared" si="5"/>
        <v>team2</v>
      </c>
      <c r="B33" s="6" t="str">
        <f t="shared" si="5"/>
        <v>team4</v>
      </c>
      <c r="C33" s="7"/>
      <c r="D33" s="7" t="s">
        <v>5</v>
      </c>
      <c r="E33" s="7"/>
    </row>
    <row r="35" spans="1:5">
      <c r="A35" s="15" t="s">
        <v>28</v>
      </c>
    </row>
    <row r="36" spans="1:5">
      <c r="A36" s="6" t="str">
        <f t="shared" ref="A36:B41" si="6">A20</f>
        <v>team2</v>
      </c>
      <c r="B36" s="6" t="str">
        <f t="shared" si="6"/>
        <v>team1</v>
      </c>
      <c r="C36" s="7"/>
      <c r="D36" s="7" t="s">
        <v>5</v>
      </c>
      <c r="E36" s="7"/>
    </row>
    <row r="37" spans="1:5">
      <c r="A37" s="6" t="str">
        <f t="shared" si="6"/>
        <v>team3</v>
      </c>
      <c r="B37" s="6" t="str">
        <f t="shared" si="6"/>
        <v>team2</v>
      </c>
      <c r="C37" s="7"/>
      <c r="D37" s="7" t="s">
        <v>5</v>
      </c>
      <c r="E37" s="7"/>
    </row>
    <row r="38" spans="1:5">
      <c r="A38" s="6" t="str">
        <f t="shared" si="6"/>
        <v>team4</v>
      </c>
      <c r="B38" s="6" t="str">
        <f t="shared" si="6"/>
        <v>team1</v>
      </c>
      <c r="C38" s="7"/>
      <c r="D38" s="7" t="s">
        <v>5</v>
      </c>
      <c r="E38" s="7"/>
    </row>
    <row r="39" spans="1:5">
      <c r="A39" s="6" t="str">
        <f t="shared" si="6"/>
        <v>team1</v>
      </c>
      <c r="B39" s="6" t="str">
        <f t="shared" si="6"/>
        <v>team3</v>
      </c>
      <c r="C39" s="7"/>
      <c r="D39" s="7" t="s">
        <v>5</v>
      </c>
      <c r="E39" s="7"/>
    </row>
    <row r="40" spans="1:5">
      <c r="A40" s="6" t="str">
        <f t="shared" si="6"/>
        <v>team3</v>
      </c>
      <c r="B40" s="6" t="str">
        <f t="shared" si="6"/>
        <v>team4</v>
      </c>
      <c r="C40" s="7"/>
      <c r="D40" s="7" t="s">
        <v>5</v>
      </c>
      <c r="E40" s="7"/>
    </row>
    <row r="41" spans="1:5">
      <c r="A41" s="6" t="str">
        <f t="shared" si="6"/>
        <v>team4</v>
      </c>
      <c r="B41" s="6" t="str">
        <f t="shared" si="6"/>
        <v>team2</v>
      </c>
      <c r="C41" s="7"/>
      <c r="D41" s="7" t="s">
        <v>5</v>
      </c>
      <c r="E41" s="7"/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1"/>
  <sheetViews>
    <sheetView workbookViewId="0">
      <selection activeCell="A2" sqref="A2"/>
    </sheetView>
  </sheetViews>
  <sheetFormatPr defaultRowHeight="15"/>
  <cols>
    <col min="1" max="1" width="15.85546875" customWidth="1"/>
    <col min="2" max="2" width="16.140625" customWidth="1"/>
    <col min="3" max="5" width="3.85546875" customWidth="1"/>
    <col min="6" max="6" width="8.28515625" customWidth="1"/>
    <col min="7" max="7" width="8.28515625" style="3" customWidth="1"/>
    <col min="8" max="8" width="15.7109375" style="3" customWidth="1"/>
    <col min="9" max="9" width="5" style="3" customWidth="1"/>
    <col min="10" max="16" width="5" customWidth="1"/>
    <col min="20" max="20" width="11.42578125" customWidth="1"/>
    <col min="22" max="22" width="6.140625" hidden="1" customWidth="1"/>
    <col min="23" max="23" width="3.42578125" hidden="1" customWidth="1"/>
    <col min="24" max="24" width="2.85546875" hidden="1" customWidth="1"/>
    <col min="25" max="25" width="2.28515625" hidden="1" customWidth="1"/>
    <col min="26" max="26" width="2" hidden="1" customWidth="1"/>
    <col min="27" max="27" width="3.28515625" hidden="1" customWidth="1"/>
    <col min="28" max="29" width="3.5703125" hidden="1" customWidth="1"/>
    <col min="30" max="30" width="4.140625" hidden="1" customWidth="1"/>
    <col min="31" max="31" width="11.42578125" hidden="1" customWidth="1"/>
  </cols>
  <sheetData>
    <row r="1" spans="1:31" ht="28.5">
      <c r="A1" s="24" t="s">
        <v>20</v>
      </c>
      <c r="B1" s="18"/>
    </row>
    <row r="2" spans="1:31">
      <c r="A2" s="22"/>
      <c r="B2" s="18"/>
      <c r="W2" s="8" t="s">
        <v>15</v>
      </c>
      <c r="X2" s="9" t="s">
        <v>9</v>
      </c>
      <c r="Y2" s="9" t="s">
        <v>10</v>
      </c>
      <c r="Z2" s="9" t="s">
        <v>11</v>
      </c>
      <c r="AA2" s="10" t="s">
        <v>13</v>
      </c>
      <c r="AB2" s="11" t="s">
        <v>14</v>
      </c>
      <c r="AC2" s="9" t="s">
        <v>16</v>
      </c>
      <c r="AD2" s="10" t="s">
        <v>12</v>
      </c>
      <c r="AE2" s="26" t="s">
        <v>24</v>
      </c>
    </row>
    <row r="3" spans="1:31">
      <c r="A3" s="17" t="s">
        <v>0</v>
      </c>
      <c r="B3" s="28" t="s">
        <v>29</v>
      </c>
      <c r="V3" s="12" t="str">
        <f>A4</f>
        <v>team1</v>
      </c>
      <c r="W3" s="2">
        <f t="array" ref="W3">SUM(($A$12:$A$41=V3)*(ISNUMBER($C$12:$C$41)),($B$12:$B$41=V3)*(ISNUMBER($E$12:$E$41)))</f>
        <v>0</v>
      </c>
      <c r="X3" s="3">
        <f t="array" ref="X3">SUM((home=V3)*(homescore&gt;visitorscore),(visitor=V3)*(visitorscore&gt;homescore))</f>
        <v>0</v>
      </c>
      <c r="Y3" s="3">
        <f t="array" ref="Y3">SUM((home=V3)*(homescore=visitorscore)*ISNUMBER(visitorscore),(visitor=V3)*(visitorscore=homescore)*ISNUMBER(homescore))</f>
        <v>0</v>
      </c>
      <c r="Z3" s="3">
        <f t="array" ref="Z3">SUM((home=V3)*(homescore&lt;visitorscore),(visitor=V3)*(visitorscore&lt;homescore))</f>
        <v>0</v>
      </c>
      <c r="AA3" s="4">
        <f>SUMIF(home,V3,homescore)+SUMIF(visitor,V3,visitorscore)</f>
        <v>0</v>
      </c>
      <c r="AB3" s="5">
        <f>SUMIF(home,V3,visitorscore)+SUMIF(visitor,V3,homescore)</f>
        <v>0</v>
      </c>
      <c r="AC3" s="13">
        <f>AA3-AB3</f>
        <v>0</v>
      </c>
      <c r="AD3" s="4">
        <f>X3*Options!$B$2+Y3*Options!$B$3+Z3*Options!$B$4+VLOOKUP(V3,$A$4:$B$7,2,0)</f>
        <v>0</v>
      </c>
      <c r="AE3">
        <f>AA3+AC3*10000+AD3*100000000</f>
        <v>0</v>
      </c>
    </row>
    <row r="4" spans="1:31">
      <c r="A4" s="19" t="s">
        <v>1</v>
      </c>
      <c r="B4" s="18"/>
      <c r="V4" s="1" t="str">
        <f>A5</f>
        <v>team2</v>
      </c>
      <c r="W4" s="2">
        <f t="array" ref="W4">SUM(($A$12:$A$41=V4)*(ISNUMBER($C$12:$C$41)),($B$12:$B$41=V4)*(ISNUMBER($E$12:$E$41)))</f>
        <v>0</v>
      </c>
      <c r="X4" s="3">
        <f t="array" ref="X4">SUM((home=V4)*(homescore&gt;visitorscore),(visitor=V4)*(visitorscore&gt;homescore))</f>
        <v>0</v>
      </c>
      <c r="Y4" s="3">
        <f t="array" ref="Y4">SUM((home=V4)*(homescore=visitorscore)*ISNUMBER(visitorscore),(visitor=V4)*(visitorscore=homescore)*ISNUMBER(homescore))</f>
        <v>0</v>
      </c>
      <c r="Z4" s="3">
        <f t="array" ref="Z4">SUM((home=V4)*(homescore&lt;visitorscore),(visitor=V4)*(visitorscore&lt;homescore))</f>
        <v>0</v>
      </c>
      <c r="AA4" s="4">
        <f>SUMIF(home,V4,homescore)+SUMIF(visitor,V4,visitorscore)</f>
        <v>0</v>
      </c>
      <c r="AB4" s="5">
        <f>SUMIF(home,V4,visitorscore)+SUMIF(visitor,V4,homescore)</f>
        <v>0</v>
      </c>
      <c r="AC4" s="13">
        <f t="shared" ref="AC4:AC6" si="0">AA4-AB4</f>
        <v>0</v>
      </c>
      <c r="AD4" s="4">
        <f>X4*Options!$B$2+Y4*Options!$B$3+Z4*Options!$B$4+VLOOKUP(V4,$A$4:$B$7,2,0)</f>
        <v>0</v>
      </c>
      <c r="AE4">
        <f t="shared" ref="AE4:AE6" si="1">AA4+AC4*10000+AD4*100000000</f>
        <v>0</v>
      </c>
    </row>
    <row r="5" spans="1:31">
      <c r="A5" s="19" t="s">
        <v>2</v>
      </c>
      <c r="B5" s="18"/>
      <c r="V5" s="1" t="str">
        <f>A6</f>
        <v>team3</v>
      </c>
      <c r="W5" s="2">
        <f t="array" ref="W5">SUM(($A$12:$A$41=V5)*(ISNUMBER($C$12:$C$41)),($B$12:$B$41=V5)*(ISNUMBER($E$12:$E$41)))</f>
        <v>0</v>
      </c>
      <c r="X5" s="3">
        <f t="array" ref="X5">SUM((home=V5)*(homescore&gt;visitorscore),(visitor=V5)*(visitorscore&gt;homescore))</f>
        <v>0</v>
      </c>
      <c r="Y5" s="3">
        <f t="array" ref="Y5">SUM((home=V5)*(homescore=visitorscore)*ISNUMBER(visitorscore),(visitor=V5)*(visitorscore=homescore)*ISNUMBER(homescore))</f>
        <v>0</v>
      </c>
      <c r="Z5" s="3">
        <f t="array" ref="Z5">SUM((home=V5)*(homescore&lt;visitorscore),(visitor=V5)*(visitorscore&lt;homescore))</f>
        <v>0</v>
      </c>
      <c r="AA5" s="4">
        <f>SUMIF(home,V5,homescore)+SUMIF(visitor,V5,visitorscore)</f>
        <v>0</v>
      </c>
      <c r="AB5" s="5">
        <f>SUMIF(home,V5,visitorscore)+SUMIF(visitor,V5,homescore)</f>
        <v>0</v>
      </c>
      <c r="AC5" s="13">
        <f t="shared" si="0"/>
        <v>0</v>
      </c>
      <c r="AD5" s="4">
        <f>X5*Options!$B$2+Y5*Options!$B$3+Z5*Options!$B$4+VLOOKUP(V5,$A$4:$B$7,2,0)</f>
        <v>0</v>
      </c>
      <c r="AE5">
        <f t="shared" si="1"/>
        <v>0</v>
      </c>
    </row>
    <row r="6" spans="1:31">
      <c r="A6" s="19" t="s">
        <v>3</v>
      </c>
      <c r="B6" s="18"/>
      <c r="V6" s="1" t="str">
        <f>A7</f>
        <v>team4</v>
      </c>
      <c r="W6" s="2">
        <f t="array" ref="W6">SUM(($A$12:$A$41=V6)*(ISNUMBER($C$12:$C$41)),($B$12:$B$41=V6)*(ISNUMBER($E$12:$E$41)))</f>
        <v>0</v>
      </c>
      <c r="X6" s="3">
        <f t="array" ref="X6">SUM((home=V6)*(homescore&gt;visitorscore),(visitor=V6)*(visitorscore&gt;homescore))</f>
        <v>0</v>
      </c>
      <c r="Y6" s="3">
        <f t="array" ref="Y6">SUM((home=V6)*(homescore=visitorscore)*ISNUMBER(visitorscore),(visitor=V6)*(visitorscore=homescore)*ISNUMBER(homescore))</f>
        <v>0</v>
      </c>
      <c r="Z6" s="3">
        <f t="array" ref="Z6">SUM((home=V6)*(homescore&lt;visitorscore),(visitor=V6)*(visitorscore&lt;homescore))</f>
        <v>0</v>
      </c>
      <c r="AA6" s="4">
        <f>SUMIF(home,V6,homescore)+SUMIF(visitor,V6,visitorscore)</f>
        <v>0</v>
      </c>
      <c r="AB6" s="5">
        <f>SUMIF(home,V6,visitorscore)+SUMIF(visitor,V6,homescore)</f>
        <v>0</v>
      </c>
      <c r="AC6" s="13">
        <f t="shared" si="0"/>
        <v>0</v>
      </c>
      <c r="AD6" s="4">
        <f>X6*Options!$B$2+Y6*Options!$B$3+Z6*Options!$B$4+VLOOKUP(V6,$A$4:$B$7,2,0)</f>
        <v>0</v>
      </c>
      <c r="AE6">
        <f t="shared" si="1"/>
        <v>0</v>
      </c>
    </row>
    <row r="7" spans="1:31">
      <c r="A7" s="19" t="s">
        <v>4</v>
      </c>
      <c r="B7" s="18"/>
    </row>
    <row r="8" spans="1:31">
      <c r="A8" s="23"/>
      <c r="B8" s="18"/>
    </row>
    <row r="11" spans="1:31">
      <c r="A11" s="15" t="s">
        <v>25</v>
      </c>
      <c r="H11" s="16" t="s">
        <v>18</v>
      </c>
    </row>
    <row r="12" spans="1:31">
      <c r="A12" s="6" t="str">
        <f>A4</f>
        <v>team1</v>
      </c>
      <c r="B12" s="6" t="str">
        <f>A5</f>
        <v>team2</v>
      </c>
      <c r="C12" s="7"/>
      <c r="D12" s="7" t="s">
        <v>5</v>
      </c>
      <c r="E12" s="7"/>
      <c r="F12" s="13"/>
    </row>
    <row r="13" spans="1:31">
      <c r="A13" s="6" t="str">
        <f>A5</f>
        <v>team2</v>
      </c>
      <c r="B13" s="6" t="str">
        <f>A6</f>
        <v>team3</v>
      </c>
      <c r="C13" s="7"/>
      <c r="D13" s="7" t="s">
        <v>5</v>
      </c>
      <c r="E13" s="7"/>
      <c r="F13" s="13"/>
      <c r="H13"/>
      <c r="I13" s="8" t="s">
        <v>15</v>
      </c>
      <c r="J13" s="9" t="s">
        <v>9</v>
      </c>
      <c r="K13" s="9" t="s">
        <v>10</v>
      </c>
      <c r="L13" s="9" t="s">
        <v>11</v>
      </c>
      <c r="M13" s="10" t="s">
        <v>13</v>
      </c>
      <c r="N13" s="11" t="s">
        <v>14</v>
      </c>
      <c r="O13" s="9" t="s">
        <v>16</v>
      </c>
      <c r="P13" s="10" t="s">
        <v>12</v>
      </c>
    </row>
    <row r="14" spans="1:31">
      <c r="A14" s="6" t="str">
        <f>A4</f>
        <v>team1</v>
      </c>
      <c r="B14" s="6" t="str">
        <f>A7</f>
        <v>team4</v>
      </c>
      <c r="C14" s="7"/>
      <c r="D14" s="7" t="s">
        <v>5</v>
      </c>
      <c r="E14" s="7"/>
      <c r="F14" s="13"/>
      <c r="H14" s="14" t="str">
        <f t="array" ref="H14">INDEX($V$3:$V$6,MATCH(LARGE($AE$3:$AE$6-ROW($AE$3:$AE$6)/COUNT($AE$3:$AE$6),ROW(H14)-ROW(H$14)+1),$AE$3:$AE$6-ROW($AE$3:$AE$6)/COUNT($AE$3:$AE$6),0))</f>
        <v>team1</v>
      </c>
      <c r="I14" s="2">
        <f>VLOOKUP($H14,$V$3:$AD$6,2,0)</f>
        <v>0</v>
      </c>
      <c r="J14" s="3">
        <f>VLOOKUP($H14,$V$3:$AD$6,3,0)</f>
        <v>0</v>
      </c>
      <c r="K14" s="3">
        <f>VLOOKUP($H14,$V$3:$AD$6,4,0)</f>
        <v>0</v>
      </c>
      <c r="L14" s="3">
        <f>VLOOKUP($H14,$V$3:$AD$6,5,0)</f>
        <v>0</v>
      </c>
      <c r="M14" s="4">
        <f>VLOOKUP($H14,$V$3:$AD$6,6,0)</f>
        <v>0</v>
      </c>
      <c r="N14" s="5">
        <f>VLOOKUP($H14,$V$3:$AD$6,7,0)</f>
        <v>0</v>
      </c>
      <c r="O14" s="3">
        <f>VLOOKUP($H14,$V$3:$AD$6,8,0)</f>
        <v>0</v>
      </c>
      <c r="P14" s="4">
        <f>VLOOKUP($H14,$V$3:$AD$6,9,0)</f>
        <v>0</v>
      </c>
    </row>
    <row r="15" spans="1:31">
      <c r="A15" s="6" t="str">
        <f>A6</f>
        <v>team3</v>
      </c>
      <c r="B15" s="6" t="str">
        <f>A4</f>
        <v>team1</v>
      </c>
      <c r="C15" s="7"/>
      <c r="D15" s="7" t="s">
        <v>5</v>
      </c>
      <c r="E15" s="7"/>
      <c r="F15" s="13"/>
      <c r="H15" t="str">
        <f t="array" ref="H15">INDEX($V$3:$V$6,MATCH(LARGE($AE$3:$AE$6-ROW($AE$3:$AE$6)/COUNT($AE$3:$AE$6),ROW(H15)-ROW(H$14)+1),$AE$3:$AE$6-ROW($AE$3:$AE$6)/COUNT($AE$3:$AE$6),0))</f>
        <v>team2</v>
      </c>
      <c r="I15" s="2">
        <f>VLOOKUP($H15,$V$3:$AD$6,2,0)</f>
        <v>0</v>
      </c>
      <c r="J15" s="3">
        <f>VLOOKUP($H15,$V$3:$AD$6,3,0)</f>
        <v>0</v>
      </c>
      <c r="K15" s="3">
        <f>VLOOKUP($H15,$V$3:$AD$6,4,0)</f>
        <v>0</v>
      </c>
      <c r="L15" s="3">
        <f>VLOOKUP($H15,$V$3:$AD$6,5,0)</f>
        <v>0</v>
      </c>
      <c r="M15" s="4">
        <f>VLOOKUP($H15,$V$3:$AD$6,6,0)</f>
        <v>0</v>
      </c>
      <c r="N15" s="5">
        <f>VLOOKUP($H15,$V$3:$AD$6,7,0)</f>
        <v>0</v>
      </c>
      <c r="O15" s="3">
        <f>VLOOKUP($H15,$V$3:$AD$6,8,0)</f>
        <v>0</v>
      </c>
      <c r="P15" s="4">
        <f t="shared" ref="P15:P17" si="2">VLOOKUP($H15,$V$3:$AD$6,9,0)</f>
        <v>0</v>
      </c>
    </row>
    <row r="16" spans="1:31">
      <c r="A16" s="6" t="str">
        <f>A7</f>
        <v>team4</v>
      </c>
      <c r="B16" s="6" t="str">
        <f>A6</f>
        <v>team3</v>
      </c>
      <c r="C16" s="7"/>
      <c r="D16" s="7" t="s">
        <v>5</v>
      </c>
      <c r="E16" s="7"/>
      <c r="F16" s="13"/>
      <c r="H16" t="str">
        <f t="array" ref="H16">INDEX($V$3:$V$6,MATCH(LARGE($AE$3:$AE$6-ROW($AE$3:$AE$6)/COUNT($AE$3:$AE$6),ROW(H16)-ROW(H$14)+1),$AE$3:$AE$6-ROW($AE$3:$AE$6)/COUNT($AE$3:$AE$6),0))</f>
        <v>team3</v>
      </c>
      <c r="I16" s="2">
        <f>VLOOKUP($H16,$V$3:$AD$6,2,0)</f>
        <v>0</v>
      </c>
      <c r="J16" s="3">
        <f>VLOOKUP($H16,$V$3:$AD$6,3,0)</f>
        <v>0</v>
      </c>
      <c r="K16" s="3">
        <f>VLOOKUP($H16,$V$3:$AD$6,4,0)</f>
        <v>0</v>
      </c>
      <c r="L16" s="3">
        <f>VLOOKUP($H16,$V$3:$AD$6,5,0)</f>
        <v>0</v>
      </c>
      <c r="M16" s="4">
        <f>VLOOKUP($H16,$V$3:$AD$6,6,0)</f>
        <v>0</v>
      </c>
      <c r="N16" s="5">
        <f>VLOOKUP($H16,$V$3:$AD$6,7,0)</f>
        <v>0</v>
      </c>
      <c r="O16" s="3">
        <f>VLOOKUP($H16,$V$3:$AD$6,8,0)</f>
        <v>0</v>
      </c>
      <c r="P16" s="4">
        <f t="shared" si="2"/>
        <v>0</v>
      </c>
    </row>
    <row r="17" spans="1:16">
      <c r="A17" s="6" t="str">
        <f>A5</f>
        <v>team2</v>
      </c>
      <c r="B17" s="6" t="str">
        <f>A7</f>
        <v>team4</v>
      </c>
      <c r="C17" s="7"/>
      <c r="D17" s="7" t="s">
        <v>5</v>
      </c>
      <c r="E17" s="7"/>
      <c r="F17" s="13"/>
      <c r="H17" t="str">
        <f t="array" ref="H17">INDEX($V$3:$V$6,MATCH(LARGE($AE$3:$AE$6-ROW($AE$3:$AE$6)/COUNT($AE$3:$AE$6),ROW(H17)-ROW(H$14)+1),$AE$3:$AE$6-ROW($AE$3:$AE$6)/COUNT($AE$3:$AE$6),0))</f>
        <v>team4</v>
      </c>
      <c r="I17" s="2">
        <f>VLOOKUP($H17,$V$3:$AD$6,2,0)</f>
        <v>0</v>
      </c>
      <c r="J17" s="3">
        <f>VLOOKUP($H17,$V$3:$AD$6,3,0)</f>
        <v>0</v>
      </c>
      <c r="K17" s="3">
        <f>VLOOKUP($H17,$V$3:$AD$6,4,0)</f>
        <v>0</v>
      </c>
      <c r="L17" s="3">
        <f>VLOOKUP($H17,$V$3:$AD$6,5,0)</f>
        <v>0</v>
      </c>
      <c r="M17" s="4">
        <f>VLOOKUP($H17,$V$3:$AD$6,6,0)</f>
        <v>0</v>
      </c>
      <c r="N17" s="5">
        <f>VLOOKUP($H17,$V$3:$AD$6,7,0)</f>
        <v>0</v>
      </c>
      <c r="O17" s="3">
        <f>VLOOKUP($H17,$V$3:$AD$6,8,0)</f>
        <v>0</v>
      </c>
      <c r="P17" s="4">
        <f t="shared" si="2"/>
        <v>0</v>
      </c>
    </row>
    <row r="19" spans="1:16">
      <c r="A19" s="15" t="s">
        <v>26</v>
      </c>
    </row>
    <row r="20" spans="1:16">
      <c r="A20" s="6" t="str">
        <f t="shared" ref="A20:A25" si="3">B12</f>
        <v>team2</v>
      </c>
      <c r="B20" s="6" t="str">
        <f t="shared" ref="B20:B25" si="4">A12</f>
        <v>team1</v>
      </c>
      <c r="C20" s="7"/>
      <c r="D20" s="7" t="s">
        <v>5</v>
      </c>
      <c r="E20" s="7"/>
    </row>
    <row r="21" spans="1:16">
      <c r="A21" s="6" t="str">
        <f t="shared" si="3"/>
        <v>team3</v>
      </c>
      <c r="B21" s="6" t="str">
        <f t="shared" si="4"/>
        <v>team2</v>
      </c>
      <c r="C21" s="7"/>
      <c r="D21" s="7" t="s">
        <v>5</v>
      </c>
      <c r="E21" s="7"/>
    </row>
    <row r="22" spans="1:16">
      <c r="A22" s="6" t="str">
        <f t="shared" si="3"/>
        <v>team4</v>
      </c>
      <c r="B22" s="6" t="str">
        <f t="shared" si="4"/>
        <v>team1</v>
      </c>
      <c r="C22" s="7"/>
      <c r="D22" s="7" t="s">
        <v>5</v>
      </c>
      <c r="E22" s="7"/>
    </row>
    <row r="23" spans="1:16">
      <c r="A23" s="6" t="str">
        <f t="shared" si="3"/>
        <v>team1</v>
      </c>
      <c r="B23" s="6" t="str">
        <f t="shared" si="4"/>
        <v>team3</v>
      </c>
      <c r="C23" s="7"/>
      <c r="D23" s="7" t="s">
        <v>5</v>
      </c>
      <c r="E23" s="7"/>
    </row>
    <row r="24" spans="1:16">
      <c r="A24" s="6" t="str">
        <f t="shared" si="3"/>
        <v>team3</v>
      </c>
      <c r="B24" s="6" t="str">
        <f t="shared" si="4"/>
        <v>team4</v>
      </c>
      <c r="C24" s="7"/>
      <c r="D24" s="7" t="s">
        <v>5</v>
      </c>
      <c r="E24" s="7"/>
    </row>
    <row r="25" spans="1:16">
      <c r="A25" s="6" t="str">
        <f t="shared" si="3"/>
        <v>team4</v>
      </c>
      <c r="B25" s="6" t="str">
        <f t="shared" si="4"/>
        <v>team2</v>
      </c>
      <c r="C25" s="7"/>
      <c r="D25" s="7" t="s">
        <v>5</v>
      </c>
      <c r="E25" s="7"/>
    </row>
    <row r="27" spans="1:16">
      <c r="A27" s="15" t="s">
        <v>27</v>
      </c>
    </row>
    <row r="28" spans="1:16">
      <c r="A28" s="6" t="str">
        <f t="shared" ref="A28:B33" si="5">A12</f>
        <v>team1</v>
      </c>
      <c r="B28" s="6" t="str">
        <f t="shared" si="5"/>
        <v>team2</v>
      </c>
      <c r="C28" s="7"/>
      <c r="D28" s="7" t="s">
        <v>5</v>
      </c>
      <c r="E28" s="7"/>
    </row>
    <row r="29" spans="1:16">
      <c r="A29" s="6" t="str">
        <f t="shared" si="5"/>
        <v>team2</v>
      </c>
      <c r="B29" s="6" t="str">
        <f t="shared" si="5"/>
        <v>team3</v>
      </c>
      <c r="C29" s="7"/>
      <c r="D29" s="7" t="s">
        <v>5</v>
      </c>
      <c r="E29" s="7"/>
    </row>
    <row r="30" spans="1:16">
      <c r="A30" s="6" t="str">
        <f t="shared" si="5"/>
        <v>team1</v>
      </c>
      <c r="B30" s="6" t="str">
        <f t="shared" si="5"/>
        <v>team4</v>
      </c>
      <c r="C30" s="7"/>
      <c r="D30" s="7" t="s">
        <v>5</v>
      </c>
      <c r="E30" s="7"/>
    </row>
    <row r="31" spans="1:16">
      <c r="A31" s="6" t="str">
        <f t="shared" si="5"/>
        <v>team3</v>
      </c>
      <c r="B31" s="6" t="str">
        <f t="shared" si="5"/>
        <v>team1</v>
      </c>
      <c r="C31" s="7"/>
      <c r="D31" s="7" t="s">
        <v>5</v>
      </c>
      <c r="E31" s="7"/>
    </row>
    <row r="32" spans="1:16">
      <c r="A32" s="6" t="str">
        <f t="shared" si="5"/>
        <v>team4</v>
      </c>
      <c r="B32" s="6" t="str">
        <f t="shared" si="5"/>
        <v>team3</v>
      </c>
      <c r="C32" s="7"/>
      <c r="D32" s="7" t="s">
        <v>5</v>
      </c>
      <c r="E32" s="7"/>
    </row>
    <row r="33" spans="1:5">
      <c r="A33" s="6" t="str">
        <f t="shared" si="5"/>
        <v>team2</v>
      </c>
      <c r="B33" s="6" t="str">
        <f t="shared" si="5"/>
        <v>team4</v>
      </c>
      <c r="C33" s="7"/>
      <c r="D33" s="7" t="s">
        <v>5</v>
      </c>
      <c r="E33" s="7"/>
    </row>
    <row r="35" spans="1:5">
      <c r="A35" s="15" t="s">
        <v>28</v>
      </c>
    </row>
    <row r="36" spans="1:5">
      <c r="A36" s="6" t="str">
        <f t="shared" ref="A36:B41" si="6">A20</f>
        <v>team2</v>
      </c>
      <c r="B36" s="6" t="str">
        <f t="shared" si="6"/>
        <v>team1</v>
      </c>
      <c r="C36" s="7"/>
      <c r="D36" s="7" t="s">
        <v>5</v>
      </c>
      <c r="E36" s="7"/>
    </row>
    <row r="37" spans="1:5">
      <c r="A37" s="6" t="str">
        <f t="shared" si="6"/>
        <v>team3</v>
      </c>
      <c r="B37" s="6" t="str">
        <f t="shared" si="6"/>
        <v>team2</v>
      </c>
      <c r="C37" s="7"/>
      <c r="D37" s="7" t="s">
        <v>5</v>
      </c>
      <c r="E37" s="7"/>
    </row>
    <row r="38" spans="1:5">
      <c r="A38" s="6" t="str">
        <f t="shared" si="6"/>
        <v>team4</v>
      </c>
      <c r="B38" s="6" t="str">
        <f t="shared" si="6"/>
        <v>team1</v>
      </c>
      <c r="C38" s="7"/>
      <c r="D38" s="7" t="s">
        <v>5</v>
      </c>
      <c r="E38" s="7"/>
    </row>
    <row r="39" spans="1:5">
      <c r="A39" s="6" t="str">
        <f t="shared" si="6"/>
        <v>team1</v>
      </c>
      <c r="B39" s="6" t="str">
        <f t="shared" si="6"/>
        <v>team3</v>
      </c>
      <c r="C39" s="7"/>
      <c r="D39" s="7" t="s">
        <v>5</v>
      </c>
      <c r="E39" s="7"/>
    </row>
    <row r="40" spans="1:5">
      <c r="A40" s="6" t="str">
        <f t="shared" si="6"/>
        <v>team3</v>
      </c>
      <c r="B40" s="6" t="str">
        <f t="shared" si="6"/>
        <v>team4</v>
      </c>
      <c r="C40" s="7"/>
      <c r="D40" s="7" t="s">
        <v>5</v>
      </c>
      <c r="E40" s="7"/>
    </row>
    <row r="41" spans="1:5">
      <c r="A41" s="6" t="str">
        <f t="shared" si="6"/>
        <v>team4</v>
      </c>
      <c r="B41" s="6" t="str">
        <f t="shared" si="6"/>
        <v>team2</v>
      </c>
      <c r="C41" s="7"/>
      <c r="D41" s="7" t="s">
        <v>5</v>
      </c>
      <c r="E41" s="7"/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1"/>
  <sheetViews>
    <sheetView workbookViewId="0">
      <selection activeCell="A4" sqref="A4"/>
    </sheetView>
  </sheetViews>
  <sheetFormatPr defaultRowHeight="15"/>
  <cols>
    <col min="1" max="1" width="15.85546875" customWidth="1"/>
    <col min="2" max="2" width="16.140625" customWidth="1"/>
    <col min="3" max="5" width="3.85546875" customWidth="1"/>
    <col min="6" max="6" width="8.28515625" customWidth="1"/>
    <col min="7" max="7" width="8.28515625" style="3" customWidth="1"/>
    <col min="8" max="8" width="15.7109375" style="3" customWidth="1"/>
    <col min="9" max="9" width="5" style="3" customWidth="1"/>
    <col min="10" max="16" width="5" customWidth="1"/>
    <col min="20" max="20" width="11.42578125" customWidth="1"/>
    <col min="22" max="22" width="6.140625" hidden="1" customWidth="1"/>
    <col min="23" max="23" width="3.42578125" hidden="1" customWidth="1"/>
    <col min="24" max="24" width="2.85546875" hidden="1" customWidth="1"/>
    <col min="25" max="25" width="2.28515625" hidden="1" customWidth="1"/>
    <col min="26" max="26" width="2" hidden="1" customWidth="1"/>
    <col min="27" max="27" width="3.28515625" hidden="1" customWidth="1"/>
    <col min="28" max="29" width="3.5703125" hidden="1" customWidth="1"/>
    <col min="30" max="30" width="4.140625" hidden="1" customWidth="1"/>
    <col min="31" max="31" width="11.42578125" hidden="1" customWidth="1"/>
  </cols>
  <sheetData>
    <row r="1" spans="1:31" ht="28.5">
      <c r="A1" s="24" t="s">
        <v>21</v>
      </c>
      <c r="B1" s="18"/>
    </row>
    <row r="2" spans="1:31">
      <c r="A2" s="22"/>
      <c r="B2" s="18"/>
      <c r="W2" s="8" t="s">
        <v>15</v>
      </c>
      <c r="X2" s="9" t="s">
        <v>9</v>
      </c>
      <c r="Y2" s="9" t="s">
        <v>10</v>
      </c>
      <c r="Z2" s="9" t="s">
        <v>11</v>
      </c>
      <c r="AA2" s="10" t="s">
        <v>13</v>
      </c>
      <c r="AB2" s="11" t="s">
        <v>14</v>
      </c>
      <c r="AC2" s="9" t="s">
        <v>16</v>
      </c>
      <c r="AD2" s="10" t="s">
        <v>12</v>
      </c>
      <c r="AE2" s="26" t="s">
        <v>24</v>
      </c>
    </row>
    <row r="3" spans="1:31">
      <c r="A3" s="17" t="s">
        <v>0</v>
      </c>
      <c r="B3" s="28" t="s">
        <v>29</v>
      </c>
      <c r="V3" s="12" t="str">
        <f>A4</f>
        <v>team1</v>
      </c>
      <c r="W3" s="2">
        <f t="array" ref="W3">SUM(($A$12:$A$41=V3)*(ISNUMBER($C$12:$C$41)),($B$12:$B$41=V3)*(ISNUMBER($E$12:$E$41)))</f>
        <v>0</v>
      </c>
      <c r="X3" s="3">
        <f t="array" ref="X3">SUM((home=V3)*(homescore&gt;visitorscore),(visitor=V3)*(visitorscore&gt;homescore))</f>
        <v>0</v>
      </c>
      <c r="Y3" s="3">
        <f t="array" ref="Y3">SUM((home=V3)*(homescore=visitorscore)*ISNUMBER(visitorscore),(visitor=V3)*(visitorscore=homescore)*ISNUMBER(homescore))</f>
        <v>0</v>
      </c>
      <c r="Z3" s="3">
        <f t="array" ref="Z3">SUM((home=V3)*(homescore&lt;visitorscore),(visitor=V3)*(visitorscore&lt;homescore))</f>
        <v>0</v>
      </c>
      <c r="AA3" s="4">
        <f>SUMIF(home,V3,homescore)+SUMIF(visitor,V3,visitorscore)</f>
        <v>0</v>
      </c>
      <c r="AB3" s="5">
        <f>SUMIF(home,V3,visitorscore)+SUMIF(visitor,V3,homescore)</f>
        <v>0</v>
      </c>
      <c r="AC3" s="13">
        <f>AA3-AB3</f>
        <v>0</v>
      </c>
      <c r="AD3" s="4">
        <f>X3*Options!$B$2+Y3*Options!$B$3+Z3*Options!$B$4+VLOOKUP(V3,$A$4:$B$7,2,0)</f>
        <v>0</v>
      </c>
      <c r="AE3">
        <f>AA3+AC3*10000+AD3*100000000</f>
        <v>0</v>
      </c>
    </row>
    <row r="4" spans="1:31">
      <c r="A4" s="19" t="s">
        <v>1</v>
      </c>
      <c r="B4" s="18"/>
      <c r="V4" s="1" t="str">
        <f>A5</f>
        <v>team2</v>
      </c>
      <c r="W4" s="2">
        <f t="array" ref="W4">SUM(($A$12:$A$41=V4)*(ISNUMBER($C$12:$C$41)),($B$12:$B$41=V4)*(ISNUMBER($E$12:$E$41)))</f>
        <v>0</v>
      </c>
      <c r="X4" s="3">
        <f t="array" ref="X4">SUM((home=V4)*(homescore&gt;visitorscore),(visitor=V4)*(visitorscore&gt;homescore))</f>
        <v>0</v>
      </c>
      <c r="Y4" s="3">
        <f t="array" ref="Y4">SUM((home=V4)*(homescore=visitorscore)*ISNUMBER(visitorscore),(visitor=V4)*(visitorscore=homescore)*ISNUMBER(homescore))</f>
        <v>0</v>
      </c>
      <c r="Z4" s="3">
        <f t="array" ref="Z4">SUM((home=V4)*(homescore&lt;visitorscore),(visitor=V4)*(visitorscore&lt;homescore))</f>
        <v>0</v>
      </c>
      <c r="AA4" s="4">
        <f>SUMIF(home,V4,homescore)+SUMIF(visitor,V4,visitorscore)</f>
        <v>0</v>
      </c>
      <c r="AB4" s="5">
        <f>SUMIF(home,V4,visitorscore)+SUMIF(visitor,V4,homescore)</f>
        <v>0</v>
      </c>
      <c r="AC4" s="13">
        <f t="shared" ref="AC4:AC6" si="0">AA4-AB4</f>
        <v>0</v>
      </c>
      <c r="AD4" s="4">
        <f>X4*Options!$B$2+Y4*Options!$B$3+Z4*Options!$B$4+VLOOKUP(V4,$A$4:$B$7,2,0)</f>
        <v>0</v>
      </c>
      <c r="AE4">
        <f t="shared" ref="AE4:AE6" si="1">AA4+AC4*10000+AD4*100000000</f>
        <v>0</v>
      </c>
    </row>
    <row r="5" spans="1:31">
      <c r="A5" s="19" t="s">
        <v>2</v>
      </c>
      <c r="B5" s="18"/>
      <c r="V5" s="1" t="str">
        <f>A6</f>
        <v>team3</v>
      </c>
      <c r="W5" s="2">
        <f t="array" ref="W5">SUM(($A$12:$A$41=V5)*(ISNUMBER($C$12:$C$41)),($B$12:$B$41=V5)*(ISNUMBER($E$12:$E$41)))</f>
        <v>0</v>
      </c>
      <c r="X5" s="3">
        <f t="array" ref="X5">SUM((home=V5)*(homescore&gt;visitorscore),(visitor=V5)*(visitorscore&gt;homescore))</f>
        <v>0</v>
      </c>
      <c r="Y5" s="3">
        <f t="array" ref="Y5">SUM((home=V5)*(homescore=visitorscore)*ISNUMBER(visitorscore),(visitor=V5)*(visitorscore=homescore)*ISNUMBER(homescore))</f>
        <v>0</v>
      </c>
      <c r="Z5" s="3">
        <f t="array" ref="Z5">SUM((home=V5)*(homescore&lt;visitorscore),(visitor=V5)*(visitorscore&lt;homescore))</f>
        <v>0</v>
      </c>
      <c r="AA5" s="4">
        <f>SUMIF(home,V5,homescore)+SUMIF(visitor,V5,visitorscore)</f>
        <v>0</v>
      </c>
      <c r="AB5" s="5">
        <f>SUMIF(home,V5,visitorscore)+SUMIF(visitor,V5,homescore)</f>
        <v>0</v>
      </c>
      <c r="AC5" s="13">
        <f t="shared" si="0"/>
        <v>0</v>
      </c>
      <c r="AD5" s="4">
        <f>X5*Options!$B$2+Y5*Options!$B$3+Z5*Options!$B$4+VLOOKUP(V5,$A$4:$B$7,2,0)</f>
        <v>0</v>
      </c>
      <c r="AE5">
        <f t="shared" si="1"/>
        <v>0</v>
      </c>
    </row>
    <row r="6" spans="1:31">
      <c r="A6" s="19" t="s">
        <v>3</v>
      </c>
      <c r="B6" s="18"/>
      <c r="V6" s="1" t="str">
        <f>A7</f>
        <v>team4</v>
      </c>
      <c r="W6" s="2">
        <f t="array" ref="W6">SUM(($A$12:$A$41=V6)*(ISNUMBER($C$12:$C$41)),($B$12:$B$41=V6)*(ISNUMBER($E$12:$E$41)))</f>
        <v>0</v>
      </c>
      <c r="X6" s="3">
        <f t="array" ref="X6">SUM((home=V6)*(homescore&gt;visitorscore),(visitor=V6)*(visitorscore&gt;homescore))</f>
        <v>0</v>
      </c>
      <c r="Y6" s="3">
        <f t="array" ref="Y6">SUM((home=V6)*(homescore=visitorscore)*ISNUMBER(visitorscore),(visitor=V6)*(visitorscore=homescore)*ISNUMBER(homescore))</f>
        <v>0</v>
      </c>
      <c r="Z6" s="3">
        <f t="array" ref="Z6">SUM((home=V6)*(homescore&lt;visitorscore),(visitor=V6)*(visitorscore&lt;homescore))</f>
        <v>0</v>
      </c>
      <c r="AA6" s="4">
        <f>SUMIF(home,V6,homescore)+SUMIF(visitor,V6,visitorscore)</f>
        <v>0</v>
      </c>
      <c r="AB6" s="5">
        <f>SUMIF(home,V6,visitorscore)+SUMIF(visitor,V6,homescore)</f>
        <v>0</v>
      </c>
      <c r="AC6" s="13">
        <f t="shared" si="0"/>
        <v>0</v>
      </c>
      <c r="AD6" s="4">
        <f>X6*Options!$B$2+Y6*Options!$B$3+Z6*Options!$B$4+VLOOKUP(V6,$A$4:$B$7,2,0)</f>
        <v>0</v>
      </c>
      <c r="AE6">
        <f t="shared" si="1"/>
        <v>0</v>
      </c>
    </row>
    <row r="7" spans="1:31">
      <c r="A7" s="19" t="s">
        <v>4</v>
      </c>
      <c r="B7" s="23"/>
    </row>
    <row r="8" spans="1:31">
      <c r="A8" s="23"/>
      <c r="B8" s="18"/>
    </row>
    <row r="11" spans="1:31">
      <c r="A11" s="15" t="s">
        <v>25</v>
      </c>
      <c r="H11" s="16" t="s">
        <v>18</v>
      </c>
    </row>
    <row r="12" spans="1:31">
      <c r="A12" s="6" t="str">
        <f>A4</f>
        <v>team1</v>
      </c>
      <c r="B12" s="6" t="str">
        <f>A5</f>
        <v>team2</v>
      </c>
      <c r="C12" s="7"/>
      <c r="D12" s="7" t="s">
        <v>5</v>
      </c>
      <c r="E12" s="7"/>
      <c r="F12" s="13"/>
    </row>
    <row r="13" spans="1:31">
      <c r="A13" s="6" t="str">
        <f>A5</f>
        <v>team2</v>
      </c>
      <c r="B13" s="6" t="str">
        <f>A6</f>
        <v>team3</v>
      </c>
      <c r="C13" s="7"/>
      <c r="D13" s="7" t="s">
        <v>5</v>
      </c>
      <c r="E13" s="7"/>
      <c r="F13" s="13"/>
      <c r="H13"/>
      <c r="I13" s="8" t="s">
        <v>15</v>
      </c>
      <c r="J13" s="9" t="s">
        <v>9</v>
      </c>
      <c r="K13" s="9" t="s">
        <v>10</v>
      </c>
      <c r="L13" s="9" t="s">
        <v>11</v>
      </c>
      <c r="M13" s="10" t="s">
        <v>13</v>
      </c>
      <c r="N13" s="11" t="s">
        <v>14</v>
      </c>
      <c r="O13" s="9" t="s">
        <v>16</v>
      </c>
      <c r="P13" s="10" t="s">
        <v>12</v>
      </c>
    </row>
    <row r="14" spans="1:31">
      <c r="A14" s="6" t="str">
        <f>A4</f>
        <v>team1</v>
      </c>
      <c r="B14" s="6" t="str">
        <f>A7</f>
        <v>team4</v>
      </c>
      <c r="C14" s="7"/>
      <c r="D14" s="7" t="s">
        <v>5</v>
      </c>
      <c r="E14" s="7"/>
      <c r="F14" s="13"/>
      <c r="H14" s="14" t="str">
        <f t="array" ref="H14">INDEX($V$3:$V$6,MATCH(LARGE($AE$3:$AE$6-ROW($AE$3:$AE$6)/COUNT($AE$3:$AE$6),ROW(H14)-ROW(H$14)+1),$AE$3:$AE$6-ROW($AE$3:$AE$6)/COUNT($AE$3:$AE$6),0))</f>
        <v>team1</v>
      </c>
      <c r="I14" s="2">
        <f>VLOOKUP($H14,$V$3:$AD$6,2,0)</f>
        <v>0</v>
      </c>
      <c r="J14" s="3">
        <f>VLOOKUP($H14,$V$3:$AD$6,3,0)</f>
        <v>0</v>
      </c>
      <c r="K14" s="3">
        <f>VLOOKUP($H14,$V$3:$AD$6,4,0)</f>
        <v>0</v>
      </c>
      <c r="L14" s="3">
        <f>VLOOKUP($H14,$V$3:$AD$6,5,0)</f>
        <v>0</v>
      </c>
      <c r="M14" s="4">
        <f>VLOOKUP($H14,$V$3:$AD$6,6,0)</f>
        <v>0</v>
      </c>
      <c r="N14" s="5">
        <f>VLOOKUP($H14,$V$3:$AD$6,7,0)</f>
        <v>0</v>
      </c>
      <c r="O14" s="3">
        <f>VLOOKUP($H14,$V$3:$AD$6,8,0)</f>
        <v>0</v>
      </c>
      <c r="P14" s="4">
        <f>VLOOKUP($H14,$V$3:$AD$6,9,0)</f>
        <v>0</v>
      </c>
    </row>
    <row r="15" spans="1:31">
      <c r="A15" s="6" t="str">
        <f>A6</f>
        <v>team3</v>
      </c>
      <c r="B15" s="6" t="str">
        <f>A4</f>
        <v>team1</v>
      </c>
      <c r="C15" s="7"/>
      <c r="D15" s="7" t="s">
        <v>5</v>
      </c>
      <c r="E15" s="7"/>
      <c r="F15" s="13"/>
      <c r="H15" t="str">
        <f t="array" ref="H15">INDEX($V$3:$V$6,MATCH(LARGE($AE$3:$AE$6-ROW($AE$3:$AE$6)/COUNT($AE$3:$AE$6),ROW(H15)-ROW(H$14)+1),$AE$3:$AE$6-ROW($AE$3:$AE$6)/COUNT($AE$3:$AE$6),0))</f>
        <v>team2</v>
      </c>
      <c r="I15" s="2">
        <f>VLOOKUP($H15,$V$3:$AD$6,2,0)</f>
        <v>0</v>
      </c>
      <c r="J15" s="3">
        <f>VLOOKUP($H15,$V$3:$AD$6,3,0)</f>
        <v>0</v>
      </c>
      <c r="K15" s="3">
        <f>VLOOKUP($H15,$V$3:$AD$6,4,0)</f>
        <v>0</v>
      </c>
      <c r="L15" s="3">
        <f>VLOOKUP($H15,$V$3:$AD$6,5,0)</f>
        <v>0</v>
      </c>
      <c r="M15" s="4">
        <f>VLOOKUP($H15,$V$3:$AD$6,6,0)</f>
        <v>0</v>
      </c>
      <c r="N15" s="5">
        <f>VLOOKUP($H15,$V$3:$AD$6,7,0)</f>
        <v>0</v>
      </c>
      <c r="O15" s="3">
        <f>VLOOKUP($H15,$V$3:$AD$6,8,0)</f>
        <v>0</v>
      </c>
      <c r="P15" s="4">
        <f t="shared" ref="P15:P17" si="2">VLOOKUP($H15,$V$3:$AD$6,9,0)</f>
        <v>0</v>
      </c>
    </row>
    <row r="16" spans="1:31">
      <c r="A16" s="6" t="str">
        <f>A7</f>
        <v>team4</v>
      </c>
      <c r="B16" s="6" t="str">
        <f>A6</f>
        <v>team3</v>
      </c>
      <c r="C16" s="7"/>
      <c r="D16" s="7" t="s">
        <v>5</v>
      </c>
      <c r="E16" s="7"/>
      <c r="F16" s="13"/>
      <c r="H16" t="str">
        <f t="array" ref="H16">INDEX($V$3:$V$6,MATCH(LARGE($AE$3:$AE$6-ROW($AE$3:$AE$6)/COUNT($AE$3:$AE$6),ROW(H16)-ROW(H$14)+1),$AE$3:$AE$6-ROW($AE$3:$AE$6)/COUNT($AE$3:$AE$6),0))</f>
        <v>team3</v>
      </c>
      <c r="I16" s="2">
        <f>VLOOKUP($H16,$V$3:$AD$6,2,0)</f>
        <v>0</v>
      </c>
      <c r="J16" s="3">
        <f>VLOOKUP($H16,$V$3:$AD$6,3,0)</f>
        <v>0</v>
      </c>
      <c r="K16" s="3">
        <f>VLOOKUP($H16,$V$3:$AD$6,4,0)</f>
        <v>0</v>
      </c>
      <c r="L16" s="3">
        <f>VLOOKUP($H16,$V$3:$AD$6,5,0)</f>
        <v>0</v>
      </c>
      <c r="M16" s="4">
        <f>VLOOKUP($H16,$V$3:$AD$6,6,0)</f>
        <v>0</v>
      </c>
      <c r="N16" s="5">
        <f>VLOOKUP($H16,$V$3:$AD$6,7,0)</f>
        <v>0</v>
      </c>
      <c r="O16" s="3">
        <f>VLOOKUP($H16,$V$3:$AD$6,8,0)</f>
        <v>0</v>
      </c>
      <c r="P16" s="4">
        <f t="shared" si="2"/>
        <v>0</v>
      </c>
    </row>
    <row r="17" spans="1:16">
      <c r="A17" s="6" t="str">
        <f>A5</f>
        <v>team2</v>
      </c>
      <c r="B17" s="6" t="str">
        <f>A7</f>
        <v>team4</v>
      </c>
      <c r="C17" s="7"/>
      <c r="D17" s="7" t="s">
        <v>5</v>
      </c>
      <c r="E17" s="7"/>
      <c r="F17" s="13"/>
      <c r="H17" t="str">
        <f t="array" ref="H17">INDEX($V$3:$V$6,MATCH(LARGE($AE$3:$AE$6-ROW($AE$3:$AE$6)/COUNT($AE$3:$AE$6),ROW(H17)-ROW(H$14)+1),$AE$3:$AE$6-ROW($AE$3:$AE$6)/COUNT($AE$3:$AE$6),0))</f>
        <v>team4</v>
      </c>
      <c r="I17" s="2">
        <f>VLOOKUP($H17,$V$3:$AD$6,2,0)</f>
        <v>0</v>
      </c>
      <c r="J17" s="3">
        <f>VLOOKUP($H17,$V$3:$AD$6,3,0)</f>
        <v>0</v>
      </c>
      <c r="K17" s="3">
        <f>VLOOKUP($H17,$V$3:$AD$6,4,0)</f>
        <v>0</v>
      </c>
      <c r="L17" s="3">
        <f>VLOOKUP($H17,$V$3:$AD$6,5,0)</f>
        <v>0</v>
      </c>
      <c r="M17" s="4">
        <f>VLOOKUP($H17,$V$3:$AD$6,6,0)</f>
        <v>0</v>
      </c>
      <c r="N17" s="5">
        <f>VLOOKUP($H17,$V$3:$AD$6,7,0)</f>
        <v>0</v>
      </c>
      <c r="O17" s="3">
        <f>VLOOKUP($H17,$V$3:$AD$6,8,0)</f>
        <v>0</v>
      </c>
      <c r="P17" s="4">
        <f t="shared" si="2"/>
        <v>0</v>
      </c>
    </row>
    <row r="19" spans="1:16">
      <c r="A19" s="15" t="s">
        <v>26</v>
      </c>
    </row>
    <row r="20" spans="1:16">
      <c r="A20" s="6" t="str">
        <f t="shared" ref="A20:A25" si="3">B12</f>
        <v>team2</v>
      </c>
      <c r="B20" s="6" t="str">
        <f t="shared" ref="B20:B25" si="4">A12</f>
        <v>team1</v>
      </c>
      <c r="C20" s="7"/>
      <c r="D20" s="7" t="s">
        <v>5</v>
      </c>
      <c r="E20" s="7"/>
    </row>
    <row r="21" spans="1:16">
      <c r="A21" s="6" t="str">
        <f t="shared" si="3"/>
        <v>team3</v>
      </c>
      <c r="B21" s="6" t="str">
        <f t="shared" si="4"/>
        <v>team2</v>
      </c>
      <c r="C21" s="7"/>
      <c r="D21" s="7" t="s">
        <v>5</v>
      </c>
      <c r="E21" s="7"/>
    </row>
    <row r="22" spans="1:16">
      <c r="A22" s="6" t="str">
        <f t="shared" si="3"/>
        <v>team4</v>
      </c>
      <c r="B22" s="6" t="str">
        <f t="shared" si="4"/>
        <v>team1</v>
      </c>
      <c r="C22" s="7"/>
      <c r="D22" s="7" t="s">
        <v>5</v>
      </c>
      <c r="E22" s="7"/>
    </row>
    <row r="23" spans="1:16">
      <c r="A23" s="6" t="str">
        <f t="shared" si="3"/>
        <v>team1</v>
      </c>
      <c r="B23" s="6" t="str">
        <f t="shared" si="4"/>
        <v>team3</v>
      </c>
      <c r="C23" s="7"/>
      <c r="D23" s="7" t="s">
        <v>5</v>
      </c>
      <c r="E23" s="7"/>
    </row>
    <row r="24" spans="1:16">
      <c r="A24" s="6" t="str">
        <f t="shared" si="3"/>
        <v>team3</v>
      </c>
      <c r="B24" s="6" t="str">
        <f t="shared" si="4"/>
        <v>team4</v>
      </c>
      <c r="C24" s="7"/>
      <c r="D24" s="7" t="s">
        <v>5</v>
      </c>
      <c r="E24" s="7"/>
    </row>
    <row r="25" spans="1:16">
      <c r="A25" s="6" t="str">
        <f t="shared" si="3"/>
        <v>team4</v>
      </c>
      <c r="B25" s="6" t="str">
        <f t="shared" si="4"/>
        <v>team2</v>
      </c>
      <c r="C25" s="7"/>
      <c r="D25" s="7" t="s">
        <v>5</v>
      </c>
      <c r="E25" s="7"/>
    </row>
    <row r="27" spans="1:16">
      <c r="A27" s="15" t="s">
        <v>27</v>
      </c>
    </row>
    <row r="28" spans="1:16">
      <c r="A28" s="6" t="str">
        <f t="shared" ref="A28:B33" si="5">A12</f>
        <v>team1</v>
      </c>
      <c r="B28" s="6" t="str">
        <f t="shared" si="5"/>
        <v>team2</v>
      </c>
      <c r="C28" s="7"/>
      <c r="D28" s="7" t="s">
        <v>5</v>
      </c>
      <c r="E28" s="7"/>
    </row>
    <row r="29" spans="1:16">
      <c r="A29" s="6" t="str">
        <f t="shared" si="5"/>
        <v>team2</v>
      </c>
      <c r="B29" s="6" t="str">
        <f t="shared" si="5"/>
        <v>team3</v>
      </c>
      <c r="C29" s="7"/>
      <c r="D29" s="7" t="s">
        <v>5</v>
      </c>
      <c r="E29" s="7"/>
    </row>
    <row r="30" spans="1:16">
      <c r="A30" s="6" t="str">
        <f t="shared" si="5"/>
        <v>team1</v>
      </c>
      <c r="B30" s="6" t="str">
        <f t="shared" si="5"/>
        <v>team4</v>
      </c>
      <c r="C30" s="7"/>
      <c r="D30" s="7" t="s">
        <v>5</v>
      </c>
      <c r="E30" s="7"/>
    </row>
    <row r="31" spans="1:16">
      <c r="A31" s="6" t="str">
        <f t="shared" si="5"/>
        <v>team3</v>
      </c>
      <c r="B31" s="6" t="str">
        <f t="shared" si="5"/>
        <v>team1</v>
      </c>
      <c r="C31" s="7"/>
      <c r="D31" s="7" t="s">
        <v>5</v>
      </c>
      <c r="E31" s="7"/>
    </row>
    <row r="32" spans="1:16">
      <c r="A32" s="6" t="str">
        <f t="shared" si="5"/>
        <v>team4</v>
      </c>
      <c r="B32" s="6" t="str">
        <f t="shared" si="5"/>
        <v>team3</v>
      </c>
      <c r="C32" s="7"/>
      <c r="D32" s="7" t="s">
        <v>5</v>
      </c>
      <c r="E32" s="7"/>
    </row>
    <row r="33" spans="1:5">
      <c r="A33" s="6" t="str">
        <f t="shared" si="5"/>
        <v>team2</v>
      </c>
      <c r="B33" s="6" t="str">
        <f t="shared" si="5"/>
        <v>team4</v>
      </c>
      <c r="C33" s="7"/>
      <c r="D33" s="7" t="s">
        <v>5</v>
      </c>
      <c r="E33" s="7"/>
    </row>
    <row r="35" spans="1:5">
      <c r="A35" s="15" t="s">
        <v>28</v>
      </c>
    </row>
    <row r="36" spans="1:5">
      <c r="A36" s="6" t="str">
        <f t="shared" ref="A36:B41" si="6">A20</f>
        <v>team2</v>
      </c>
      <c r="B36" s="6" t="str">
        <f t="shared" si="6"/>
        <v>team1</v>
      </c>
      <c r="C36" s="7"/>
      <c r="D36" s="7" t="s">
        <v>5</v>
      </c>
      <c r="E36" s="7"/>
    </row>
    <row r="37" spans="1:5">
      <c r="A37" s="6" t="str">
        <f t="shared" si="6"/>
        <v>team3</v>
      </c>
      <c r="B37" s="6" t="str">
        <f t="shared" si="6"/>
        <v>team2</v>
      </c>
      <c r="C37" s="7"/>
      <c r="D37" s="7" t="s">
        <v>5</v>
      </c>
      <c r="E37" s="7"/>
    </row>
    <row r="38" spans="1:5">
      <c r="A38" s="6" t="str">
        <f t="shared" si="6"/>
        <v>team4</v>
      </c>
      <c r="B38" s="6" t="str">
        <f t="shared" si="6"/>
        <v>team1</v>
      </c>
      <c r="C38" s="7"/>
      <c r="D38" s="7" t="s">
        <v>5</v>
      </c>
      <c r="E38" s="7"/>
    </row>
    <row r="39" spans="1:5">
      <c r="A39" s="6" t="str">
        <f t="shared" si="6"/>
        <v>team1</v>
      </c>
      <c r="B39" s="6" t="str">
        <f t="shared" si="6"/>
        <v>team3</v>
      </c>
      <c r="C39" s="7"/>
      <c r="D39" s="7" t="s">
        <v>5</v>
      </c>
      <c r="E39" s="7"/>
    </row>
    <row r="40" spans="1:5">
      <c r="A40" s="6" t="str">
        <f t="shared" si="6"/>
        <v>team3</v>
      </c>
      <c r="B40" s="6" t="str">
        <f t="shared" si="6"/>
        <v>team4</v>
      </c>
      <c r="C40" s="7"/>
      <c r="D40" s="7" t="s">
        <v>5</v>
      </c>
      <c r="E40" s="7"/>
    </row>
    <row r="41" spans="1:5">
      <c r="A41" s="6" t="str">
        <f t="shared" si="6"/>
        <v>team4</v>
      </c>
      <c r="B41" s="6" t="str">
        <f t="shared" si="6"/>
        <v>team2</v>
      </c>
      <c r="C41" s="7"/>
      <c r="D41" s="7" t="s">
        <v>5</v>
      </c>
      <c r="E41" s="7"/>
    </row>
  </sheetData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C16" sqref="C16"/>
    </sheetView>
  </sheetViews>
  <sheetFormatPr defaultRowHeight="15"/>
  <cols>
    <col min="1" max="1" width="19.5703125" customWidth="1"/>
    <col min="3" max="3" width="61.7109375" customWidth="1"/>
  </cols>
  <sheetData>
    <row r="1" spans="1:3">
      <c r="A1" s="21" t="s">
        <v>17</v>
      </c>
      <c r="B1" s="18"/>
    </row>
    <row r="2" spans="1:3">
      <c r="A2" s="20" t="s">
        <v>6</v>
      </c>
      <c r="B2" s="27">
        <v>3</v>
      </c>
    </row>
    <row r="3" spans="1:3">
      <c r="A3" s="19" t="s">
        <v>8</v>
      </c>
      <c r="B3" s="27">
        <v>1</v>
      </c>
    </row>
    <row r="4" spans="1:3">
      <c r="A4" s="19" t="s">
        <v>7</v>
      </c>
      <c r="B4" s="27">
        <v>0</v>
      </c>
    </row>
    <row r="7" spans="1:3">
      <c r="C7" t="s">
        <v>22</v>
      </c>
    </row>
    <row r="8" spans="1:3">
      <c r="C8" s="25" t="s">
        <v>23</v>
      </c>
    </row>
  </sheetData>
  <sheetProtection password="E87F" sheet="1" objects="1" scenarios="1"/>
  <hyperlinks>
    <hyperlink ref="C8" r:id="rId1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5</vt:i4>
      </vt:variant>
      <vt:variant>
        <vt:lpstr>نطاقات تمت تسميتها</vt:lpstr>
      </vt:variant>
      <vt:variant>
        <vt:i4>16</vt:i4>
      </vt:variant>
    </vt:vector>
  </HeadingPairs>
  <TitlesOfParts>
    <vt:vector size="21" baseType="lpstr">
      <vt:lpstr>GroupA</vt:lpstr>
      <vt:lpstr>GroupB</vt:lpstr>
      <vt:lpstr>GroupC</vt:lpstr>
      <vt:lpstr>GroupD</vt:lpstr>
      <vt:lpstr>Options</vt:lpstr>
      <vt:lpstr>GroupB!home</vt:lpstr>
      <vt:lpstr>GroupC!home</vt:lpstr>
      <vt:lpstr>GroupD!home</vt:lpstr>
      <vt:lpstr>home</vt:lpstr>
      <vt:lpstr>GroupB!homescore</vt:lpstr>
      <vt:lpstr>GroupC!homescore</vt:lpstr>
      <vt:lpstr>GroupD!homescore</vt:lpstr>
      <vt:lpstr>homescore</vt:lpstr>
      <vt:lpstr>GroupB!visitor</vt:lpstr>
      <vt:lpstr>GroupC!visitor</vt:lpstr>
      <vt:lpstr>GroupD!visitor</vt:lpstr>
      <vt:lpstr>visitor</vt:lpstr>
      <vt:lpstr>GroupB!visitorscore</vt:lpstr>
      <vt:lpstr>GroupC!visitorscore</vt:lpstr>
      <vt:lpstr>GroupD!visitorscore</vt:lpstr>
      <vt:lpstr>visitorscore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Podlešák</dc:creator>
  <cp:lastModifiedBy>User</cp:lastModifiedBy>
  <dcterms:created xsi:type="dcterms:W3CDTF">2013-06-11T19:47:31Z</dcterms:created>
  <dcterms:modified xsi:type="dcterms:W3CDTF">2025-02-14T19:58:24Z</dcterms:modified>
</cp:coreProperties>
</file>