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9"/>
  <workbookPr/>
  <mc:AlternateContent xmlns:mc="http://schemas.openxmlformats.org/markup-compatibility/2006">
    <mc:Choice Requires="x15">
      <x15ac:absPath xmlns:x15ac="http://schemas.microsoft.com/office/spreadsheetml/2010/11/ac" url="C:\Users\REDA\Desktop\"/>
    </mc:Choice>
  </mc:AlternateContent>
  <xr:revisionPtr revIDLastSave="0" documentId="13_ncr:1_{10CBBB61-59AA-4DBA-92F6-4C5BD4D05E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 a="1"/>
  <c r="G16" i="1" s="1"/>
  <c r="H16" i="1" s="1"/>
  <c r="G15" i="1" a="1"/>
  <c r="G15" i="1" s="1"/>
  <c r="H15" i="1" s="1"/>
  <c r="G26" i="1" a="1"/>
  <c r="G26" i="1" s="1"/>
  <c r="H26" i="1" s="1"/>
  <c r="G25" i="1" a="1"/>
  <c r="G25" i="1" s="1"/>
  <c r="H25" i="1" s="1"/>
  <c r="G24" i="1" a="1"/>
  <c r="G24" i="1" s="1"/>
  <c r="H24" i="1" s="1"/>
  <c r="G23" i="1" a="1"/>
  <c r="G23" i="1" s="1"/>
  <c r="H23" i="1" s="1"/>
  <c r="G22" i="1" a="1"/>
  <c r="G22" i="1" s="1"/>
  <c r="H22" i="1" s="1"/>
  <c r="G21" i="1" a="1"/>
  <c r="G21" i="1" s="1"/>
  <c r="H21" i="1" s="1"/>
  <c r="G20" i="1" a="1"/>
  <c r="G20" i="1" s="1"/>
  <c r="H20" i="1" s="1"/>
  <c r="B20" i="1"/>
  <c r="B21" i="1" s="1"/>
  <c r="B22" i="1" s="1"/>
  <c r="B23" i="1" s="1"/>
  <c r="B24" i="1" s="1"/>
  <c r="B25" i="1" s="1"/>
  <c r="B26" i="1" s="1"/>
  <c r="O22" i="1"/>
  <c r="O21" i="1"/>
  <c r="O20" i="1"/>
  <c r="O19" i="1"/>
  <c r="G19" i="1" a="1"/>
  <c r="G19" i="1" s="1"/>
  <c r="H19" i="1" s="1"/>
  <c r="B19" i="1"/>
  <c r="B12" i="1"/>
  <c r="O18" i="1"/>
  <c r="G18" i="1" a="1"/>
  <c r="G18" i="1" s="1"/>
  <c r="H18" i="1" s="1"/>
  <c r="O17" i="1"/>
  <c r="G17" i="1" a="1"/>
  <c r="G17" i="1" s="1"/>
  <c r="H17" i="1" s="1"/>
  <c r="O16" i="1"/>
  <c r="O15" i="1"/>
  <c r="O14" i="1"/>
  <c r="G14" i="1" a="1"/>
  <c r="G14" i="1" s="1"/>
  <c r="H14" i="1" s="1"/>
  <c r="O13" i="1"/>
  <c r="G13" i="1" a="1"/>
  <c r="G13" i="1" s="1"/>
  <c r="H13" i="1" s="1"/>
  <c r="M12" i="1"/>
  <c r="B13" i="1"/>
  <c r="B14" i="1" s="1"/>
  <c r="B15" i="1" s="1"/>
  <c r="B16" i="1" s="1"/>
  <c r="B17" i="1" s="1"/>
  <c r="B18" i="1" s="1"/>
  <c r="A5" i="1"/>
  <c r="A7" i="1" s="1"/>
  <c r="J15" i="1" l="1"/>
  <c r="K15" i="1"/>
  <c r="M15" i="1" s="1"/>
  <c r="J16" i="1"/>
  <c r="K16" i="1" s="1"/>
  <c r="M16" i="1" s="1"/>
  <c r="J23" i="1"/>
  <c r="K23" i="1"/>
  <c r="M23" i="1" s="1"/>
  <c r="J20" i="1"/>
  <c r="K20" i="1" s="1"/>
  <c r="M20" i="1" s="1"/>
  <c r="J24" i="1"/>
  <c r="K24" i="1" s="1"/>
  <c r="M24" i="1" s="1"/>
  <c r="J21" i="1"/>
  <c r="K21" i="1"/>
  <c r="M21" i="1" s="1"/>
  <c r="J25" i="1"/>
  <c r="K25" i="1"/>
  <c r="M25" i="1" s="1"/>
  <c r="J22" i="1"/>
  <c r="K22" i="1" s="1"/>
  <c r="M22" i="1" s="1"/>
  <c r="J26" i="1"/>
  <c r="K26" i="1" s="1"/>
  <c r="M26" i="1" s="1"/>
  <c r="J19" i="1"/>
  <c r="K19" i="1" s="1"/>
  <c r="M19" i="1" s="1"/>
  <c r="J13" i="1"/>
  <c r="K13" i="1" s="1"/>
  <c r="M13" i="1" s="1"/>
  <c r="J14" i="1"/>
  <c r="K14" i="1" s="1"/>
  <c r="M14" i="1" s="1"/>
  <c r="J17" i="1"/>
  <c r="K17" i="1" s="1"/>
  <c r="M17" i="1" s="1"/>
  <c r="J18" i="1"/>
  <c r="K18" i="1" s="1"/>
  <c r="M18" i="1" s="1"/>
  <c r="A6" i="1"/>
  <c r="A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<sst xmlns="http://schemas.openxmlformats.org/spreadsheetml/2006/main" count="89" uniqueCount="41">
  <si>
    <t>جالينا</t>
  </si>
  <si>
    <t>السعر</t>
  </si>
  <si>
    <t>ايجى فرست</t>
  </si>
  <si>
    <t>فستفال</t>
  </si>
  <si>
    <t>فرتونا</t>
  </si>
  <si>
    <t>صن سشيال</t>
  </si>
  <si>
    <t>البيان</t>
  </si>
  <si>
    <t>دبابة</t>
  </si>
  <si>
    <t>شفر</t>
  </si>
  <si>
    <t>برج العرب</t>
  </si>
  <si>
    <t>غالب</t>
  </si>
  <si>
    <t>الجيش</t>
  </si>
  <si>
    <t>نولون الزرع الصادر</t>
  </si>
  <si>
    <t>السائق</t>
  </si>
  <si>
    <t>رقم السيارة</t>
  </si>
  <si>
    <t>العدد</t>
  </si>
  <si>
    <t>مكان المامورية</t>
  </si>
  <si>
    <t>نوع البرنيكة</t>
  </si>
  <si>
    <t>القيمة</t>
  </si>
  <si>
    <t xml:space="preserve">حمادة </t>
  </si>
  <si>
    <t xml:space="preserve">نولون سيارة  </t>
  </si>
  <si>
    <t>احمد يوسف</t>
  </si>
  <si>
    <t>وليد محمد احمد</t>
  </si>
  <si>
    <t>اسلام</t>
  </si>
  <si>
    <t>رضا</t>
  </si>
  <si>
    <t>الصادر</t>
  </si>
  <si>
    <t>التاريخ</t>
  </si>
  <si>
    <t>الشركة</t>
  </si>
  <si>
    <t>الصنف</t>
  </si>
  <si>
    <t>وزن قائم</t>
  </si>
  <si>
    <t>الفارغ</t>
  </si>
  <si>
    <t>صافى قبل الخصم</t>
  </si>
  <si>
    <t>نسبة الخصم</t>
  </si>
  <si>
    <t>الخصم</t>
  </si>
  <si>
    <t>الصافى</t>
  </si>
  <si>
    <t>مكان المحطة</t>
  </si>
  <si>
    <t>الفرزة</t>
  </si>
  <si>
    <t>الأسعار العربيات</t>
  </si>
  <si>
    <t>أسعار الأصناف</t>
  </si>
  <si>
    <t>محطة ج</t>
  </si>
  <si>
    <t>محطة 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</si>
</sst>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16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9" fontId="2" fillId="0" borderId="1" xfId="1" applyFont="1" applyBorder="1" applyAlignment="1">
      <alignment horizontal="center" vertical="center" readingOrder="2"/>
    </xf>
    <xf numFmtId="2" fontId="2" fillId="0" borderId="1" xfId="1" applyNumberFormat="1" applyFont="1" applyBorder="1" applyAlignment="1">
      <alignment horizontal="center" vertical="center" readingOrder="2"/>
    </xf>
    <xf numFmtId="0" fontId="0" fillId="3" borderId="4" xfId="0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4" xfId="0" applyFill="1" applyBorder="1"/>
    <xf numFmtId="0" fontId="4" fillId="5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2">
    <cellStyle name="Percent" xfId="1" builtinId="5"/>
    <cellStyle name="عادي" xfId="0" builtinId="0"/>
  </cellStyles>
  <dxfs count="2">
    <dxf>
      <font>
        <color rgb="FF00206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26"/>
  <sheetViews>
    <sheetView rightToLeft="1" tabSelected="1" topLeftCell="A8" zoomScale="87" zoomScaleNormal="87" workbookViewId="0">
      <selection activeCell="Q10" sqref="Q10:U10"/>
    </sheetView>
  </sheetViews>
  <sheetFormatPr defaultRowHeight="14.5" x14ac:dyDescent="0.35"/>
  <cols>
    <col min="1" max="2" width="12.26953125" bestFit="1" customWidth="1"/>
    <col min="3" max="3" width="18.453125" bestFit="1" customWidth="1"/>
    <col min="4" max="4" width="12.08984375" bestFit="1" customWidth="1"/>
    <col min="5" max="5" width="9.7265625" bestFit="1" customWidth="1"/>
    <col min="7" max="7" width="10.36328125" bestFit="1" customWidth="1"/>
    <col min="10" max="10" width="6.6328125" bestFit="1" customWidth="1"/>
    <col min="11" max="11" width="9.7265625" bestFit="1" customWidth="1"/>
    <col min="14" max="14" width="9.7265625" hidden="1" customWidth="1"/>
    <col min="15" max="16" width="0" hidden="1" customWidth="1"/>
    <col min="17" max="17" width="9.90625" bestFit="1" customWidth="1"/>
  </cols>
  <sheetData>
    <row r="2" spans="1:21" ht="15" thickBot="1" x14ac:dyDescent="0.4">
      <c r="K2" s="25" t="s">
        <v>37</v>
      </c>
      <c r="L2" s="25"/>
      <c r="M2" s="25"/>
    </row>
    <row r="3" spans="1:21" ht="15.5" thickTop="1" thickBot="1" x14ac:dyDescent="0.4">
      <c r="A3" s="15" t="s">
        <v>12</v>
      </c>
      <c r="B3" s="15"/>
      <c r="C3" s="15"/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K3" s="14" t="s">
        <v>6</v>
      </c>
      <c r="L3" s="14" t="s">
        <v>7</v>
      </c>
      <c r="M3" s="14" t="s">
        <v>8</v>
      </c>
    </row>
    <row r="4" spans="1:21" ht="15.5" thickTop="1" thickBot="1" x14ac:dyDescent="0.4">
      <c r="A4" s="1">
        <v>45693</v>
      </c>
      <c r="B4" s="21" t="s">
        <v>7</v>
      </c>
      <c r="C4" s="3" t="s">
        <v>20</v>
      </c>
      <c r="D4" s="3" t="s">
        <v>19</v>
      </c>
      <c r="E4" s="3">
        <v>5342</v>
      </c>
      <c r="F4" s="3">
        <v>520</v>
      </c>
      <c r="G4" s="21" t="s">
        <v>10</v>
      </c>
      <c r="H4" s="3"/>
      <c r="I4" s="21">
        <v>1300</v>
      </c>
      <c r="K4" s="14" t="s">
        <v>9</v>
      </c>
      <c r="L4" s="23">
        <v>2300</v>
      </c>
      <c r="M4" s="23">
        <v>3600</v>
      </c>
    </row>
    <row r="5" spans="1:21" ht="16.5" thickTop="1" thickBot="1" x14ac:dyDescent="0.4">
      <c r="A5" s="4">
        <f>+A4</f>
        <v>45693</v>
      </c>
      <c r="B5" s="24" t="s">
        <v>8</v>
      </c>
      <c r="C5" s="2" t="s">
        <v>20</v>
      </c>
      <c r="D5" s="2" t="s">
        <v>21</v>
      </c>
      <c r="E5" s="2">
        <v>2312</v>
      </c>
      <c r="F5" s="2">
        <v>918</v>
      </c>
      <c r="G5" s="22" t="s">
        <v>10</v>
      </c>
      <c r="H5" s="2"/>
      <c r="I5" s="22">
        <v>2500</v>
      </c>
      <c r="K5" s="14" t="s">
        <v>10</v>
      </c>
      <c r="L5" s="23">
        <v>1300</v>
      </c>
      <c r="M5" s="23">
        <v>2500</v>
      </c>
    </row>
    <row r="6" spans="1:21" ht="16.5" thickTop="1" thickBot="1" x14ac:dyDescent="0.4">
      <c r="A6" s="4">
        <f>+A5</f>
        <v>45693</v>
      </c>
      <c r="B6" s="24" t="s">
        <v>7</v>
      </c>
      <c r="C6" s="2" t="s">
        <v>20</v>
      </c>
      <c r="D6" s="2" t="s">
        <v>22</v>
      </c>
      <c r="E6" s="2">
        <v>9583</v>
      </c>
      <c r="F6" s="2">
        <v>947</v>
      </c>
      <c r="G6" s="22" t="s">
        <v>11</v>
      </c>
      <c r="H6" s="2"/>
      <c r="I6" s="22">
        <v>3600</v>
      </c>
      <c r="K6" s="14" t="s">
        <v>11</v>
      </c>
      <c r="L6" s="23">
        <v>3600</v>
      </c>
      <c r="M6" s="23">
        <v>4000</v>
      </c>
    </row>
    <row r="7" spans="1:21" ht="16.5" thickTop="1" thickBot="1" x14ac:dyDescent="0.4">
      <c r="A7" s="4">
        <f>+A5</f>
        <v>45693</v>
      </c>
      <c r="B7" s="24" t="s">
        <v>8</v>
      </c>
      <c r="C7" s="2" t="s">
        <v>20</v>
      </c>
      <c r="D7" s="2" t="s">
        <v>23</v>
      </c>
      <c r="E7" s="2">
        <v>1293</v>
      </c>
      <c r="F7" s="2">
        <v>733</v>
      </c>
      <c r="G7" s="22" t="s">
        <v>0</v>
      </c>
      <c r="H7" s="2"/>
      <c r="I7" s="22">
        <v>3200</v>
      </c>
      <c r="K7" s="14" t="s">
        <v>0</v>
      </c>
      <c r="L7" s="23">
        <v>1200</v>
      </c>
      <c r="M7" s="23">
        <v>3200</v>
      </c>
    </row>
    <row r="8" spans="1:21" ht="16" thickBot="1" x14ac:dyDescent="0.4">
      <c r="A8" s="4">
        <f>+A6</f>
        <v>45693</v>
      </c>
      <c r="B8" s="24" t="s">
        <v>7</v>
      </c>
      <c r="C8" s="2" t="s">
        <v>20</v>
      </c>
      <c r="D8" s="2" t="s">
        <v>24</v>
      </c>
      <c r="E8" s="2">
        <v>1293</v>
      </c>
      <c r="F8" s="2">
        <v>500</v>
      </c>
      <c r="G8" s="22" t="s">
        <v>9</v>
      </c>
      <c r="H8" s="2"/>
      <c r="I8" s="22">
        <v>2300</v>
      </c>
    </row>
    <row r="10" spans="1:21" ht="15" thickBot="1" x14ac:dyDescent="0.4">
      <c r="O10">
        <v>0</v>
      </c>
      <c r="Q10" s="26" t="s">
        <v>38</v>
      </c>
      <c r="R10" s="26"/>
      <c r="S10" s="26"/>
      <c r="T10" s="26"/>
      <c r="U10" s="26"/>
    </row>
    <row r="11" spans="1:21" ht="30" thickTop="1" thickBot="1" x14ac:dyDescent="0.4">
      <c r="A11" s="2" t="s">
        <v>25</v>
      </c>
      <c r="B11" s="6" t="s">
        <v>26</v>
      </c>
      <c r="C11" s="7" t="s">
        <v>15</v>
      </c>
      <c r="D11" s="7" t="s">
        <v>27</v>
      </c>
      <c r="E11" s="7" t="s">
        <v>28</v>
      </c>
      <c r="F11" s="7" t="s">
        <v>29</v>
      </c>
      <c r="G11" s="7" t="s">
        <v>30</v>
      </c>
      <c r="H11" s="8" t="s">
        <v>31</v>
      </c>
      <c r="I11" s="7" t="s">
        <v>32</v>
      </c>
      <c r="J11" s="7" t="s">
        <v>33</v>
      </c>
      <c r="K11" s="7" t="s">
        <v>34</v>
      </c>
      <c r="L11" s="7" t="s">
        <v>1</v>
      </c>
      <c r="M11" s="7" t="s">
        <v>18</v>
      </c>
      <c r="N11" s="7" t="s">
        <v>35</v>
      </c>
      <c r="O11" s="7" t="s">
        <v>13</v>
      </c>
      <c r="P11" s="7" t="s">
        <v>14</v>
      </c>
      <c r="Q11" s="18" t="s">
        <v>1</v>
      </c>
      <c r="R11" s="18" t="s">
        <v>2</v>
      </c>
      <c r="S11" s="19" t="s">
        <v>0</v>
      </c>
      <c r="T11" s="19" t="s">
        <v>39</v>
      </c>
      <c r="U11" s="19" t="s">
        <v>40</v>
      </c>
    </row>
    <row r="12" spans="1:21" ht="16.5" thickTop="1" thickBot="1" x14ac:dyDescent="0.4">
      <c r="A12" s="9"/>
      <c r="B12" s="4">
        <f>+A4</f>
        <v>45693</v>
      </c>
      <c r="D12" s="2" t="s">
        <v>36</v>
      </c>
      <c r="E12" s="2"/>
      <c r="K12" s="10"/>
      <c r="L12" s="2"/>
      <c r="M12" s="2">
        <f>+K12*L12</f>
        <v>0</v>
      </c>
      <c r="N12" s="2"/>
      <c r="O12" s="2"/>
      <c r="P12" s="2"/>
      <c r="Q12" s="20" t="s">
        <v>3</v>
      </c>
      <c r="R12" s="18">
        <v>38</v>
      </c>
      <c r="S12" s="19">
        <v>39</v>
      </c>
      <c r="T12" s="19">
        <v>42</v>
      </c>
      <c r="U12" s="19">
        <v>25</v>
      </c>
    </row>
    <row r="13" spans="1:21" ht="16.5" thickTop="1" thickBot="1" x14ac:dyDescent="0.4">
      <c r="A13" s="2"/>
      <c r="B13" s="4">
        <f>+B12</f>
        <v>45693</v>
      </c>
      <c r="C13" s="2"/>
      <c r="D13" s="16" t="s">
        <v>2</v>
      </c>
      <c r="E13" s="17" t="s">
        <v>3</v>
      </c>
      <c r="F13" s="11">
        <v>500</v>
      </c>
      <c r="G13" s="2" cm="1">
        <f t="array" ref="G13">IFERROR(_xlfn.IFS(N13=$S$46,0,A13=$A$43,C13*$A$44,A13=$B$43,C13*$B$44),0)</f>
        <v>0</v>
      </c>
      <c r="H13" s="2">
        <f t="shared" ref="H13:H20" si="0">+F13-G13</f>
        <v>500</v>
      </c>
      <c r="I13" s="12">
        <v>0.01</v>
      </c>
      <c r="J13" s="13">
        <f>+H13*I13</f>
        <v>5</v>
      </c>
      <c r="K13" s="2">
        <f t="shared" ref="K13:K20" si="1">+H13-J13</f>
        <v>495</v>
      </c>
      <c r="L13" s="16">
        <v>38</v>
      </c>
      <c r="M13" s="2">
        <f t="shared" ref="M13:M20" si="2">+K13*L13</f>
        <v>18810</v>
      </c>
      <c r="N13" s="2"/>
      <c r="O13" s="2">
        <f>_xlfn.XLOOKUP($P13,$U$43:$U$65,$T$43:$T$65)</f>
        <v>0</v>
      </c>
      <c r="P13" s="2"/>
      <c r="Q13" s="20" t="s">
        <v>4</v>
      </c>
      <c r="R13" s="18">
        <v>36</v>
      </c>
      <c r="S13" s="19">
        <v>37</v>
      </c>
      <c r="T13" s="19">
        <v>40</v>
      </c>
      <c r="U13" s="19">
        <v>23</v>
      </c>
    </row>
    <row r="14" spans="1:21" ht="16.5" thickTop="1" thickBot="1" x14ac:dyDescent="0.4">
      <c r="A14" s="2"/>
      <c r="B14" s="4">
        <f t="shared" ref="B14:B26" si="3">+B13</f>
        <v>45693</v>
      </c>
      <c r="C14" s="2"/>
      <c r="D14" s="16" t="s">
        <v>0</v>
      </c>
      <c r="E14" s="17" t="s">
        <v>4</v>
      </c>
      <c r="F14" s="2">
        <v>1000</v>
      </c>
      <c r="G14" s="2" cm="1">
        <f t="array" ref="G14">IFERROR(_xlfn.IFS(N14=$S$46,0,A14=$A$43,C14*$A$44,A14=$B$43,C14*$B$44),0)</f>
        <v>0</v>
      </c>
      <c r="H14" s="2">
        <f t="shared" si="0"/>
        <v>1000</v>
      </c>
      <c r="I14" s="12">
        <v>0.02</v>
      </c>
      <c r="J14" s="13">
        <f t="shared" ref="J14:J20" si="4">+H14*I14</f>
        <v>20</v>
      </c>
      <c r="K14" s="2">
        <f t="shared" si="1"/>
        <v>980</v>
      </c>
      <c r="L14" s="16">
        <v>37</v>
      </c>
      <c r="M14" s="2">
        <f t="shared" si="2"/>
        <v>36260</v>
      </c>
      <c r="N14" s="2"/>
      <c r="O14" s="2">
        <f t="shared" ref="O14:O22" si="5">_xlfn.XLOOKUP($P14,$U$43:$U$65,$T$43:$T$65)</f>
        <v>0</v>
      </c>
      <c r="P14" s="2"/>
      <c r="Q14" s="20" t="s">
        <v>5</v>
      </c>
      <c r="R14" s="18">
        <v>28</v>
      </c>
      <c r="S14" s="19">
        <v>29</v>
      </c>
      <c r="T14" s="19">
        <v>20</v>
      </c>
      <c r="U14" s="19">
        <v>19</v>
      </c>
    </row>
    <row r="15" spans="1:21" ht="16" thickBot="1" x14ac:dyDescent="0.4">
      <c r="A15" s="2"/>
      <c r="B15" s="4">
        <f t="shared" si="3"/>
        <v>45693</v>
      </c>
      <c r="C15" s="2"/>
      <c r="D15" s="16" t="s">
        <v>39</v>
      </c>
      <c r="E15" s="17" t="s">
        <v>5</v>
      </c>
      <c r="F15" s="2">
        <v>2570</v>
      </c>
      <c r="G15" s="2" cm="1">
        <f t="array" ref="G15">IFERROR(_xlfn.IFS(N15=$S$46,0,A15=$A$43,C15*$A$44,A15=$B$43,C15*$B$44),0)</f>
        <v>0</v>
      </c>
      <c r="H15" s="2">
        <f t="shared" ref="H15:H16" si="6">+F15-G15</f>
        <v>2570</v>
      </c>
      <c r="I15" s="12">
        <v>0.06</v>
      </c>
      <c r="J15" s="13">
        <f t="shared" ref="J15:J16" si="7">+H15*I15</f>
        <v>154.19999999999999</v>
      </c>
      <c r="K15" s="2">
        <f t="shared" ref="K15:K16" si="8">+H15-J15</f>
        <v>2415.8000000000002</v>
      </c>
      <c r="L15" s="16">
        <v>20</v>
      </c>
      <c r="M15" s="2">
        <f t="shared" ref="M15:M16" si="9">+K15*L15</f>
        <v>48316</v>
      </c>
      <c r="N15" s="2"/>
      <c r="O15" s="2">
        <f t="shared" si="5"/>
        <v>0</v>
      </c>
      <c r="P15" s="2"/>
    </row>
    <row r="16" spans="1:21" ht="16" thickBot="1" x14ac:dyDescent="0.4">
      <c r="A16" s="2"/>
      <c r="B16" s="4">
        <f t="shared" si="3"/>
        <v>45693</v>
      </c>
      <c r="C16" s="2"/>
      <c r="D16" s="16" t="s">
        <v>40</v>
      </c>
      <c r="E16" s="17" t="s">
        <v>5</v>
      </c>
      <c r="F16" s="2">
        <v>650</v>
      </c>
      <c r="G16" s="2" cm="1">
        <f t="array" ref="G16">IFERROR(_xlfn.IFS(N16=$S$46,0,A16=$A$43,C16*$A$44,A16=$B$43,C16*$B$44),0)</f>
        <v>0</v>
      </c>
      <c r="H16" s="2">
        <f t="shared" si="6"/>
        <v>650</v>
      </c>
      <c r="I16" s="12">
        <v>0.03</v>
      </c>
      <c r="J16" s="13">
        <f t="shared" si="7"/>
        <v>19.5</v>
      </c>
      <c r="K16" s="2">
        <f t="shared" si="8"/>
        <v>630.5</v>
      </c>
      <c r="L16" s="16">
        <v>19</v>
      </c>
      <c r="M16" s="2">
        <f t="shared" si="9"/>
        <v>11979.5</v>
      </c>
      <c r="N16" s="2"/>
      <c r="O16" s="2">
        <f t="shared" si="5"/>
        <v>0</v>
      </c>
      <c r="P16" s="2"/>
    </row>
    <row r="17" spans="1:16" ht="16" thickBot="1" x14ac:dyDescent="0.4">
      <c r="A17" s="2"/>
      <c r="B17" s="4">
        <f t="shared" si="3"/>
        <v>45693</v>
      </c>
      <c r="C17" s="2"/>
      <c r="D17" s="16" t="s">
        <v>2</v>
      </c>
      <c r="E17" s="17" t="s">
        <v>4</v>
      </c>
      <c r="F17" s="2">
        <v>1500</v>
      </c>
      <c r="G17" s="2" cm="1">
        <f t="array" ref="G17">IFERROR(_xlfn.IFS(N17=$S$46,0,A17=$A$43,C17*$A$44,A17=$B$43,C17*$B$44),0)</f>
        <v>0</v>
      </c>
      <c r="H17" s="2">
        <f t="shared" si="0"/>
        <v>1500</v>
      </c>
      <c r="I17" s="12">
        <v>0.05</v>
      </c>
      <c r="J17" s="13">
        <f t="shared" si="4"/>
        <v>75</v>
      </c>
      <c r="K17" s="2">
        <f t="shared" si="1"/>
        <v>1425</v>
      </c>
      <c r="L17" s="16"/>
      <c r="M17" s="2">
        <f t="shared" si="2"/>
        <v>0</v>
      </c>
      <c r="N17" s="2"/>
      <c r="O17" s="2">
        <f t="shared" si="5"/>
        <v>0</v>
      </c>
      <c r="P17" s="2"/>
    </row>
    <row r="18" spans="1:16" ht="16" thickBot="1" x14ac:dyDescent="0.4">
      <c r="A18" s="2"/>
      <c r="B18" s="4">
        <f t="shared" si="3"/>
        <v>45693</v>
      </c>
      <c r="C18" s="2"/>
      <c r="D18" s="16" t="s">
        <v>39</v>
      </c>
      <c r="E18" s="17" t="s">
        <v>5</v>
      </c>
      <c r="F18" s="2">
        <v>2570</v>
      </c>
      <c r="G18" s="2" cm="1">
        <f t="array" ref="G18">IFERROR(_xlfn.IFS(N18=$S$46,0,A18=$A$43,C18*$A$44,A18=$B$43,C18*$B$44),0)</f>
        <v>0</v>
      </c>
      <c r="H18" s="2">
        <f t="shared" si="0"/>
        <v>2570</v>
      </c>
      <c r="I18" s="12">
        <v>0.06</v>
      </c>
      <c r="J18" s="13">
        <f t="shared" si="4"/>
        <v>154.19999999999999</v>
      </c>
      <c r="K18" s="2">
        <f t="shared" si="1"/>
        <v>2415.8000000000002</v>
      </c>
      <c r="L18" s="16"/>
      <c r="M18" s="2">
        <f t="shared" si="2"/>
        <v>0</v>
      </c>
      <c r="N18" s="2"/>
      <c r="O18" s="2">
        <f t="shared" si="5"/>
        <v>0</v>
      </c>
      <c r="P18" s="2"/>
    </row>
    <row r="19" spans="1:16" ht="16" thickBot="1" x14ac:dyDescent="0.4">
      <c r="A19" s="2"/>
      <c r="B19" s="4">
        <f t="shared" si="3"/>
        <v>45693</v>
      </c>
      <c r="C19" s="2"/>
      <c r="D19" s="16" t="s">
        <v>40</v>
      </c>
      <c r="E19" s="17" t="s">
        <v>5</v>
      </c>
      <c r="F19" s="2">
        <v>650</v>
      </c>
      <c r="G19" s="2" cm="1">
        <f t="array" ref="G19">IFERROR(_xlfn.IFS(N19=$S$46,0,A19=$A$43,C19*$A$44,A19=$B$43,C19*$B$44),0)</f>
        <v>0</v>
      </c>
      <c r="H19" s="2">
        <f t="shared" ref="H19:H25" si="10">+F19-G19</f>
        <v>650</v>
      </c>
      <c r="I19" s="12">
        <v>0.03</v>
      </c>
      <c r="J19" s="13">
        <f t="shared" ref="J19:J22" si="11">+H19*I19</f>
        <v>19.5</v>
      </c>
      <c r="K19" s="2">
        <f t="shared" ref="K19:K25" si="12">+H19-J19</f>
        <v>630.5</v>
      </c>
      <c r="L19" s="16"/>
      <c r="M19" s="2">
        <f t="shared" ref="M19:M25" si="13">+K19*L19</f>
        <v>0</v>
      </c>
      <c r="N19" s="2"/>
      <c r="O19" s="2">
        <f t="shared" si="5"/>
        <v>0</v>
      </c>
      <c r="P19" s="2"/>
    </row>
    <row r="20" spans="1:16" ht="16" thickBot="1" x14ac:dyDescent="0.4">
      <c r="A20" s="2"/>
      <c r="B20" s="4">
        <f t="shared" si="3"/>
        <v>45693</v>
      </c>
      <c r="C20" s="2"/>
      <c r="D20" s="16" t="s">
        <v>2</v>
      </c>
      <c r="E20" s="17" t="s">
        <v>3</v>
      </c>
      <c r="F20" s="11">
        <v>500</v>
      </c>
      <c r="G20" s="2" cm="1">
        <f t="array" ref="G20">IFERROR(_xlfn.IFS(N20=$S$46,0,A20=$A$43,C20*$A$44,A20=$B$43,C20*$B$44),0)</f>
        <v>0</v>
      </c>
      <c r="H20" s="2">
        <f t="shared" si="10"/>
        <v>500</v>
      </c>
      <c r="I20" s="12">
        <v>0.01</v>
      </c>
      <c r="J20" s="13">
        <f>+H20*I20</f>
        <v>5</v>
      </c>
      <c r="K20" s="2">
        <f t="shared" si="12"/>
        <v>495</v>
      </c>
      <c r="L20" s="16"/>
      <c r="M20" s="2">
        <f t="shared" si="13"/>
        <v>0</v>
      </c>
      <c r="N20" s="2"/>
      <c r="O20" s="2">
        <f t="shared" si="5"/>
        <v>0</v>
      </c>
      <c r="P20" s="2"/>
    </row>
    <row r="21" spans="1:16" ht="16" thickBot="1" x14ac:dyDescent="0.4">
      <c r="A21" s="2"/>
      <c r="B21" s="4">
        <f t="shared" si="3"/>
        <v>45693</v>
      </c>
      <c r="C21" s="2"/>
      <c r="D21" s="16" t="s">
        <v>0</v>
      </c>
      <c r="E21" s="17" t="s">
        <v>4</v>
      </c>
      <c r="F21" s="2">
        <v>1000</v>
      </c>
      <c r="G21" s="2" cm="1">
        <f t="array" ref="G21">IFERROR(_xlfn.IFS(N21=$S$46,0,A21=$A$43,C21*$A$44,A21=$B$43,C21*$B$44),0)</f>
        <v>0</v>
      </c>
      <c r="H21" s="2">
        <f t="shared" si="10"/>
        <v>1000</v>
      </c>
      <c r="I21" s="12">
        <v>0.02</v>
      </c>
      <c r="J21" s="13">
        <f t="shared" ref="J21:J26" si="14">+H21*I21</f>
        <v>20</v>
      </c>
      <c r="K21" s="2">
        <f t="shared" si="12"/>
        <v>980</v>
      </c>
      <c r="L21" s="16"/>
      <c r="M21" s="2">
        <f t="shared" si="13"/>
        <v>0</v>
      </c>
      <c r="N21" s="2"/>
      <c r="O21" s="2">
        <f t="shared" si="5"/>
        <v>0</v>
      </c>
      <c r="P21" s="2"/>
    </row>
    <row r="22" spans="1:16" ht="16" thickBot="1" x14ac:dyDescent="0.4">
      <c r="A22" s="2"/>
      <c r="B22" s="4">
        <f t="shared" si="3"/>
        <v>45693</v>
      </c>
      <c r="C22" s="2"/>
      <c r="D22" s="16" t="s">
        <v>2</v>
      </c>
      <c r="E22" s="17" t="s">
        <v>5</v>
      </c>
      <c r="F22" s="2">
        <v>650</v>
      </c>
      <c r="G22" s="2" cm="1">
        <f t="array" ref="G22">IFERROR(_xlfn.IFS(N22=$S$46,0,A22=$A$43,C22*$A$44,A22=$B$43,C22*$B$44),0)</f>
        <v>0</v>
      </c>
      <c r="H22" s="2">
        <f t="shared" si="10"/>
        <v>650</v>
      </c>
      <c r="I22" s="12">
        <v>0.03</v>
      </c>
      <c r="J22" s="13">
        <f t="shared" si="14"/>
        <v>19.5</v>
      </c>
      <c r="K22" s="2">
        <f t="shared" si="12"/>
        <v>630.5</v>
      </c>
      <c r="L22" s="16"/>
      <c r="M22" s="2">
        <f t="shared" si="13"/>
        <v>0</v>
      </c>
      <c r="N22" s="2"/>
      <c r="O22" s="2">
        <f t="shared" si="5"/>
        <v>0</v>
      </c>
      <c r="P22" s="2"/>
    </row>
    <row r="23" spans="1:16" ht="16" thickBot="1" x14ac:dyDescent="0.4">
      <c r="B23" s="4">
        <f t="shared" si="3"/>
        <v>45693</v>
      </c>
      <c r="D23" s="16" t="s">
        <v>0</v>
      </c>
      <c r="E23" s="17" t="s">
        <v>3</v>
      </c>
      <c r="F23" s="2">
        <v>850</v>
      </c>
      <c r="G23" s="2" cm="1">
        <f t="array" ref="G23">IFERROR(_xlfn.IFS(N23=$S$46,0,A23=$A$43,C23*$A$44,A23=$B$43,C23*$B$44),0)</f>
        <v>0</v>
      </c>
      <c r="H23" s="2">
        <f t="shared" si="10"/>
        <v>850</v>
      </c>
      <c r="I23" s="12">
        <v>0.04</v>
      </c>
      <c r="J23" s="13">
        <f t="shared" si="14"/>
        <v>34</v>
      </c>
      <c r="K23" s="2">
        <f t="shared" si="12"/>
        <v>816</v>
      </c>
      <c r="L23" s="16"/>
      <c r="M23" s="2">
        <f t="shared" si="13"/>
        <v>0</v>
      </c>
    </row>
    <row r="24" spans="1:16" ht="16" thickBot="1" x14ac:dyDescent="0.4">
      <c r="B24" s="4">
        <f t="shared" si="3"/>
        <v>45693</v>
      </c>
      <c r="D24" s="16" t="s">
        <v>2</v>
      </c>
      <c r="E24" s="17" t="s">
        <v>4</v>
      </c>
      <c r="F24" s="2">
        <v>1500</v>
      </c>
      <c r="G24" s="2" cm="1">
        <f t="array" ref="G24">IFERROR(_xlfn.IFS(N24=$S$46,0,A24=$A$43,C24*$A$44,A24=$B$43,C24*$B$44),0)</f>
        <v>0</v>
      </c>
      <c r="H24" s="2">
        <f t="shared" si="10"/>
        <v>1500</v>
      </c>
      <c r="I24" s="12">
        <v>0.05</v>
      </c>
      <c r="J24" s="13">
        <f t="shared" si="14"/>
        <v>75</v>
      </c>
      <c r="K24" s="2">
        <f t="shared" si="12"/>
        <v>1425</v>
      </c>
      <c r="L24" s="16"/>
      <c r="M24" s="2">
        <f t="shared" si="13"/>
        <v>0</v>
      </c>
    </row>
    <row r="25" spans="1:16" ht="16" thickBot="1" x14ac:dyDescent="0.4">
      <c r="B25" s="4">
        <f t="shared" si="3"/>
        <v>45693</v>
      </c>
      <c r="D25" s="16" t="s">
        <v>39</v>
      </c>
      <c r="E25" s="17" t="s">
        <v>3</v>
      </c>
      <c r="F25" s="2">
        <v>2570</v>
      </c>
      <c r="G25" s="2" cm="1">
        <f t="array" ref="G25">IFERROR(_xlfn.IFS(N25=$S$46,0,A25=$A$43,C25*$A$44,A25=$B$43,C25*$B$44),0)</f>
        <v>0</v>
      </c>
      <c r="H25" s="2">
        <f t="shared" si="10"/>
        <v>2570</v>
      </c>
      <c r="I25" s="12">
        <v>0.06</v>
      </c>
      <c r="J25" s="13">
        <f t="shared" si="14"/>
        <v>154.19999999999999</v>
      </c>
      <c r="K25" s="2">
        <f t="shared" si="12"/>
        <v>2415.8000000000002</v>
      </c>
      <c r="L25" s="16"/>
      <c r="M25" s="2">
        <f t="shared" si="13"/>
        <v>0</v>
      </c>
    </row>
    <row r="26" spans="1:16" ht="16" thickBot="1" x14ac:dyDescent="0.4">
      <c r="B26" s="4">
        <f t="shared" si="3"/>
        <v>45693</v>
      </c>
      <c r="D26" s="16" t="s">
        <v>40</v>
      </c>
      <c r="E26" s="17" t="s">
        <v>4</v>
      </c>
      <c r="F26" s="2">
        <v>650</v>
      </c>
      <c r="G26" s="2" cm="1">
        <f t="array" ref="G26">IFERROR(_xlfn.IFS(N26=$S$46,0,A26=$A$43,C26*$A$44,A26=$B$43,C26*$B$44),0)</f>
        <v>0</v>
      </c>
      <c r="H26" s="2">
        <f t="shared" ref="H26" si="15">+F26-G26</f>
        <v>650</v>
      </c>
      <c r="I26" s="12">
        <v>0.03</v>
      </c>
      <c r="J26" s="13">
        <f t="shared" si="14"/>
        <v>19.5</v>
      </c>
      <c r="K26" s="2">
        <f t="shared" ref="K26" si="16">+H26-J26</f>
        <v>630.5</v>
      </c>
      <c r="L26" s="16"/>
      <c r="M26" s="2">
        <f t="shared" ref="M26" si="17">+K26*L26</f>
        <v>0</v>
      </c>
    </row>
  </sheetData>
  <mergeCells count="3">
    <mergeCell ref="A3:C3"/>
    <mergeCell ref="K2:M2"/>
    <mergeCell ref="Q10:U10"/>
  </mergeCells>
  <conditionalFormatting sqref="A13:A22">
    <cfRule type="expression" dxfId="1" priority="1">
      <formula>$A13="صغيرة"</formula>
    </cfRule>
    <cfRule type="expression" dxfId="0" priority="2">
      <formula>$A13="كبيرة"</formula>
    </cfRule>
  </conditionalFormatting>
  <dataValidations count="3">
    <dataValidation type="list" allowBlank="1" showInputMessage="1" showErrorMessage="1" sqref="N13:N22" xr:uid="{A45025AD-9127-4256-AF4B-05B131CABA7F}">
      <formula1>$S$43:$S$55</formula1>
    </dataValidation>
    <dataValidation type="list" allowBlank="1" showInputMessage="1" showErrorMessage="1" sqref="A12:A22" xr:uid="{55F79165-142C-412D-8BF4-9FA4511D6514}">
      <formula1>$A$43:$B$43</formula1>
    </dataValidation>
    <dataValidation type="list" allowBlank="1" showInputMessage="1" showErrorMessage="1" sqref="E12" xr:uid="{D47B6193-DDBF-4CB0-89AC-28F886240766}">
      <formula1>$H$68:$H$70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</dc:creator>
  <cp:lastModifiedBy>REDA</cp:lastModifiedBy>
  <dcterms:created xsi:type="dcterms:W3CDTF">2015-06-05T18:17:20Z</dcterms:created>
  <dcterms:modified xsi:type="dcterms:W3CDTF">2025-02-26T19:19:43Z</dcterms:modified>
</cp:coreProperties>
</file>