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6dd25ef0a24c339/سطح المكتب/الإمام عاصم/1447/الحافلات 1447/"/>
    </mc:Choice>
  </mc:AlternateContent>
  <xr:revisionPtr revIDLastSave="39" documentId="13_ncr:1_{0F037848-82A9-4F5F-ADBE-3884E11B6052}" xr6:coauthVersionLast="47" xr6:coauthVersionMax="47" xr10:uidLastSave="{D2E2A281-147F-4DC8-9A3A-3EA06D938170}"/>
  <bookViews>
    <workbookView xWindow="-120" yWindow="-120" windowWidth="29040" windowHeight="15840" xr2:uid="{2AB97116-FABC-4A98-A47A-B7412C816195}"/>
  </bookViews>
  <sheets>
    <sheet name="ورقة1 (2)" sheetId="3" r:id="rId1"/>
  </sheets>
  <definedNames>
    <definedName name="_xlnm._FilterDatabase" localSheetId="0" hidden="1">'ورقة1 (2)'!$E$6:$AA$47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1" i="3" l="1"/>
  <c r="AC27" i="3"/>
  <c r="AB22" i="3"/>
  <c r="AC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T3" i="3"/>
  <c r="AC21" i="3" l="1"/>
  <c r="AC35" i="3"/>
  <c r="AC23" i="3"/>
  <c r="AC22" i="3"/>
  <c r="AB23" i="3"/>
  <c r="AB26" i="3"/>
  <c r="AC17" i="3"/>
  <c r="AB31" i="3"/>
  <c r="AB25" i="3"/>
  <c r="AC19" i="3"/>
  <c r="AB30" i="3"/>
  <c r="AC11" i="3"/>
  <c r="AB46" i="3"/>
  <c r="AB45" i="3"/>
  <c r="AB47" i="3"/>
  <c r="AB43" i="3"/>
  <c r="AB41" i="3"/>
  <c r="AB39" i="3"/>
  <c r="AB37" i="3"/>
  <c r="AB33" i="3"/>
  <c r="AB35" i="3"/>
  <c r="AB34" i="3"/>
  <c r="AB32" i="3"/>
  <c r="AB29" i="3"/>
  <c r="AC46" i="3"/>
  <c r="AC44" i="3"/>
  <c r="AC42" i="3"/>
  <c r="AC41" i="3"/>
  <c r="AC40" i="3"/>
  <c r="AC38" i="3"/>
  <c r="AC37" i="3"/>
  <c r="AC36" i="3"/>
  <c r="AC34" i="3"/>
  <c r="AC33" i="3"/>
  <c r="AC32" i="3"/>
  <c r="AC31" i="3"/>
  <c r="AC30" i="3"/>
  <c r="AC29" i="3"/>
  <c r="AC28" i="3"/>
  <c r="AB28" i="3"/>
  <c r="AC26" i="3"/>
  <c r="AB11" i="3"/>
  <c r="AB19" i="3"/>
  <c r="AB44" i="3"/>
  <c r="AB40" i="3"/>
  <c r="AB36" i="3"/>
  <c r="AB10" i="3"/>
  <c r="AB42" i="3"/>
  <c r="AB38" i="3"/>
  <c r="AB18" i="3"/>
  <c r="AC47" i="3"/>
  <c r="AC45" i="3"/>
  <c r="AC43" i="3"/>
  <c r="AC39" i="3"/>
  <c r="AC25" i="3"/>
  <c r="AC18" i="3"/>
  <c r="AC15" i="3"/>
  <c r="AC24" i="3"/>
  <c r="AB24" i="3"/>
  <c r="AB27" i="3"/>
  <c r="AB16" i="3"/>
  <c r="AB20" i="3"/>
  <c r="AC20" i="3"/>
  <c r="AC10" i="3"/>
  <c r="AC9" i="3"/>
  <c r="AB17" i="3"/>
  <c r="AC16" i="3"/>
  <c r="AC14" i="3"/>
  <c r="AB15" i="3"/>
  <c r="AB14" i="3"/>
  <c r="AC13" i="3"/>
  <c r="AB13" i="3"/>
  <c r="AB8" i="3"/>
  <c r="AB9" i="3"/>
  <c r="AC12" i="3"/>
  <c r="AB12" i="3"/>
</calcChain>
</file>

<file path=xl/sharedStrings.xml><?xml version="1.0" encoding="utf-8"?>
<sst xmlns="http://schemas.openxmlformats.org/spreadsheetml/2006/main" count="394" uniqueCount="84">
  <si>
    <t>اللجنة</t>
  </si>
  <si>
    <t>اليوم</t>
  </si>
  <si>
    <t>البحث</t>
  </si>
  <si>
    <t xml:space="preserve"> </t>
  </si>
  <si>
    <t>المعلم</t>
  </si>
  <si>
    <t>ن</t>
  </si>
  <si>
    <t>م</t>
  </si>
  <si>
    <t>الفيفي</t>
  </si>
  <si>
    <t>الفوزان</t>
  </si>
  <si>
    <t>أح.الزهراني</t>
  </si>
  <si>
    <t>أيمن</t>
  </si>
  <si>
    <t>جمعان</t>
  </si>
  <si>
    <t>حامد</t>
  </si>
  <si>
    <t>حسان</t>
  </si>
  <si>
    <t>التميمي</t>
  </si>
  <si>
    <t>ح.الشهري</t>
  </si>
  <si>
    <t>حمد</t>
  </si>
  <si>
    <t>الذكرالله</t>
  </si>
  <si>
    <t>العبدالعظيم</t>
  </si>
  <si>
    <t>خ.الشمراني</t>
  </si>
  <si>
    <t>راجح</t>
  </si>
  <si>
    <t>سالم</t>
  </si>
  <si>
    <t>الجلعود</t>
  </si>
  <si>
    <t>سلمان</t>
  </si>
  <si>
    <t>صالح</t>
  </si>
  <si>
    <t>طارق</t>
  </si>
  <si>
    <t>ظافر</t>
  </si>
  <si>
    <t>عامر</t>
  </si>
  <si>
    <t>الصديقي</t>
  </si>
  <si>
    <t>معتبي</t>
  </si>
  <si>
    <t>ع.الزهراني</t>
  </si>
  <si>
    <t>ع.الدوسري</t>
  </si>
  <si>
    <t>عبدالوهاب</t>
  </si>
  <si>
    <t>هزازي</t>
  </si>
  <si>
    <t>ع.الغامدي</t>
  </si>
  <si>
    <t>ع.القحطاني</t>
  </si>
  <si>
    <t>فائز</t>
  </si>
  <si>
    <t>فهاد</t>
  </si>
  <si>
    <t>فوزي</t>
  </si>
  <si>
    <t>فيصل</t>
  </si>
  <si>
    <t>مبارك</t>
  </si>
  <si>
    <t>متولي</t>
  </si>
  <si>
    <t>محسن</t>
  </si>
  <si>
    <t>حدادي</t>
  </si>
  <si>
    <t>م.الزهراني</t>
  </si>
  <si>
    <t>مطر</t>
  </si>
  <si>
    <t>نداء</t>
  </si>
  <si>
    <t>الأحد</t>
  </si>
  <si>
    <t>الاثنين</t>
  </si>
  <si>
    <t>الثلاثاء</t>
  </si>
  <si>
    <t>الأربعاء</t>
  </si>
  <si>
    <t>الخميس</t>
  </si>
  <si>
    <t>احضار</t>
  </si>
  <si>
    <t>انصراف</t>
  </si>
  <si>
    <t>نجد</t>
  </si>
  <si>
    <t>مكة</t>
  </si>
  <si>
    <t>الحجاز1</t>
  </si>
  <si>
    <t>الحجاز2</t>
  </si>
  <si>
    <t>دارين 1</t>
  </si>
  <si>
    <t>دارين2</t>
  </si>
  <si>
    <t xml:space="preserve">الأحساء </t>
  </si>
  <si>
    <t>الخليج/سدير</t>
  </si>
  <si>
    <t>اللؤلؤ</t>
  </si>
  <si>
    <t>الحويلات</t>
  </si>
  <si>
    <t>الفيحاء</t>
  </si>
  <si>
    <t>الفردوس</t>
  </si>
  <si>
    <t>الأندلس</t>
  </si>
  <si>
    <t>القدس</t>
  </si>
  <si>
    <t>الفاروق ش</t>
  </si>
  <si>
    <t>الفاروق ج</t>
  </si>
  <si>
    <t>الخزامى ش</t>
  </si>
  <si>
    <t>الخزامى ج</t>
  </si>
  <si>
    <t>الربيع ش</t>
  </si>
  <si>
    <t>الربيع ج</t>
  </si>
  <si>
    <t>طيبة ج</t>
  </si>
  <si>
    <t>طيبة ش</t>
  </si>
  <si>
    <t>الرياض ج</t>
  </si>
  <si>
    <t>الرياض ش</t>
  </si>
  <si>
    <t>ينبع ج</t>
  </si>
  <si>
    <t>ينبع ش</t>
  </si>
  <si>
    <t>العلا</t>
  </si>
  <si>
    <t>الطائف</t>
  </si>
  <si>
    <t>الحي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</si>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</sst>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charset val="178"/>
    </font>
    <font>
      <b/>
      <sz val="12"/>
      <color rgb="FF000000"/>
      <name val="Calibri"/>
      <family val="2"/>
      <charset val="178"/>
    </font>
    <font>
      <b/>
      <sz val="11"/>
      <color theme="1"/>
      <name val="Arial"/>
      <family val="2"/>
      <scheme val="minor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2"/>
      <color theme="0"/>
      <name val="Calibri"/>
      <family val="2"/>
      <charset val="178"/>
    </font>
    <font>
      <b/>
      <sz val="12"/>
      <color theme="1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Arial"/>
      <family val="2"/>
      <scheme val="minor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sz val="10"/>
      <name val="Arial"/>
      <charset val="178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E74B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theme="0"/>
      </bottom>
      <diagonal/>
    </border>
    <border>
      <left style="double">
        <color indexed="64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double">
        <color indexed="64"/>
      </left>
      <right style="thick">
        <color theme="0"/>
      </right>
      <top style="thin">
        <color theme="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theme="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4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right" vertical="center"/>
    </xf>
    <xf numFmtId="0" fontId="8" fillId="7" borderId="1" xfId="0" applyFont="1" applyFill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vertical="center" wrapText="1" readingOrder="2"/>
    </xf>
    <xf numFmtId="0" fontId="8" fillId="0" borderId="23" xfId="0" applyFont="1" applyBorder="1" applyAlignment="1">
      <alignment horizontal="center" vertical="center" wrapText="1" readingOrder="2"/>
    </xf>
    <xf numFmtId="0" fontId="12" fillId="3" borderId="23" xfId="0" applyFont="1" applyFill="1" applyBorder="1" applyAlignment="1">
      <alignment horizontal="center" vertical="center" wrapText="1" readingOrder="2"/>
    </xf>
    <xf numFmtId="0" fontId="11" fillId="10" borderId="23" xfId="0" applyFont="1" applyFill="1" applyBorder="1" applyAlignment="1">
      <alignment horizontal="center" vertical="center" wrapText="1" readingOrder="2"/>
    </xf>
    <xf numFmtId="0" fontId="12" fillId="8" borderId="23" xfId="0" applyFont="1" applyFill="1" applyBorder="1" applyAlignment="1">
      <alignment horizontal="center" vertical="center" wrapText="1" readingOrder="2"/>
    </xf>
    <xf numFmtId="0" fontId="12" fillId="11" borderId="23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10" borderId="20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</cellXfs>
  <cellStyles count="2">
    <cellStyle name="عادي" xfId="0" builtinId="0"/>
    <cellStyle name="عادي 2" xfId="1" xr:uid="{53A28EA2-6B07-47C8-B4D0-0D3DCF52AA03}"/>
  </cellStyles>
  <dxfs count="22">
    <dxf>
      <fill>
        <patternFill>
          <bgColor rgb="FF00D66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rgb="FF00D661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00D661"/>
      <color rgb="FF00E668"/>
      <color rgb="FFFFFF66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57994-FCE0-4FFA-8391-1496E5877D33}">
  <dimension ref="A2:AD52"/>
  <sheetViews>
    <sheetView rightToLeft="1" tabSelected="1" zoomScaleNormal="100" workbookViewId="0">
      <selection activeCell="Z31" sqref="Z31"/>
    </sheetView>
  </sheetViews>
  <sheetFormatPr defaultRowHeight="14.25" x14ac:dyDescent="0.2"/>
  <cols>
    <col min="1" max="1" width="4.625" customWidth="1"/>
    <col min="2" max="2" width="9.875" customWidth="1"/>
    <col min="3" max="3" width="4" customWidth="1"/>
    <col min="4" max="4" width="2.125" customWidth="1"/>
    <col min="5" max="5" width="5.625" customWidth="1"/>
    <col min="6" max="6" width="8.625" customWidth="1"/>
    <col min="7" max="7" width="9.625" customWidth="1"/>
    <col min="8" max="8" width="8.625" customWidth="1"/>
    <col min="9" max="9" width="9.875" customWidth="1"/>
    <col min="10" max="10" width="11.25" customWidth="1"/>
    <col min="11" max="11" width="8.625" customWidth="1"/>
    <col min="12" max="12" width="10.125" customWidth="1"/>
    <col min="13" max="13" width="8.875" customWidth="1"/>
    <col min="14" max="14" width="10.375" customWidth="1"/>
    <col min="15" max="15" width="10.875" customWidth="1"/>
    <col min="16" max="16" width="10.25" customWidth="1"/>
    <col min="17" max="17" width="12.875" customWidth="1"/>
    <col min="18" max="18" width="6.125" bestFit="1" customWidth="1"/>
    <col min="19" max="26" width="5.75" customWidth="1"/>
    <col min="27" max="27" width="5.75" bestFit="1" customWidth="1"/>
  </cols>
  <sheetData>
    <row r="2" spans="1:29" ht="15.75" x14ac:dyDescent="0.2">
      <c r="F2" s="41"/>
      <c r="G2" s="41"/>
      <c r="H2" s="41"/>
      <c r="I2" s="41"/>
      <c r="J2" s="41"/>
      <c r="K2" s="41"/>
      <c r="L2" s="41"/>
      <c r="M2" s="41"/>
      <c r="N2" s="10"/>
    </row>
    <row r="3" spans="1:29" ht="15.75" x14ac:dyDescent="0.2">
      <c r="F3" s="41"/>
      <c r="G3" s="41"/>
      <c r="H3" s="41"/>
      <c r="I3" s="41"/>
      <c r="J3" s="41"/>
      <c r="K3" s="41"/>
      <c r="L3" s="41"/>
      <c r="M3" s="41"/>
      <c r="N3" s="8"/>
      <c r="T3">
        <f>SUM(F8,H86,J8,L8,N8)</f>
        <v>0</v>
      </c>
    </row>
    <row r="4" spans="1:29" x14ac:dyDescent="0.2">
      <c r="G4" s="9"/>
      <c r="H4" s="9"/>
      <c r="I4" s="9" t="s">
        <v>3</v>
      </c>
      <c r="J4" s="9" t="s">
        <v>3</v>
      </c>
      <c r="K4" s="9"/>
      <c r="L4" s="9"/>
      <c r="M4" s="9"/>
      <c r="N4" s="9"/>
    </row>
    <row r="5" spans="1:29" ht="15" thickBot="1" x14ac:dyDescent="0.25"/>
    <row r="6" spans="1:29" ht="16.5" thickTop="1" thickBot="1" x14ac:dyDescent="0.25">
      <c r="E6" s="14" t="s">
        <v>1</v>
      </c>
      <c r="F6" s="42" t="s">
        <v>47</v>
      </c>
      <c r="G6" s="43"/>
      <c r="H6" s="42" t="s">
        <v>48</v>
      </c>
      <c r="I6" s="44"/>
      <c r="J6" s="45" t="s">
        <v>49</v>
      </c>
      <c r="K6" s="46"/>
      <c r="L6" s="42" t="s">
        <v>50</v>
      </c>
      <c r="M6" s="44"/>
      <c r="N6" s="45" t="s">
        <v>51</v>
      </c>
      <c r="O6" s="46"/>
      <c r="R6" s="11" t="s">
        <v>2</v>
      </c>
      <c r="S6" s="47" t="s">
        <v>7</v>
      </c>
      <c r="T6" s="48"/>
      <c r="U6" s="48"/>
      <c r="V6" s="48"/>
      <c r="W6" s="48"/>
      <c r="X6" s="48"/>
      <c r="Y6" s="48"/>
      <c r="Z6" s="48"/>
      <c r="AA6" s="49"/>
      <c r="AB6" s="50" t="s">
        <v>83</v>
      </c>
      <c r="AC6" s="51"/>
    </row>
    <row r="7" spans="1:29" ht="15.75" thickTop="1" x14ac:dyDescent="0.2">
      <c r="A7" s="19" t="s">
        <v>6</v>
      </c>
      <c r="B7" s="19" t="s">
        <v>4</v>
      </c>
      <c r="C7" s="19" t="s">
        <v>5</v>
      </c>
      <c r="E7" s="23" t="s">
        <v>0</v>
      </c>
      <c r="F7" s="25" t="s">
        <v>52</v>
      </c>
      <c r="G7" s="24" t="s">
        <v>53</v>
      </c>
      <c r="H7" s="25" t="s">
        <v>52</v>
      </c>
      <c r="I7" s="24" t="s">
        <v>53</v>
      </c>
      <c r="J7" s="25" t="s">
        <v>52</v>
      </c>
      <c r="K7" s="24" t="s">
        <v>53</v>
      </c>
      <c r="L7" s="25" t="s">
        <v>52</v>
      </c>
      <c r="M7" s="24" t="s">
        <v>53</v>
      </c>
      <c r="N7" s="25" t="s">
        <v>52</v>
      </c>
      <c r="O7" s="24" t="s">
        <v>53</v>
      </c>
      <c r="Q7" s="22" t="s">
        <v>82</v>
      </c>
      <c r="R7" s="25" t="s">
        <v>52</v>
      </c>
      <c r="S7" s="24" t="s">
        <v>53</v>
      </c>
      <c r="T7" s="25" t="s">
        <v>52</v>
      </c>
      <c r="U7" s="24" t="s">
        <v>53</v>
      </c>
      <c r="V7" s="25" t="s">
        <v>52</v>
      </c>
      <c r="W7" s="24" t="s">
        <v>53</v>
      </c>
      <c r="X7" s="25" t="s">
        <v>52</v>
      </c>
      <c r="Y7" s="24" t="s">
        <v>53</v>
      </c>
      <c r="Z7" s="25" t="s">
        <v>52</v>
      </c>
      <c r="AA7" s="24" t="s">
        <v>53</v>
      </c>
      <c r="AB7" s="25" t="s">
        <v>52</v>
      </c>
      <c r="AC7" s="24" t="s">
        <v>53</v>
      </c>
    </row>
    <row r="8" spans="1:29" ht="16.5" thickBot="1" x14ac:dyDescent="0.25">
      <c r="A8" s="15">
        <v>1</v>
      </c>
      <c r="B8" s="16" t="s">
        <v>7</v>
      </c>
      <c r="C8" s="18">
        <f>COUNTIF(F8:O35,"الفيفي")</f>
        <v>7</v>
      </c>
      <c r="E8" s="12">
        <v>1</v>
      </c>
      <c r="F8" s="36" t="s">
        <v>7</v>
      </c>
      <c r="G8" s="7" t="s">
        <v>35</v>
      </c>
      <c r="H8" s="7" t="s">
        <v>23</v>
      </c>
      <c r="I8" s="7" t="s">
        <v>11</v>
      </c>
      <c r="J8" s="7" t="s">
        <v>39</v>
      </c>
      <c r="K8" s="7" t="s">
        <v>27</v>
      </c>
      <c r="L8" s="7" t="s">
        <v>15</v>
      </c>
      <c r="M8" s="7" t="s">
        <v>43</v>
      </c>
      <c r="N8" s="7" t="s">
        <v>31</v>
      </c>
      <c r="O8" s="26" t="s">
        <v>19</v>
      </c>
      <c r="P8" s="35">
        <v>1</v>
      </c>
      <c r="Q8" s="29" t="s">
        <v>54</v>
      </c>
      <c r="R8" s="36" t="s">
        <v>7</v>
      </c>
      <c r="S8" s="7"/>
      <c r="T8" s="7"/>
      <c r="U8" s="7"/>
      <c r="V8" s="7"/>
      <c r="W8" s="7"/>
      <c r="X8" s="7"/>
      <c r="Y8" s="7"/>
      <c r="Z8" s="7"/>
      <c r="AA8" s="26"/>
      <c r="AB8" s="35">
        <f>SUM(R8,T8,V8,X8,Z8)</f>
        <v>0</v>
      </c>
      <c r="AC8" s="35">
        <f>SUM(S8,U8,W8,Y8,AA8)</f>
        <v>0</v>
      </c>
    </row>
    <row r="9" spans="1:29" ht="16.5" thickBot="1" x14ac:dyDescent="0.25">
      <c r="A9" s="5">
        <v>2</v>
      </c>
      <c r="B9" s="17" t="s">
        <v>8</v>
      </c>
      <c r="C9" s="18">
        <f>COUNTIF(F8:O35,"الفوزان")</f>
        <v>7</v>
      </c>
      <c r="E9" s="13">
        <v>2</v>
      </c>
      <c r="F9" s="7" t="s">
        <v>8</v>
      </c>
      <c r="G9" s="7" t="s">
        <v>36</v>
      </c>
      <c r="H9" s="7" t="s">
        <v>24</v>
      </c>
      <c r="I9" s="7" t="s">
        <v>12</v>
      </c>
      <c r="J9" s="7" t="s">
        <v>40</v>
      </c>
      <c r="K9" s="7" t="s">
        <v>28</v>
      </c>
      <c r="L9" s="7" t="s">
        <v>16</v>
      </c>
      <c r="M9" s="7" t="s">
        <v>44</v>
      </c>
      <c r="N9" s="7" t="s">
        <v>32</v>
      </c>
      <c r="O9" s="26" t="s">
        <v>20</v>
      </c>
      <c r="P9" s="35">
        <v>2</v>
      </c>
      <c r="Q9" s="30" t="s">
        <v>55</v>
      </c>
      <c r="R9" s="7"/>
      <c r="S9" s="7"/>
      <c r="T9" s="7"/>
      <c r="U9" s="7"/>
      <c r="V9" s="7"/>
      <c r="W9" s="7"/>
      <c r="X9" s="7"/>
      <c r="Y9" s="7"/>
      <c r="Z9" s="7"/>
      <c r="AA9" s="26"/>
      <c r="AB9" s="35">
        <f t="shared" ref="AB9:AB12" si="0">SUM(R9,T9,V9,X9,Z9)</f>
        <v>0</v>
      </c>
      <c r="AC9" s="35">
        <f t="shared" ref="AC9:AC12" si="1">SUM(S9,U9,W9,Y9,AA9)</f>
        <v>0</v>
      </c>
    </row>
    <row r="10" spans="1:29" ht="16.5" thickBot="1" x14ac:dyDescent="0.25">
      <c r="A10" s="3">
        <v>3</v>
      </c>
      <c r="B10" s="16" t="s">
        <v>9</v>
      </c>
      <c r="C10" s="18">
        <f>COUNTIF(F8:O35,"أح.الزهراني")</f>
        <v>7</v>
      </c>
      <c r="E10" s="12">
        <v>3</v>
      </c>
      <c r="F10" s="7" t="s">
        <v>9</v>
      </c>
      <c r="G10" s="7" t="s">
        <v>37</v>
      </c>
      <c r="H10" s="7" t="s">
        <v>25</v>
      </c>
      <c r="I10" s="7" t="s">
        <v>13</v>
      </c>
      <c r="J10" s="7" t="s">
        <v>41</v>
      </c>
      <c r="K10" s="7" t="s">
        <v>29</v>
      </c>
      <c r="L10" s="7" t="s">
        <v>17</v>
      </c>
      <c r="M10" s="7" t="s">
        <v>45</v>
      </c>
      <c r="N10" s="20" t="s">
        <v>33</v>
      </c>
      <c r="O10" s="26" t="s">
        <v>21</v>
      </c>
      <c r="P10" s="35">
        <v>3</v>
      </c>
      <c r="Q10" s="29" t="s">
        <v>56</v>
      </c>
      <c r="R10" s="7"/>
      <c r="S10" s="7"/>
      <c r="T10" s="7"/>
      <c r="U10" s="7"/>
      <c r="V10" s="7"/>
      <c r="W10" s="7"/>
      <c r="X10" s="7"/>
      <c r="Y10" s="7"/>
      <c r="Z10" s="20"/>
      <c r="AA10" s="26"/>
      <c r="AB10" s="35">
        <f t="shared" si="0"/>
        <v>0</v>
      </c>
      <c r="AC10" s="35">
        <f t="shared" si="1"/>
        <v>0</v>
      </c>
    </row>
    <row r="11" spans="1:29" ht="16.5" thickBot="1" x14ac:dyDescent="0.25">
      <c r="A11" s="4">
        <v>4</v>
      </c>
      <c r="B11" s="17" t="s">
        <v>10</v>
      </c>
      <c r="C11" s="18">
        <f>COUNTIF(F8:O35,"أيمن")</f>
        <v>7</v>
      </c>
      <c r="E11" s="13">
        <v>4</v>
      </c>
      <c r="F11" s="7" t="s">
        <v>10</v>
      </c>
      <c r="G11" s="7" t="s">
        <v>38</v>
      </c>
      <c r="H11" s="7" t="s">
        <v>26</v>
      </c>
      <c r="I11" s="7" t="s">
        <v>14</v>
      </c>
      <c r="J11" s="7" t="s">
        <v>42</v>
      </c>
      <c r="K11" s="7" t="s">
        <v>30</v>
      </c>
      <c r="L11" s="7" t="s">
        <v>18</v>
      </c>
      <c r="M11" s="7" t="s">
        <v>46</v>
      </c>
      <c r="N11" s="1" t="s">
        <v>34</v>
      </c>
      <c r="O11" s="26" t="s">
        <v>22</v>
      </c>
      <c r="P11" s="35">
        <v>4</v>
      </c>
      <c r="Q11" s="30" t="s">
        <v>57</v>
      </c>
      <c r="R11" s="7"/>
      <c r="S11" s="7"/>
      <c r="T11" s="7"/>
      <c r="U11" s="7"/>
      <c r="V11" s="7"/>
      <c r="W11" s="7"/>
      <c r="X11" s="7"/>
      <c r="Y11" s="7"/>
      <c r="Z11" s="1"/>
      <c r="AA11" s="26"/>
      <c r="AB11" s="35">
        <f t="shared" si="0"/>
        <v>0</v>
      </c>
      <c r="AC11" s="35">
        <f t="shared" si="1"/>
        <v>0</v>
      </c>
    </row>
    <row r="12" spans="1:29" ht="16.5" thickBot="1" x14ac:dyDescent="0.25">
      <c r="A12" s="15">
        <v>5</v>
      </c>
      <c r="B12" s="16" t="s">
        <v>11</v>
      </c>
      <c r="C12" s="18">
        <f>COUNTIF(F8:O35,"جمعان")</f>
        <v>7</v>
      </c>
      <c r="E12" s="12">
        <v>5</v>
      </c>
      <c r="F12" s="7" t="s">
        <v>11</v>
      </c>
      <c r="G12" s="7" t="s">
        <v>39</v>
      </c>
      <c r="H12" s="7" t="s">
        <v>27</v>
      </c>
      <c r="I12" s="7" t="s">
        <v>15</v>
      </c>
      <c r="J12" s="7" t="s">
        <v>43</v>
      </c>
      <c r="K12" s="7" t="s">
        <v>31</v>
      </c>
      <c r="L12" s="7" t="s">
        <v>19</v>
      </c>
      <c r="M12" s="7" t="s">
        <v>7</v>
      </c>
      <c r="N12" s="7" t="s">
        <v>35</v>
      </c>
      <c r="O12" s="26" t="s">
        <v>23</v>
      </c>
      <c r="P12" s="35">
        <v>5</v>
      </c>
      <c r="Q12" s="29" t="s">
        <v>58</v>
      </c>
      <c r="R12" s="7"/>
      <c r="S12" s="7"/>
      <c r="T12" s="7"/>
      <c r="U12" s="7"/>
      <c r="V12" s="7"/>
      <c r="W12" s="7"/>
      <c r="X12" s="7"/>
      <c r="Y12" s="7" t="s">
        <v>7</v>
      </c>
      <c r="Z12" s="7"/>
      <c r="AA12" s="26"/>
      <c r="AB12" s="35">
        <f t="shared" si="0"/>
        <v>0</v>
      </c>
      <c r="AC12" s="35">
        <f t="shared" si="1"/>
        <v>0</v>
      </c>
    </row>
    <row r="13" spans="1:29" ht="16.5" thickBot="1" x14ac:dyDescent="0.25">
      <c r="A13" s="5">
        <v>6</v>
      </c>
      <c r="B13" s="17" t="s">
        <v>12</v>
      </c>
      <c r="C13" s="18">
        <f>COUNTIF(F8:O35,"حامد")</f>
        <v>7</v>
      </c>
      <c r="E13" s="13">
        <v>6</v>
      </c>
      <c r="F13" s="7" t="s">
        <v>12</v>
      </c>
      <c r="G13" s="7" t="s">
        <v>40</v>
      </c>
      <c r="H13" s="7" t="s">
        <v>28</v>
      </c>
      <c r="I13" s="7" t="s">
        <v>16</v>
      </c>
      <c r="J13" s="7" t="s">
        <v>44</v>
      </c>
      <c r="K13" s="7" t="s">
        <v>32</v>
      </c>
      <c r="L13" s="7" t="s">
        <v>20</v>
      </c>
      <c r="M13" s="7" t="s">
        <v>8</v>
      </c>
      <c r="N13" s="7" t="s">
        <v>36</v>
      </c>
      <c r="O13" s="26" t="s">
        <v>24</v>
      </c>
      <c r="P13" s="35">
        <v>6</v>
      </c>
      <c r="Q13" s="30" t="s">
        <v>59</v>
      </c>
      <c r="R13" s="7"/>
      <c r="S13" s="7"/>
      <c r="T13" s="7"/>
      <c r="U13" s="7"/>
      <c r="V13" s="7"/>
      <c r="W13" s="7"/>
      <c r="X13" s="7"/>
      <c r="Y13" s="7"/>
      <c r="Z13" s="7"/>
      <c r="AA13" s="26"/>
      <c r="AB13" s="35">
        <f t="shared" ref="AB13:AB47" si="2">SUM(R13,T13,V13,X13,Z13)</f>
        <v>0</v>
      </c>
      <c r="AC13" s="35">
        <f t="shared" ref="AC13:AC47" si="3">SUM(S13,U13,W13,Y13,AA13)</f>
        <v>0</v>
      </c>
    </row>
    <row r="14" spans="1:29" ht="16.5" thickBot="1" x14ac:dyDescent="0.25">
      <c r="A14" s="3">
        <v>7</v>
      </c>
      <c r="B14" s="16" t="s">
        <v>13</v>
      </c>
      <c r="C14" s="18">
        <f>COUNTIF(F8:O35,"حسان")</f>
        <v>7</v>
      </c>
      <c r="E14" s="12">
        <v>7</v>
      </c>
      <c r="F14" s="7" t="s">
        <v>13</v>
      </c>
      <c r="G14" s="7" t="s">
        <v>41</v>
      </c>
      <c r="H14" s="7" t="s">
        <v>29</v>
      </c>
      <c r="I14" s="7" t="s">
        <v>17</v>
      </c>
      <c r="J14" s="7" t="s">
        <v>45</v>
      </c>
      <c r="K14" s="20" t="s">
        <v>33</v>
      </c>
      <c r="L14" s="7" t="s">
        <v>21</v>
      </c>
      <c r="M14" s="7" t="s">
        <v>9</v>
      </c>
      <c r="N14" s="7" t="s">
        <v>37</v>
      </c>
      <c r="O14" s="26" t="s">
        <v>25</v>
      </c>
      <c r="P14" s="35">
        <v>7</v>
      </c>
      <c r="Q14" s="31" t="s">
        <v>60</v>
      </c>
      <c r="R14" s="7"/>
      <c r="S14" s="7"/>
      <c r="T14" s="7"/>
      <c r="U14" s="7"/>
      <c r="V14" s="7"/>
      <c r="W14" s="20"/>
      <c r="X14" s="7"/>
      <c r="Y14" s="7"/>
      <c r="Z14" s="7"/>
      <c r="AA14" s="26"/>
      <c r="AB14" s="35">
        <f t="shared" si="2"/>
        <v>0</v>
      </c>
      <c r="AC14" s="35">
        <f t="shared" si="3"/>
        <v>0</v>
      </c>
    </row>
    <row r="15" spans="1:29" ht="16.5" thickBot="1" x14ac:dyDescent="0.25">
      <c r="A15" s="4">
        <v>8</v>
      </c>
      <c r="B15" s="17" t="s">
        <v>14</v>
      </c>
      <c r="C15" s="18">
        <f>COUNTIF(F8:O35,"التميمي")</f>
        <v>7</v>
      </c>
      <c r="E15" s="13">
        <v>8</v>
      </c>
      <c r="F15" s="7" t="s">
        <v>14</v>
      </c>
      <c r="G15" s="7" t="s">
        <v>42</v>
      </c>
      <c r="H15" s="7" t="s">
        <v>30</v>
      </c>
      <c r="I15" s="7" t="s">
        <v>18</v>
      </c>
      <c r="J15" s="7" t="s">
        <v>46</v>
      </c>
      <c r="K15" s="1" t="s">
        <v>34</v>
      </c>
      <c r="L15" s="7" t="s">
        <v>22</v>
      </c>
      <c r="M15" s="7" t="s">
        <v>10</v>
      </c>
      <c r="N15" s="7" t="s">
        <v>38</v>
      </c>
      <c r="O15" s="26" t="s">
        <v>26</v>
      </c>
      <c r="P15" s="35">
        <v>8</v>
      </c>
      <c r="Q15" s="30" t="s">
        <v>61</v>
      </c>
      <c r="R15" s="7"/>
      <c r="S15" s="7"/>
      <c r="T15" s="7"/>
      <c r="U15" s="7"/>
      <c r="V15" s="7"/>
      <c r="W15" s="1"/>
      <c r="X15" s="7"/>
      <c r="Y15" s="7"/>
      <c r="Z15" s="7"/>
      <c r="AA15" s="26"/>
      <c r="AB15" s="35">
        <f t="shared" si="2"/>
        <v>0</v>
      </c>
      <c r="AC15" s="35">
        <f t="shared" si="3"/>
        <v>0</v>
      </c>
    </row>
    <row r="16" spans="1:29" ht="16.5" thickBot="1" x14ac:dyDescent="0.25">
      <c r="A16" s="15">
        <v>9</v>
      </c>
      <c r="B16" s="16" t="s">
        <v>15</v>
      </c>
      <c r="C16" s="18">
        <f>COUNTIF(F8:O35,"ح.الشهري")</f>
        <v>7</v>
      </c>
      <c r="E16" s="12">
        <v>9</v>
      </c>
      <c r="F16" s="7" t="s">
        <v>15</v>
      </c>
      <c r="G16" s="7" t="s">
        <v>43</v>
      </c>
      <c r="H16" s="7" t="s">
        <v>31</v>
      </c>
      <c r="I16" s="7" t="s">
        <v>19</v>
      </c>
      <c r="J16" s="7" t="s">
        <v>7</v>
      </c>
      <c r="K16" s="7" t="s">
        <v>35</v>
      </c>
      <c r="L16" s="7" t="s">
        <v>23</v>
      </c>
      <c r="M16" s="7" t="s">
        <v>11</v>
      </c>
      <c r="N16" s="7" t="s">
        <v>39</v>
      </c>
      <c r="O16" s="26" t="s">
        <v>27</v>
      </c>
      <c r="P16" s="35">
        <v>9</v>
      </c>
      <c r="Q16" s="31" t="s">
        <v>62</v>
      </c>
      <c r="R16" s="7"/>
      <c r="S16" s="7"/>
      <c r="T16" s="7"/>
      <c r="U16" s="7"/>
      <c r="V16" s="7" t="s">
        <v>7</v>
      </c>
      <c r="W16" s="7"/>
      <c r="X16" s="7"/>
      <c r="Y16" s="7"/>
      <c r="Z16" s="7"/>
      <c r="AA16" s="26"/>
      <c r="AB16" s="35">
        <f t="shared" si="2"/>
        <v>0</v>
      </c>
      <c r="AC16" s="35">
        <f t="shared" si="3"/>
        <v>0</v>
      </c>
    </row>
    <row r="17" spans="1:30" ht="16.5" thickBot="1" x14ac:dyDescent="0.25">
      <c r="A17" s="5">
        <v>10</v>
      </c>
      <c r="B17" s="17" t="s">
        <v>16</v>
      </c>
      <c r="C17" s="18">
        <f>COUNTIF(F8:O35,"حمد")</f>
        <v>7</v>
      </c>
      <c r="E17" s="13">
        <v>10</v>
      </c>
      <c r="F17" s="7" t="s">
        <v>16</v>
      </c>
      <c r="G17" s="7" t="s">
        <v>44</v>
      </c>
      <c r="H17" s="7" t="s">
        <v>32</v>
      </c>
      <c r="I17" s="7" t="s">
        <v>20</v>
      </c>
      <c r="J17" s="7" t="s">
        <v>8</v>
      </c>
      <c r="K17" s="7" t="s">
        <v>36</v>
      </c>
      <c r="L17" s="7" t="s">
        <v>24</v>
      </c>
      <c r="M17" s="7" t="s">
        <v>12</v>
      </c>
      <c r="N17" s="7" t="s">
        <v>40</v>
      </c>
      <c r="O17" s="26" t="s">
        <v>28</v>
      </c>
      <c r="P17" s="35">
        <v>10</v>
      </c>
      <c r="Q17" s="30" t="s">
        <v>63</v>
      </c>
      <c r="R17" s="7"/>
      <c r="S17" s="7"/>
      <c r="T17" s="7"/>
      <c r="U17" s="7"/>
      <c r="V17" s="7"/>
      <c r="W17" s="7"/>
      <c r="X17" s="7"/>
      <c r="Y17" s="7"/>
      <c r="Z17" s="7"/>
      <c r="AA17" s="26"/>
      <c r="AB17" s="35">
        <f t="shared" si="2"/>
        <v>0</v>
      </c>
      <c r="AC17" s="35">
        <f t="shared" si="3"/>
        <v>0</v>
      </c>
    </row>
    <row r="18" spans="1:30" ht="16.5" thickBot="1" x14ac:dyDescent="0.25">
      <c r="A18" s="3">
        <v>11</v>
      </c>
      <c r="B18" s="16" t="s">
        <v>17</v>
      </c>
      <c r="C18" s="18">
        <f>COUNTIF(F8:O35,"الذكرالله")</f>
        <v>7</v>
      </c>
      <c r="E18" s="12">
        <v>11</v>
      </c>
      <c r="F18" s="7" t="s">
        <v>17</v>
      </c>
      <c r="G18" s="7" t="s">
        <v>45</v>
      </c>
      <c r="H18" s="20" t="s">
        <v>33</v>
      </c>
      <c r="I18" s="7" t="s">
        <v>21</v>
      </c>
      <c r="J18" s="7" t="s">
        <v>9</v>
      </c>
      <c r="K18" s="7" t="s">
        <v>37</v>
      </c>
      <c r="L18" s="7" t="s">
        <v>25</v>
      </c>
      <c r="M18" s="7" t="s">
        <v>13</v>
      </c>
      <c r="N18" s="7" t="s">
        <v>41</v>
      </c>
      <c r="O18" s="26" t="s">
        <v>29</v>
      </c>
      <c r="P18" s="35">
        <v>11</v>
      </c>
      <c r="Q18" s="31" t="s">
        <v>64</v>
      </c>
      <c r="R18" s="7"/>
      <c r="S18" s="7"/>
      <c r="T18" s="20"/>
      <c r="U18" s="7"/>
      <c r="V18" s="7"/>
      <c r="W18" s="7"/>
      <c r="X18" s="7"/>
      <c r="Y18" s="7"/>
      <c r="Z18" s="7"/>
      <c r="AA18" s="26"/>
      <c r="AB18" s="35">
        <f t="shared" si="2"/>
        <v>0</v>
      </c>
      <c r="AC18" s="35">
        <f t="shared" si="3"/>
        <v>0</v>
      </c>
      <c r="AD18" t="s">
        <v>3</v>
      </c>
    </row>
    <row r="19" spans="1:30" ht="18.75" customHeight="1" thickBot="1" x14ac:dyDescent="0.25">
      <c r="A19" s="4">
        <v>12</v>
      </c>
      <c r="B19" s="17" t="s">
        <v>18</v>
      </c>
      <c r="C19" s="18">
        <f>COUNTIF(F8:O35,"العبدالعظيم")</f>
        <v>7</v>
      </c>
      <c r="E19" s="13">
        <v>12</v>
      </c>
      <c r="F19" s="7" t="s">
        <v>18</v>
      </c>
      <c r="G19" s="7" t="s">
        <v>46</v>
      </c>
      <c r="H19" s="1" t="s">
        <v>34</v>
      </c>
      <c r="I19" s="7" t="s">
        <v>22</v>
      </c>
      <c r="J19" s="7" t="s">
        <v>10</v>
      </c>
      <c r="K19" s="7" t="s">
        <v>38</v>
      </c>
      <c r="L19" s="7" t="s">
        <v>26</v>
      </c>
      <c r="M19" s="7" t="s">
        <v>14</v>
      </c>
      <c r="N19" s="7" t="s">
        <v>42</v>
      </c>
      <c r="O19" s="26" t="s">
        <v>30</v>
      </c>
      <c r="P19" s="35">
        <v>12</v>
      </c>
      <c r="Q19" s="30" t="s">
        <v>65</v>
      </c>
      <c r="R19" s="7"/>
      <c r="S19" s="7"/>
      <c r="T19" s="1"/>
      <c r="U19" s="7"/>
      <c r="V19" s="7"/>
      <c r="W19" s="7"/>
      <c r="X19" s="7"/>
      <c r="Y19" s="7"/>
      <c r="Z19" s="7"/>
      <c r="AA19" s="26"/>
      <c r="AB19" s="35">
        <f t="shared" si="2"/>
        <v>0</v>
      </c>
      <c r="AC19" s="35">
        <f t="shared" si="3"/>
        <v>0</v>
      </c>
    </row>
    <row r="20" spans="1:30" ht="16.5" thickBot="1" x14ac:dyDescent="0.25">
      <c r="A20" s="15">
        <v>13</v>
      </c>
      <c r="B20" s="16" t="s">
        <v>19</v>
      </c>
      <c r="C20" s="18">
        <f>COUNTIF(F8:O35,"خ.الشمراني")</f>
        <v>7</v>
      </c>
      <c r="E20" s="12">
        <v>13</v>
      </c>
      <c r="F20" s="7" t="s">
        <v>19</v>
      </c>
      <c r="G20" s="36" t="s">
        <v>7</v>
      </c>
      <c r="H20" s="7" t="s">
        <v>35</v>
      </c>
      <c r="I20" s="7" t="s">
        <v>23</v>
      </c>
      <c r="J20" s="7" t="s">
        <v>11</v>
      </c>
      <c r="K20" s="7" t="s">
        <v>39</v>
      </c>
      <c r="L20" s="7" t="s">
        <v>27</v>
      </c>
      <c r="M20" s="7" t="s">
        <v>15</v>
      </c>
      <c r="N20" s="7" t="s">
        <v>43</v>
      </c>
      <c r="O20" s="26" t="s">
        <v>31</v>
      </c>
      <c r="P20" s="35">
        <v>13</v>
      </c>
      <c r="Q20" s="31" t="s">
        <v>66</v>
      </c>
      <c r="R20" s="7"/>
      <c r="S20" s="36" t="s">
        <v>7</v>
      </c>
      <c r="T20" s="7"/>
      <c r="U20" s="7"/>
      <c r="V20" s="7"/>
      <c r="W20" s="7"/>
      <c r="X20" s="7"/>
      <c r="Y20" s="7"/>
      <c r="Z20" s="7"/>
      <c r="AA20" s="26"/>
      <c r="AB20" s="35">
        <f t="shared" si="2"/>
        <v>0</v>
      </c>
      <c r="AC20" s="35">
        <f t="shared" si="3"/>
        <v>0</v>
      </c>
    </row>
    <row r="21" spans="1:30" ht="16.5" thickBot="1" x14ac:dyDescent="0.25">
      <c r="A21" s="5">
        <v>14</v>
      </c>
      <c r="B21" s="17" t="s">
        <v>20</v>
      </c>
      <c r="C21" s="18">
        <f>COUNTIF(F8:O35,"راجح")</f>
        <v>7</v>
      </c>
      <c r="E21" s="13">
        <v>14</v>
      </c>
      <c r="F21" s="7" t="s">
        <v>20</v>
      </c>
      <c r="G21" s="7" t="s">
        <v>8</v>
      </c>
      <c r="H21" s="7" t="s">
        <v>36</v>
      </c>
      <c r="I21" s="7" t="s">
        <v>24</v>
      </c>
      <c r="J21" s="7" t="s">
        <v>12</v>
      </c>
      <c r="K21" s="7" t="s">
        <v>40</v>
      </c>
      <c r="L21" s="7" t="s">
        <v>28</v>
      </c>
      <c r="M21" s="7" t="s">
        <v>16</v>
      </c>
      <c r="N21" s="7" t="s">
        <v>44</v>
      </c>
      <c r="O21" s="26" t="s">
        <v>32</v>
      </c>
      <c r="P21" s="35">
        <v>14</v>
      </c>
      <c r="Q21" s="30" t="s">
        <v>67</v>
      </c>
      <c r="R21" s="7"/>
      <c r="S21" s="7"/>
      <c r="T21" s="7"/>
      <c r="U21" s="7"/>
      <c r="V21" s="7"/>
      <c r="W21" s="7"/>
      <c r="X21" s="7"/>
      <c r="Y21" s="7"/>
      <c r="Z21" s="7"/>
      <c r="AA21" s="26"/>
      <c r="AB21" s="35">
        <f t="shared" si="2"/>
        <v>0</v>
      </c>
      <c r="AC21" s="35">
        <f t="shared" si="3"/>
        <v>0</v>
      </c>
    </row>
    <row r="22" spans="1:30" ht="16.5" thickBot="1" x14ac:dyDescent="0.25">
      <c r="A22" s="3">
        <v>15</v>
      </c>
      <c r="B22" s="16" t="s">
        <v>21</v>
      </c>
      <c r="C22" s="18">
        <f>COUNTIF(F8:O35,"سالم")</f>
        <v>7</v>
      </c>
      <c r="E22" s="12">
        <v>15</v>
      </c>
      <c r="F22" s="7" t="s">
        <v>21</v>
      </c>
      <c r="G22" s="7" t="s">
        <v>9</v>
      </c>
      <c r="H22" s="7" t="s">
        <v>37</v>
      </c>
      <c r="I22" s="7" t="s">
        <v>25</v>
      </c>
      <c r="J22" s="7" t="s">
        <v>13</v>
      </c>
      <c r="K22" s="7" t="s">
        <v>41</v>
      </c>
      <c r="L22" s="7" t="s">
        <v>29</v>
      </c>
      <c r="M22" s="7" t="s">
        <v>17</v>
      </c>
      <c r="N22" s="7" t="s">
        <v>45</v>
      </c>
      <c r="O22" s="27" t="s">
        <v>33</v>
      </c>
      <c r="P22" s="35">
        <v>15</v>
      </c>
      <c r="Q22" s="32" t="s">
        <v>68</v>
      </c>
      <c r="R22" s="7"/>
      <c r="S22" s="7"/>
      <c r="T22" s="7"/>
      <c r="U22" s="7"/>
      <c r="V22" s="7"/>
      <c r="W22" s="7"/>
      <c r="X22" s="7"/>
      <c r="Y22" s="7"/>
      <c r="Z22" s="7"/>
      <c r="AA22" s="27"/>
      <c r="AB22" s="35">
        <f t="shared" si="2"/>
        <v>0</v>
      </c>
      <c r="AC22" s="35">
        <f t="shared" si="3"/>
        <v>0</v>
      </c>
    </row>
    <row r="23" spans="1:30" ht="18" customHeight="1" thickBot="1" x14ac:dyDescent="0.25">
      <c r="A23" s="5">
        <v>16</v>
      </c>
      <c r="B23" s="17" t="s">
        <v>22</v>
      </c>
      <c r="C23" s="18">
        <f>COUNTIF(F8:O35,"الجلعود")</f>
        <v>7</v>
      </c>
      <c r="E23" s="13">
        <v>16</v>
      </c>
      <c r="F23" s="7" t="s">
        <v>22</v>
      </c>
      <c r="G23" s="7" t="s">
        <v>10</v>
      </c>
      <c r="H23" s="7" t="s">
        <v>38</v>
      </c>
      <c r="I23" s="7" t="s">
        <v>26</v>
      </c>
      <c r="J23" s="7" t="s">
        <v>14</v>
      </c>
      <c r="K23" s="7" t="s">
        <v>42</v>
      </c>
      <c r="L23" s="7" t="s">
        <v>30</v>
      </c>
      <c r="M23" s="7" t="s">
        <v>18</v>
      </c>
      <c r="N23" s="7" t="s">
        <v>46</v>
      </c>
      <c r="O23" s="28" t="s">
        <v>34</v>
      </c>
      <c r="P23" s="35">
        <v>16</v>
      </c>
      <c r="Q23" s="30" t="s">
        <v>69</v>
      </c>
      <c r="R23" s="7"/>
      <c r="S23" s="7"/>
      <c r="T23" s="7"/>
      <c r="U23" s="7"/>
      <c r="V23" s="7"/>
      <c r="W23" s="7"/>
      <c r="X23" s="7"/>
      <c r="Y23" s="7"/>
      <c r="Z23" s="7"/>
      <c r="AA23" s="28"/>
      <c r="AB23" s="35">
        <f t="shared" si="2"/>
        <v>0</v>
      </c>
      <c r="AC23" s="35">
        <f t="shared" si="3"/>
        <v>0</v>
      </c>
    </row>
    <row r="24" spans="1:30" ht="16.5" thickBot="1" x14ac:dyDescent="0.25">
      <c r="A24" s="3">
        <v>17</v>
      </c>
      <c r="B24" s="16" t="s">
        <v>23</v>
      </c>
      <c r="C24" s="18">
        <f>COUNTIF(F8:O35,"سلمان")</f>
        <v>7</v>
      </c>
      <c r="E24" s="12">
        <v>17</v>
      </c>
      <c r="F24" s="37" t="s">
        <v>23</v>
      </c>
      <c r="G24" s="37" t="s">
        <v>11</v>
      </c>
      <c r="H24" s="37" t="s">
        <v>39</v>
      </c>
      <c r="I24" s="37" t="s">
        <v>27</v>
      </c>
      <c r="J24" s="37" t="s">
        <v>15</v>
      </c>
      <c r="K24" s="37" t="s">
        <v>43</v>
      </c>
      <c r="L24" s="37" t="s">
        <v>31</v>
      </c>
      <c r="M24" s="37" t="s">
        <v>19</v>
      </c>
      <c r="N24" s="37" t="s">
        <v>7</v>
      </c>
      <c r="O24" s="38" t="s">
        <v>35</v>
      </c>
      <c r="P24" s="21">
        <v>17</v>
      </c>
      <c r="Q24" s="33" t="s">
        <v>70</v>
      </c>
      <c r="R24" s="7"/>
      <c r="S24" s="7"/>
      <c r="T24" s="7"/>
      <c r="U24" s="7"/>
      <c r="V24" s="7"/>
      <c r="W24" s="7"/>
      <c r="X24" s="7"/>
      <c r="Y24" s="7"/>
      <c r="Z24" s="37" t="s">
        <v>7</v>
      </c>
      <c r="AA24" s="28"/>
      <c r="AB24" s="35">
        <f t="shared" si="2"/>
        <v>0</v>
      </c>
      <c r="AC24" s="35">
        <f t="shared" si="3"/>
        <v>0</v>
      </c>
    </row>
    <row r="25" spans="1:30" ht="16.5" customHeight="1" thickBot="1" x14ac:dyDescent="0.25">
      <c r="A25" s="5">
        <v>18</v>
      </c>
      <c r="B25" s="17" t="s">
        <v>24</v>
      </c>
      <c r="C25" s="18">
        <f>COUNTIF(F8:O35,"صالح")</f>
        <v>7</v>
      </c>
      <c r="E25" s="13">
        <v>18</v>
      </c>
      <c r="F25" s="37" t="s">
        <v>24</v>
      </c>
      <c r="G25" s="37" t="s">
        <v>12</v>
      </c>
      <c r="H25" s="37" t="s">
        <v>40</v>
      </c>
      <c r="I25" s="37" t="s">
        <v>28</v>
      </c>
      <c r="J25" s="37" t="s">
        <v>16</v>
      </c>
      <c r="K25" s="37" t="s">
        <v>44</v>
      </c>
      <c r="L25" s="37" t="s">
        <v>32</v>
      </c>
      <c r="M25" s="37" t="s">
        <v>20</v>
      </c>
      <c r="N25" s="37" t="s">
        <v>8</v>
      </c>
      <c r="O25" s="38" t="s">
        <v>36</v>
      </c>
      <c r="P25" s="21">
        <v>18</v>
      </c>
      <c r="Q25" s="30" t="s">
        <v>71</v>
      </c>
      <c r="R25" s="7"/>
      <c r="S25" s="7"/>
      <c r="T25" s="7"/>
      <c r="U25" s="7"/>
      <c r="V25" s="7"/>
      <c r="W25" s="7"/>
      <c r="X25" s="7"/>
      <c r="Y25" s="7"/>
      <c r="Z25" s="7"/>
      <c r="AA25" s="28"/>
      <c r="AB25" s="35">
        <f t="shared" si="2"/>
        <v>0</v>
      </c>
      <c r="AC25" s="35">
        <f t="shared" si="3"/>
        <v>0</v>
      </c>
    </row>
    <row r="26" spans="1:30" ht="16.5" thickBot="1" x14ac:dyDescent="0.25">
      <c r="A26" s="3">
        <v>19</v>
      </c>
      <c r="B26" s="16" t="s">
        <v>25</v>
      </c>
      <c r="C26" s="18">
        <f>COUNTIF(F8:O35,"طارق")</f>
        <v>7</v>
      </c>
      <c r="E26" s="12">
        <v>19</v>
      </c>
      <c r="F26" s="37" t="s">
        <v>25</v>
      </c>
      <c r="G26" s="37" t="s">
        <v>13</v>
      </c>
      <c r="H26" s="37" t="s">
        <v>41</v>
      </c>
      <c r="I26" s="37" t="s">
        <v>29</v>
      </c>
      <c r="J26" s="37" t="s">
        <v>17</v>
      </c>
      <c r="K26" s="37" t="s">
        <v>45</v>
      </c>
      <c r="L26" s="39" t="s">
        <v>33</v>
      </c>
      <c r="M26" s="37" t="s">
        <v>21</v>
      </c>
      <c r="N26" s="37" t="s">
        <v>9</v>
      </c>
      <c r="O26" s="38" t="s">
        <v>37</v>
      </c>
      <c r="P26" s="21">
        <v>19</v>
      </c>
      <c r="Q26" s="33" t="s">
        <v>72</v>
      </c>
      <c r="R26" s="7"/>
      <c r="S26" s="7"/>
      <c r="T26" s="7"/>
      <c r="U26" s="7"/>
      <c r="V26" s="7"/>
      <c r="W26" s="7"/>
      <c r="X26" s="7"/>
      <c r="Y26" s="7"/>
      <c r="Z26" s="7"/>
      <c r="AA26" s="28"/>
      <c r="AB26" s="35">
        <f t="shared" si="2"/>
        <v>0</v>
      </c>
      <c r="AC26" s="35">
        <f t="shared" si="3"/>
        <v>0</v>
      </c>
    </row>
    <row r="27" spans="1:30" ht="16.5" thickBot="1" x14ac:dyDescent="0.25">
      <c r="A27" s="6">
        <v>20</v>
      </c>
      <c r="B27" s="17" t="s">
        <v>26</v>
      </c>
      <c r="C27" s="18">
        <f>COUNTIF(F8:O35,"ظافر")</f>
        <v>7</v>
      </c>
      <c r="E27" s="13">
        <v>20</v>
      </c>
      <c r="F27" s="37" t="s">
        <v>26</v>
      </c>
      <c r="G27" s="37" t="s">
        <v>14</v>
      </c>
      <c r="H27" s="37" t="s">
        <v>42</v>
      </c>
      <c r="I27" s="37" t="s">
        <v>30</v>
      </c>
      <c r="J27" s="37" t="s">
        <v>18</v>
      </c>
      <c r="K27" s="37" t="s">
        <v>46</v>
      </c>
      <c r="L27" s="40" t="s">
        <v>34</v>
      </c>
      <c r="M27" s="37" t="s">
        <v>22</v>
      </c>
      <c r="N27" s="37" t="s">
        <v>10</v>
      </c>
      <c r="O27" s="38" t="s">
        <v>38</v>
      </c>
      <c r="P27" s="21">
        <v>20</v>
      </c>
      <c r="Q27" s="30" t="s">
        <v>73</v>
      </c>
      <c r="R27" s="7"/>
      <c r="S27" s="7"/>
      <c r="T27" s="7"/>
      <c r="U27" s="7"/>
      <c r="V27" s="7"/>
      <c r="W27" s="7"/>
      <c r="X27" s="7"/>
      <c r="Y27" s="7"/>
      <c r="Z27" s="7"/>
      <c r="AA27" s="28"/>
      <c r="AB27" s="35">
        <f t="shared" si="2"/>
        <v>0</v>
      </c>
      <c r="AC27" s="35">
        <f t="shared" si="3"/>
        <v>0</v>
      </c>
    </row>
    <row r="28" spans="1:30" ht="17.25" thickTop="1" thickBot="1" x14ac:dyDescent="0.25">
      <c r="A28" s="3">
        <v>21</v>
      </c>
      <c r="B28" s="16" t="s">
        <v>27</v>
      </c>
      <c r="C28" s="18">
        <f>COUNTIF(F8:O35,"عامر")</f>
        <v>7</v>
      </c>
      <c r="E28" s="12">
        <v>21</v>
      </c>
      <c r="F28" s="7" t="s">
        <v>27</v>
      </c>
      <c r="G28" s="7" t="s">
        <v>15</v>
      </c>
      <c r="H28" s="7" t="s">
        <v>43</v>
      </c>
      <c r="I28" s="7" t="s">
        <v>31</v>
      </c>
      <c r="J28" s="7" t="s">
        <v>19</v>
      </c>
      <c r="K28" s="7" t="s">
        <v>7</v>
      </c>
      <c r="L28" s="7" t="s">
        <v>35</v>
      </c>
      <c r="M28" s="7" t="s">
        <v>23</v>
      </c>
      <c r="N28" s="7" t="s">
        <v>11</v>
      </c>
      <c r="O28" s="26" t="s">
        <v>39</v>
      </c>
      <c r="P28" s="35">
        <v>21</v>
      </c>
      <c r="Q28" s="33" t="s">
        <v>74</v>
      </c>
      <c r="R28" s="7"/>
      <c r="S28" s="7"/>
      <c r="T28" s="7"/>
      <c r="U28" s="7"/>
      <c r="V28" s="7"/>
      <c r="W28" s="7" t="s">
        <v>7</v>
      </c>
      <c r="X28" s="7"/>
      <c r="Y28" s="7"/>
      <c r="Z28" s="7"/>
      <c r="AA28" s="26"/>
      <c r="AB28" s="35">
        <f t="shared" si="2"/>
        <v>0</v>
      </c>
      <c r="AC28" s="35">
        <f t="shared" si="3"/>
        <v>0</v>
      </c>
    </row>
    <row r="29" spans="1:30" ht="16.5" thickBot="1" x14ac:dyDescent="0.25">
      <c r="A29" s="6">
        <v>22</v>
      </c>
      <c r="B29" s="17" t="s">
        <v>28</v>
      </c>
      <c r="C29" s="18">
        <f>COUNTIF(F8:O35,"الصديقي")</f>
        <v>7</v>
      </c>
      <c r="E29" s="13">
        <v>22</v>
      </c>
      <c r="F29" s="7" t="s">
        <v>28</v>
      </c>
      <c r="G29" s="7" t="s">
        <v>16</v>
      </c>
      <c r="H29" s="7" t="s">
        <v>44</v>
      </c>
      <c r="I29" s="7" t="s">
        <v>32</v>
      </c>
      <c r="J29" s="7" t="s">
        <v>20</v>
      </c>
      <c r="K29" s="7" t="s">
        <v>8</v>
      </c>
      <c r="L29" s="7" t="s">
        <v>36</v>
      </c>
      <c r="M29" s="7" t="s">
        <v>24</v>
      </c>
      <c r="N29" s="7" t="s">
        <v>12</v>
      </c>
      <c r="O29" s="26" t="s">
        <v>40</v>
      </c>
      <c r="P29" s="35">
        <v>22</v>
      </c>
      <c r="Q29" s="30" t="s">
        <v>75</v>
      </c>
      <c r="R29" s="7"/>
      <c r="S29" s="7"/>
      <c r="T29" s="7"/>
      <c r="U29" s="7"/>
      <c r="V29" s="7"/>
      <c r="W29" s="7"/>
      <c r="X29" s="7"/>
      <c r="Y29" s="7"/>
      <c r="Z29" s="7"/>
      <c r="AA29" s="26"/>
      <c r="AB29" s="35">
        <f t="shared" si="2"/>
        <v>0</v>
      </c>
      <c r="AC29" s="35">
        <f t="shared" si="3"/>
        <v>0</v>
      </c>
    </row>
    <row r="30" spans="1:30" ht="17.25" thickTop="1" thickBot="1" x14ac:dyDescent="0.25">
      <c r="A30" s="3">
        <v>23</v>
      </c>
      <c r="B30" s="16" t="s">
        <v>29</v>
      </c>
      <c r="C30" s="18">
        <f>COUNTIF(F8:O35,"معتبي")</f>
        <v>7</v>
      </c>
      <c r="E30" s="12">
        <v>23</v>
      </c>
      <c r="F30" s="7" t="s">
        <v>29</v>
      </c>
      <c r="G30" s="7" t="s">
        <v>17</v>
      </c>
      <c r="H30" s="7" t="s">
        <v>45</v>
      </c>
      <c r="I30" s="20" t="s">
        <v>33</v>
      </c>
      <c r="J30" s="7" t="s">
        <v>21</v>
      </c>
      <c r="K30" s="7" t="s">
        <v>9</v>
      </c>
      <c r="L30" s="7" t="s">
        <v>37</v>
      </c>
      <c r="M30" s="7" t="s">
        <v>25</v>
      </c>
      <c r="N30" s="7" t="s">
        <v>13</v>
      </c>
      <c r="O30" s="26" t="s">
        <v>41</v>
      </c>
      <c r="P30" s="35">
        <v>23</v>
      </c>
      <c r="Q30" s="33" t="s">
        <v>76</v>
      </c>
      <c r="R30" s="7"/>
      <c r="S30" s="7"/>
      <c r="T30" s="7"/>
      <c r="U30" s="20"/>
      <c r="V30" s="7"/>
      <c r="W30" s="7"/>
      <c r="X30" s="7"/>
      <c r="Y30" s="7"/>
      <c r="Z30" s="7"/>
      <c r="AA30" s="26"/>
      <c r="AB30" s="35">
        <f t="shared" si="2"/>
        <v>0</v>
      </c>
      <c r="AC30" s="35">
        <f t="shared" si="3"/>
        <v>0</v>
      </c>
    </row>
    <row r="31" spans="1:30" ht="16.5" thickBot="1" x14ac:dyDescent="0.25">
      <c r="A31" s="6">
        <v>24</v>
      </c>
      <c r="B31" s="17" t="s">
        <v>30</v>
      </c>
      <c r="C31" s="18">
        <f>COUNTIF(F8:O35,"ع.الزهراني")</f>
        <v>7</v>
      </c>
      <c r="E31" s="13">
        <v>24</v>
      </c>
      <c r="F31" s="7" t="s">
        <v>30</v>
      </c>
      <c r="G31" s="7" t="s">
        <v>18</v>
      </c>
      <c r="H31" s="7" t="s">
        <v>46</v>
      </c>
      <c r="I31" s="1" t="s">
        <v>34</v>
      </c>
      <c r="J31" s="7" t="s">
        <v>22</v>
      </c>
      <c r="K31" s="7" t="s">
        <v>10</v>
      </c>
      <c r="L31" s="7" t="s">
        <v>38</v>
      </c>
      <c r="M31" s="7" t="s">
        <v>26</v>
      </c>
      <c r="N31" s="7" t="s">
        <v>14</v>
      </c>
      <c r="O31" s="26" t="s">
        <v>42</v>
      </c>
      <c r="P31" s="35">
        <v>24</v>
      </c>
      <c r="Q31" s="30" t="s">
        <v>77</v>
      </c>
      <c r="R31" s="7"/>
      <c r="S31" s="7"/>
      <c r="T31" s="7"/>
      <c r="U31" s="1"/>
      <c r="V31" s="7"/>
      <c r="W31" s="7"/>
      <c r="X31" s="7"/>
      <c r="Y31" s="7"/>
      <c r="Z31" s="7"/>
      <c r="AA31" s="26"/>
      <c r="AB31" s="35">
        <f t="shared" si="2"/>
        <v>0</v>
      </c>
      <c r="AC31" s="35">
        <f t="shared" si="3"/>
        <v>0</v>
      </c>
    </row>
    <row r="32" spans="1:30" ht="17.25" thickTop="1" thickBot="1" x14ac:dyDescent="0.25">
      <c r="A32" s="3">
        <v>25</v>
      </c>
      <c r="B32" s="16" t="s">
        <v>31</v>
      </c>
      <c r="C32" s="18">
        <f>COUNTIF(F8:O35,"ع.الدوسري")</f>
        <v>7</v>
      </c>
      <c r="E32" s="12">
        <v>25</v>
      </c>
      <c r="F32" s="7" t="s">
        <v>31</v>
      </c>
      <c r="G32" s="7" t="s">
        <v>19</v>
      </c>
      <c r="H32" s="7" t="s">
        <v>7</v>
      </c>
      <c r="I32" s="7" t="s">
        <v>35</v>
      </c>
      <c r="J32" s="7" t="s">
        <v>23</v>
      </c>
      <c r="K32" s="7" t="s">
        <v>11</v>
      </c>
      <c r="L32" s="7" t="s">
        <v>39</v>
      </c>
      <c r="M32" s="7" t="s">
        <v>27</v>
      </c>
      <c r="N32" s="7" t="s">
        <v>15</v>
      </c>
      <c r="O32" s="26" t="s">
        <v>43</v>
      </c>
      <c r="P32" s="35">
        <v>25</v>
      </c>
      <c r="Q32" s="34" t="s">
        <v>78</v>
      </c>
      <c r="R32" s="7"/>
      <c r="S32" s="7"/>
      <c r="T32" s="7" t="s">
        <v>7</v>
      </c>
      <c r="U32" s="7"/>
      <c r="V32" s="7"/>
      <c r="W32" s="7"/>
      <c r="X32" s="7"/>
      <c r="Y32" s="7"/>
      <c r="Z32" s="7"/>
      <c r="AA32" s="26"/>
      <c r="AB32" s="35">
        <f t="shared" si="2"/>
        <v>0</v>
      </c>
      <c r="AC32" s="35">
        <f t="shared" si="3"/>
        <v>0</v>
      </c>
    </row>
    <row r="33" spans="1:29" ht="16.5" thickBot="1" x14ac:dyDescent="0.25">
      <c r="A33" s="6">
        <v>26</v>
      </c>
      <c r="B33" s="17" t="s">
        <v>32</v>
      </c>
      <c r="C33" s="18">
        <f>COUNTIF(F8:O35,"عبدالوهاب")</f>
        <v>7</v>
      </c>
      <c r="E33" s="13">
        <v>26</v>
      </c>
      <c r="F33" s="7" t="s">
        <v>32</v>
      </c>
      <c r="G33" s="7" t="s">
        <v>20</v>
      </c>
      <c r="H33" s="7" t="s">
        <v>8</v>
      </c>
      <c r="I33" s="7" t="s">
        <v>36</v>
      </c>
      <c r="J33" s="7" t="s">
        <v>24</v>
      </c>
      <c r="K33" s="7" t="s">
        <v>12</v>
      </c>
      <c r="L33" s="7" t="s">
        <v>40</v>
      </c>
      <c r="M33" s="7" t="s">
        <v>28</v>
      </c>
      <c r="N33" s="7" t="s">
        <v>16</v>
      </c>
      <c r="O33" s="26" t="s">
        <v>44</v>
      </c>
      <c r="P33" s="35">
        <v>26</v>
      </c>
      <c r="Q33" s="30" t="s">
        <v>79</v>
      </c>
      <c r="R33" s="7"/>
      <c r="S33" s="7"/>
      <c r="T33" s="7"/>
      <c r="U33" s="7"/>
      <c r="V33" s="7"/>
      <c r="W33" s="7"/>
      <c r="X33" s="7"/>
      <c r="Y33" s="7"/>
      <c r="Z33" s="7"/>
      <c r="AA33" s="26"/>
      <c r="AB33" s="35">
        <f t="shared" si="2"/>
        <v>0</v>
      </c>
      <c r="AC33" s="35">
        <f t="shared" si="3"/>
        <v>0</v>
      </c>
    </row>
    <row r="34" spans="1:29" ht="17.25" thickTop="1" thickBot="1" x14ac:dyDescent="0.25">
      <c r="A34" s="3">
        <v>27</v>
      </c>
      <c r="B34" s="16" t="s">
        <v>33</v>
      </c>
      <c r="C34" s="18">
        <f>COUNTIF(F8:O35,"هزازي")</f>
        <v>7</v>
      </c>
      <c r="E34" s="12">
        <v>27</v>
      </c>
      <c r="F34" s="20" t="s">
        <v>33</v>
      </c>
      <c r="G34" s="7" t="s">
        <v>21</v>
      </c>
      <c r="H34" s="7" t="s">
        <v>9</v>
      </c>
      <c r="I34" s="7" t="s">
        <v>37</v>
      </c>
      <c r="J34" s="7" t="s">
        <v>25</v>
      </c>
      <c r="K34" s="7" t="s">
        <v>13</v>
      </c>
      <c r="L34" s="7" t="s">
        <v>41</v>
      </c>
      <c r="M34" s="7" t="s">
        <v>29</v>
      </c>
      <c r="N34" s="7" t="s">
        <v>17</v>
      </c>
      <c r="O34" s="26" t="s">
        <v>45</v>
      </c>
      <c r="P34" s="35">
        <v>27</v>
      </c>
      <c r="Q34" s="34" t="s">
        <v>80</v>
      </c>
      <c r="R34" s="20"/>
      <c r="S34" s="7"/>
      <c r="T34" s="7"/>
      <c r="U34" s="7"/>
      <c r="V34" s="7"/>
      <c r="W34" s="7"/>
      <c r="X34" s="7"/>
      <c r="Y34" s="7"/>
      <c r="Z34" s="7"/>
      <c r="AA34" s="26"/>
      <c r="AB34" s="35">
        <f t="shared" si="2"/>
        <v>0</v>
      </c>
      <c r="AC34" s="35">
        <f t="shared" si="3"/>
        <v>0</v>
      </c>
    </row>
    <row r="35" spans="1:29" ht="16.5" thickBot="1" x14ac:dyDescent="0.25">
      <c r="A35" s="6">
        <v>28</v>
      </c>
      <c r="B35" s="17" t="s">
        <v>34</v>
      </c>
      <c r="C35" s="18">
        <f>COUNTIF(F8:O35,"ع.الغامدي")</f>
        <v>7</v>
      </c>
      <c r="E35" s="13">
        <v>28</v>
      </c>
      <c r="F35" s="1" t="s">
        <v>34</v>
      </c>
      <c r="G35" s="7" t="s">
        <v>22</v>
      </c>
      <c r="H35" s="7" t="s">
        <v>10</v>
      </c>
      <c r="I35" s="7" t="s">
        <v>38</v>
      </c>
      <c r="J35" s="7" t="s">
        <v>26</v>
      </c>
      <c r="K35" s="7" t="s">
        <v>14</v>
      </c>
      <c r="L35" s="7" t="s">
        <v>42</v>
      </c>
      <c r="M35" s="7" t="s">
        <v>30</v>
      </c>
      <c r="N35" s="7" t="s">
        <v>18</v>
      </c>
      <c r="O35" s="26" t="s">
        <v>46</v>
      </c>
      <c r="P35" s="35">
        <v>28</v>
      </c>
      <c r="Q35" s="30" t="s">
        <v>81</v>
      </c>
      <c r="R35" s="1"/>
      <c r="S35" s="7"/>
      <c r="T35" s="7"/>
      <c r="U35" s="7"/>
      <c r="V35" s="7"/>
      <c r="W35" s="7"/>
      <c r="X35" s="7"/>
      <c r="Y35" s="7"/>
      <c r="Z35" s="7"/>
      <c r="AA35" s="26"/>
      <c r="AB35" s="35">
        <f t="shared" si="2"/>
        <v>0</v>
      </c>
      <c r="AC35" s="35">
        <f t="shared" si="3"/>
        <v>0</v>
      </c>
    </row>
    <row r="36" spans="1:29" ht="16.5" thickTop="1" x14ac:dyDescent="0.2">
      <c r="A36" s="3">
        <v>29</v>
      </c>
      <c r="B36" s="16" t="s">
        <v>35</v>
      </c>
      <c r="C36" s="18">
        <f>COUNTIF(F8:O35,"ع.القحطاني")</f>
        <v>7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35">
        <f t="shared" si="2"/>
        <v>0</v>
      </c>
      <c r="AC36" s="35">
        <f t="shared" si="3"/>
        <v>0</v>
      </c>
    </row>
    <row r="37" spans="1:29" ht="16.5" thickBot="1" x14ac:dyDescent="0.25">
      <c r="A37" s="6">
        <v>30</v>
      </c>
      <c r="B37" s="17" t="s">
        <v>36</v>
      </c>
      <c r="C37" s="18">
        <f>COUNTIF(F8:O35,"فائز")</f>
        <v>7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35">
        <f t="shared" si="2"/>
        <v>0</v>
      </c>
      <c r="AC37" s="35">
        <f t="shared" si="3"/>
        <v>0</v>
      </c>
    </row>
    <row r="38" spans="1:29" ht="16.5" thickTop="1" x14ac:dyDescent="0.2">
      <c r="A38" s="3">
        <v>31</v>
      </c>
      <c r="B38" s="16" t="s">
        <v>37</v>
      </c>
      <c r="C38" s="18">
        <f>COUNTIF(F8:O35,"فهاد")</f>
        <v>7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35">
        <f t="shared" si="2"/>
        <v>0</v>
      </c>
      <c r="AC38" s="35">
        <f t="shared" si="3"/>
        <v>0</v>
      </c>
    </row>
    <row r="39" spans="1:29" ht="16.5" thickBot="1" x14ac:dyDescent="0.25">
      <c r="A39" s="6">
        <v>32</v>
      </c>
      <c r="B39" s="17" t="s">
        <v>38</v>
      </c>
      <c r="C39" s="18">
        <f>COUNTIF(F8:O35,"فوزي")</f>
        <v>7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35">
        <f t="shared" si="2"/>
        <v>0</v>
      </c>
      <c r="AC39" s="35">
        <f t="shared" si="3"/>
        <v>0</v>
      </c>
    </row>
    <row r="40" spans="1:29" ht="16.5" thickTop="1" x14ac:dyDescent="0.2">
      <c r="A40" s="3">
        <v>33</v>
      </c>
      <c r="B40" s="16" t="s">
        <v>39</v>
      </c>
      <c r="C40" s="18">
        <f>COUNTIF(F8:O35,"فيصل")</f>
        <v>7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35">
        <f t="shared" si="2"/>
        <v>0</v>
      </c>
      <c r="AC40" s="35">
        <f t="shared" si="3"/>
        <v>0</v>
      </c>
    </row>
    <row r="41" spans="1:29" ht="16.5" thickBot="1" x14ac:dyDescent="0.25">
      <c r="A41" s="6">
        <v>34</v>
      </c>
      <c r="B41" s="17" t="s">
        <v>40</v>
      </c>
      <c r="C41" s="18">
        <f>COUNTIF(F8:O35,"مبارك")</f>
        <v>7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35">
        <f t="shared" si="2"/>
        <v>0</v>
      </c>
      <c r="AC41" s="35">
        <f t="shared" si="3"/>
        <v>0</v>
      </c>
    </row>
    <row r="42" spans="1:29" ht="16.5" thickTop="1" x14ac:dyDescent="0.2">
      <c r="A42" s="3">
        <v>35</v>
      </c>
      <c r="B42" s="16" t="s">
        <v>41</v>
      </c>
      <c r="C42" s="18">
        <f>COUNTIF(F8:O35,"متولي")</f>
        <v>7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35">
        <f t="shared" si="2"/>
        <v>0</v>
      </c>
      <c r="AC42" s="35">
        <f t="shared" si="3"/>
        <v>0</v>
      </c>
    </row>
    <row r="43" spans="1:29" ht="16.5" thickBot="1" x14ac:dyDescent="0.25">
      <c r="A43" s="6">
        <v>36</v>
      </c>
      <c r="B43" s="17" t="s">
        <v>42</v>
      </c>
      <c r="C43" s="18">
        <f>COUNTIF(F8:O35,"محسن")</f>
        <v>7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35">
        <f t="shared" si="2"/>
        <v>0</v>
      </c>
      <c r="AC43" s="35">
        <f t="shared" si="3"/>
        <v>0</v>
      </c>
    </row>
    <row r="44" spans="1:29" ht="16.5" thickTop="1" x14ac:dyDescent="0.2">
      <c r="A44" s="3">
        <v>37</v>
      </c>
      <c r="B44" s="16" t="s">
        <v>43</v>
      </c>
      <c r="C44" s="18">
        <f>COUNTIF(F8:O35,"حدادي")</f>
        <v>7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35">
        <f t="shared" si="2"/>
        <v>0</v>
      </c>
      <c r="AC44" s="35">
        <f t="shared" si="3"/>
        <v>0</v>
      </c>
    </row>
    <row r="45" spans="1:29" ht="16.5" thickBot="1" x14ac:dyDescent="0.25">
      <c r="A45" s="6">
        <v>38</v>
      </c>
      <c r="B45" s="17" t="s">
        <v>44</v>
      </c>
      <c r="C45" s="18">
        <f>COUNTIF(F8:O35,"م.الزهراني")</f>
        <v>7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35">
        <f t="shared" si="2"/>
        <v>0</v>
      </c>
      <c r="AC45" s="35">
        <f t="shared" si="3"/>
        <v>0</v>
      </c>
    </row>
    <row r="46" spans="1:29" ht="16.5" thickTop="1" x14ac:dyDescent="0.2">
      <c r="A46" s="3">
        <v>39</v>
      </c>
      <c r="B46" s="16" t="s">
        <v>45</v>
      </c>
      <c r="C46" s="18">
        <f>COUNTIF(F8:O35,"مطر")</f>
        <v>7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35">
        <f t="shared" si="2"/>
        <v>0</v>
      </c>
      <c r="AC46" s="35">
        <f t="shared" si="3"/>
        <v>0</v>
      </c>
    </row>
    <row r="47" spans="1:29" ht="16.5" thickBot="1" x14ac:dyDescent="0.25">
      <c r="A47" s="6">
        <v>40</v>
      </c>
      <c r="B47" s="16" t="s">
        <v>46</v>
      </c>
      <c r="C47" s="18">
        <f>COUNTIF(F8:O35,"نداء")</f>
        <v>7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35">
        <f t="shared" si="2"/>
        <v>0</v>
      </c>
      <c r="AC47" s="35">
        <f t="shared" si="3"/>
        <v>0</v>
      </c>
    </row>
    <row r="48" spans="1:29" ht="15.75" thickTop="1" x14ac:dyDescent="0.2">
      <c r="Q48" s="2"/>
    </row>
    <row r="49" spans="17:17" ht="15" x14ac:dyDescent="0.2">
      <c r="Q49" s="2"/>
    </row>
    <row r="50" spans="17:17" ht="15" x14ac:dyDescent="0.2">
      <c r="Q50" s="2"/>
    </row>
    <row r="51" spans="17:17" ht="15" x14ac:dyDescent="0.2">
      <c r="Q51" s="2"/>
    </row>
    <row r="52" spans="17:17" ht="15" x14ac:dyDescent="0.2">
      <c r="Q52" s="2"/>
    </row>
  </sheetData>
  <mergeCells count="9">
    <mergeCell ref="N6:O6"/>
    <mergeCell ref="S6:AA6"/>
    <mergeCell ref="AB6:AC6"/>
    <mergeCell ref="F2:M2"/>
    <mergeCell ref="F3:M3"/>
    <mergeCell ref="F6:G6"/>
    <mergeCell ref="H6:I6"/>
    <mergeCell ref="J6:K6"/>
    <mergeCell ref="L6:M6"/>
  </mergeCells>
  <conditionalFormatting sqref="C8:C47">
    <cfRule type="cellIs" dxfId="21" priority="77" operator="equal">
      <formula>7</formula>
    </cfRule>
    <cfRule type="cellIs" dxfId="20" priority="78" operator="equal">
      <formula>6</formula>
    </cfRule>
    <cfRule type="cellIs" dxfId="19" priority="86" operator="equal">
      <formula>2</formula>
    </cfRule>
    <cfRule type="cellIs" dxfId="18" priority="87" operator="equal">
      <formula>3</formula>
    </cfRule>
    <cfRule type="cellIs" dxfId="17" priority="88" operator="equal">
      <formula>4</formula>
    </cfRule>
    <cfRule type="cellIs" dxfId="16" priority="89" operator="equal">
      <formula>5</formula>
    </cfRule>
    <cfRule type="cellIs" dxfId="15" priority="90" operator="equal">
      <formula>4</formula>
    </cfRule>
    <cfRule type="cellIs" dxfId="14" priority="91" operator="equal">
      <formula>5</formula>
    </cfRule>
  </conditionalFormatting>
  <conditionalFormatting sqref="F8:O35">
    <cfRule type="expression" dxfId="9" priority="42">
      <formula>AND(F8=$S$6)</formula>
    </cfRule>
  </conditionalFormatting>
  <conditionalFormatting sqref="R36:AC47 AB8:AC35">
    <cfRule type="cellIs" dxfId="8" priority="2" operator="equal">
      <formula>7</formula>
    </cfRule>
    <cfRule type="cellIs" dxfId="7" priority="3" operator="equal">
      <formula>6</formula>
    </cfRule>
    <cfRule type="cellIs" dxfId="6" priority="4" operator="equal">
      <formula>2</formula>
    </cfRule>
    <cfRule type="cellIs" dxfId="5" priority="5" operator="equal">
      <formula>3</formula>
    </cfRule>
    <cfRule type="cellIs" dxfId="4" priority="6" operator="equal">
      <formula>4</formula>
    </cfRule>
    <cfRule type="cellIs" dxfId="3" priority="7" operator="equal">
      <formula>5</formula>
    </cfRule>
    <cfRule type="cellIs" dxfId="2" priority="8" operator="equal">
      <formula>4</formula>
    </cfRule>
    <cfRule type="cellIs" dxfId="1" priority="9" operator="equal">
      <formula>5</formula>
    </cfRule>
  </conditionalFormatting>
  <conditionalFormatting sqref="R8:AA35">
    <cfRule type="expression" dxfId="0" priority="1">
      <formula>AND(R8=$S$6)</formula>
    </cfRule>
  </conditionalFormatting>
  <dataValidations count="1">
    <dataValidation type="list" allowBlank="1" showInputMessage="1" showErrorMessage="1" sqref="S6:AA6" xr:uid="{1C4B92B5-AEA5-40B5-99AD-9FD060D1E546}">
      <formula1>$B$8:$B$47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Abo-a Almoshare</dc:creator>
  <cp:lastModifiedBy>Abo-a Almoshare</cp:lastModifiedBy>
  <cp:lastPrinted>2024-06-03T18:29:56Z</cp:lastPrinted>
  <dcterms:created xsi:type="dcterms:W3CDTF">2024-05-17T11:40:58Z</dcterms:created>
  <dcterms:modified xsi:type="dcterms:W3CDTF">2025-06-14T12:14:44Z</dcterms:modified>
</cp:coreProperties>
</file>