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1BDD8203-473F-4F0A-96DE-4ABB657459E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المنتجات" sheetId="1" r:id="rId1"/>
    <sheet name="المشتريات" sheetId="2" r:id="rId2"/>
    <sheet name="المبيعات" sheetId="3" r:id="rId3"/>
    <sheet name="المخزون" sheetId="4" r:id="rId4"/>
    <sheet name="لوحة التحكم والتقارير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" i="4" l="1"/>
  <c r="C6" i="4"/>
  <c r="D6" i="4"/>
  <c r="E6" i="4"/>
  <c r="B7" i="4"/>
  <c r="C7" i="4"/>
  <c r="D7" i="4"/>
  <c r="E7" i="4"/>
  <c r="B8" i="4"/>
  <c r="C8" i="4"/>
  <c r="D8" i="4"/>
  <c r="E8" i="4"/>
  <c r="B9" i="4"/>
  <c r="C9" i="4"/>
  <c r="D9" i="4"/>
  <c r="E9" i="4"/>
  <c r="B10" i="4"/>
  <c r="C10" i="4"/>
  <c r="D10" i="4"/>
  <c r="E10" i="4"/>
  <c r="B11" i="4"/>
  <c r="C11" i="4"/>
  <c r="D11" i="4"/>
  <c r="E11" i="4"/>
  <c r="B5" i="4"/>
  <c r="C5" i="4"/>
  <c r="D5" i="4"/>
  <c r="E5" i="4"/>
  <c r="C5" i="2"/>
  <c r="D5" i="2"/>
  <c r="E5" i="2"/>
  <c r="F5" i="2"/>
  <c r="G5" i="2" s="1"/>
  <c r="A2" i="5" l="1"/>
  <c r="B3" i="4"/>
  <c r="B4" i="4"/>
  <c r="B2" i="4"/>
  <c r="D3" i="4"/>
  <c r="D4" i="4"/>
  <c r="D2" i="4"/>
  <c r="F2" i="2"/>
  <c r="E3" i="3"/>
  <c r="E4" i="3"/>
  <c r="E5" i="3"/>
  <c r="E2" i="3"/>
  <c r="D3" i="3"/>
  <c r="D4" i="3"/>
  <c r="D5" i="3"/>
  <c r="D2" i="3"/>
  <c r="E3" i="2"/>
  <c r="E3" i="4" s="1"/>
  <c r="E4" i="2"/>
  <c r="E4" i="4" s="1"/>
  <c r="E2" i="2"/>
  <c r="E2" i="4" s="1"/>
  <c r="D2" i="2"/>
  <c r="F3" i="2"/>
  <c r="F4" i="2"/>
  <c r="D3" i="2"/>
  <c r="D4" i="2"/>
  <c r="C2" i="4" l="1"/>
  <c r="C4" i="4"/>
  <c r="C3" i="4"/>
  <c r="B2" i="5"/>
  <c r="C2" i="3"/>
  <c r="H2" i="3"/>
  <c r="H3" i="3"/>
  <c r="H4" i="3"/>
  <c r="H5" i="3"/>
  <c r="C3" i="3"/>
  <c r="C4" i="3"/>
  <c r="E2" i="5" s="1"/>
  <c r="C5" i="3"/>
  <c r="C2" i="2"/>
  <c r="C3" i="2"/>
  <c r="C4" i="2"/>
  <c r="C2" i="5" l="1"/>
  <c r="F2" i="3"/>
  <c r="I2" i="3" s="1"/>
  <c r="F3" i="3"/>
  <c r="I3" i="3" s="1"/>
  <c r="F4" i="3"/>
  <c r="I4" i="3" s="1"/>
  <c r="F5" i="3"/>
  <c r="I5" i="3" s="1"/>
  <c r="G4" i="2"/>
  <c r="G3" i="2"/>
  <c r="G2" i="2"/>
  <c r="D2" i="5" l="1"/>
</calcChain>
</file>

<file path=xl/sharedStrings.xml><?xml version="1.0" encoding="utf-8"?>
<sst xmlns="http://schemas.openxmlformats.org/spreadsheetml/2006/main" count="65" uniqueCount="45">
  <si>
    <t>كود المنتج</t>
  </si>
  <si>
    <t>اسم المنتج</t>
  </si>
  <si>
    <t>الوصف</t>
  </si>
  <si>
    <t>P001</t>
  </si>
  <si>
    <t>P002</t>
  </si>
  <si>
    <t>P003</t>
  </si>
  <si>
    <t>تاريخ الشراء</t>
  </si>
  <si>
    <t>الكمية المشتراة</t>
  </si>
  <si>
    <t>سعر الشراء للقطعة</t>
  </si>
  <si>
    <t>إجمالي الشراء</t>
  </si>
  <si>
    <t>2025-07-01</t>
  </si>
  <si>
    <t>2025-07-05</t>
  </si>
  <si>
    <t>2025-07-10</t>
  </si>
  <si>
    <t>تاريخ البيع</t>
  </si>
  <si>
    <t>سعر البيع للقطعة</t>
  </si>
  <si>
    <t>الربح للقطعة</t>
  </si>
  <si>
    <t>2025-07-02</t>
  </si>
  <si>
    <t>2025-07-03</t>
  </si>
  <si>
    <t>2025-07-06</t>
  </si>
  <si>
    <t>2025-07-12</t>
  </si>
  <si>
    <t>عدد القطع المباعة</t>
  </si>
  <si>
    <t>مجموع المبيعات للقطعة</t>
  </si>
  <si>
    <t>عدد القطع بالمخزن</t>
  </si>
  <si>
    <t>سعر الشراء الافتراضي للقطعة</t>
  </si>
  <si>
    <t>سعر البيع الافتراضي للقطعة</t>
  </si>
  <si>
    <t>عدد القطع المشتراه بالمخزن</t>
  </si>
  <si>
    <t>المبيعات</t>
  </si>
  <si>
    <t>عدد القطع الفعلية الموجود</t>
  </si>
  <si>
    <t>إجمالي عدد الأصناف</t>
  </si>
  <si>
    <t>إجمالي الكمية في المخزن</t>
  </si>
  <si>
    <t>إجمالي المبيعات (قيمة)</t>
  </si>
  <si>
    <t>إجمالي الربح</t>
  </si>
  <si>
    <t>أفضل منتج مبيعًا (حسب الكمية)</t>
  </si>
  <si>
    <t>"إجمالي الربح للصف</t>
  </si>
  <si>
    <t>AAAA</t>
  </si>
  <si>
    <t>BBBB</t>
  </si>
  <si>
    <t>CCCC</t>
  </si>
  <si>
    <t>EEEEE</t>
  </si>
  <si>
    <t>P004</t>
  </si>
  <si>
    <t>P005</t>
  </si>
  <si>
    <t>P006</t>
  </si>
  <si>
    <t>P007</t>
  </si>
  <si>
    <t>P008</t>
  </si>
  <si>
    <t>P009</t>
  </si>
  <si>
    <t>P010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</si>
</sst>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[$-1010000]yyyy/mm/dd;@"/>
  </numFmts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Arial"/>
      <family val="2"/>
      <charset val="178"/>
    </font>
    <font>
      <b/>
      <sz val="11"/>
      <color theme="0"/>
      <name val="Arial"/>
      <family val="2"/>
      <charset val="17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9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rightToLeft="1" tabSelected="1" workbookViewId="0">
      <selection activeCell="F6" sqref="F6"/>
    </sheetView>
  </sheetViews>
  <sheetFormatPr defaultRowHeight="15" x14ac:dyDescent="0.25"/>
  <cols>
    <col min="1" max="1" width="12" customWidth="1"/>
    <col min="2" max="2" width="13" customWidth="1"/>
    <col min="3" max="3" width="14.85546875" bestFit="1" customWidth="1"/>
    <col min="4" max="4" width="16" customWidth="1"/>
    <col min="5" max="5" width="22" customWidth="1"/>
    <col min="6" max="6" width="21" customWidth="1"/>
  </cols>
  <sheetData>
    <row r="1" spans="1:6" x14ac:dyDescent="0.25">
      <c r="A1" s="4" t="s">
        <v>0</v>
      </c>
      <c r="B1" s="4" t="s">
        <v>1</v>
      </c>
      <c r="C1" s="4" t="s">
        <v>22</v>
      </c>
      <c r="D1" s="4" t="s">
        <v>2</v>
      </c>
      <c r="E1" s="4" t="s">
        <v>23</v>
      </c>
      <c r="F1" s="4" t="s">
        <v>24</v>
      </c>
    </row>
    <row r="2" spans="1:6" x14ac:dyDescent="0.25">
      <c r="A2" s="1" t="s">
        <v>3</v>
      </c>
      <c r="B2" s="1" t="s">
        <v>34</v>
      </c>
      <c r="C2" s="1">
        <v>200</v>
      </c>
      <c r="D2" s="1"/>
      <c r="E2" s="1">
        <v>100</v>
      </c>
      <c r="F2" s="1">
        <v>150</v>
      </c>
    </row>
    <row r="3" spans="1:6" x14ac:dyDescent="0.25">
      <c r="A3" s="1" t="s">
        <v>4</v>
      </c>
      <c r="B3" s="1" t="s">
        <v>35</v>
      </c>
      <c r="C3" s="1">
        <v>150</v>
      </c>
      <c r="D3" s="1"/>
      <c r="E3" s="1">
        <v>200</v>
      </c>
      <c r="F3" s="1">
        <v>300</v>
      </c>
    </row>
    <row r="4" spans="1:6" x14ac:dyDescent="0.25">
      <c r="A4" s="1" t="s">
        <v>5</v>
      </c>
      <c r="B4" s="1" t="s">
        <v>36</v>
      </c>
      <c r="C4" s="1">
        <v>300</v>
      </c>
      <c r="D4" s="1"/>
      <c r="E4" s="1">
        <v>350</v>
      </c>
      <c r="F4" s="1">
        <v>500</v>
      </c>
    </row>
    <row r="5" spans="1:6" x14ac:dyDescent="0.25">
      <c r="A5" s="1" t="s">
        <v>38</v>
      </c>
      <c r="B5" s="1" t="s">
        <v>37</v>
      </c>
      <c r="C5" s="1">
        <v>250</v>
      </c>
      <c r="D5" s="1"/>
      <c r="E5" s="1">
        <v>400</v>
      </c>
      <c r="F5" s="1">
        <v>550</v>
      </c>
    </row>
  </sheetData>
  <phoneticPr fontId="5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rightToLeft="1" workbookViewId="0">
      <selection activeCell="C16" sqref="C16"/>
    </sheetView>
  </sheetViews>
  <sheetFormatPr defaultRowHeight="15" x14ac:dyDescent="0.25"/>
  <cols>
    <col min="1" max="1" width="14" customWidth="1"/>
    <col min="2" max="4" width="12" customWidth="1"/>
    <col min="5" max="5" width="17" customWidth="1"/>
    <col min="6" max="6" width="19" customWidth="1"/>
    <col min="7" max="7" width="15" customWidth="1"/>
  </cols>
  <sheetData>
    <row r="1" spans="1:7" x14ac:dyDescent="0.25">
      <c r="A1" s="4" t="s">
        <v>6</v>
      </c>
      <c r="B1" s="4" t="s">
        <v>0</v>
      </c>
      <c r="C1" s="4" t="s">
        <v>1</v>
      </c>
      <c r="D1" s="4" t="s">
        <v>2</v>
      </c>
      <c r="E1" s="4" t="s">
        <v>7</v>
      </c>
      <c r="F1" s="4" t="s">
        <v>8</v>
      </c>
      <c r="G1" s="4" t="s">
        <v>9</v>
      </c>
    </row>
    <row r="2" spans="1:7" x14ac:dyDescent="0.25">
      <c r="A2" s="5" t="s">
        <v>10</v>
      </c>
      <c r="B2" s="1" t="s">
        <v>3</v>
      </c>
      <c r="C2" s="1" t="str">
        <f>IFERROR(VLOOKUP(B2, المنتجات!A:F, 2, FALSE), "")</f>
        <v>AAAA</v>
      </c>
      <c r="D2" s="1">
        <f>IFERROR(VLOOKUP(B2, المنتجات!A:F, 4, FALSE), "")</f>
        <v>0</v>
      </c>
      <c r="E2" s="1">
        <f>IFERROR(VLOOKUP(B2, المنتجات!A:F, 3, FALSE), "")</f>
        <v>200</v>
      </c>
      <c r="F2" s="1">
        <f>IFERROR(VLOOKUP(B2, المنتجات!A:F, 5, FALSE), "")</f>
        <v>100</v>
      </c>
      <c r="G2" s="1">
        <f>E2*F2</f>
        <v>20000</v>
      </c>
    </row>
    <row r="3" spans="1:7" x14ac:dyDescent="0.25">
      <c r="A3" s="5" t="s">
        <v>11</v>
      </c>
      <c r="B3" s="1" t="s">
        <v>4</v>
      </c>
      <c r="C3" s="1" t="str">
        <f>IFERROR(VLOOKUP(B3, المنتجات!A:F, 2, FALSE), "")</f>
        <v>BBBB</v>
      </c>
      <c r="D3" s="1">
        <f>IFERROR(VLOOKUP(B3, المنتجات!A:F, 4, FALSE), "")</f>
        <v>0</v>
      </c>
      <c r="E3" s="1">
        <f>IFERROR(VLOOKUP(B3, المنتجات!A:F, 3, FALSE), "")</f>
        <v>150</v>
      </c>
      <c r="F3" s="1">
        <f>IFERROR(VLOOKUP(B3, المنتجات!A:F, 5, FALSE), "")</f>
        <v>200</v>
      </c>
      <c r="G3" s="1">
        <f>E3*F3</f>
        <v>30000</v>
      </c>
    </row>
    <row r="4" spans="1:7" x14ac:dyDescent="0.25">
      <c r="A4" s="5" t="s">
        <v>12</v>
      </c>
      <c r="B4" s="1" t="s">
        <v>5</v>
      </c>
      <c r="C4" s="1" t="str">
        <f>IFERROR(VLOOKUP(B4, المنتجات!A:F, 2, FALSE), "")</f>
        <v>CCCC</v>
      </c>
      <c r="D4" s="1">
        <f>IFERROR(VLOOKUP(B4, المنتجات!A:F, 4, FALSE), "")</f>
        <v>0</v>
      </c>
      <c r="E4" s="1">
        <f>IFERROR(VLOOKUP(B4, المنتجات!A:F, 3, FALSE), "")</f>
        <v>300</v>
      </c>
      <c r="F4" s="1">
        <f>IFERROR(VLOOKUP(B4, المنتجات!A:F, 5, FALSE), "")</f>
        <v>350</v>
      </c>
      <c r="G4" s="1">
        <f>E4*F4</f>
        <v>105000</v>
      </c>
    </row>
    <row r="5" spans="1:7" x14ac:dyDescent="0.25">
      <c r="A5" s="5">
        <v>45858</v>
      </c>
      <c r="B5" s="1" t="s">
        <v>38</v>
      </c>
      <c r="C5" s="1" t="str">
        <f>IFERROR(VLOOKUP(B5, المنتجات!A:F, 2, FALSE), "")</f>
        <v>EEEEE</v>
      </c>
      <c r="D5" s="1">
        <f>IFERROR(VLOOKUP(B5, المنتجات!A:F, 4, FALSE), "")</f>
        <v>0</v>
      </c>
      <c r="E5" s="1">
        <f>IFERROR(VLOOKUP(B5, المنتجات!A:F, 3, FALSE), "")</f>
        <v>250</v>
      </c>
      <c r="F5" s="1">
        <f>IFERROR(VLOOKUP(B5, المنتجات!A:F, 5, FALSE), "")</f>
        <v>400</v>
      </c>
      <c r="G5" s="1">
        <f>E5*F5</f>
        <v>100000</v>
      </c>
    </row>
    <row r="6" spans="1:7" x14ac:dyDescent="0.25">
      <c r="A6" s="5"/>
      <c r="B6" s="1"/>
      <c r="C6" s="1"/>
      <c r="D6" s="1"/>
      <c r="E6" s="1"/>
      <c r="F6" s="1"/>
      <c r="G6" s="1"/>
    </row>
    <row r="7" spans="1:7" x14ac:dyDescent="0.25">
      <c r="A7" s="5"/>
      <c r="B7" s="1"/>
      <c r="C7" s="1"/>
      <c r="D7" s="1"/>
      <c r="E7" s="1"/>
      <c r="F7" s="1"/>
      <c r="G7" s="1"/>
    </row>
    <row r="8" spans="1:7" x14ac:dyDescent="0.25">
      <c r="A8" s="5"/>
      <c r="B8" s="1"/>
      <c r="C8" s="1"/>
      <c r="D8" s="1"/>
      <c r="E8" s="1"/>
      <c r="F8" s="1"/>
      <c r="G8" s="1"/>
    </row>
    <row r="9" spans="1:7" x14ac:dyDescent="0.25">
      <c r="A9" s="5"/>
      <c r="B9" s="1"/>
      <c r="C9" s="1"/>
      <c r="D9" s="1"/>
      <c r="E9" s="1"/>
      <c r="F9" s="1"/>
      <c r="G9" s="1"/>
    </row>
    <row r="10" spans="1:7" x14ac:dyDescent="0.25">
      <c r="A10" s="5"/>
      <c r="B10" s="1"/>
      <c r="C10" s="1"/>
      <c r="D10" s="1"/>
      <c r="E10" s="1"/>
      <c r="F10" s="1"/>
      <c r="G10" s="1"/>
    </row>
    <row r="11" spans="1:7" x14ac:dyDescent="0.25">
      <c r="A11" s="5"/>
      <c r="B11" s="1"/>
      <c r="C11" s="1"/>
      <c r="D11" s="1"/>
      <c r="E11" s="1"/>
      <c r="F11" s="1"/>
      <c r="G11" s="1"/>
    </row>
    <row r="12" spans="1:7" x14ac:dyDescent="0.25">
      <c r="A12" s="5"/>
      <c r="B12" s="1"/>
      <c r="C12" s="1"/>
      <c r="D12" s="1"/>
      <c r="E12" s="1"/>
      <c r="F12" s="1"/>
      <c r="G12" s="1"/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5183334-4314-4379-86E0-E09B59AB376B}">
          <x14:formula1>
            <xm:f>المنتجات!$A$2:$A$200</xm:f>
          </x14:formula1>
          <xm:sqref>B2:B44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7"/>
  <sheetViews>
    <sheetView rightToLeft="1" workbookViewId="0">
      <selection activeCell="B5" sqref="B5"/>
    </sheetView>
  </sheetViews>
  <sheetFormatPr defaultRowHeight="15" x14ac:dyDescent="0.25"/>
  <cols>
    <col min="1" max="1" width="13" customWidth="1"/>
    <col min="2" max="3" width="12" customWidth="1"/>
    <col min="4" max="4" width="18" customWidth="1"/>
    <col min="5" max="5" width="19" customWidth="1"/>
    <col min="6" max="6" width="14" customWidth="1"/>
    <col min="7" max="7" width="14" style="2" bestFit="1" customWidth="1"/>
    <col min="8" max="8" width="18.7109375" bestFit="1" customWidth="1"/>
    <col min="9" max="9" width="16.5703125" bestFit="1" customWidth="1"/>
  </cols>
  <sheetData>
    <row r="1" spans="1:9" ht="15.75" x14ac:dyDescent="0.25">
      <c r="A1" s="6" t="s">
        <v>13</v>
      </c>
      <c r="B1" s="6" t="s">
        <v>0</v>
      </c>
      <c r="C1" s="6" t="s">
        <v>1</v>
      </c>
      <c r="D1" s="6" t="s">
        <v>14</v>
      </c>
      <c r="E1" s="6" t="s">
        <v>8</v>
      </c>
      <c r="F1" s="6" t="s">
        <v>15</v>
      </c>
      <c r="G1" s="6" t="s">
        <v>20</v>
      </c>
      <c r="H1" s="6" t="s">
        <v>21</v>
      </c>
      <c r="I1" s="7" t="s">
        <v>33</v>
      </c>
    </row>
    <row r="2" spans="1:9" x14ac:dyDescent="0.25">
      <c r="A2" s="1" t="s">
        <v>16</v>
      </c>
      <c r="B2" s="1" t="s">
        <v>3</v>
      </c>
      <c r="C2" s="1" t="str">
        <f>IFERROR(VLOOKUP(B2, المنتجات!A:F, 2, FALSE), "")</f>
        <v>AAAA</v>
      </c>
      <c r="D2" s="1">
        <f>IFERROR(VLOOKUP(B2,المنتجات!A:F,6,FALSE),"")</f>
        <v>150</v>
      </c>
      <c r="E2" s="1">
        <f>IFERROR(VLOOKUP(B2,المنتجات!A:F,5,FALSE),"")</f>
        <v>100</v>
      </c>
      <c r="F2" s="1">
        <f>D2-E2</f>
        <v>50</v>
      </c>
      <c r="G2" s="1">
        <v>5</v>
      </c>
      <c r="H2" s="1">
        <f>G2*D2</f>
        <v>750</v>
      </c>
      <c r="I2" s="3">
        <f>F2*G2</f>
        <v>250</v>
      </c>
    </row>
    <row r="3" spans="1:9" x14ac:dyDescent="0.25">
      <c r="A3" s="1" t="s">
        <v>17</v>
      </c>
      <c r="B3" s="1" t="s">
        <v>4</v>
      </c>
      <c r="C3" s="1" t="str">
        <f>IFERROR(VLOOKUP(B3, المنتجات!A:F, 2, FALSE), "")</f>
        <v>BBBB</v>
      </c>
      <c r="D3" s="1">
        <f>IFERROR(VLOOKUP(B3,المنتجات!A:F,6,FALSE),"")</f>
        <v>300</v>
      </c>
      <c r="E3" s="1">
        <f>IFERROR(VLOOKUP(B3,المنتجات!A:F,5,FALSE),"")</f>
        <v>200</v>
      </c>
      <c r="F3" s="1">
        <f>D3-E3</f>
        <v>100</v>
      </c>
      <c r="G3" s="1">
        <v>6</v>
      </c>
      <c r="H3" s="1">
        <f t="shared" ref="H3:H5" si="0">G3*D3</f>
        <v>1800</v>
      </c>
      <c r="I3" s="3">
        <f t="shared" ref="I3:I5" si="1">F3*G3</f>
        <v>600</v>
      </c>
    </row>
    <row r="4" spans="1:9" x14ac:dyDescent="0.25">
      <c r="A4" s="1" t="s">
        <v>18</v>
      </c>
      <c r="B4" s="1" t="s">
        <v>5</v>
      </c>
      <c r="C4" s="1" t="str">
        <f>IFERROR(VLOOKUP(B4, المنتجات!A:F, 2, FALSE), "")</f>
        <v>CCCC</v>
      </c>
      <c r="D4" s="1">
        <f>IFERROR(VLOOKUP(B4,المنتجات!A:F,6,FALSE),"")</f>
        <v>500</v>
      </c>
      <c r="E4" s="1">
        <f>IFERROR(VLOOKUP(B4,المنتجات!A:F,5,FALSE),"")</f>
        <v>350</v>
      </c>
      <c r="F4" s="1">
        <f>D4-E4</f>
        <v>150</v>
      </c>
      <c r="G4" s="1">
        <v>8</v>
      </c>
      <c r="H4" s="1">
        <f t="shared" si="0"/>
        <v>4000</v>
      </c>
      <c r="I4" s="3">
        <f t="shared" si="1"/>
        <v>1200</v>
      </c>
    </row>
    <row r="5" spans="1:9" x14ac:dyDescent="0.25">
      <c r="A5" s="1" t="s">
        <v>19</v>
      </c>
      <c r="B5" s="1" t="s">
        <v>38</v>
      </c>
      <c r="C5" s="1" t="str">
        <f>IFERROR(VLOOKUP(B5, المنتجات!A:F, 2, FALSE), "")</f>
        <v>EEEEE</v>
      </c>
      <c r="D5" s="1">
        <f>IFERROR(VLOOKUP(B5,المنتجات!A:F,6,FALSE),"")</f>
        <v>550</v>
      </c>
      <c r="E5" s="1">
        <f>IFERROR(VLOOKUP(B5,المنتجات!A:F,5,FALSE),"")</f>
        <v>400</v>
      </c>
      <c r="F5" s="1">
        <f>D5-E5</f>
        <v>150</v>
      </c>
      <c r="G5" s="1">
        <v>7</v>
      </c>
      <c r="H5" s="1">
        <f t="shared" si="0"/>
        <v>3850</v>
      </c>
      <c r="I5" s="3">
        <f t="shared" si="1"/>
        <v>1050</v>
      </c>
    </row>
    <row r="6" spans="1:9" x14ac:dyDescent="0.25">
      <c r="A6" s="1"/>
      <c r="B6" s="1"/>
      <c r="C6" s="1"/>
      <c r="D6" s="1"/>
      <c r="E6" s="1"/>
      <c r="F6" s="1"/>
      <c r="G6" s="1"/>
      <c r="H6" s="1"/>
      <c r="I6" s="3"/>
    </row>
    <row r="7" spans="1:9" x14ac:dyDescent="0.25">
      <c r="A7" s="1"/>
      <c r="B7" s="1"/>
      <c r="C7" s="1"/>
      <c r="D7" s="1"/>
      <c r="E7" s="1"/>
      <c r="F7" s="1"/>
      <c r="G7" s="1"/>
      <c r="H7" s="1"/>
      <c r="I7" s="3"/>
    </row>
  </sheetData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9A4965-5467-4DAB-B685-30FC904CC2E0}">
          <x14:formula1>
            <xm:f>المنتجات!$A$2:$A$200</xm:f>
          </x14:formula1>
          <xm:sqref>B2:B5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1"/>
  <sheetViews>
    <sheetView rightToLeft="1" workbookViewId="0">
      <selection activeCell="A6" sqref="A6"/>
    </sheetView>
  </sheetViews>
  <sheetFormatPr defaultRowHeight="15" x14ac:dyDescent="0.25"/>
  <cols>
    <col min="1" max="2" width="12" customWidth="1"/>
    <col min="3" max="3" width="21" bestFit="1" customWidth="1"/>
    <col min="5" max="5" width="20.140625" bestFit="1" customWidth="1"/>
  </cols>
  <sheetData>
    <row r="1" spans="1:5" x14ac:dyDescent="0.25">
      <c r="A1" s="4" t="s">
        <v>0</v>
      </c>
      <c r="B1" s="4" t="s">
        <v>1</v>
      </c>
      <c r="C1" s="4" t="s">
        <v>25</v>
      </c>
      <c r="D1" s="8" t="s">
        <v>26</v>
      </c>
      <c r="E1" s="9" t="s">
        <v>27</v>
      </c>
    </row>
    <row r="2" spans="1:5" x14ac:dyDescent="0.25">
      <c r="A2" s="1" t="s">
        <v>3</v>
      </c>
      <c r="B2" s="1" t="str">
        <f>_xlfn.XLOOKUP(A2, المنتجات!A:A, المنتجات!B:B, "غير موجود")</f>
        <v>AAAA</v>
      </c>
      <c r="C2" s="1">
        <f>SUMIF(المشتريات!B:B, A2, المشتريات!E:E)</f>
        <v>200</v>
      </c>
      <c r="D2" s="3">
        <f>SUMIF(المبيعات!B:B, A2, المبيعات!G:G)</f>
        <v>5</v>
      </c>
      <c r="E2" s="1">
        <f>SUMIF(المشتريات!B:B, A2, المشتريات!E:E) - SUMIF(المبيعات!B:B, A2, المبيعات!G:G)</f>
        <v>195</v>
      </c>
    </row>
    <row r="3" spans="1:5" x14ac:dyDescent="0.25">
      <c r="A3" s="1" t="s">
        <v>4</v>
      </c>
      <c r="B3" s="1" t="str">
        <f>_xlfn.XLOOKUP(A3, المنتجات!A:A, المنتجات!B:B, "غير موجود")</f>
        <v>BBBB</v>
      </c>
      <c r="C3" s="1">
        <f>SUMIF(المشتريات!B:B, A3, المشتريات!E:E)</f>
        <v>150</v>
      </c>
      <c r="D3" s="3">
        <f>SUMIF(المبيعات!B:B, A3, المبيعات!G:G)</f>
        <v>6</v>
      </c>
      <c r="E3" s="1">
        <f>SUMIF(المشتريات!B:B, A3, المشتريات!E:E) - SUMIF(المبيعات!B:B, A3, المبيعات!G:G)</f>
        <v>144</v>
      </c>
    </row>
    <row r="4" spans="1:5" x14ac:dyDescent="0.25">
      <c r="A4" s="1" t="s">
        <v>5</v>
      </c>
      <c r="B4" s="1" t="str">
        <f>_xlfn.XLOOKUP(A4, المنتجات!A:A, المنتجات!B:B, "غير موجود")</f>
        <v>CCCC</v>
      </c>
      <c r="C4" s="1">
        <f>SUMIF(المشتريات!B:B, A4, المشتريات!E:E)</f>
        <v>300</v>
      </c>
      <c r="D4" s="3">
        <f>SUMIF(المبيعات!B:B, A4, المبيعات!G:G)</f>
        <v>8</v>
      </c>
      <c r="E4" s="1">
        <f>SUMIF(المشتريات!B:B, A4, المشتريات!E:E) - SUMIF(المبيعات!B:B, A4, المبيعات!G:G)</f>
        <v>292</v>
      </c>
    </row>
    <row r="5" spans="1:5" x14ac:dyDescent="0.25">
      <c r="A5" s="1" t="s">
        <v>38</v>
      </c>
      <c r="B5" s="1" t="str">
        <f>_xlfn.XLOOKUP(A5, المنتجات!A:A, المنتجات!B:B, "غير موجود")</f>
        <v>EEEEE</v>
      </c>
      <c r="C5" s="1">
        <f>SUMIF(المشتريات!B:B, A5, المشتريات!E:E)</f>
        <v>250</v>
      </c>
      <c r="D5" s="3">
        <f>SUMIF(المبيعات!B:B, A5, المبيعات!G:G)</f>
        <v>7</v>
      </c>
      <c r="E5" s="1">
        <f>SUMIF(المشتريات!B:B, A5, المشتريات!E:E) - SUMIF(المبيعات!B:B, A5, المبيعات!G:G)</f>
        <v>243</v>
      </c>
    </row>
    <row r="6" spans="1:5" x14ac:dyDescent="0.25">
      <c r="A6" s="1" t="s">
        <v>39</v>
      </c>
      <c r="B6" s="1" t="str">
        <f>_xlfn.XLOOKUP(A6, المنتجات!A:A, المنتجات!B:B, "غير موجود")</f>
        <v>غير موجود</v>
      </c>
      <c r="C6" s="1">
        <f>SUMIF(المشتريات!B:B, A6, المشتريات!E:E)</f>
        <v>0</v>
      </c>
      <c r="D6" s="3">
        <f>SUMIF(المبيعات!B:B, A6, المبيعات!G:G)</f>
        <v>0</v>
      </c>
      <c r="E6" s="1">
        <f>SUMIF(المشتريات!B:B, A6, المشتريات!E:E) - SUMIF(المبيعات!B:B, A6, المبيعات!G:G)</f>
        <v>0</v>
      </c>
    </row>
    <row r="7" spans="1:5" x14ac:dyDescent="0.25">
      <c r="A7" s="1" t="s">
        <v>40</v>
      </c>
      <c r="B7" s="1" t="str">
        <f>_xlfn.XLOOKUP(A7, المنتجات!A:A, المنتجات!B:B, "غير موجود")</f>
        <v>غير موجود</v>
      </c>
      <c r="C7" s="1">
        <f>SUMIF(المشتريات!B:B, A7, المشتريات!E:E)</f>
        <v>0</v>
      </c>
      <c r="D7" s="3">
        <f>SUMIF(المبيعات!B:B, A7, المبيعات!G:G)</f>
        <v>0</v>
      </c>
      <c r="E7" s="1">
        <f>SUMIF(المشتريات!B:B, A7, المشتريات!E:E) - SUMIF(المبيعات!B:B, A7, المبيعات!G:G)</f>
        <v>0</v>
      </c>
    </row>
    <row r="8" spans="1:5" x14ac:dyDescent="0.25">
      <c r="A8" s="1" t="s">
        <v>41</v>
      </c>
      <c r="B8" s="1" t="str">
        <f>_xlfn.XLOOKUP(A8, المنتجات!A:A, المنتجات!B:B, "غير موجود")</f>
        <v>غير موجود</v>
      </c>
      <c r="C8" s="1">
        <f>SUMIF(المشتريات!B:B, A8, المشتريات!E:E)</f>
        <v>0</v>
      </c>
      <c r="D8" s="3">
        <f>SUMIF(المبيعات!B:B, A8, المبيعات!G:G)</f>
        <v>0</v>
      </c>
      <c r="E8" s="1">
        <f>SUMIF(المشتريات!B:B, A8, المشتريات!E:E) - SUMIF(المبيعات!B:B, A8, المبيعات!G:G)</f>
        <v>0</v>
      </c>
    </row>
    <row r="9" spans="1:5" x14ac:dyDescent="0.25">
      <c r="A9" s="1" t="s">
        <v>42</v>
      </c>
      <c r="B9" s="1" t="str">
        <f>_xlfn.XLOOKUP(A9, المنتجات!A:A, المنتجات!B:B, "غير موجود")</f>
        <v>غير موجود</v>
      </c>
      <c r="C9" s="1">
        <f>SUMIF(المشتريات!B:B, A9, المشتريات!E:E)</f>
        <v>0</v>
      </c>
      <c r="D9" s="3">
        <f>SUMIF(المبيعات!B:B, A9, المبيعات!G:G)</f>
        <v>0</v>
      </c>
      <c r="E9" s="1">
        <f>SUMIF(المشتريات!B:B, A9, المشتريات!E:E) - SUMIF(المبيعات!B:B, A9, المبيعات!G:G)</f>
        <v>0</v>
      </c>
    </row>
    <row r="10" spans="1:5" x14ac:dyDescent="0.25">
      <c r="A10" s="1" t="s">
        <v>43</v>
      </c>
      <c r="B10" s="1" t="str">
        <f>_xlfn.XLOOKUP(A10, المنتجات!A:A, المنتجات!B:B, "غير موجود")</f>
        <v>غير موجود</v>
      </c>
      <c r="C10" s="1">
        <f>SUMIF(المشتريات!B:B, A10, المشتريات!E:E)</f>
        <v>0</v>
      </c>
      <c r="D10" s="3">
        <f>SUMIF(المبيعات!B:B, A10, المبيعات!G:G)</f>
        <v>0</v>
      </c>
      <c r="E10" s="1">
        <f>SUMIF(المشتريات!B:B, A10, المشتريات!E:E) - SUMIF(المبيعات!B:B, A10, المبيعات!G:G)</f>
        <v>0</v>
      </c>
    </row>
    <row r="11" spans="1:5" x14ac:dyDescent="0.25">
      <c r="A11" s="1" t="s">
        <v>44</v>
      </c>
      <c r="B11" s="1" t="str">
        <f>_xlfn.XLOOKUP(A11, المنتجات!A:A, المنتجات!B:B, "غير موجود")</f>
        <v>غير موجود</v>
      </c>
      <c r="C11" s="1">
        <f>SUMIF(المشتريات!B:B, A11, المشتريات!E:E)</f>
        <v>0</v>
      </c>
      <c r="D11" s="3">
        <f>SUMIF(المبيعات!B:B, A11, المبيعات!G:G)</f>
        <v>0</v>
      </c>
      <c r="E11" s="1">
        <f>SUMIF(المشتريات!B:B, A11, المشتريات!E:E) - SUMIF(المبيعات!B:B, A11, المبيعات!G:G)</f>
        <v>0</v>
      </c>
    </row>
  </sheetData>
  <phoneticPr fontId="5" type="noConversion"/>
  <pageMargins left="0.75" right="0.75" top="1" bottom="1" header="0.5" footer="0.5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E8941E-7015-4E22-A482-20482A1448A1}">
          <x14:formula1>
            <xm:f>المنتجات!$A$2:$A$200</xm:f>
          </x14:formula1>
          <xm:sqref>A2:A25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"/>
  <sheetViews>
    <sheetView rightToLeft="1" workbookViewId="0">
      <selection activeCell="B9" sqref="B9"/>
    </sheetView>
  </sheetViews>
  <sheetFormatPr defaultRowHeight="15" x14ac:dyDescent="0.25"/>
  <cols>
    <col min="1" max="1" width="15.7109375" bestFit="1" customWidth="1"/>
    <col min="2" max="2" width="18.42578125" bestFit="1" customWidth="1"/>
    <col min="3" max="3" width="16.85546875" bestFit="1" customWidth="1"/>
    <col min="4" max="4" width="9.7109375" bestFit="1" customWidth="1"/>
    <col min="5" max="5" width="23.42578125" bestFit="1" customWidth="1"/>
  </cols>
  <sheetData>
    <row r="1" spans="1:5" x14ac:dyDescent="0.25">
      <c r="A1" s="10" t="s">
        <v>28</v>
      </c>
      <c r="B1" s="11" t="s">
        <v>29</v>
      </c>
      <c r="C1" s="11" t="s">
        <v>30</v>
      </c>
      <c r="D1" s="11" t="s">
        <v>31</v>
      </c>
      <c r="E1" s="11" t="s">
        <v>32</v>
      </c>
    </row>
    <row r="2" spans="1:5" x14ac:dyDescent="0.25">
      <c r="A2" s="3">
        <f>COUNTA(المنتجات!A:A)-1</f>
        <v>4</v>
      </c>
      <c r="B2" s="3">
        <f>SUM(المخزون!D:D)</f>
        <v>26</v>
      </c>
      <c r="C2" s="3">
        <f>SUM(المبيعات!H:H)</f>
        <v>10400</v>
      </c>
      <c r="D2" s="3">
        <f>SUM(المبيعات!I:I)</f>
        <v>3100</v>
      </c>
      <c r="E2" s="3" t="str">
        <f>INDEX(المبيعات!C:C, MATCH(MAX(المبيعات!G:G), المبيعات!G:G, 0))</f>
        <v>CCCC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المنتجات</vt:lpstr>
      <vt:lpstr>المشتريات</vt:lpstr>
      <vt:lpstr>المبيعات</vt:lpstr>
      <vt:lpstr>المخزون</vt:lpstr>
      <vt:lpstr>لوحة التحكم والتقارير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hegazee</dc:creator>
  <cp:lastModifiedBy>HEGAZEE</cp:lastModifiedBy>
  <dcterms:created xsi:type="dcterms:W3CDTF">2025-07-30T14:55:03Z</dcterms:created>
  <dcterms:modified xsi:type="dcterms:W3CDTF">2025-07-31T14:26:52Z</dcterms:modified>
</cp:coreProperties>
</file>